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checkCompatibility="1" defaultThemeVersion="124226"/>
  <bookViews>
    <workbookView xWindow="12435" yWindow="1065" windowWidth="8175" windowHeight="7965" firstSheet="1" activeTab="1"/>
  </bookViews>
  <sheets>
    <sheet name="2014" sheetId="5" state="hidden" r:id="rId1"/>
    <sheet name="CUADRO 25" sheetId="7" r:id="rId2"/>
    <sheet name="2015" sheetId="11" r:id="rId3"/>
    <sheet name="2014 (CORREGIDA INE)" sheetId="12" r:id="rId4"/>
    <sheet name="2013" sheetId="9" r:id="rId5"/>
    <sheet name="2012" sheetId="8" r:id="rId6"/>
    <sheet name="2014 (2)" sheetId="10" r:id="rId7"/>
  </sheets>
  <definedNames>
    <definedName name="_xlnm._FilterDatabase" localSheetId="3" hidden="1">'2014 (CORREGIDA INE)'!$W$80:$AJ$80</definedName>
    <definedName name="_xlnm.Print_Area" localSheetId="1">'CUADRO 25'!$A$1:$R$213</definedName>
    <definedName name="_xlnm.Database" localSheetId="3">#REF!</definedName>
    <definedName name="_xlnm.Database">#REF!</definedName>
  </definedNames>
  <calcPr calcId="144525"/>
  <fileRecoveryPr autoRecover="0"/>
</workbook>
</file>

<file path=xl/calcChain.xml><?xml version="1.0" encoding="utf-8"?>
<calcChain xmlns="http://schemas.openxmlformats.org/spreadsheetml/2006/main">
  <c r="P191" i="7" l="1"/>
  <c r="R191" i="7"/>
  <c r="Q191" i="7"/>
  <c r="O191" i="7"/>
  <c r="N191" i="7"/>
  <c r="J191" i="7"/>
  <c r="D191" i="7"/>
  <c r="R205" i="7" l="1"/>
  <c r="Q205" i="7"/>
  <c r="P205" i="7"/>
  <c r="O205" i="7"/>
  <c r="N205" i="7"/>
  <c r="M205" i="7"/>
  <c r="L205" i="7"/>
  <c r="K205" i="7"/>
  <c r="J205" i="7"/>
  <c r="I205" i="7"/>
  <c r="H205" i="7"/>
  <c r="G205" i="7"/>
  <c r="F205" i="7"/>
  <c r="E205" i="7"/>
  <c r="D205" i="7"/>
  <c r="C205" i="7"/>
  <c r="B205" i="7"/>
  <c r="AA203" i="7"/>
  <c r="R203" i="7"/>
  <c r="R202" i="7"/>
  <c r="R201" i="7"/>
  <c r="R200" i="7"/>
  <c r="R199" i="7"/>
  <c r="R198" i="7"/>
  <c r="R197" i="7"/>
  <c r="R196" i="7"/>
  <c r="R195" i="7"/>
  <c r="R194" i="7"/>
  <c r="R193" i="7"/>
  <c r="Q203" i="7"/>
  <c r="Q193" i="7"/>
  <c r="Q194" i="7"/>
  <c r="Q195" i="7"/>
  <c r="Q196" i="7"/>
  <c r="Q197" i="7"/>
  <c r="Q198" i="7"/>
  <c r="Q199" i="7"/>
  <c r="Q200" i="7"/>
  <c r="Q201" i="7"/>
  <c r="Q202" i="7"/>
  <c r="Q192" i="7"/>
  <c r="Z203" i="7"/>
  <c r="Y203" i="7"/>
  <c r="Y202" i="7"/>
  <c r="AC203" i="7"/>
  <c r="P193" i="7" l="1"/>
  <c r="P194" i="7"/>
  <c r="P195" i="7"/>
  <c r="P196" i="7"/>
  <c r="P197" i="7"/>
  <c r="P198" i="7"/>
  <c r="P199" i="7"/>
  <c r="P200" i="7"/>
  <c r="P201" i="7"/>
  <c r="P202" i="7"/>
  <c r="P203" i="7"/>
  <c r="N193" i="7"/>
  <c r="N194" i="7"/>
  <c r="N195" i="7"/>
  <c r="N196" i="7"/>
  <c r="N197" i="7"/>
  <c r="N198" i="7"/>
  <c r="N199" i="7"/>
  <c r="N200" i="7"/>
  <c r="N201" i="7"/>
  <c r="N202" i="7"/>
  <c r="N203" i="7"/>
  <c r="N192" i="7"/>
  <c r="J203" i="7"/>
  <c r="J202" i="7"/>
  <c r="J201" i="7"/>
  <c r="J200" i="7"/>
  <c r="J199" i="7"/>
  <c r="J198" i="7"/>
  <c r="J197" i="7"/>
  <c r="J196" i="7"/>
  <c r="J195" i="7"/>
  <c r="J194" i="7"/>
  <c r="J193" i="7"/>
  <c r="J192" i="7"/>
  <c r="D203" i="7"/>
  <c r="D202" i="7"/>
  <c r="D201" i="7"/>
  <c r="D200" i="7"/>
  <c r="D199" i="7"/>
  <c r="D198" i="7"/>
  <c r="D197" i="7"/>
  <c r="D196" i="7"/>
  <c r="D195" i="7"/>
  <c r="D194" i="7"/>
  <c r="D193" i="7"/>
  <c r="M191" i="7"/>
  <c r="L191" i="7"/>
  <c r="K191" i="7"/>
  <c r="I191" i="7"/>
  <c r="H191" i="7"/>
  <c r="G191" i="7"/>
  <c r="F191" i="7"/>
  <c r="E191" i="7"/>
  <c r="C191" i="7"/>
  <c r="B191" i="7"/>
  <c r="AN72" i="11"/>
  <c r="AN71" i="11"/>
  <c r="AN70" i="11"/>
  <c r="AN69" i="11"/>
  <c r="AN68" i="11"/>
  <c r="AN67" i="11"/>
  <c r="AN66" i="11"/>
  <c r="AN65" i="11"/>
  <c r="AN64" i="11"/>
  <c r="AN63" i="11"/>
  <c r="AN62" i="11"/>
  <c r="AN61" i="11"/>
  <c r="AN60" i="11"/>
  <c r="AN59" i="11"/>
  <c r="AN58" i="11"/>
  <c r="AN57" i="11"/>
  <c r="AN56" i="11"/>
  <c r="AN55" i="11"/>
  <c r="AN54" i="11"/>
  <c r="AN53" i="11"/>
  <c r="AN52" i="11"/>
  <c r="AN51" i="11"/>
  <c r="AN50" i="11"/>
  <c r="AN49" i="11"/>
  <c r="AN48" i="11"/>
  <c r="AN47" i="11"/>
  <c r="AN46" i="11"/>
  <c r="AN45" i="11"/>
  <c r="AN44" i="11"/>
  <c r="AN43" i="11"/>
  <c r="AN42" i="11"/>
  <c r="AN41" i="11"/>
  <c r="AN40" i="11"/>
  <c r="AN39" i="11"/>
  <c r="AN38" i="11"/>
  <c r="AN37" i="11"/>
  <c r="AN36" i="11"/>
  <c r="AN35" i="11"/>
  <c r="AN34" i="11"/>
  <c r="AN33" i="11"/>
  <c r="AN32" i="11"/>
  <c r="AN31" i="11"/>
  <c r="AN30" i="11"/>
  <c r="AN29" i="11"/>
  <c r="AN28" i="11"/>
  <c r="AN27" i="11"/>
  <c r="AN26" i="11"/>
  <c r="AN25" i="11"/>
  <c r="AN24" i="11"/>
  <c r="AN23" i="11"/>
  <c r="AN22" i="11"/>
  <c r="AN21" i="11"/>
  <c r="AN20" i="11"/>
  <c r="AN19" i="11"/>
  <c r="AN18" i="11"/>
  <c r="AN17" i="11"/>
  <c r="AN16" i="11"/>
  <c r="AN15" i="11"/>
  <c r="AN14" i="11"/>
  <c r="AN13" i="11"/>
  <c r="AN12" i="11"/>
  <c r="AN11" i="11"/>
  <c r="AN10" i="11"/>
  <c r="AN9" i="11"/>
  <c r="AN8" i="11"/>
  <c r="AB9" i="11"/>
  <c r="AB8" i="11"/>
  <c r="AB7" i="11"/>
  <c r="AB6" i="11"/>
  <c r="AC202" i="7" l="1"/>
  <c r="Z202" i="7"/>
  <c r="AA202" i="7"/>
  <c r="AM72" i="11"/>
  <c r="AM71" i="11"/>
  <c r="AM70" i="11"/>
  <c r="AM69" i="11"/>
  <c r="AM67" i="11"/>
  <c r="AM66" i="11"/>
  <c r="AM64" i="11"/>
  <c r="AM63" i="11"/>
  <c r="AM62" i="11"/>
  <c r="AM61" i="11"/>
  <c r="AM60" i="11"/>
  <c r="AM58" i="11"/>
  <c r="AM57" i="11"/>
  <c r="AM56" i="11"/>
  <c r="AM55" i="11"/>
  <c r="AM52" i="11"/>
  <c r="AM51" i="11"/>
  <c r="AM50" i="11"/>
  <c r="AM49" i="11"/>
  <c r="AM47" i="11"/>
  <c r="AM46" i="11"/>
  <c r="AM45" i="11"/>
  <c r="AM44" i="11"/>
  <c r="AM43" i="11"/>
  <c r="AM42" i="11"/>
  <c r="AM41" i="11"/>
  <c r="AM40" i="11"/>
  <c r="AM39" i="11"/>
  <c r="AM38" i="11"/>
  <c r="AM37" i="11"/>
  <c r="AM36" i="11"/>
  <c r="AM34" i="11"/>
  <c r="AM33" i="11"/>
  <c r="AM32" i="11"/>
  <c r="AM31" i="11"/>
  <c r="AM30" i="11"/>
  <c r="AM28" i="11"/>
  <c r="AM27" i="11"/>
  <c r="AM26" i="11"/>
  <c r="AM25" i="11"/>
  <c r="AM22" i="11"/>
  <c r="AM21" i="11"/>
  <c r="AM20" i="11"/>
  <c r="AM19" i="11"/>
  <c r="AM18" i="11"/>
  <c r="AM17" i="11"/>
  <c r="AM15" i="11"/>
  <c r="AM14" i="11"/>
  <c r="AM13" i="11"/>
  <c r="AM12" i="11"/>
  <c r="AM11" i="11"/>
  <c r="AM10" i="11"/>
  <c r="AM9" i="11"/>
  <c r="AC200" i="7" l="1"/>
  <c r="AC201" i="7"/>
  <c r="Y201" i="7" l="1"/>
  <c r="Z201" i="7"/>
  <c r="AL34" i="11"/>
  <c r="AL33" i="11"/>
  <c r="AL32" i="11"/>
  <c r="AL31" i="11"/>
  <c r="AL30" i="11"/>
  <c r="AL28" i="11"/>
  <c r="AL27" i="11"/>
  <c r="AL26" i="11"/>
  <c r="AL25" i="11"/>
  <c r="AL22" i="11"/>
  <c r="AL21" i="11"/>
  <c r="AL20" i="11"/>
  <c r="AL19" i="11"/>
  <c r="AL18" i="11"/>
  <c r="AL17" i="11"/>
  <c r="AL15" i="11"/>
  <c r="AL14" i="11"/>
  <c r="AL13" i="11"/>
  <c r="AL12" i="11"/>
  <c r="AL11" i="11"/>
  <c r="AL10" i="11"/>
  <c r="AL9" i="11"/>
  <c r="AK11" i="11"/>
  <c r="AK10" i="11"/>
  <c r="AK9" i="11"/>
  <c r="AK72" i="11"/>
  <c r="AL72" i="11"/>
  <c r="AL71" i="11"/>
  <c r="AL70" i="11"/>
  <c r="AL69" i="11"/>
  <c r="AL67" i="11"/>
  <c r="AL66" i="11"/>
  <c r="AL64" i="11"/>
  <c r="AL63" i="11"/>
  <c r="AL62" i="11"/>
  <c r="AL61" i="11"/>
  <c r="AL60" i="11"/>
  <c r="AL58" i="11"/>
  <c r="AL57" i="11"/>
  <c r="AL56" i="11"/>
  <c r="AL55" i="11"/>
  <c r="AL52" i="11"/>
  <c r="AL51" i="11"/>
  <c r="AL50" i="11"/>
  <c r="AL49" i="11"/>
  <c r="AL47" i="11"/>
  <c r="AL46" i="11"/>
  <c r="AL45" i="11"/>
  <c r="AL44" i="11"/>
  <c r="AL43" i="11"/>
  <c r="AL42" i="11"/>
  <c r="AL41" i="11"/>
  <c r="AL40" i="11"/>
  <c r="AL39" i="11"/>
  <c r="AL38" i="11"/>
  <c r="AL37" i="11"/>
  <c r="AL36" i="11"/>
  <c r="AK12" i="11"/>
  <c r="AB72" i="11"/>
  <c r="AA72" i="11"/>
  <c r="AA201" i="7" l="1"/>
  <c r="C8" i="11"/>
  <c r="Y200" i="7" l="1"/>
  <c r="Z200" i="7"/>
  <c r="AK13" i="11"/>
  <c r="AK14" i="11"/>
  <c r="AK15" i="11"/>
  <c r="AK17" i="11"/>
  <c r="AK18" i="11"/>
  <c r="AK19" i="11"/>
  <c r="AK20" i="11"/>
  <c r="AK21" i="11"/>
  <c r="AK22" i="11"/>
  <c r="AK25" i="11"/>
  <c r="AK26" i="11"/>
  <c r="AK27" i="11"/>
  <c r="AK28" i="11"/>
  <c r="AK30" i="11"/>
  <c r="AK31" i="11"/>
  <c r="AK32" i="11"/>
  <c r="AK33" i="11"/>
  <c r="AK34" i="11"/>
  <c r="AK36" i="11"/>
  <c r="AK37" i="11"/>
  <c r="AK38" i="11"/>
  <c r="AK39" i="11"/>
  <c r="AK40" i="11"/>
  <c r="AK41" i="11"/>
  <c r="AK42" i="11"/>
  <c r="AK43" i="11"/>
  <c r="AK44" i="11"/>
  <c r="AK45" i="11"/>
  <c r="AK46" i="11"/>
  <c r="AK47" i="11"/>
  <c r="AK49" i="11"/>
  <c r="AK50" i="11"/>
  <c r="AK51" i="11"/>
  <c r="AK52" i="11"/>
  <c r="AK55" i="11"/>
  <c r="AK56" i="11"/>
  <c r="AK57" i="11"/>
  <c r="AK58" i="11"/>
  <c r="AK60" i="11"/>
  <c r="AK61" i="11"/>
  <c r="AK62" i="11"/>
  <c r="AK63" i="11"/>
  <c r="AK64" i="11"/>
  <c r="AK66" i="11"/>
  <c r="AK67" i="11"/>
  <c r="AK69" i="11"/>
  <c r="AK70" i="11"/>
  <c r="AK71" i="11"/>
  <c r="AA200" i="7" l="1"/>
  <c r="Y193" i="7"/>
  <c r="Y194" i="7"/>
  <c r="Y195" i="7"/>
  <c r="Y196" i="7"/>
  <c r="Y197" i="7"/>
  <c r="Y198" i="7"/>
  <c r="Y199" i="7"/>
  <c r="AC193" i="7" l="1"/>
  <c r="AC194" i="7"/>
  <c r="AC195" i="7"/>
  <c r="AC196" i="7"/>
  <c r="AC197" i="7"/>
  <c r="AC198" i="7"/>
  <c r="AC199" i="7"/>
  <c r="Z193" i="7"/>
  <c r="Z194" i="7"/>
  <c r="Z195" i="7"/>
  <c r="Z196" i="7"/>
  <c r="Z197" i="7"/>
  <c r="Z198" i="7"/>
  <c r="Z199" i="7"/>
  <c r="AA199" i="7" s="1"/>
  <c r="Y192" i="7"/>
  <c r="S200" i="7" l="1"/>
  <c r="D192" i="7"/>
  <c r="AJ9" i="11"/>
  <c r="AJ10" i="11"/>
  <c r="AJ11" i="11"/>
  <c r="AJ12" i="11"/>
  <c r="AJ13" i="11"/>
  <c r="AJ14" i="11"/>
  <c r="AJ15" i="11"/>
  <c r="AJ17" i="11"/>
  <c r="AJ18" i="11"/>
  <c r="AJ19" i="11"/>
  <c r="AJ20" i="11"/>
  <c r="AJ21" i="11"/>
  <c r="AJ22" i="11"/>
  <c r="AJ25" i="11"/>
  <c r="AJ26" i="11"/>
  <c r="AJ27" i="11"/>
  <c r="AJ28" i="11"/>
  <c r="AJ30" i="11"/>
  <c r="AJ31" i="11"/>
  <c r="AJ32" i="11"/>
  <c r="AJ33" i="11"/>
  <c r="AJ34" i="11"/>
  <c r="AJ36" i="11"/>
  <c r="AJ37" i="11"/>
  <c r="AJ38" i="11"/>
  <c r="AJ39" i="11"/>
  <c r="AJ40" i="11"/>
  <c r="AJ41" i="11"/>
  <c r="AJ42" i="11"/>
  <c r="AJ43" i="11"/>
  <c r="AJ44" i="11"/>
  <c r="AJ45" i="11"/>
  <c r="AJ46" i="11"/>
  <c r="AJ47" i="11"/>
  <c r="AJ49" i="11"/>
  <c r="AJ50" i="11"/>
  <c r="AJ51" i="11"/>
  <c r="AJ52" i="11"/>
  <c r="AJ55" i="11"/>
  <c r="AJ56" i="11"/>
  <c r="AJ57" i="11"/>
  <c r="AJ58" i="11"/>
  <c r="AJ60" i="11"/>
  <c r="AJ61" i="11"/>
  <c r="AJ62" i="11"/>
  <c r="AJ63" i="11"/>
  <c r="AJ64" i="11"/>
  <c r="AJ66" i="11"/>
  <c r="AJ67" i="11"/>
  <c r="AJ69" i="11"/>
  <c r="AJ70" i="11"/>
  <c r="AJ71" i="11"/>
  <c r="AJ72" i="11"/>
  <c r="AA9" i="11"/>
  <c r="AA10" i="11"/>
  <c r="AB10" i="11"/>
  <c r="AA11" i="11"/>
  <c r="AB11" i="11"/>
  <c r="AA12" i="11"/>
  <c r="AB12" i="11"/>
  <c r="AA13" i="11"/>
  <c r="AB13" i="11"/>
  <c r="AA14" i="11"/>
  <c r="AB14" i="11"/>
  <c r="AA15" i="11"/>
  <c r="AB15" i="11"/>
  <c r="P192" i="7" l="1"/>
  <c r="S168" i="7"/>
  <c r="AG177" i="7" l="1"/>
  <c r="AG176" i="7"/>
  <c r="AG175" i="7"/>
  <c r="AG174" i="7"/>
  <c r="AG173" i="7"/>
  <c r="AG172" i="7"/>
  <c r="AG171" i="7"/>
  <c r="AG170" i="7"/>
  <c r="AG169" i="7"/>
  <c r="AG168" i="7"/>
  <c r="AG167" i="7"/>
  <c r="AG166" i="7"/>
  <c r="J166" i="7" l="1"/>
  <c r="D166" i="7"/>
  <c r="AC9" i="9"/>
  <c r="AD9" i="9"/>
  <c r="AE9" i="9"/>
  <c r="AF9" i="9"/>
  <c r="AG9" i="9"/>
  <c r="AH9" i="9"/>
  <c r="AI9" i="9"/>
  <c r="AJ9" i="9"/>
  <c r="AK9" i="9"/>
  <c r="AL9" i="9"/>
  <c r="AM9" i="9"/>
  <c r="AN9" i="9"/>
  <c r="AC10" i="9"/>
  <c r="AD10" i="9"/>
  <c r="AE10" i="9"/>
  <c r="AF10" i="9"/>
  <c r="AG10" i="9"/>
  <c r="AH10" i="9"/>
  <c r="AI10" i="9"/>
  <c r="AJ10" i="9"/>
  <c r="AK10" i="9"/>
  <c r="AL10" i="9"/>
  <c r="AM10" i="9"/>
  <c r="AN10" i="9"/>
  <c r="AC11" i="9"/>
  <c r="AD11" i="9"/>
  <c r="AE11" i="9"/>
  <c r="AF11" i="9"/>
  <c r="AG11" i="9"/>
  <c r="AH11" i="9"/>
  <c r="AI11" i="9"/>
  <c r="AJ11" i="9"/>
  <c r="AK11" i="9"/>
  <c r="AL11" i="9"/>
  <c r="AM11" i="9"/>
  <c r="AN11" i="9"/>
  <c r="AC12" i="9"/>
  <c r="AD12" i="9"/>
  <c r="AE12" i="9"/>
  <c r="AF12" i="9"/>
  <c r="AG12" i="9"/>
  <c r="AH12" i="9"/>
  <c r="AI12" i="9"/>
  <c r="AJ12" i="9"/>
  <c r="AK12" i="9"/>
  <c r="AL12" i="9"/>
  <c r="AM12" i="9"/>
  <c r="AN12" i="9"/>
  <c r="AC13" i="9"/>
  <c r="AD13" i="9"/>
  <c r="AE13" i="9"/>
  <c r="AF13" i="9"/>
  <c r="AG13" i="9"/>
  <c r="AH13" i="9"/>
  <c r="AI13" i="9"/>
  <c r="AJ13" i="9"/>
  <c r="AK13" i="9"/>
  <c r="AL13" i="9"/>
  <c r="AM13" i="9"/>
  <c r="AN13" i="9"/>
  <c r="AC14" i="9"/>
  <c r="AD14" i="9"/>
  <c r="AE14" i="9"/>
  <c r="AF14" i="9"/>
  <c r="AG14" i="9"/>
  <c r="AH14" i="9"/>
  <c r="AI14" i="9"/>
  <c r="AJ14" i="9"/>
  <c r="AK14" i="9"/>
  <c r="AL14" i="9"/>
  <c r="AM14" i="9"/>
  <c r="AN14" i="9"/>
  <c r="AC15" i="9"/>
  <c r="AD15" i="9"/>
  <c r="AE15" i="9"/>
  <c r="AF15" i="9"/>
  <c r="AG15" i="9"/>
  <c r="AH15" i="9"/>
  <c r="AI15" i="9"/>
  <c r="AJ15" i="9"/>
  <c r="AK15" i="9"/>
  <c r="AL15" i="9"/>
  <c r="AM15" i="9"/>
  <c r="AN15" i="9"/>
  <c r="AC17" i="9"/>
  <c r="AD17" i="9"/>
  <c r="AE17" i="9"/>
  <c r="AF17" i="9"/>
  <c r="AG17" i="9"/>
  <c r="AH17" i="9"/>
  <c r="AI17" i="9"/>
  <c r="AJ17" i="9"/>
  <c r="AK17" i="9"/>
  <c r="AL17" i="9"/>
  <c r="AM17" i="9"/>
  <c r="AN17" i="9"/>
  <c r="AC18" i="9"/>
  <c r="AD18" i="9"/>
  <c r="AE18" i="9"/>
  <c r="AF18" i="9"/>
  <c r="AG18" i="9"/>
  <c r="AH18" i="9"/>
  <c r="AI18" i="9"/>
  <c r="AJ18" i="9"/>
  <c r="AK18" i="9"/>
  <c r="AL18" i="9"/>
  <c r="AM18" i="9"/>
  <c r="AN18" i="9"/>
  <c r="AC19" i="9"/>
  <c r="AD19" i="9"/>
  <c r="AE19" i="9"/>
  <c r="AF19" i="9"/>
  <c r="AG19" i="9"/>
  <c r="AH19" i="9"/>
  <c r="AI19" i="9"/>
  <c r="AJ19" i="9"/>
  <c r="AK19" i="9"/>
  <c r="AL19" i="9"/>
  <c r="AM19" i="9"/>
  <c r="AN19" i="9"/>
  <c r="AC20" i="9"/>
  <c r="AD20" i="9"/>
  <c r="AE20" i="9"/>
  <c r="AF20" i="9"/>
  <c r="AG20" i="9"/>
  <c r="AH20" i="9"/>
  <c r="AI20" i="9"/>
  <c r="AJ20" i="9"/>
  <c r="AK20" i="9"/>
  <c r="AL20" i="9"/>
  <c r="AM20" i="9"/>
  <c r="AN20" i="9"/>
  <c r="AC21" i="9"/>
  <c r="AD21" i="9"/>
  <c r="AE21" i="9"/>
  <c r="AF21" i="9"/>
  <c r="AG21" i="9"/>
  <c r="AH21" i="9"/>
  <c r="AI21" i="9"/>
  <c r="AJ21" i="9"/>
  <c r="AK21" i="9"/>
  <c r="AL21" i="9"/>
  <c r="AM21" i="9"/>
  <c r="AN21" i="9"/>
  <c r="AC22" i="9"/>
  <c r="AD22" i="9"/>
  <c r="AE22" i="9"/>
  <c r="AF22" i="9"/>
  <c r="AG22" i="9"/>
  <c r="AH22" i="9"/>
  <c r="AI22" i="9"/>
  <c r="AJ22" i="9"/>
  <c r="AK22" i="9"/>
  <c r="AL22" i="9"/>
  <c r="AM22" i="9"/>
  <c r="AN22" i="9"/>
  <c r="AC25" i="9"/>
  <c r="AD25" i="9"/>
  <c r="AE25" i="9"/>
  <c r="AF25" i="9"/>
  <c r="AG25" i="9"/>
  <c r="AH25" i="9"/>
  <c r="AI25" i="9"/>
  <c r="AJ25" i="9"/>
  <c r="AK25" i="9"/>
  <c r="AL25" i="9"/>
  <c r="AM25" i="9"/>
  <c r="AN25" i="9"/>
  <c r="AC26" i="9"/>
  <c r="AD26" i="9"/>
  <c r="AE26" i="9"/>
  <c r="AF26" i="9"/>
  <c r="AG26" i="9"/>
  <c r="AH26" i="9"/>
  <c r="AI26" i="9"/>
  <c r="AJ26" i="9"/>
  <c r="AK26" i="9"/>
  <c r="AL26" i="9"/>
  <c r="AM26" i="9"/>
  <c r="AN26" i="9"/>
  <c r="AC27" i="9"/>
  <c r="AD27" i="9"/>
  <c r="AE27" i="9"/>
  <c r="AF27" i="9"/>
  <c r="AG27" i="9"/>
  <c r="AH27" i="9"/>
  <c r="AI27" i="9"/>
  <c r="AJ27" i="9"/>
  <c r="AK27" i="9"/>
  <c r="AL27" i="9"/>
  <c r="AM27" i="9"/>
  <c r="AN27" i="9"/>
  <c r="AC28" i="9"/>
  <c r="AD28" i="9"/>
  <c r="AE28" i="9"/>
  <c r="AF28" i="9"/>
  <c r="AG28" i="9"/>
  <c r="AH28" i="9"/>
  <c r="AI28" i="9"/>
  <c r="AJ28" i="9"/>
  <c r="AK28" i="9"/>
  <c r="AL28" i="9"/>
  <c r="AM28" i="9"/>
  <c r="AN28" i="9"/>
  <c r="AC30" i="9"/>
  <c r="AD30" i="9"/>
  <c r="AE30" i="9"/>
  <c r="AF30" i="9"/>
  <c r="AG30" i="9"/>
  <c r="AH30" i="9"/>
  <c r="AI30" i="9"/>
  <c r="AJ30" i="9"/>
  <c r="AK30" i="9"/>
  <c r="AL30" i="9"/>
  <c r="AM30" i="9"/>
  <c r="AN30" i="9"/>
  <c r="AC31" i="9"/>
  <c r="AD31" i="9"/>
  <c r="AE31" i="9"/>
  <c r="AF31" i="9"/>
  <c r="AG31" i="9"/>
  <c r="AH31" i="9"/>
  <c r="AI31" i="9"/>
  <c r="AJ31" i="9"/>
  <c r="AK31" i="9"/>
  <c r="AL31" i="9"/>
  <c r="AM31" i="9"/>
  <c r="AN31" i="9"/>
  <c r="AC32" i="9"/>
  <c r="AD32" i="9"/>
  <c r="AE32" i="9"/>
  <c r="AF32" i="9"/>
  <c r="AG32" i="9"/>
  <c r="AH32" i="9"/>
  <c r="AI32" i="9"/>
  <c r="AJ32" i="9"/>
  <c r="AK32" i="9"/>
  <c r="AL32" i="9"/>
  <c r="AM32" i="9"/>
  <c r="AN32" i="9"/>
  <c r="AC33" i="9"/>
  <c r="AD33" i="9"/>
  <c r="AE33" i="9"/>
  <c r="AF33" i="9"/>
  <c r="AG33" i="9"/>
  <c r="AH33" i="9"/>
  <c r="AI33" i="9"/>
  <c r="AJ33" i="9"/>
  <c r="AK33" i="9"/>
  <c r="AL33" i="9"/>
  <c r="AM33" i="9"/>
  <c r="AN33" i="9"/>
  <c r="AC34" i="9"/>
  <c r="AD34" i="9"/>
  <c r="AE34" i="9"/>
  <c r="AF34" i="9"/>
  <c r="AG34" i="9"/>
  <c r="AH34" i="9"/>
  <c r="AI34" i="9"/>
  <c r="AJ34" i="9"/>
  <c r="AK34" i="9"/>
  <c r="AL34" i="9"/>
  <c r="AM34" i="9"/>
  <c r="AN34" i="9"/>
  <c r="AC36" i="9"/>
  <c r="AD36" i="9"/>
  <c r="AE36" i="9"/>
  <c r="AF36" i="9"/>
  <c r="AG36" i="9"/>
  <c r="AH36" i="9"/>
  <c r="AI36" i="9"/>
  <c r="AJ36" i="9"/>
  <c r="AK36" i="9"/>
  <c r="AL36" i="9"/>
  <c r="AM36" i="9"/>
  <c r="AN36" i="9"/>
  <c r="AC37" i="9"/>
  <c r="AD37" i="9"/>
  <c r="AE37" i="9"/>
  <c r="AF37" i="9"/>
  <c r="AG37" i="9"/>
  <c r="AH37" i="9"/>
  <c r="AI37" i="9"/>
  <c r="AJ37" i="9"/>
  <c r="AK37" i="9"/>
  <c r="AL37" i="9"/>
  <c r="AM37" i="9"/>
  <c r="AN37" i="9"/>
  <c r="AC38" i="9"/>
  <c r="AD38" i="9"/>
  <c r="AE38" i="9"/>
  <c r="AF38" i="9"/>
  <c r="AG38" i="9"/>
  <c r="AH38" i="9"/>
  <c r="AI38" i="9"/>
  <c r="AJ38" i="9"/>
  <c r="AK38" i="9"/>
  <c r="AL38" i="9"/>
  <c r="AM38" i="9"/>
  <c r="AN38" i="9"/>
  <c r="AC39" i="9"/>
  <c r="AD39" i="9"/>
  <c r="AE39" i="9"/>
  <c r="AF39" i="9"/>
  <c r="AG39" i="9"/>
  <c r="AH39" i="9"/>
  <c r="AI39" i="9"/>
  <c r="AJ39" i="9"/>
  <c r="AK39" i="9"/>
  <c r="AL39" i="9"/>
  <c r="AM39" i="9"/>
  <c r="AN39" i="9"/>
  <c r="AC40" i="9"/>
  <c r="AD40" i="9"/>
  <c r="AE40" i="9"/>
  <c r="AF40" i="9"/>
  <c r="AG40" i="9"/>
  <c r="AH40" i="9"/>
  <c r="AI40" i="9"/>
  <c r="AJ40" i="9"/>
  <c r="AK40" i="9"/>
  <c r="AL40" i="9"/>
  <c r="AM40" i="9"/>
  <c r="AN40" i="9"/>
  <c r="AC41" i="9"/>
  <c r="AD41" i="9"/>
  <c r="AE41" i="9"/>
  <c r="AF41" i="9"/>
  <c r="AG41" i="9"/>
  <c r="AH41" i="9"/>
  <c r="AI41" i="9"/>
  <c r="AJ41" i="9"/>
  <c r="AK41" i="9"/>
  <c r="AL41" i="9"/>
  <c r="AM41" i="9"/>
  <c r="AN41" i="9"/>
  <c r="AC42" i="9"/>
  <c r="AD42" i="9"/>
  <c r="AE42" i="9"/>
  <c r="AF42" i="9"/>
  <c r="AG42" i="9"/>
  <c r="AH42" i="9"/>
  <c r="AI42" i="9"/>
  <c r="AJ42" i="9"/>
  <c r="AK42" i="9"/>
  <c r="AL42" i="9"/>
  <c r="AM42" i="9"/>
  <c r="AN42" i="9"/>
  <c r="AC43" i="9"/>
  <c r="AD43" i="9"/>
  <c r="AE43" i="9"/>
  <c r="AF43" i="9"/>
  <c r="AG43" i="9"/>
  <c r="AH43" i="9"/>
  <c r="AI43" i="9"/>
  <c r="AJ43" i="9"/>
  <c r="AK43" i="9"/>
  <c r="AL43" i="9"/>
  <c r="AM43" i="9"/>
  <c r="AN43" i="9"/>
  <c r="AC44" i="9"/>
  <c r="AD44" i="9"/>
  <c r="AE44" i="9"/>
  <c r="AF44" i="9"/>
  <c r="AG44" i="9"/>
  <c r="AH44" i="9"/>
  <c r="AI44" i="9"/>
  <c r="AJ44" i="9"/>
  <c r="AK44" i="9"/>
  <c r="AL44" i="9"/>
  <c r="AM44" i="9"/>
  <c r="AN44" i="9"/>
  <c r="AC45" i="9"/>
  <c r="AD45" i="9"/>
  <c r="AE45" i="9"/>
  <c r="AF45" i="9"/>
  <c r="AG45" i="9"/>
  <c r="AH45" i="9"/>
  <c r="AI45" i="9"/>
  <c r="AJ45" i="9"/>
  <c r="AK45" i="9"/>
  <c r="AL45" i="9"/>
  <c r="AM45" i="9"/>
  <c r="AN45" i="9"/>
  <c r="AC46" i="9"/>
  <c r="AD46" i="9"/>
  <c r="AE46" i="9"/>
  <c r="AF46" i="9"/>
  <c r="AG46" i="9"/>
  <c r="AH46" i="9"/>
  <c r="AI46" i="9"/>
  <c r="AJ46" i="9"/>
  <c r="AK46" i="9"/>
  <c r="AL46" i="9"/>
  <c r="AM46" i="9"/>
  <c r="AN46" i="9"/>
  <c r="AC47" i="9"/>
  <c r="AD47" i="9"/>
  <c r="AE47" i="9"/>
  <c r="AF47" i="9"/>
  <c r="AG47" i="9"/>
  <c r="AH47" i="9"/>
  <c r="AI47" i="9"/>
  <c r="AJ47" i="9"/>
  <c r="AK47" i="9"/>
  <c r="AL47" i="9"/>
  <c r="AM47" i="9"/>
  <c r="AN47" i="9"/>
  <c r="AC49" i="9"/>
  <c r="AD49" i="9"/>
  <c r="AE49" i="9"/>
  <c r="AF49" i="9"/>
  <c r="AG49" i="9"/>
  <c r="AH49" i="9"/>
  <c r="AI49" i="9"/>
  <c r="AJ49" i="9"/>
  <c r="AK49" i="9"/>
  <c r="AL49" i="9"/>
  <c r="AM49" i="9"/>
  <c r="AN49" i="9"/>
  <c r="AC50" i="9"/>
  <c r="AD50" i="9"/>
  <c r="AE50" i="9"/>
  <c r="AF50" i="9"/>
  <c r="AG50" i="9"/>
  <c r="AH50" i="9"/>
  <c r="AI50" i="9"/>
  <c r="AJ50" i="9"/>
  <c r="AK50" i="9"/>
  <c r="AL50" i="9"/>
  <c r="AM50" i="9"/>
  <c r="AN50" i="9"/>
  <c r="AC51" i="9"/>
  <c r="AD51" i="9"/>
  <c r="AE51" i="9"/>
  <c r="AF51" i="9"/>
  <c r="AG51" i="9"/>
  <c r="AH51" i="9"/>
  <c r="AI51" i="9"/>
  <c r="AJ51" i="9"/>
  <c r="AK51" i="9"/>
  <c r="AL51" i="9"/>
  <c r="AM51" i="9"/>
  <c r="AN51" i="9"/>
  <c r="AC52" i="9"/>
  <c r="AD52" i="9"/>
  <c r="AE52" i="9"/>
  <c r="AF52" i="9"/>
  <c r="AG52" i="9"/>
  <c r="AH52" i="9"/>
  <c r="AI52" i="9"/>
  <c r="AJ52" i="9"/>
  <c r="AK52" i="9"/>
  <c r="AL52" i="9"/>
  <c r="AM52" i="9"/>
  <c r="AN52" i="9"/>
  <c r="AC55" i="9"/>
  <c r="AD55" i="9"/>
  <c r="AE55" i="9"/>
  <c r="AF55" i="9"/>
  <c r="AG55" i="9"/>
  <c r="AH55" i="9"/>
  <c r="AI55" i="9"/>
  <c r="AJ55" i="9"/>
  <c r="AK55" i="9"/>
  <c r="AL55" i="9"/>
  <c r="AM55" i="9"/>
  <c r="AN55" i="9"/>
  <c r="AC56" i="9"/>
  <c r="AD56" i="9"/>
  <c r="AE56" i="9"/>
  <c r="AF56" i="9"/>
  <c r="AG56" i="9"/>
  <c r="AH56" i="9"/>
  <c r="AI56" i="9"/>
  <c r="AJ56" i="9"/>
  <c r="AK56" i="9"/>
  <c r="AL56" i="9"/>
  <c r="AM56" i="9"/>
  <c r="AN56" i="9"/>
  <c r="AC57" i="9"/>
  <c r="AD57" i="9"/>
  <c r="AE57" i="9"/>
  <c r="AF57" i="9"/>
  <c r="AG57" i="9"/>
  <c r="AH57" i="9"/>
  <c r="AI57" i="9"/>
  <c r="AJ57" i="9"/>
  <c r="AK57" i="9"/>
  <c r="AL57" i="9"/>
  <c r="AM57" i="9"/>
  <c r="AN57" i="9"/>
  <c r="AC58" i="9"/>
  <c r="AD58" i="9"/>
  <c r="AE58" i="9"/>
  <c r="AF58" i="9"/>
  <c r="AG58" i="9"/>
  <c r="AH58" i="9"/>
  <c r="AI58" i="9"/>
  <c r="AJ58" i="9"/>
  <c r="AK58" i="9"/>
  <c r="AL58" i="9"/>
  <c r="AM58" i="9"/>
  <c r="AN58" i="9"/>
  <c r="AC60" i="9"/>
  <c r="AD60" i="9"/>
  <c r="AE60" i="9"/>
  <c r="AF60" i="9"/>
  <c r="AG60" i="9"/>
  <c r="AH60" i="9"/>
  <c r="AI60" i="9"/>
  <c r="AJ60" i="9"/>
  <c r="AK60" i="9"/>
  <c r="AL60" i="9"/>
  <c r="AM60" i="9"/>
  <c r="AN60" i="9"/>
  <c r="AC61" i="9"/>
  <c r="AD61" i="9"/>
  <c r="AE61" i="9"/>
  <c r="AF61" i="9"/>
  <c r="AG61" i="9"/>
  <c r="AH61" i="9"/>
  <c r="AI61" i="9"/>
  <c r="AJ61" i="9"/>
  <c r="AK61" i="9"/>
  <c r="AL61" i="9"/>
  <c r="AM61" i="9"/>
  <c r="AN61" i="9"/>
  <c r="AC62" i="9"/>
  <c r="AD62" i="9"/>
  <c r="AE62" i="9"/>
  <c r="AF62" i="9"/>
  <c r="AG62" i="9"/>
  <c r="AH62" i="9"/>
  <c r="AI62" i="9"/>
  <c r="AJ62" i="9"/>
  <c r="AK62" i="9"/>
  <c r="AL62" i="9"/>
  <c r="AM62" i="9"/>
  <c r="AN62" i="9"/>
  <c r="AC63" i="9"/>
  <c r="AD63" i="9"/>
  <c r="AE63" i="9"/>
  <c r="AF63" i="9"/>
  <c r="AG63" i="9"/>
  <c r="AH63" i="9"/>
  <c r="AI63" i="9"/>
  <c r="AJ63" i="9"/>
  <c r="AK63" i="9"/>
  <c r="AL63" i="9"/>
  <c r="AM63" i="9"/>
  <c r="AN63" i="9"/>
  <c r="AC64" i="9"/>
  <c r="AD64" i="9"/>
  <c r="AE64" i="9"/>
  <c r="AF64" i="9"/>
  <c r="AG64" i="9"/>
  <c r="AH64" i="9"/>
  <c r="AI64" i="9"/>
  <c r="AJ64" i="9"/>
  <c r="AK64" i="9"/>
  <c r="AL64" i="9"/>
  <c r="AM64" i="9"/>
  <c r="AN64" i="9"/>
  <c r="AC66" i="9"/>
  <c r="AD66" i="9"/>
  <c r="AE66" i="9"/>
  <c r="AF66" i="9"/>
  <c r="AG66" i="9"/>
  <c r="AH66" i="9"/>
  <c r="AI66" i="9"/>
  <c r="AJ66" i="9"/>
  <c r="AK66" i="9"/>
  <c r="AL66" i="9"/>
  <c r="AM66" i="9"/>
  <c r="AN66" i="9"/>
  <c r="AC67" i="9"/>
  <c r="AD67" i="9"/>
  <c r="AE67" i="9"/>
  <c r="AF67" i="9"/>
  <c r="AG67" i="9"/>
  <c r="AH67" i="9"/>
  <c r="AI67" i="9"/>
  <c r="AJ67" i="9"/>
  <c r="AK67" i="9"/>
  <c r="AL67" i="9"/>
  <c r="AM67" i="9"/>
  <c r="AN67" i="9"/>
  <c r="AC69" i="9"/>
  <c r="AD69" i="9"/>
  <c r="AE69" i="9"/>
  <c r="AF69" i="9"/>
  <c r="AG69" i="9"/>
  <c r="AH69" i="9"/>
  <c r="AI69" i="9"/>
  <c r="AJ69" i="9"/>
  <c r="AK69" i="9"/>
  <c r="AL69" i="9"/>
  <c r="AM69" i="9"/>
  <c r="AN69" i="9"/>
  <c r="AC70" i="9"/>
  <c r="AD70" i="9"/>
  <c r="AE70" i="9"/>
  <c r="AF70" i="9"/>
  <c r="AG70" i="9"/>
  <c r="AH70" i="9"/>
  <c r="AI70" i="9"/>
  <c r="AJ70" i="9"/>
  <c r="AK70" i="9"/>
  <c r="AL70" i="9"/>
  <c r="AM70" i="9"/>
  <c r="AN70" i="9"/>
  <c r="AC71" i="9"/>
  <c r="AD71" i="9"/>
  <c r="AE71" i="9"/>
  <c r="AF71" i="9"/>
  <c r="AG71" i="9"/>
  <c r="AH71" i="9"/>
  <c r="AI71" i="9"/>
  <c r="AJ71" i="9"/>
  <c r="AK71" i="9"/>
  <c r="AL71" i="9"/>
  <c r="AM71" i="9"/>
  <c r="AN71" i="9"/>
  <c r="AC72" i="9"/>
  <c r="AD72" i="9"/>
  <c r="AE72" i="9"/>
  <c r="AF72" i="9"/>
  <c r="AG72" i="9"/>
  <c r="AH72" i="9"/>
  <c r="AI72" i="9"/>
  <c r="AJ72" i="9"/>
  <c r="AK72" i="9"/>
  <c r="AL72" i="9"/>
  <c r="AM72" i="9"/>
  <c r="AN72" i="9"/>
  <c r="AI9" i="11" l="1"/>
  <c r="AI10" i="11"/>
  <c r="AI11" i="11"/>
  <c r="AI12" i="11"/>
  <c r="AI13" i="11"/>
  <c r="AI14" i="11"/>
  <c r="AI15" i="11"/>
  <c r="AI17" i="11"/>
  <c r="AI18" i="11"/>
  <c r="AI19" i="11"/>
  <c r="AI20" i="11"/>
  <c r="AI21" i="11"/>
  <c r="AI22" i="11"/>
  <c r="AI25" i="11"/>
  <c r="AI26" i="11"/>
  <c r="AI27" i="11"/>
  <c r="AI28" i="11"/>
  <c r="AI30" i="11"/>
  <c r="AI31" i="11"/>
  <c r="AI32" i="11"/>
  <c r="AI33" i="11"/>
  <c r="AI34" i="11"/>
  <c r="AI36" i="11"/>
  <c r="AI37" i="11"/>
  <c r="AI38" i="11"/>
  <c r="AI39" i="11"/>
  <c r="AI40" i="11"/>
  <c r="AI41" i="11"/>
  <c r="AI42" i="11"/>
  <c r="AI43" i="11"/>
  <c r="AI44" i="11"/>
  <c r="AI45" i="11"/>
  <c r="AI46" i="11"/>
  <c r="AI47" i="11"/>
  <c r="AI49" i="11"/>
  <c r="AI50" i="11"/>
  <c r="AI51" i="11"/>
  <c r="AI52" i="11"/>
  <c r="AI55" i="11"/>
  <c r="AI56" i="11"/>
  <c r="AI57" i="11"/>
  <c r="AI58" i="11"/>
  <c r="AI60" i="11"/>
  <c r="AI61" i="11"/>
  <c r="AI62" i="11"/>
  <c r="AI63" i="11"/>
  <c r="AI64" i="11"/>
  <c r="AI66" i="11"/>
  <c r="AI67" i="11"/>
  <c r="AI69" i="11"/>
  <c r="AI70" i="11"/>
  <c r="AI71" i="11"/>
  <c r="AI72" i="11"/>
  <c r="AA198" i="7" l="1"/>
  <c r="AH9" i="11" l="1"/>
  <c r="AH10" i="11"/>
  <c r="AH11" i="11"/>
  <c r="AH12" i="11"/>
  <c r="AH13" i="11"/>
  <c r="AH14" i="11"/>
  <c r="AH15" i="11"/>
  <c r="AH17" i="11"/>
  <c r="AH18" i="11"/>
  <c r="AH19" i="11"/>
  <c r="AH20" i="11"/>
  <c r="AH21" i="11"/>
  <c r="AH22" i="11"/>
  <c r="AH25" i="11"/>
  <c r="AH26" i="11"/>
  <c r="AH27" i="11"/>
  <c r="AH28" i="11"/>
  <c r="AH30" i="11"/>
  <c r="AH31" i="11"/>
  <c r="AH32" i="11"/>
  <c r="AH33" i="11"/>
  <c r="AH34" i="11"/>
  <c r="AH36" i="11"/>
  <c r="AH37" i="11"/>
  <c r="AH38" i="11"/>
  <c r="AH39" i="11"/>
  <c r="AH40" i="11"/>
  <c r="AH41" i="11"/>
  <c r="AH42" i="11"/>
  <c r="AH43" i="11"/>
  <c r="AH44" i="11"/>
  <c r="AH45" i="11"/>
  <c r="AH46" i="11"/>
  <c r="AH47" i="11"/>
  <c r="AH49" i="11"/>
  <c r="AH50" i="11"/>
  <c r="AH51" i="11"/>
  <c r="AH52" i="11"/>
  <c r="AH55" i="11"/>
  <c r="AH56" i="11"/>
  <c r="AH57" i="11"/>
  <c r="AH58" i="11"/>
  <c r="AH60" i="11"/>
  <c r="AH61" i="11"/>
  <c r="AH62" i="11"/>
  <c r="AH63" i="11"/>
  <c r="AH64" i="11"/>
  <c r="AH66" i="11"/>
  <c r="AH67" i="11"/>
  <c r="AH69" i="11"/>
  <c r="AH70" i="11"/>
  <c r="AH71" i="11"/>
  <c r="AH72" i="11"/>
  <c r="AC192" i="7" l="1"/>
  <c r="AG9" i="11"/>
  <c r="AG10" i="11"/>
  <c r="AG11" i="11"/>
  <c r="AG12" i="11"/>
  <c r="AG13" i="11"/>
  <c r="AG14" i="11"/>
  <c r="AG15" i="11"/>
  <c r="AG17" i="11"/>
  <c r="AG18" i="11"/>
  <c r="AG19" i="11"/>
  <c r="AG20" i="11"/>
  <c r="AG21" i="11"/>
  <c r="AG22" i="11"/>
  <c r="AG25" i="11"/>
  <c r="AG26" i="11"/>
  <c r="AG27" i="11"/>
  <c r="AG28" i="11"/>
  <c r="AG30" i="11"/>
  <c r="AG31" i="11"/>
  <c r="AG32" i="11"/>
  <c r="AG33" i="11"/>
  <c r="AG34" i="11"/>
  <c r="AG36" i="11"/>
  <c r="AG37" i="11"/>
  <c r="AG38" i="11"/>
  <c r="AG39" i="11"/>
  <c r="AG40" i="11"/>
  <c r="AG41" i="11"/>
  <c r="AG42" i="11"/>
  <c r="AG43" i="11"/>
  <c r="AG44" i="11"/>
  <c r="AG45" i="11"/>
  <c r="AG46" i="11"/>
  <c r="AG47" i="11"/>
  <c r="AG49" i="11"/>
  <c r="AG50" i="11"/>
  <c r="AG51" i="11"/>
  <c r="AG52" i="11"/>
  <c r="AG55" i="11"/>
  <c r="AG56" i="11"/>
  <c r="AG57" i="11"/>
  <c r="AG58" i="11"/>
  <c r="AG60" i="11"/>
  <c r="AG61" i="11"/>
  <c r="AG62" i="11"/>
  <c r="AG63" i="11"/>
  <c r="AG64" i="11"/>
  <c r="AG66" i="11"/>
  <c r="AG67" i="11"/>
  <c r="AG69" i="11"/>
  <c r="AG70" i="11"/>
  <c r="AG71" i="11"/>
  <c r="AG72" i="11"/>
  <c r="V194" i="7" l="1"/>
  <c r="Q216" i="7" l="1"/>
  <c r="V193" i="7"/>
  <c r="V192" i="7"/>
  <c r="V195" i="7"/>
  <c r="AF9" i="11" l="1"/>
  <c r="AF10" i="11"/>
  <c r="AF11" i="11"/>
  <c r="AF12" i="11"/>
  <c r="AF13" i="11"/>
  <c r="AF14" i="11"/>
  <c r="AF15" i="11"/>
  <c r="AF17" i="11"/>
  <c r="AF18" i="11"/>
  <c r="AF19" i="11"/>
  <c r="AF20" i="11"/>
  <c r="AF21" i="11"/>
  <c r="AF22" i="11"/>
  <c r="AF25" i="11"/>
  <c r="AF26" i="11"/>
  <c r="AF27" i="11"/>
  <c r="AF28" i="11"/>
  <c r="AF30" i="11"/>
  <c r="AF31" i="11"/>
  <c r="AF32" i="11"/>
  <c r="AF33" i="11"/>
  <c r="AF34" i="11"/>
  <c r="AF36" i="11"/>
  <c r="AF37" i="11"/>
  <c r="AF38" i="11"/>
  <c r="AF39" i="11"/>
  <c r="AF40" i="11"/>
  <c r="AF41" i="11"/>
  <c r="AF42" i="11"/>
  <c r="AF43" i="11"/>
  <c r="AF44" i="11"/>
  <c r="AF45" i="11"/>
  <c r="AF46" i="11"/>
  <c r="AF47" i="11"/>
  <c r="AF49" i="11"/>
  <c r="AF50" i="11"/>
  <c r="AF51" i="11"/>
  <c r="AF52" i="11"/>
  <c r="AF55" i="11"/>
  <c r="AF56" i="11"/>
  <c r="AF57" i="11"/>
  <c r="AF58" i="11"/>
  <c r="AF60" i="11"/>
  <c r="AF61" i="11"/>
  <c r="AF62" i="11"/>
  <c r="AF63" i="11"/>
  <c r="AF64" i="11"/>
  <c r="AF66" i="11"/>
  <c r="AF67" i="11"/>
  <c r="AF69" i="11"/>
  <c r="AF70" i="11"/>
  <c r="AF71" i="11"/>
  <c r="AF72" i="11"/>
  <c r="Z179" i="7" l="1"/>
  <c r="AC9" i="11"/>
  <c r="AD9" i="11"/>
  <c r="AE9" i="11"/>
  <c r="AC10" i="11"/>
  <c r="AD10" i="11"/>
  <c r="AE10" i="11"/>
  <c r="AC11" i="11"/>
  <c r="AD11" i="11"/>
  <c r="AE11" i="11"/>
  <c r="AC12" i="11"/>
  <c r="AD12" i="11"/>
  <c r="AE12" i="11"/>
  <c r="AC13" i="11"/>
  <c r="AD13" i="11"/>
  <c r="AE13" i="11"/>
  <c r="AC14" i="11"/>
  <c r="AD14" i="11"/>
  <c r="AE14" i="11"/>
  <c r="AC15" i="11"/>
  <c r="AD15" i="11"/>
  <c r="AE15" i="11"/>
  <c r="AC17" i="11"/>
  <c r="AD17" i="11"/>
  <c r="AE17" i="11"/>
  <c r="AC18" i="11"/>
  <c r="AD18" i="11"/>
  <c r="AE18" i="11"/>
  <c r="AC19" i="11"/>
  <c r="AD19" i="11"/>
  <c r="AE19" i="11"/>
  <c r="AC20" i="11"/>
  <c r="AD20" i="11"/>
  <c r="AE20" i="11"/>
  <c r="AC21" i="11"/>
  <c r="AD21" i="11"/>
  <c r="AE21" i="11"/>
  <c r="AC22" i="11"/>
  <c r="AD22" i="11"/>
  <c r="AE22" i="11"/>
  <c r="AC25" i="11"/>
  <c r="AD25" i="11"/>
  <c r="AE25" i="11"/>
  <c r="AC26" i="11"/>
  <c r="AD26" i="11"/>
  <c r="AE26" i="11"/>
  <c r="AC27" i="11"/>
  <c r="AD27" i="11"/>
  <c r="AE27" i="11"/>
  <c r="AC28" i="11"/>
  <c r="AD28" i="11"/>
  <c r="AE28" i="11"/>
  <c r="AC30" i="11"/>
  <c r="AD30" i="11"/>
  <c r="AE30" i="11"/>
  <c r="AC31" i="11"/>
  <c r="AD31" i="11"/>
  <c r="AE31" i="11"/>
  <c r="AC32" i="11"/>
  <c r="AD32" i="11"/>
  <c r="AE32" i="11"/>
  <c r="AC33" i="11"/>
  <c r="AD33" i="11"/>
  <c r="AE33" i="11"/>
  <c r="AC34" i="11"/>
  <c r="AD34" i="11"/>
  <c r="AE34" i="11"/>
  <c r="AC36" i="11"/>
  <c r="AD36" i="11"/>
  <c r="AE36" i="11"/>
  <c r="AC37" i="11"/>
  <c r="AD37" i="11"/>
  <c r="AE37" i="11"/>
  <c r="AC38" i="11"/>
  <c r="AD38" i="11"/>
  <c r="AE38" i="11"/>
  <c r="AC39" i="11"/>
  <c r="AD39" i="11"/>
  <c r="AE39" i="11"/>
  <c r="AC40" i="11"/>
  <c r="AD40" i="11"/>
  <c r="AE40" i="11"/>
  <c r="AC41" i="11"/>
  <c r="AD41" i="11"/>
  <c r="AE41" i="11"/>
  <c r="AC42" i="11"/>
  <c r="AD42" i="11"/>
  <c r="AE42" i="11"/>
  <c r="AC43" i="11"/>
  <c r="AD43" i="11"/>
  <c r="AE43" i="11"/>
  <c r="AC44" i="11"/>
  <c r="AD44" i="11"/>
  <c r="AE44" i="11"/>
  <c r="AC45" i="11"/>
  <c r="AD45" i="11"/>
  <c r="AE45" i="11"/>
  <c r="AC46" i="11"/>
  <c r="AD46" i="11"/>
  <c r="AE46" i="11"/>
  <c r="AC47" i="11"/>
  <c r="AD47" i="11"/>
  <c r="AE47" i="11"/>
  <c r="AC49" i="11"/>
  <c r="AD49" i="11"/>
  <c r="AE49" i="11"/>
  <c r="AC50" i="11"/>
  <c r="AD50" i="11"/>
  <c r="AE50" i="11"/>
  <c r="AC51" i="11"/>
  <c r="AD51" i="11"/>
  <c r="AE51" i="11"/>
  <c r="AC52" i="11"/>
  <c r="AD52" i="11"/>
  <c r="AE52" i="11"/>
  <c r="AC55" i="11"/>
  <c r="AD55" i="11"/>
  <c r="AE55" i="11"/>
  <c r="AC56" i="11"/>
  <c r="AD56" i="11"/>
  <c r="AE56" i="11"/>
  <c r="AC57" i="11"/>
  <c r="AD57" i="11"/>
  <c r="AE57" i="11"/>
  <c r="AC58" i="11"/>
  <c r="AD58" i="11"/>
  <c r="AE58" i="11"/>
  <c r="AC60" i="11"/>
  <c r="AD60" i="11"/>
  <c r="AE60" i="11"/>
  <c r="AC61" i="11"/>
  <c r="AD61" i="11"/>
  <c r="AE61" i="11"/>
  <c r="AC62" i="11"/>
  <c r="AD62" i="11"/>
  <c r="AE62" i="11"/>
  <c r="AC63" i="11"/>
  <c r="AD63" i="11"/>
  <c r="AE63" i="11"/>
  <c r="AC64" i="11"/>
  <c r="AD64" i="11"/>
  <c r="AE64" i="11"/>
  <c r="AC66" i="11"/>
  <c r="AD66" i="11"/>
  <c r="AE66" i="11"/>
  <c r="AC67" i="11"/>
  <c r="AD67" i="11"/>
  <c r="AE67" i="11"/>
  <c r="AC69" i="11"/>
  <c r="AD69" i="11"/>
  <c r="AE69" i="11"/>
  <c r="AC70" i="11"/>
  <c r="AD70" i="11"/>
  <c r="AE70" i="11"/>
  <c r="AC71" i="11"/>
  <c r="AD71" i="11"/>
  <c r="AE71" i="11"/>
  <c r="AC72" i="11"/>
  <c r="AD72" i="11"/>
  <c r="AE72" i="11"/>
  <c r="AD177" i="7" l="1"/>
  <c r="AA195" i="7" l="1"/>
  <c r="AA197" i="7"/>
  <c r="Z192" i="7"/>
  <c r="AA192" i="7" s="1"/>
  <c r="R192" i="7" s="1"/>
  <c r="Z180" i="7"/>
  <c r="Z181" i="7"/>
  <c r="Z182" i="7"/>
  <c r="Z183" i="7"/>
  <c r="Z184" i="7"/>
  <c r="Z185" i="7"/>
  <c r="Z186" i="7"/>
  <c r="Z187" i="7"/>
  <c r="Z188" i="7"/>
  <c r="Z189" i="7"/>
  <c r="Z190" i="7"/>
  <c r="AC179" i="7"/>
  <c r="Y180" i="7"/>
  <c r="AA180" i="7" s="1"/>
  <c r="Y181" i="7"/>
  <c r="Y182" i="7"/>
  <c r="Y183" i="7"/>
  <c r="Y184" i="7"/>
  <c r="Y185" i="7"/>
  <c r="Y186" i="7"/>
  <c r="Y187" i="7"/>
  <c r="AA187" i="7" s="1"/>
  <c r="Y188" i="7"/>
  <c r="AA188" i="7" s="1"/>
  <c r="Y189" i="7"/>
  <c r="Y190" i="7"/>
  <c r="Y179" i="7"/>
  <c r="AA179" i="7" s="1"/>
  <c r="AC188" i="7"/>
  <c r="AA181" i="7" l="1"/>
  <c r="S194" i="7"/>
  <c r="AA189" i="7"/>
  <c r="AA184" i="7"/>
  <c r="AA183" i="7"/>
  <c r="AA190" i="7"/>
  <c r="AA182" i="7"/>
  <c r="W192" i="7"/>
  <c r="AA193" i="7"/>
  <c r="W194" i="7"/>
  <c r="AA196" i="7"/>
  <c r="W195" i="7"/>
  <c r="AA194" i="7"/>
  <c r="AA186" i="7"/>
  <c r="AA185" i="7"/>
  <c r="R178" i="7"/>
  <c r="AC180" i="7"/>
  <c r="AC181" i="7"/>
  <c r="AC182" i="7"/>
  <c r="AC183" i="7"/>
  <c r="AC184" i="7"/>
  <c r="AC185" i="7"/>
  <c r="AC186" i="7"/>
  <c r="AC187" i="7"/>
  <c r="AC189" i="7"/>
  <c r="AC190" i="7"/>
  <c r="S197" i="7" l="1"/>
  <c r="W193" i="7"/>
  <c r="R27" i="7"/>
  <c r="S169" i="7"/>
  <c r="S170" i="7"/>
  <c r="S171" i="7"/>
  <c r="S172" i="7"/>
  <c r="S173" i="7"/>
  <c r="S174" i="7"/>
  <c r="S175" i="7"/>
  <c r="S176" i="7"/>
  <c r="S177" i="7"/>
  <c r="AC49" i="12" l="1"/>
  <c r="AC50" i="12"/>
  <c r="AC51" i="12"/>
  <c r="AC73" i="12"/>
  <c r="AC74" i="12"/>
  <c r="E180" i="7" l="1"/>
  <c r="F180" i="7"/>
  <c r="G180" i="7"/>
  <c r="H180" i="7"/>
  <c r="I180" i="7"/>
  <c r="E181" i="7"/>
  <c r="F181" i="7"/>
  <c r="G181" i="7"/>
  <c r="H181" i="7"/>
  <c r="I181" i="7"/>
  <c r="E182" i="7"/>
  <c r="F182" i="7"/>
  <c r="G182" i="7"/>
  <c r="H182" i="7"/>
  <c r="I182" i="7"/>
  <c r="E183" i="7"/>
  <c r="F183" i="7"/>
  <c r="G183" i="7"/>
  <c r="H183" i="7"/>
  <c r="I183" i="7"/>
  <c r="E184" i="7"/>
  <c r="F184" i="7"/>
  <c r="G184" i="7"/>
  <c r="H184" i="7"/>
  <c r="I184" i="7"/>
  <c r="E185" i="7"/>
  <c r="F185" i="7"/>
  <c r="G185" i="7"/>
  <c r="H185" i="7"/>
  <c r="I185" i="7"/>
  <c r="E186" i="7"/>
  <c r="F186" i="7"/>
  <c r="G186" i="7"/>
  <c r="H186" i="7"/>
  <c r="I186" i="7"/>
  <c r="E187" i="7"/>
  <c r="F187" i="7"/>
  <c r="G187" i="7"/>
  <c r="H187" i="7"/>
  <c r="I187" i="7"/>
  <c r="E188" i="7"/>
  <c r="F188" i="7"/>
  <c r="G188" i="7"/>
  <c r="H188" i="7"/>
  <c r="I188" i="7"/>
  <c r="E189" i="7"/>
  <c r="F189" i="7"/>
  <c r="G189" i="7"/>
  <c r="H189" i="7"/>
  <c r="I189" i="7"/>
  <c r="E190" i="7"/>
  <c r="F190" i="7"/>
  <c r="G190" i="7"/>
  <c r="H190" i="7"/>
  <c r="I190" i="7"/>
  <c r="I179" i="7"/>
  <c r="H179" i="7"/>
  <c r="G179" i="7"/>
  <c r="F179" i="7"/>
  <c r="E179" i="7"/>
  <c r="B180" i="7"/>
  <c r="C180" i="7"/>
  <c r="B181" i="7"/>
  <c r="C181" i="7"/>
  <c r="B182" i="7"/>
  <c r="C182" i="7"/>
  <c r="B183" i="7"/>
  <c r="C183" i="7"/>
  <c r="B184" i="7"/>
  <c r="C184" i="7"/>
  <c r="B185" i="7"/>
  <c r="C185" i="7"/>
  <c r="B186" i="7"/>
  <c r="C186" i="7"/>
  <c r="B187" i="7"/>
  <c r="C187" i="7"/>
  <c r="B188" i="7"/>
  <c r="C188" i="7"/>
  <c r="B189" i="7"/>
  <c r="C189" i="7"/>
  <c r="B190" i="7"/>
  <c r="C190" i="7"/>
  <c r="C179" i="7"/>
  <c r="B179" i="7"/>
  <c r="C48" i="12"/>
  <c r="AB72" i="12"/>
  <c r="AC72" i="12" s="1"/>
  <c r="AA72" i="12"/>
  <c r="AB71" i="12"/>
  <c r="AC71" i="12" s="1"/>
  <c r="AA71" i="12"/>
  <c r="AB70" i="12"/>
  <c r="AC70" i="12" s="1"/>
  <c r="AA70" i="12"/>
  <c r="AB69" i="12"/>
  <c r="AC69" i="12" s="1"/>
  <c r="AA69" i="12"/>
  <c r="AA68" i="12" s="1"/>
  <c r="Z68" i="12"/>
  <c r="Y68" i="12"/>
  <c r="X68" i="12"/>
  <c r="W68" i="12"/>
  <c r="V68" i="12"/>
  <c r="U68" i="12"/>
  <c r="T68" i="12"/>
  <c r="S68" i="12"/>
  <c r="R68" i="12"/>
  <c r="Q68" i="12"/>
  <c r="P68" i="12"/>
  <c r="O68" i="12"/>
  <c r="N68" i="12"/>
  <c r="M68" i="12"/>
  <c r="L68" i="12"/>
  <c r="K68" i="12"/>
  <c r="J68" i="12"/>
  <c r="I68" i="12"/>
  <c r="H68" i="12"/>
  <c r="G68" i="12"/>
  <c r="F68" i="12"/>
  <c r="E68" i="12"/>
  <c r="D68" i="12"/>
  <c r="C68" i="12"/>
  <c r="AB67" i="12"/>
  <c r="AC67" i="12" s="1"/>
  <c r="AA67" i="12"/>
  <c r="AB66" i="12"/>
  <c r="AC66" i="12" s="1"/>
  <c r="AA66" i="12"/>
  <c r="AA65" i="12" s="1"/>
  <c r="Z65" i="12"/>
  <c r="Y65" i="12"/>
  <c r="X65" i="12"/>
  <c r="W65" i="12"/>
  <c r="V65" i="12"/>
  <c r="U65" i="12"/>
  <c r="T65" i="12"/>
  <c r="S65" i="12"/>
  <c r="R65" i="12"/>
  <c r="Q65" i="12"/>
  <c r="P65" i="12"/>
  <c r="O65" i="12"/>
  <c r="N65" i="12"/>
  <c r="M65" i="12"/>
  <c r="M53" i="12" s="1"/>
  <c r="L65" i="12"/>
  <c r="K65" i="12"/>
  <c r="J65" i="12"/>
  <c r="I65" i="12"/>
  <c r="H65" i="12"/>
  <c r="G65" i="12"/>
  <c r="F65" i="12"/>
  <c r="E65" i="12"/>
  <c r="D65" i="12"/>
  <c r="C65" i="12"/>
  <c r="AB64" i="12"/>
  <c r="AC64" i="12" s="1"/>
  <c r="AA64" i="12"/>
  <c r="AB63" i="12"/>
  <c r="AC63" i="12" s="1"/>
  <c r="AA63" i="12"/>
  <c r="AB62" i="12"/>
  <c r="AC62" i="12" s="1"/>
  <c r="AA62" i="12"/>
  <c r="AB61" i="12"/>
  <c r="AC61" i="12" s="1"/>
  <c r="AA61" i="12"/>
  <c r="AB60" i="12"/>
  <c r="AC60" i="12" s="1"/>
  <c r="AA60" i="12"/>
  <c r="Z59" i="12"/>
  <c r="Y59" i="12"/>
  <c r="X59" i="12"/>
  <c r="W59" i="12"/>
  <c r="V59" i="12"/>
  <c r="U59" i="12"/>
  <c r="T59" i="12"/>
  <c r="S59" i="12"/>
  <c r="R59" i="12"/>
  <c r="Q59" i="12"/>
  <c r="P59" i="12"/>
  <c r="O59" i="12"/>
  <c r="N59" i="12"/>
  <c r="M59" i="12"/>
  <c r="L59" i="12"/>
  <c r="K59" i="12"/>
  <c r="J59" i="12"/>
  <c r="I59" i="12"/>
  <c r="H59" i="12"/>
  <c r="G59" i="12"/>
  <c r="F59" i="12"/>
  <c r="E59" i="12"/>
  <c r="D59" i="12"/>
  <c r="C59" i="12"/>
  <c r="AB58" i="12"/>
  <c r="AC58" i="12" s="1"/>
  <c r="AA58" i="12"/>
  <c r="AB57" i="12"/>
  <c r="AC57" i="12" s="1"/>
  <c r="AA57" i="12"/>
  <c r="AB56" i="12"/>
  <c r="AC56" i="12" s="1"/>
  <c r="AA56" i="12"/>
  <c r="AB55" i="12"/>
  <c r="AC55" i="12" s="1"/>
  <c r="AA55" i="12"/>
  <c r="Z54" i="12"/>
  <c r="Y54" i="12"/>
  <c r="Y53" i="12" s="1"/>
  <c r="X54" i="12"/>
  <c r="W54" i="12"/>
  <c r="V54" i="12"/>
  <c r="V53" i="12" s="1"/>
  <c r="U54" i="12"/>
  <c r="T54" i="12"/>
  <c r="S54" i="12"/>
  <c r="S53" i="12" s="1"/>
  <c r="R54" i="12"/>
  <c r="R53" i="12" s="1"/>
  <c r="Q54" i="12"/>
  <c r="Q53" i="12" s="1"/>
  <c r="P54" i="12"/>
  <c r="O54" i="12"/>
  <c r="N54" i="12"/>
  <c r="N53" i="12" s="1"/>
  <c r="M54" i="12"/>
  <c r="L54" i="12"/>
  <c r="K54" i="12"/>
  <c r="K53" i="12" s="1"/>
  <c r="J54" i="12"/>
  <c r="J53" i="12" s="1"/>
  <c r="I54" i="12"/>
  <c r="I53" i="12" s="1"/>
  <c r="H54" i="12"/>
  <c r="G54" i="12"/>
  <c r="F54" i="12"/>
  <c r="F53" i="12" s="1"/>
  <c r="E54" i="12"/>
  <c r="D54" i="12"/>
  <c r="C54" i="12"/>
  <c r="Z53" i="12"/>
  <c r="U53" i="12"/>
  <c r="E53" i="12"/>
  <c r="C53" i="12"/>
  <c r="AB52" i="12"/>
  <c r="AC52" i="12" s="1"/>
  <c r="AA52" i="12"/>
  <c r="AB48" i="12"/>
  <c r="AC48" i="12" s="1"/>
  <c r="AA48" i="12"/>
  <c r="Z48" i="12"/>
  <c r="Y48" i="12"/>
  <c r="X48" i="12"/>
  <c r="W48" i="12"/>
  <c r="V48" i="12"/>
  <c r="U48" i="12"/>
  <c r="T48" i="12"/>
  <c r="S48" i="12"/>
  <c r="R48" i="12"/>
  <c r="Q48" i="12"/>
  <c r="P48" i="12"/>
  <c r="O48" i="12"/>
  <c r="N48" i="12"/>
  <c r="M48" i="12"/>
  <c r="L48" i="12"/>
  <c r="K48" i="12"/>
  <c r="J48" i="12"/>
  <c r="I48" i="12"/>
  <c r="H48" i="12"/>
  <c r="G48" i="12"/>
  <c r="F48" i="12"/>
  <c r="E48" i="12"/>
  <c r="D48" i="12"/>
  <c r="AB47" i="12"/>
  <c r="AC47" i="12" s="1"/>
  <c r="AA47" i="12"/>
  <c r="AB46" i="12"/>
  <c r="AC46" i="12" s="1"/>
  <c r="AA46" i="12"/>
  <c r="AB45" i="12"/>
  <c r="AC45" i="12" s="1"/>
  <c r="AA45" i="12"/>
  <c r="AB44" i="12"/>
  <c r="AC44" i="12" s="1"/>
  <c r="AA44" i="12"/>
  <c r="AB43" i="12"/>
  <c r="AC43" i="12" s="1"/>
  <c r="AA43" i="12"/>
  <c r="AB42" i="12"/>
  <c r="AC42" i="12" s="1"/>
  <c r="AA42" i="12"/>
  <c r="AB41" i="12"/>
  <c r="AC41" i="12" s="1"/>
  <c r="AA41" i="12"/>
  <c r="AB40" i="12"/>
  <c r="AC40" i="12" s="1"/>
  <c r="AA40" i="12"/>
  <c r="AB39" i="12"/>
  <c r="AC39" i="12" s="1"/>
  <c r="AA39" i="12"/>
  <c r="AB38" i="12"/>
  <c r="AC38" i="12" s="1"/>
  <c r="AA38" i="12"/>
  <c r="AB37" i="12"/>
  <c r="AC37" i="12" s="1"/>
  <c r="AA37" i="12"/>
  <c r="AB36" i="12"/>
  <c r="AC36" i="12" s="1"/>
  <c r="AA36" i="12"/>
  <c r="Z35" i="12"/>
  <c r="Y35" i="12"/>
  <c r="X35" i="12"/>
  <c r="W35" i="12"/>
  <c r="V35" i="12"/>
  <c r="U35" i="12"/>
  <c r="T35" i="12"/>
  <c r="S35" i="12"/>
  <c r="R35" i="12"/>
  <c r="Q35" i="12"/>
  <c r="P35" i="12"/>
  <c r="O35" i="12"/>
  <c r="N35" i="12"/>
  <c r="M35" i="12"/>
  <c r="L35" i="12"/>
  <c r="K35" i="12"/>
  <c r="J35" i="12"/>
  <c r="I35" i="12"/>
  <c r="H35" i="12"/>
  <c r="G35" i="12"/>
  <c r="F35" i="12"/>
  <c r="E35" i="12"/>
  <c r="D35" i="12"/>
  <c r="C35" i="12"/>
  <c r="AB34" i="12"/>
  <c r="AC34" i="12" s="1"/>
  <c r="AA34" i="12"/>
  <c r="AB33" i="12"/>
  <c r="AC33" i="12" s="1"/>
  <c r="AA33" i="12"/>
  <c r="AB32" i="12"/>
  <c r="AC32" i="12" s="1"/>
  <c r="AA32" i="12"/>
  <c r="AB31" i="12"/>
  <c r="AC31" i="12" s="1"/>
  <c r="AA31" i="12"/>
  <c r="AB30" i="12"/>
  <c r="AC30" i="12" s="1"/>
  <c r="AA30" i="12"/>
  <c r="Z29" i="12"/>
  <c r="Y29" i="12"/>
  <c r="X29" i="12"/>
  <c r="W29" i="12"/>
  <c r="V29" i="12"/>
  <c r="U29" i="12"/>
  <c r="T29" i="12"/>
  <c r="S29" i="12"/>
  <c r="R29" i="12"/>
  <c r="Q29" i="12"/>
  <c r="P29" i="12"/>
  <c r="O29" i="12"/>
  <c r="N29" i="12"/>
  <c r="M29" i="12"/>
  <c r="L29" i="12"/>
  <c r="K29" i="12"/>
  <c r="J29" i="12"/>
  <c r="I29" i="12"/>
  <c r="H29" i="12"/>
  <c r="G29" i="12"/>
  <c r="F29" i="12"/>
  <c r="E29" i="12"/>
  <c r="D29" i="12"/>
  <c r="C29" i="12"/>
  <c r="AB28" i="12"/>
  <c r="AC28" i="12" s="1"/>
  <c r="AA28" i="12"/>
  <c r="AB27" i="12"/>
  <c r="AC27" i="12" s="1"/>
  <c r="AA27" i="12"/>
  <c r="AB26" i="12"/>
  <c r="AC26" i="12" s="1"/>
  <c r="AA26" i="12"/>
  <c r="AB25" i="12"/>
  <c r="AC25" i="12" s="1"/>
  <c r="AA25" i="12"/>
  <c r="Z24" i="12"/>
  <c r="Y24" i="12"/>
  <c r="X24" i="12"/>
  <c r="X23" i="12" s="1"/>
  <c r="W24" i="12"/>
  <c r="W23" i="12" s="1"/>
  <c r="V24" i="12"/>
  <c r="U24" i="12"/>
  <c r="T24" i="12"/>
  <c r="S24" i="12"/>
  <c r="R24" i="12"/>
  <c r="Q24" i="12"/>
  <c r="P24" i="12"/>
  <c r="P23" i="12" s="1"/>
  <c r="O24" i="12"/>
  <c r="O23" i="12" s="1"/>
  <c r="N24" i="12"/>
  <c r="M24" i="12"/>
  <c r="L24" i="12"/>
  <c r="K24" i="12"/>
  <c r="J24" i="12"/>
  <c r="J23" i="12" s="1"/>
  <c r="I24" i="12"/>
  <c r="H24" i="12"/>
  <c r="H23" i="12" s="1"/>
  <c r="G24" i="12"/>
  <c r="G23" i="12" s="1"/>
  <c r="F24" i="12"/>
  <c r="E24" i="12"/>
  <c r="D24" i="12"/>
  <c r="C24" i="12"/>
  <c r="Z23" i="12"/>
  <c r="R23" i="12"/>
  <c r="AB22" i="12"/>
  <c r="AC22" i="12" s="1"/>
  <c r="AA22" i="12"/>
  <c r="AB21" i="12"/>
  <c r="AC21" i="12" s="1"/>
  <c r="AA21" i="12"/>
  <c r="AB20" i="12"/>
  <c r="AC20" i="12" s="1"/>
  <c r="AA20" i="12"/>
  <c r="AB19" i="12"/>
  <c r="AC19" i="12" s="1"/>
  <c r="AA19" i="12"/>
  <c r="AB18" i="12"/>
  <c r="AC18" i="12" s="1"/>
  <c r="AA18" i="12"/>
  <c r="AB17" i="12"/>
  <c r="AC17" i="12" s="1"/>
  <c r="AA17" i="12"/>
  <c r="Z16" i="12"/>
  <c r="Y16" i="12"/>
  <c r="X16" i="12"/>
  <c r="W16" i="12"/>
  <c r="V16" i="12"/>
  <c r="U16" i="12"/>
  <c r="T16" i="12"/>
  <c r="S16" i="12"/>
  <c r="R16" i="12"/>
  <c r="Q16" i="12"/>
  <c r="P16" i="12"/>
  <c r="O16" i="12"/>
  <c r="N16" i="12"/>
  <c r="M16" i="12"/>
  <c r="L16" i="12"/>
  <c r="K16" i="12"/>
  <c r="J16" i="12"/>
  <c r="I16" i="12"/>
  <c r="H16" i="12"/>
  <c r="G16" i="12"/>
  <c r="F16" i="12"/>
  <c r="F7" i="12" s="1"/>
  <c r="E16" i="12"/>
  <c r="D16" i="12"/>
  <c r="C16" i="12"/>
  <c r="AB15" i="12"/>
  <c r="AC15" i="12" s="1"/>
  <c r="AA15" i="12"/>
  <c r="AB14" i="12"/>
  <c r="AC14" i="12" s="1"/>
  <c r="AA14" i="12"/>
  <c r="AB13" i="12"/>
  <c r="AC13" i="12" s="1"/>
  <c r="AA13" i="12"/>
  <c r="AB12" i="12"/>
  <c r="AC12" i="12" s="1"/>
  <c r="AA12" i="12"/>
  <c r="AB11" i="12"/>
  <c r="AC11" i="12" s="1"/>
  <c r="AA11" i="12"/>
  <c r="AB10" i="12"/>
  <c r="AC10" i="12" s="1"/>
  <c r="AA10" i="12"/>
  <c r="AB9" i="12"/>
  <c r="AC9" i="12" s="1"/>
  <c r="AA9" i="12"/>
  <c r="AA8" i="12" s="1"/>
  <c r="Z8" i="12"/>
  <c r="Z7" i="12" s="1"/>
  <c r="Z6" i="12" s="1"/>
  <c r="Y8" i="12"/>
  <c r="Y7" i="12" s="1"/>
  <c r="X8" i="12"/>
  <c r="W8" i="12"/>
  <c r="V8" i="12"/>
  <c r="U8" i="12"/>
  <c r="U7" i="12" s="1"/>
  <c r="T8" i="12"/>
  <c r="S8" i="12"/>
  <c r="S7" i="12" s="1"/>
  <c r="R8" i="12"/>
  <c r="R7" i="12" s="1"/>
  <c r="Q8" i="12"/>
  <c r="Q7" i="12" s="1"/>
  <c r="P8" i="12"/>
  <c r="P7" i="12" s="1"/>
  <c r="O8" i="12"/>
  <c r="N8" i="12"/>
  <c r="M8" i="12"/>
  <c r="L8" i="12"/>
  <c r="K8" i="12"/>
  <c r="K7" i="12" s="1"/>
  <c r="J8" i="12"/>
  <c r="J7" i="12" s="1"/>
  <c r="I8" i="12"/>
  <c r="I7" i="12" s="1"/>
  <c r="H8" i="12"/>
  <c r="G8" i="12"/>
  <c r="F8" i="12"/>
  <c r="E8" i="12"/>
  <c r="E7" i="12" s="1"/>
  <c r="D8" i="12"/>
  <c r="C8" i="12"/>
  <c r="C7" i="12" s="1"/>
  <c r="X7" i="12"/>
  <c r="W7" i="12"/>
  <c r="V7" i="12"/>
  <c r="O7" i="12"/>
  <c r="N7" i="12"/>
  <c r="M7" i="12"/>
  <c r="H7" i="12"/>
  <c r="G7" i="12"/>
  <c r="E23" i="12" l="1"/>
  <c r="E6" i="12" s="1"/>
  <c r="M23" i="12"/>
  <c r="M6" i="12" s="1"/>
  <c r="U23" i="12"/>
  <c r="AA35" i="12"/>
  <c r="AA54" i="12"/>
  <c r="G53" i="12"/>
  <c r="O53" i="12"/>
  <c r="O6" i="12" s="1"/>
  <c r="W53" i="12"/>
  <c r="I6" i="12"/>
  <c r="Q6" i="12"/>
  <c r="Y6" i="12"/>
  <c r="AA16" i="12"/>
  <c r="AA7" i="12" s="1"/>
  <c r="F23" i="12"/>
  <c r="F6" i="12" s="1"/>
  <c r="N23" i="12"/>
  <c r="N6" i="12" s="1"/>
  <c r="V23" i="12"/>
  <c r="V6" i="12" s="1"/>
  <c r="H53" i="12"/>
  <c r="P53" i="12"/>
  <c r="P6" i="12" s="1"/>
  <c r="X53" i="12"/>
  <c r="X6" i="12" s="1"/>
  <c r="J6" i="12"/>
  <c r="L7" i="12"/>
  <c r="I23" i="12"/>
  <c r="Y23" i="12"/>
  <c r="D53" i="12"/>
  <c r="L53" i="12"/>
  <c r="T53" i="12"/>
  <c r="R6" i="12"/>
  <c r="T7" i="12"/>
  <c r="T6" i="12" s="1"/>
  <c r="Q23" i="12"/>
  <c r="C23" i="12"/>
  <c r="K23" i="12"/>
  <c r="K6" i="12" s="1"/>
  <c r="S23" i="12"/>
  <c r="S6" i="12" s="1"/>
  <c r="AA24" i="12"/>
  <c r="AA59" i="12"/>
  <c r="D7" i="12"/>
  <c r="D6" i="12" s="1"/>
  <c r="AA29" i="12"/>
  <c r="D23" i="12"/>
  <c r="L23" i="12"/>
  <c r="T23" i="12"/>
  <c r="W6" i="12"/>
  <c r="C6" i="12"/>
  <c r="L6" i="12"/>
  <c r="G6" i="12"/>
  <c r="H6" i="12"/>
  <c r="AA23" i="12"/>
  <c r="U6" i="12"/>
  <c r="AB59" i="12"/>
  <c r="AC59" i="12" s="1"/>
  <c r="AB24" i="12"/>
  <c r="AB65" i="12"/>
  <c r="AC65" i="12" s="1"/>
  <c r="J179" i="7"/>
  <c r="AB68" i="12"/>
  <c r="AC68" i="12" s="1"/>
  <c r="F178" i="7"/>
  <c r="AB8" i="12"/>
  <c r="AC8" i="12" s="1"/>
  <c r="AB54" i="12"/>
  <c r="AB29" i="12"/>
  <c r="AC29" i="12" s="1"/>
  <c r="AB35" i="12"/>
  <c r="AC35" i="12" s="1"/>
  <c r="AB16" i="12"/>
  <c r="AA53" i="12" l="1"/>
  <c r="AC24" i="12"/>
  <c r="AB23" i="12"/>
  <c r="AC23" i="12" s="1"/>
  <c r="AC54" i="12"/>
  <c r="AB53" i="12"/>
  <c r="AC53" i="12" s="1"/>
  <c r="AA6" i="12"/>
  <c r="AC16" i="12"/>
  <c r="AB7" i="12"/>
  <c r="AC7" i="12" l="1"/>
  <c r="AB6" i="12"/>
  <c r="AC6" i="12" s="1"/>
  <c r="C68" i="11" l="1"/>
  <c r="U205" i="7" l="1"/>
  <c r="T205" i="7"/>
  <c r="N166" i="7" l="1"/>
  <c r="D167" i="7"/>
  <c r="J167" i="7"/>
  <c r="N167" i="7"/>
  <c r="D168" i="7"/>
  <c r="J168" i="7"/>
  <c r="N168" i="7"/>
  <c r="D169" i="7"/>
  <c r="J169" i="7"/>
  <c r="N169" i="7"/>
  <c r="D170" i="7"/>
  <c r="J170" i="7"/>
  <c r="N170" i="7"/>
  <c r="D171" i="7"/>
  <c r="J171" i="7"/>
  <c r="N171" i="7"/>
  <c r="D172" i="7"/>
  <c r="J172" i="7"/>
  <c r="N172" i="7"/>
  <c r="D173" i="7"/>
  <c r="J173" i="7"/>
  <c r="N173" i="7"/>
  <c r="D174" i="7"/>
  <c r="J174" i="7"/>
  <c r="N174" i="7"/>
  <c r="D175" i="7"/>
  <c r="J175" i="7"/>
  <c r="N175" i="7"/>
  <c r="D176" i="7"/>
  <c r="J176" i="7"/>
  <c r="N176" i="7"/>
  <c r="D177" i="7"/>
  <c r="J177" i="7"/>
  <c r="N177" i="7"/>
  <c r="AF178" i="7"/>
  <c r="AG179" i="7"/>
  <c r="AG180" i="7"/>
  <c r="AG181" i="7"/>
  <c r="AG182" i="7"/>
  <c r="AG183" i="7"/>
  <c r="AG184" i="7"/>
  <c r="AG185" i="7"/>
  <c r="AG186" i="7"/>
  <c r="AG187" i="7"/>
  <c r="AG188" i="7"/>
  <c r="AG189" i="7"/>
  <c r="AO190" i="7"/>
  <c r="AO189" i="7"/>
  <c r="AO188" i="7"/>
  <c r="AO187" i="7"/>
  <c r="AO186" i="7"/>
  <c r="AO185" i="7"/>
  <c r="AO184" i="7"/>
  <c r="AO183" i="7"/>
  <c r="AO182" i="7"/>
  <c r="AO181" i="7"/>
  <c r="AO180" i="7"/>
  <c r="AO179" i="7"/>
  <c r="Z68" i="9"/>
  <c r="AN68" i="9" s="1"/>
  <c r="Y68" i="9"/>
  <c r="X68" i="9"/>
  <c r="AM68" i="9" s="1"/>
  <c r="W68" i="9"/>
  <c r="V68" i="9"/>
  <c r="AL68" i="9" s="1"/>
  <c r="U68" i="9"/>
  <c r="T68" i="9"/>
  <c r="AK68" i="9" s="1"/>
  <c r="S68" i="9"/>
  <c r="R68" i="9"/>
  <c r="AJ68" i="9" s="1"/>
  <c r="Q68" i="9"/>
  <c r="P68" i="9"/>
  <c r="AI68" i="9" s="1"/>
  <c r="O68" i="9"/>
  <c r="N68" i="9"/>
  <c r="AH68" i="9" s="1"/>
  <c r="M68" i="9"/>
  <c r="L68" i="9"/>
  <c r="AG68" i="9" s="1"/>
  <c r="K68" i="9"/>
  <c r="J68" i="9"/>
  <c r="AF68" i="9" s="1"/>
  <c r="I68" i="9"/>
  <c r="H68" i="9"/>
  <c r="AE68" i="9" s="1"/>
  <c r="G68" i="9"/>
  <c r="F68" i="9"/>
  <c r="AD68" i="9" s="1"/>
  <c r="E68" i="9"/>
  <c r="D68" i="9"/>
  <c r="AC68" i="9" s="1"/>
  <c r="C68" i="9"/>
  <c r="Z65" i="9"/>
  <c r="AN65" i="9" s="1"/>
  <c r="Y65" i="9"/>
  <c r="X65" i="9"/>
  <c r="AM65" i="9" s="1"/>
  <c r="W65" i="9"/>
  <c r="V65" i="9"/>
  <c r="AL65" i="9" s="1"/>
  <c r="U65" i="9"/>
  <c r="T65" i="9"/>
  <c r="AK65" i="9" s="1"/>
  <c r="S65" i="9"/>
  <c r="R65" i="9"/>
  <c r="AJ65" i="9" s="1"/>
  <c r="Q65" i="9"/>
  <c r="P65" i="9"/>
  <c r="AI65" i="9" s="1"/>
  <c r="O65" i="9"/>
  <c r="N65" i="9"/>
  <c r="AH65" i="9" s="1"/>
  <c r="M65" i="9"/>
  <c r="L65" i="9"/>
  <c r="AG65" i="9" s="1"/>
  <c r="K65" i="9"/>
  <c r="J65" i="9"/>
  <c r="AF65" i="9" s="1"/>
  <c r="I65" i="9"/>
  <c r="H65" i="9"/>
  <c r="AE65" i="9" s="1"/>
  <c r="G65" i="9"/>
  <c r="F65" i="9"/>
  <c r="AD65" i="9" s="1"/>
  <c r="E65" i="9"/>
  <c r="D65" i="9"/>
  <c r="AC65" i="9" s="1"/>
  <c r="C65" i="9"/>
  <c r="Z59" i="9"/>
  <c r="AN59" i="9" s="1"/>
  <c r="Y59" i="9"/>
  <c r="X59" i="9"/>
  <c r="AM59" i="9" s="1"/>
  <c r="W59" i="9"/>
  <c r="V59" i="9"/>
  <c r="AL59" i="9" s="1"/>
  <c r="U59" i="9"/>
  <c r="T59" i="9"/>
  <c r="AK59" i="9" s="1"/>
  <c r="S59" i="9"/>
  <c r="R59" i="9"/>
  <c r="AJ59" i="9" s="1"/>
  <c r="Q59" i="9"/>
  <c r="P59" i="9"/>
  <c r="AI59" i="9" s="1"/>
  <c r="O59" i="9"/>
  <c r="N59" i="9"/>
  <c r="AH59" i="9" s="1"/>
  <c r="M59" i="9"/>
  <c r="L59" i="9"/>
  <c r="AG59" i="9" s="1"/>
  <c r="K59" i="9"/>
  <c r="J59" i="9"/>
  <c r="AF59" i="9" s="1"/>
  <c r="I59" i="9"/>
  <c r="H59" i="9"/>
  <c r="AE59" i="9" s="1"/>
  <c r="G59" i="9"/>
  <c r="F59" i="9"/>
  <c r="AD59" i="9" s="1"/>
  <c r="E59" i="9"/>
  <c r="D59" i="9"/>
  <c r="AC59" i="9" s="1"/>
  <c r="C59" i="9"/>
  <c r="Z54" i="9"/>
  <c r="Y54" i="9"/>
  <c r="Y53" i="9" s="1"/>
  <c r="X54" i="9"/>
  <c r="AM54" i="9" s="1"/>
  <c r="W54" i="9"/>
  <c r="W53" i="9" s="1"/>
  <c r="V54" i="9"/>
  <c r="AL54" i="9" s="1"/>
  <c r="U54" i="9"/>
  <c r="U53" i="9" s="1"/>
  <c r="T54" i="9"/>
  <c r="S54" i="9"/>
  <c r="S53" i="9" s="1"/>
  <c r="R54" i="9"/>
  <c r="Q54" i="9"/>
  <c r="Q53" i="9" s="1"/>
  <c r="P54" i="9"/>
  <c r="O54" i="9"/>
  <c r="N54" i="9"/>
  <c r="AH54" i="9" s="1"/>
  <c r="M54" i="9"/>
  <c r="M53" i="9" s="1"/>
  <c r="L54" i="9"/>
  <c r="K54" i="9"/>
  <c r="K53" i="9" s="1"/>
  <c r="J54" i="9"/>
  <c r="I54" i="9"/>
  <c r="I53" i="9" s="1"/>
  <c r="H54" i="9"/>
  <c r="G54" i="9"/>
  <c r="F54" i="9"/>
  <c r="AD54" i="9" s="1"/>
  <c r="E54" i="9"/>
  <c r="E53" i="9" s="1"/>
  <c r="D54" i="9"/>
  <c r="C54" i="9"/>
  <c r="C53" i="9" s="1"/>
  <c r="V53" i="9"/>
  <c r="AL53" i="9" s="1"/>
  <c r="O53" i="9"/>
  <c r="N53" i="9"/>
  <c r="AH53" i="9" s="1"/>
  <c r="G53" i="9"/>
  <c r="Z48" i="9"/>
  <c r="AN48" i="9" s="1"/>
  <c r="Y48" i="9"/>
  <c r="X48" i="9"/>
  <c r="AM48" i="9" s="1"/>
  <c r="W48" i="9"/>
  <c r="V48" i="9"/>
  <c r="AL48" i="9" s="1"/>
  <c r="U48" i="9"/>
  <c r="T48" i="9"/>
  <c r="AK48" i="9" s="1"/>
  <c r="S48" i="9"/>
  <c r="R48" i="9"/>
  <c r="AJ48" i="9" s="1"/>
  <c r="Q48" i="9"/>
  <c r="P48" i="9"/>
  <c r="AI48" i="9" s="1"/>
  <c r="O48" i="9"/>
  <c r="N48" i="9"/>
  <c r="AH48" i="9" s="1"/>
  <c r="M48" i="9"/>
  <c r="L48" i="9"/>
  <c r="AG48" i="9" s="1"/>
  <c r="K48" i="9"/>
  <c r="J48" i="9"/>
  <c r="AF48" i="9" s="1"/>
  <c r="I48" i="9"/>
  <c r="H48" i="9"/>
  <c r="AE48" i="9" s="1"/>
  <c r="G48" i="9"/>
  <c r="F48" i="9"/>
  <c r="AD48" i="9" s="1"/>
  <c r="E48" i="9"/>
  <c r="D48" i="9"/>
  <c r="AC48" i="9" s="1"/>
  <c r="C48" i="9"/>
  <c r="Z35" i="9"/>
  <c r="AN35" i="9" s="1"/>
  <c r="Y35" i="9"/>
  <c r="X35" i="9"/>
  <c r="AM35" i="9" s="1"/>
  <c r="W35" i="9"/>
  <c r="V35" i="9"/>
  <c r="AL35" i="9" s="1"/>
  <c r="U35" i="9"/>
  <c r="T35" i="9"/>
  <c r="AK35" i="9" s="1"/>
  <c r="S35" i="9"/>
  <c r="R35" i="9"/>
  <c r="AJ35" i="9" s="1"/>
  <c r="Q35" i="9"/>
  <c r="P35" i="9"/>
  <c r="AI35" i="9" s="1"/>
  <c r="O35" i="9"/>
  <c r="N35" i="9"/>
  <c r="AH35" i="9" s="1"/>
  <c r="M35" i="9"/>
  <c r="L35" i="9"/>
  <c r="AG35" i="9" s="1"/>
  <c r="K35" i="9"/>
  <c r="J35" i="9"/>
  <c r="AF35" i="9" s="1"/>
  <c r="I35" i="9"/>
  <c r="H35" i="9"/>
  <c r="AE35" i="9" s="1"/>
  <c r="G35" i="9"/>
  <c r="F35" i="9"/>
  <c r="AD35" i="9" s="1"/>
  <c r="E35" i="9"/>
  <c r="D35" i="9"/>
  <c r="AC35" i="9" s="1"/>
  <c r="C35" i="9"/>
  <c r="Z29" i="9"/>
  <c r="AN29" i="9" s="1"/>
  <c r="Y29" i="9"/>
  <c r="X29" i="9"/>
  <c r="AM29" i="9" s="1"/>
  <c r="W29" i="9"/>
  <c r="V29" i="9"/>
  <c r="AL29" i="9" s="1"/>
  <c r="U29" i="9"/>
  <c r="T29" i="9"/>
  <c r="AK29" i="9" s="1"/>
  <c r="S29" i="9"/>
  <c r="R29" i="9"/>
  <c r="AJ29" i="9" s="1"/>
  <c r="Q29" i="9"/>
  <c r="P29" i="9"/>
  <c r="AI29" i="9" s="1"/>
  <c r="O29" i="9"/>
  <c r="N29" i="9"/>
  <c r="AH29" i="9" s="1"/>
  <c r="M29" i="9"/>
  <c r="L29" i="9"/>
  <c r="AG29" i="9" s="1"/>
  <c r="K29" i="9"/>
  <c r="J29" i="9"/>
  <c r="AF29" i="9" s="1"/>
  <c r="I29" i="9"/>
  <c r="H29" i="9"/>
  <c r="AE29" i="9" s="1"/>
  <c r="G29" i="9"/>
  <c r="F29" i="9"/>
  <c r="AD29" i="9" s="1"/>
  <c r="E29" i="9"/>
  <c r="D29" i="9"/>
  <c r="AC29" i="9" s="1"/>
  <c r="C29" i="9"/>
  <c r="Z24" i="9"/>
  <c r="AN24" i="9" s="1"/>
  <c r="Y24" i="9"/>
  <c r="X24" i="9"/>
  <c r="W24" i="9"/>
  <c r="W23" i="9" s="1"/>
  <c r="V24" i="9"/>
  <c r="U24" i="9"/>
  <c r="T24" i="9"/>
  <c r="S24" i="9"/>
  <c r="S23" i="9" s="1"/>
  <c r="R24" i="9"/>
  <c r="AJ24" i="9" s="1"/>
  <c r="Q24" i="9"/>
  <c r="P24" i="9"/>
  <c r="O24" i="9"/>
  <c r="O23" i="9" s="1"/>
  <c r="N24" i="9"/>
  <c r="AH24" i="9" s="1"/>
  <c r="M24" i="9"/>
  <c r="L24" i="9"/>
  <c r="K24" i="9"/>
  <c r="K23" i="9" s="1"/>
  <c r="J24" i="9"/>
  <c r="AF24" i="9" s="1"/>
  <c r="I24" i="9"/>
  <c r="I23" i="9" s="1"/>
  <c r="H24" i="9"/>
  <c r="G24" i="9"/>
  <c r="G23" i="9" s="1"/>
  <c r="F24" i="9"/>
  <c r="E24" i="9"/>
  <c r="E23" i="9" s="1"/>
  <c r="D24" i="9"/>
  <c r="C24" i="9"/>
  <c r="C23" i="9" s="1"/>
  <c r="Z23" i="9"/>
  <c r="AN23" i="9" s="1"/>
  <c r="Y23" i="9"/>
  <c r="Q23" i="9"/>
  <c r="N23" i="9"/>
  <c r="AH23" i="9" s="1"/>
  <c r="M23" i="9"/>
  <c r="J23" i="9"/>
  <c r="AF23" i="9" s="1"/>
  <c r="Z16" i="9"/>
  <c r="AN16" i="9" s="1"/>
  <c r="Y16" i="9"/>
  <c r="X16" i="9"/>
  <c r="AM16" i="9" s="1"/>
  <c r="W16" i="9"/>
  <c r="V16" i="9"/>
  <c r="AL16" i="9" s="1"/>
  <c r="U16" i="9"/>
  <c r="T16" i="9"/>
  <c r="AK16" i="9" s="1"/>
  <c r="S16" i="9"/>
  <c r="R16" i="9"/>
  <c r="AJ16" i="9" s="1"/>
  <c r="Q16" i="9"/>
  <c r="P16" i="9"/>
  <c r="AI16" i="9" s="1"/>
  <c r="O16" i="9"/>
  <c r="N16" i="9"/>
  <c r="AH16" i="9" s="1"/>
  <c r="M16" i="9"/>
  <c r="L16" i="9"/>
  <c r="AG16" i="9" s="1"/>
  <c r="K16" i="9"/>
  <c r="J16" i="9"/>
  <c r="AF16" i="9" s="1"/>
  <c r="I16" i="9"/>
  <c r="H16" i="9"/>
  <c r="AE16" i="9" s="1"/>
  <c r="G16" i="9"/>
  <c r="F16" i="9"/>
  <c r="AD16" i="9" s="1"/>
  <c r="E16" i="9"/>
  <c r="D16" i="9"/>
  <c r="AC16" i="9" s="1"/>
  <c r="C16" i="9"/>
  <c r="Z8" i="9"/>
  <c r="Y8" i="9"/>
  <c r="X8" i="9"/>
  <c r="W8" i="9"/>
  <c r="V8" i="9"/>
  <c r="U8" i="9"/>
  <c r="T8" i="9"/>
  <c r="AK8" i="9" s="1"/>
  <c r="S8" i="9"/>
  <c r="S7" i="9" s="1"/>
  <c r="R8" i="9"/>
  <c r="Q8" i="9"/>
  <c r="Q7" i="9" s="1"/>
  <c r="P8" i="9"/>
  <c r="O8" i="9"/>
  <c r="O7" i="9" s="1"/>
  <c r="O6" i="9" s="1"/>
  <c r="N8" i="9"/>
  <c r="M8" i="9"/>
  <c r="M7" i="9" s="1"/>
  <c r="L8" i="9"/>
  <c r="AG8" i="9" s="1"/>
  <c r="K8" i="9"/>
  <c r="K7" i="9" s="1"/>
  <c r="J8" i="9"/>
  <c r="I8" i="9"/>
  <c r="I7" i="9" s="1"/>
  <c r="H8" i="9"/>
  <c r="G8" i="9"/>
  <c r="G7" i="9" s="1"/>
  <c r="F8" i="9"/>
  <c r="AD8" i="9" s="1"/>
  <c r="E8" i="9"/>
  <c r="E7" i="9" s="1"/>
  <c r="D8" i="9"/>
  <c r="AC8" i="9" s="1"/>
  <c r="C8" i="9"/>
  <c r="C7" i="9"/>
  <c r="Z68" i="10"/>
  <c r="Y68" i="10"/>
  <c r="X68" i="10"/>
  <c r="W68" i="10"/>
  <c r="V68" i="10"/>
  <c r="U68" i="10"/>
  <c r="T68" i="10"/>
  <c r="S68" i="10"/>
  <c r="R68" i="10"/>
  <c r="Q68" i="10"/>
  <c r="P68" i="10"/>
  <c r="O68" i="10"/>
  <c r="N68" i="10"/>
  <c r="M68" i="10"/>
  <c r="L68" i="10"/>
  <c r="K68" i="10"/>
  <c r="J68" i="10"/>
  <c r="I68" i="10"/>
  <c r="H68" i="10"/>
  <c r="G68" i="10"/>
  <c r="F68" i="10"/>
  <c r="E68" i="10"/>
  <c r="D68" i="10"/>
  <c r="C68" i="10"/>
  <c r="Z65" i="10"/>
  <c r="Y65" i="10"/>
  <c r="X65" i="10"/>
  <c r="W65" i="10"/>
  <c r="V65" i="10"/>
  <c r="U65" i="10"/>
  <c r="T65" i="10"/>
  <c r="S65" i="10"/>
  <c r="R65" i="10"/>
  <c r="Q65" i="10"/>
  <c r="P65" i="10"/>
  <c r="O65" i="10"/>
  <c r="N65" i="10"/>
  <c r="M65" i="10"/>
  <c r="L65" i="10"/>
  <c r="K65" i="10"/>
  <c r="J65" i="10"/>
  <c r="I65" i="10"/>
  <c r="H65" i="10"/>
  <c r="G65" i="10"/>
  <c r="F65" i="10"/>
  <c r="E65" i="10"/>
  <c r="D65" i="10"/>
  <c r="C65" i="10"/>
  <c r="Z59" i="10"/>
  <c r="Y59" i="10"/>
  <c r="X59" i="10"/>
  <c r="W59" i="10"/>
  <c r="V59" i="10"/>
  <c r="U59" i="10"/>
  <c r="T59" i="10"/>
  <c r="S59" i="10"/>
  <c r="R59" i="10"/>
  <c r="Q59" i="10"/>
  <c r="P59" i="10"/>
  <c r="O59" i="10"/>
  <c r="N59" i="10"/>
  <c r="M59" i="10"/>
  <c r="L59" i="10"/>
  <c r="K59" i="10"/>
  <c r="J59" i="10"/>
  <c r="I59" i="10"/>
  <c r="H59" i="10"/>
  <c r="G59" i="10"/>
  <c r="F59" i="10"/>
  <c r="E59" i="10"/>
  <c r="D59" i="10"/>
  <c r="C59" i="10"/>
  <c r="Z54" i="10"/>
  <c r="Y54" i="10"/>
  <c r="X54" i="10"/>
  <c r="X53" i="10" s="1"/>
  <c r="W54" i="10"/>
  <c r="W53" i="10" s="1"/>
  <c r="V54" i="10"/>
  <c r="U54" i="10"/>
  <c r="U53" i="10" s="1"/>
  <c r="T54" i="10"/>
  <c r="T53" i="10" s="1"/>
  <c r="S54" i="10"/>
  <c r="S53" i="10" s="1"/>
  <c r="R54" i="10"/>
  <c r="R53" i="10" s="1"/>
  <c r="Q54" i="10"/>
  <c r="Q53" i="10" s="1"/>
  <c r="P54" i="10"/>
  <c r="P53" i="10" s="1"/>
  <c r="O54" i="10"/>
  <c r="O53" i="10" s="1"/>
  <c r="N54" i="10"/>
  <c r="N53" i="10" s="1"/>
  <c r="M54" i="10"/>
  <c r="M53" i="10" s="1"/>
  <c r="L54" i="10"/>
  <c r="L53" i="10" s="1"/>
  <c r="K54" i="10"/>
  <c r="K53" i="10" s="1"/>
  <c r="J54" i="10"/>
  <c r="J53" i="10" s="1"/>
  <c r="I54" i="10"/>
  <c r="I53" i="10" s="1"/>
  <c r="H54" i="10"/>
  <c r="H53" i="10" s="1"/>
  <c r="G54" i="10"/>
  <c r="G53" i="10" s="1"/>
  <c r="F54" i="10"/>
  <c r="F53" i="10" s="1"/>
  <c r="E54" i="10"/>
  <c r="E53" i="10" s="1"/>
  <c r="D54" i="10"/>
  <c r="D53" i="10" s="1"/>
  <c r="C54" i="10"/>
  <c r="C53" i="10" s="1"/>
  <c r="Z53" i="10"/>
  <c r="Y53" i="10"/>
  <c r="V53" i="10"/>
  <c r="Z48" i="10"/>
  <c r="Y48" i="10"/>
  <c r="X48" i="10"/>
  <c r="W48" i="10"/>
  <c r="V48" i="10"/>
  <c r="U48" i="10"/>
  <c r="T48" i="10"/>
  <c r="S48" i="10"/>
  <c r="R48" i="10"/>
  <c r="Q48" i="10"/>
  <c r="P48" i="10"/>
  <c r="O48" i="10"/>
  <c r="N48" i="10"/>
  <c r="M48" i="10"/>
  <c r="L48" i="10"/>
  <c r="K48" i="10"/>
  <c r="J48" i="10"/>
  <c r="I48" i="10"/>
  <c r="H48" i="10"/>
  <c r="G48" i="10"/>
  <c r="F48" i="10"/>
  <c r="E48" i="10"/>
  <c r="D48" i="10"/>
  <c r="C48" i="10"/>
  <c r="Z35" i="10"/>
  <c r="Y35" i="10"/>
  <c r="X35" i="10"/>
  <c r="W35" i="10"/>
  <c r="V35" i="10"/>
  <c r="U35" i="10"/>
  <c r="T35" i="10"/>
  <c r="S35" i="10"/>
  <c r="R35" i="10"/>
  <c r="Q35" i="10"/>
  <c r="P35" i="10"/>
  <c r="O35" i="10"/>
  <c r="N35" i="10"/>
  <c r="M35" i="10"/>
  <c r="L35" i="10"/>
  <c r="K35" i="10"/>
  <c r="J35" i="10"/>
  <c r="I35" i="10"/>
  <c r="H35" i="10"/>
  <c r="G35" i="10"/>
  <c r="F35" i="10"/>
  <c r="E35" i="10"/>
  <c r="D35" i="10"/>
  <c r="C35" i="10"/>
  <c r="Z29" i="10"/>
  <c r="Y29" i="10"/>
  <c r="X29" i="10"/>
  <c r="W29" i="10"/>
  <c r="V29" i="10"/>
  <c r="U29" i="10"/>
  <c r="T29" i="10"/>
  <c r="S29" i="10"/>
  <c r="R29" i="10"/>
  <c r="Q29" i="10"/>
  <c r="P29" i="10"/>
  <c r="O29" i="10"/>
  <c r="N29" i="10"/>
  <c r="M29" i="10"/>
  <c r="L29" i="10"/>
  <c r="K29" i="10"/>
  <c r="J29" i="10"/>
  <c r="I29" i="10"/>
  <c r="H29" i="10"/>
  <c r="G29" i="10"/>
  <c r="F29" i="10"/>
  <c r="E29" i="10"/>
  <c r="D29" i="10"/>
  <c r="C29" i="10"/>
  <c r="Z24" i="10"/>
  <c r="Z23" i="10" s="1"/>
  <c r="Y24" i="10"/>
  <c r="Y23" i="10" s="1"/>
  <c r="X24" i="10"/>
  <c r="X23" i="10" s="1"/>
  <c r="W24" i="10"/>
  <c r="W23" i="10" s="1"/>
  <c r="V24" i="10"/>
  <c r="V23" i="10" s="1"/>
  <c r="U24" i="10"/>
  <c r="U23" i="10" s="1"/>
  <c r="T24" i="10"/>
  <c r="T23" i="10" s="1"/>
  <c r="S24" i="10"/>
  <c r="S23" i="10" s="1"/>
  <c r="R24" i="10"/>
  <c r="R23" i="10" s="1"/>
  <c r="Q24" i="10"/>
  <c r="Q23" i="10" s="1"/>
  <c r="P24" i="10"/>
  <c r="O24" i="10"/>
  <c r="O23" i="10" s="1"/>
  <c r="N24" i="10"/>
  <c r="N23" i="10" s="1"/>
  <c r="M24" i="10"/>
  <c r="M23" i="10" s="1"/>
  <c r="L24" i="10"/>
  <c r="L23" i="10" s="1"/>
  <c r="K24" i="10"/>
  <c r="K23" i="10" s="1"/>
  <c r="J24" i="10"/>
  <c r="J23" i="10" s="1"/>
  <c r="I24" i="10"/>
  <c r="I23" i="10" s="1"/>
  <c r="H24" i="10"/>
  <c r="H23" i="10" s="1"/>
  <c r="G24" i="10"/>
  <c r="G23" i="10" s="1"/>
  <c r="F24" i="10"/>
  <c r="F23" i="10" s="1"/>
  <c r="E24" i="10"/>
  <c r="E23" i="10" s="1"/>
  <c r="D24" i="10"/>
  <c r="C24" i="10"/>
  <c r="C23" i="10" s="1"/>
  <c r="P23" i="10"/>
  <c r="D23" i="10"/>
  <c r="Z16" i="10"/>
  <c r="Y16" i="10"/>
  <c r="X16" i="10"/>
  <c r="W16" i="10"/>
  <c r="V16" i="10"/>
  <c r="U16" i="10"/>
  <c r="T16" i="10"/>
  <c r="S16" i="10"/>
  <c r="R16" i="10"/>
  <c r="Q16" i="10"/>
  <c r="P16" i="10"/>
  <c r="O16" i="10"/>
  <c r="N16" i="10"/>
  <c r="M16" i="10"/>
  <c r="L16" i="10"/>
  <c r="K16" i="10"/>
  <c r="J16" i="10"/>
  <c r="I16" i="10"/>
  <c r="H16" i="10"/>
  <c r="G16" i="10"/>
  <c r="F16" i="10"/>
  <c r="E16" i="10"/>
  <c r="D16" i="10"/>
  <c r="C16" i="10"/>
  <c r="Z8" i="10"/>
  <c r="Z7" i="10" s="1"/>
  <c r="Z6" i="10" s="1"/>
  <c r="Y8" i="10"/>
  <c r="X8" i="10"/>
  <c r="X7" i="10" s="1"/>
  <c r="W8" i="10"/>
  <c r="W7" i="10" s="1"/>
  <c r="V8" i="10"/>
  <c r="V7" i="10" s="1"/>
  <c r="U8" i="10"/>
  <c r="U7" i="10" s="1"/>
  <c r="U6" i="10" s="1"/>
  <c r="T8" i="10"/>
  <c r="T7" i="10" s="1"/>
  <c r="S8" i="10"/>
  <c r="S7" i="10" s="1"/>
  <c r="R8" i="10"/>
  <c r="R7" i="10" s="1"/>
  <c r="R6" i="10" s="1"/>
  <c r="Q8" i="10"/>
  <c r="Q7" i="10" s="1"/>
  <c r="P8" i="10"/>
  <c r="P7" i="10" s="1"/>
  <c r="O8" i="10"/>
  <c r="O7" i="10" s="1"/>
  <c r="N8" i="10"/>
  <c r="N7" i="10" s="1"/>
  <c r="M8" i="10"/>
  <c r="M7" i="10" s="1"/>
  <c r="L8" i="10"/>
  <c r="L7" i="10" s="1"/>
  <c r="K8" i="10"/>
  <c r="K7" i="10" s="1"/>
  <c r="J8" i="10"/>
  <c r="J7" i="10" s="1"/>
  <c r="I8" i="10"/>
  <c r="I7" i="10" s="1"/>
  <c r="H8" i="10"/>
  <c r="H7" i="10" s="1"/>
  <c r="G8" i="10"/>
  <c r="G7" i="10" s="1"/>
  <c r="F8" i="10"/>
  <c r="F7" i="10" s="1"/>
  <c r="E8" i="10"/>
  <c r="E7" i="10" s="1"/>
  <c r="D8" i="10"/>
  <c r="D7" i="10" s="1"/>
  <c r="C8" i="10"/>
  <c r="C7" i="10" s="1"/>
  <c r="Y7" i="10"/>
  <c r="Y6" i="10" s="1"/>
  <c r="Z68" i="11"/>
  <c r="Y68" i="11"/>
  <c r="X68" i="11"/>
  <c r="AM68" i="11" s="1"/>
  <c r="W68" i="11"/>
  <c r="V68" i="11"/>
  <c r="AL68" i="11" s="1"/>
  <c r="U68" i="11"/>
  <c r="T68" i="11"/>
  <c r="AK68" i="11" s="1"/>
  <c r="S68" i="11"/>
  <c r="R68" i="11"/>
  <c r="AJ68" i="11" s="1"/>
  <c r="Q68" i="11"/>
  <c r="P68" i="11"/>
  <c r="AI68" i="11" s="1"/>
  <c r="O68" i="11"/>
  <c r="N68" i="11"/>
  <c r="AH68" i="11" s="1"/>
  <c r="M68" i="11"/>
  <c r="L68" i="11"/>
  <c r="AG68" i="11" s="1"/>
  <c r="K68" i="11"/>
  <c r="J68" i="11"/>
  <c r="AF68" i="11" s="1"/>
  <c r="I68" i="11"/>
  <c r="H68" i="11"/>
  <c r="G68" i="11"/>
  <c r="F68" i="11"/>
  <c r="E68" i="11"/>
  <c r="D68" i="11"/>
  <c r="AC68" i="11" s="1"/>
  <c r="Z65" i="11"/>
  <c r="Y65" i="11"/>
  <c r="X65" i="11"/>
  <c r="AM65" i="11" s="1"/>
  <c r="W65" i="11"/>
  <c r="V65" i="11"/>
  <c r="AL65" i="11" s="1"/>
  <c r="U65" i="11"/>
  <c r="T65" i="11"/>
  <c r="AK65" i="11" s="1"/>
  <c r="S65" i="11"/>
  <c r="R65" i="11"/>
  <c r="AJ65" i="11" s="1"/>
  <c r="Q65" i="11"/>
  <c r="P65" i="11"/>
  <c r="AI65" i="11" s="1"/>
  <c r="O65" i="11"/>
  <c r="N65" i="11"/>
  <c r="AH65" i="11" s="1"/>
  <c r="M65" i="11"/>
  <c r="L65" i="11"/>
  <c r="AG65" i="11" s="1"/>
  <c r="K65" i="11"/>
  <c r="J65" i="11"/>
  <c r="AF65" i="11" s="1"/>
  <c r="I65" i="11"/>
  <c r="H65" i="11"/>
  <c r="AE65" i="11" s="1"/>
  <c r="G65" i="11"/>
  <c r="F65" i="11"/>
  <c r="AD65" i="11" s="1"/>
  <c r="E65" i="11"/>
  <c r="D65" i="11"/>
  <c r="AC65" i="11" s="1"/>
  <c r="C65" i="11"/>
  <c r="Z59" i="11"/>
  <c r="Y59" i="11"/>
  <c r="X59" i="11"/>
  <c r="AM59" i="11" s="1"/>
  <c r="W59" i="11"/>
  <c r="V59" i="11"/>
  <c r="AL59" i="11" s="1"/>
  <c r="U59" i="11"/>
  <c r="T59" i="11"/>
  <c r="AK59" i="11" s="1"/>
  <c r="S59" i="11"/>
  <c r="R59" i="11"/>
  <c r="AJ59" i="11" s="1"/>
  <c r="Q59" i="11"/>
  <c r="P59" i="11"/>
  <c r="AI59" i="11" s="1"/>
  <c r="O59" i="11"/>
  <c r="N59" i="11"/>
  <c r="AH59" i="11" s="1"/>
  <c r="M59" i="11"/>
  <c r="L59" i="11"/>
  <c r="AG59" i="11" s="1"/>
  <c r="K59" i="11"/>
  <c r="J59" i="11"/>
  <c r="AF59" i="11" s="1"/>
  <c r="I59" i="11"/>
  <c r="H59" i="11"/>
  <c r="AE59" i="11" s="1"/>
  <c r="G59" i="11"/>
  <c r="F59" i="11"/>
  <c r="AD59" i="11" s="1"/>
  <c r="E59" i="11"/>
  <c r="D59" i="11"/>
  <c r="AC59" i="11" s="1"/>
  <c r="C59" i="11"/>
  <c r="Z54" i="11"/>
  <c r="Z53" i="11" s="1"/>
  <c r="Y54" i="11"/>
  <c r="X54" i="11"/>
  <c r="W54" i="11"/>
  <c r="W53" i="11" s="1"/>
  <c r="V54" i="11"/>
  <c r="AL54" i="11" s="1"/>
  <c r="U54" i="11"/>
  <c r="U53" i="11" s="1"/>
  <c r="T54" i="11"/>
  <c r="S54" i="11"/>
  <c r="S53" i="11" s="1"/>
  <c r="R54" i="11"/>
  <c r="Q54" i="11"/>
  <c r="P54" i="11"/>
  <c r="AI54" i="11" s="1"/>
  <c r="O54" i="11"/>
  <c r="N54" i="11"/>
  <c r="M54" i="11"/>
  <c r="L54" i="11"/>
  <c r="K54" i="11"/>
  <c r="K53" i="11" s="1"/>
  <c r="J54" i="11"/>
  <c r="I54" i="11"/>
  <c r="H54" i="11"/>
  <c r="AE54" i="11" s="1"/>
  <c r="G54" i="11"/>
  <c r="G53" i="11" s="1"/>
  <c r="F54" i="11"/>
  <c r="AD54" i="11" s="1"/>
  <c r="E54" i="11"/>
  <c r="E53" i="11" s="1"/>
  <c r="D54" i="11"/>
  <c r="AC54" i="11" s="1"/>
  <c r="C54" i="11"/>
  <c r="C53" i="11" s="1"/>
  <c r="Z48" i="11"/>
  <c r="Y48" i="11"/>
  <c r="X48" i="11"/>
  <c r="AM48" i="11" s="1"/>
  <c r="W48" i="11"/>
  <c r="V48" i="11"/>
  <c r="AL48" i="11" s="1"/>
  <c r="U48" i="11"/>
  <c r="T48" i="11"/>
  <c r="AK48" i="11" s="1"/>
  <c r="S48" i="11"/>
  <c r="R48" i="11"/>
  <c r="AJ48" i="11" s="1"/>
  <c r="Q48" i="11"/>
  <c r="P48" i="11"/>
  <c r="AI48" i="11" s="1"/>
  <c r="O48" i="11"/>
  <c r="N48" i="11"/>
  <c r="AH48" i="11" s="1"/>
  <c r="M48" i="11"/>
  <c r="L48" i="11"/>
  <c r="AG48" i="11" s="1"/>
  <c r="K48" i="11"/>
  <c r="J48" i="11"/>
  <c r="AF48" i="11" s="1"/>
  <c r="I48" i="11"/>
  <c r="H48" i="11"/>
  <c r="AE48" i="11" s="1"/>
  <c r="G48" i="11"/>
  <c r="F48" i="11"/>
  <c r="AD48" i="11" s="1"/>
  <c r="E48" i="11"/>
  <c r="D48" i="11"/>
  <c r="AC48" i="11" s="1"/>
  <c r="C48" i="11"/>
  <c r="Z35" i="11"/>
  <c r="Y35" i="11"/>
  <c r="X35" i="11"/>
  <c r="AM35" i="11" s="1"/>
  <c r="W35" i="11"/>
  <c r="V35" i="11"/>
  <c r="AL35" i="11" s="1"/>
  <c r="U35" i="11"/>
  <c r="T35" i="11"/>
  <c r="AK35" i="11" s="1"/>
  <c r="S35" i="11"/>
  <c r="R35" i="11"/>
  <c r="AJ35" i="11" s="1"/>
  <c r="Q35" i="11"/>
  <c r="P35" i="11"/>
  <c r="AI35" i="11" s="1"/>
  <c r="O35" i="11"/>
  <c r="N35" i="11"/>
  <c r="AH35" i="11" s="1"/>
  <c r="M35" i="11"/>
  <c r="L35" i="11"/>
  <c r="AG35" i="11" s="1"/>
  <c r="K35" i="11"/>
  <c r="J35" i="11"/>
  <c r="AF35" i="11" s="1"/>
  <c r="I35" i="11"/>
  <c r="H35" i="11"/>
  <c r="AE35" i="11" s="1"/>
  <c r="G35" i="11"/>
  <c r="F35" i="11"/>
  <c r="AD35" i="11" s="1"/>
  <c r="E35" i="11"/>
  <c r="D35" i="11"/>
  <c r="AC35" i="11" s="1"/>
  <c r="C35" i="11"/>
  <c r="Z29" i="11"/>
  <c r="Y29" i="11"/>
  <c r="X29" i="11"/>
  <c r="AM29" i="11" s="1"/>
  <c r="W29" i="11"/>
  <c r="V29" i="11"/>
  <c r="AL29" i="11" s="1"/>
  <c r="U29" i="11"/>
  <c r="T29" i="11"/>
  <c r="AK29" i="11" s="1"/>
  <c r="S29" i="11"/>
  <c r="R29" i="11"/>
  <c r="AJ29" i="11" s="1"/>
  <c r="Q29" i="11"/>
  <c r="P29" i="11"/>
  <c r="AI29" i="11" s="1"/>
  <c r="O29" i="11"/>
  <c r="N29" i="11"/>
  <c r="AH29" i="11" s="1"/>
  <c r="M29" i="11"/>
  <c r="L29" i="11"/>
  <c r="AG29" i="11" s="1"/>
  <c r="K29" i="11"/>
  <c r="J29" i="11"/>
  <c r="AF29" i="11" s="1"/>
  <c r="I29" i="11"/>
  <c r="H29" i="11"/>
  <c r="AE29" i="11" s="1"/>
  <c r="G29" i="11"/>
  <c r="F29" i="11"/>
  <c r="AD29" i="11" s="1"/>
  <c r="E29" i="11"/>
  <c r="D29" i="11"/>
  <c r="AC29" i="11" s="1"/>
  <c r="C29" i="11"/>
  <c r="Z24" i="11"/>
  <c r="Y24" i="11"/>
  <c r="Y23" i="11" s="1"/>
  <c r="X24" i="11"/>
  <c r="W24" i="11"/>
  <c r="W23" i="11" s="1"/>
  <c r="V24" i="11"/>
  <c r="U24" i="11"/>
  <c r="T24" i="11"/>
  <c r="S24" i="11"/>
  <c r="S23" i="11" s="1"/>
  <c r="R24" i="11"/>
  <c r="Q24" i="11"/>
  <c r="P24" i="11"/>
  <c r="O24" i="11"/>
  <c r="N24" i="11"/>
  <c r="M24" i="11"/>
  <c r="L24" i="11"/>
  <c r="K24" i="11"/>
  <c r="K23" i="11" s="1"/>
  <c r="J24" i="11"/>
  <c r="I24" i="11"/>
  <c r="H24" i="11"/>
  <c r="G24" i="11"/>
  <c r="F24" i="11"/>
  <c r="AD24" i="11" s="1"/>
  <c r="E24" i="11"/>
  <c r="E23" i="11" s="1"/>
  <c r="D24" i="11"/>
  <c r="D23" i="11" s="1"/>
  <c r="C24" i="11"/>
  <c r="C23" i="11" s="1"/>
  <c r="Z23" i="11"/>
  <c r="Z16" i="11"/>
  <c r="Y16" i="11"/>
  <c r="X16" i="11"/>
  <c r="AM16" i="11" s="1"/>
  <c r="W16" i="11"/>
  <c r="V16" i="11"/>
  <c r="AL16" i="11" s="1"/>
  <c r="U16" i="11"/>
  <c r="T16" i="11"/>
  <c r="AK16" i="11" s="1"/>
  <c r="S16" i="11"/>
  <c r="R16" i="11"/>
  <c r="AJ16" i="11" s="1"/>
  <c r="Q16" i="11"/>
  <c r="P16" i="11"/>
  <c r="AI16" i="11" s="1"/>
  <c r="O16" i="11"/>
  <c r="N16" i="11"/>
  <c r="AH16" i="11" s="1"/>
  <c r="M16" i="11"/>
  <c r="L16" i="11"/>
  <c r="AG16" i="11" s="1"/>
  <c r="K16" i="11"/>
  <c r="J16" i="11"/>
  <c r="AF16" i="11" s="1"/>
  <c r="I16" i="11"/>
  <c r="H16" i="11"/>
  <c r="AE16" i="11" s="1"/>
  <c r="G16" i="11"/>
  <c r="F16" i="11"/>
  <c r="AD16" i="11" s="1"/>
  <c r="E16" i="11"/>
  <c r="D16" i="11"/>
  <c r="AC16" i="11" s="1"/>
  <c r="C16" i="11"/>
  <c r="Z8" i="11"/>
  <c r="Z7" i="11" s="1"/>
  <c r="Y8" i="11"/>
  <c r="Y7" i="11" s="1"/>
  <c r="X8" i="11"/>
  <c r="W8" i="11"/>
  <c r="W7" i="11" s="1"/>
  <c r="V8" i="11"/>
  <c r="U8" i="11"/>
  <c r="U7" i="11" s="1"/>
  <c r="T8" i="11"/>
  <c r="AK8" i="11" s="1"/>
  <c r="S8" i="11"/>
  <c r="S7" i="11" s="1"/>
  <c r="R8" i="11"/>
  <c r="AJ8" i="11" s="1"/>
  <c r="Q8" i="11"/>
  <c r="Q7" i="11" s="1"/>
  <c r="P8" i="11"/>
  <c r="O8" i="11"/>
  <c r="O7" i="11" s="1"/>
  <c r="N8" i="11"/>
  <c r="M8" i="11"/>
  <c r="M7" i="11" s="1"/>
  <c r="L8" i="11"/>
  <c r="K8" i="11"/>
  <c r="J8" i="11"/>
  <c r="I8" i="11"/>
  <c r="I7" i="11" s="1"/>
  <c r="H8" i="11"/>
  <c r="AE8" i="11" s="1"/>
  <c r="G8" i="11"/>
  <c r="G7" i="11" s="1"/>
  <c r="F8" i="11"/>
  <c r="E8" i="11"/>
  <c r="E7" i="11" s="1"/>
  <c r="D8" i="11"/>
  <c r="AC8" i="11" s="1"/>
  <c r="Z68" i="8"/>
  <c r="Y68" i="8"/>
  <c r="X68" i="8"/>
  <c r="W68" i="8"/>
  <c r="V68" i="8"/>
  <c r="U68" i="8"/>
  <c r="T68" i="8"/>
  <c r="S68" i="8"/>
  <c r="R68" i="8"/>
  <c r="Q68" i="8"/>
  <c r="P68" i="8"/>
  <c r="O68" i="8"/>
  <c r="N68" i="8"/>
  <c r="M68" i="8"/>
  <c r="L68" i="8"/>
  <c r="K68" i="8"/>
  <c r="J68" i="8"/>
  <c r="I68" i="8"/>
  <c r="H68" i="8"/>
  <c r="G68" i="8"/>
  <c r="F68" i="8"/>
  <c r="E68" i="8"/>
  <c r="D68" i="8"/>
  <c r="C68" i="8"/>
  <c r="Z65" i="8"/>
  <c r="Y65" i="8"/>
  <c r="X65" i="8"/>
  <c r="W65" i="8"/>
  <c r="V65" i="8"/>
  <c r="U65" i="8"/>
  <c r="T65" i="8"/>
  <c r="S65" i="8"/>
  <c r="R65" i="8"/>
  <c r="Q65" i="8"/>
  <c r="P65" i="8"/>
  <c r="O65" i="8"/>
  <c r="N65" i="8"/>
  <c r="M65" i="8"/>
  <c r="L65" i="8"/>
  <c r="K65" i="8"/>
  <c r="J65" i="8"/>
  <c r="I65" i="8"/>
  <c r="H65" i="8"/>
  <c r="G65" i="8"/>
  <c r="F65" i="8"/>
  <c r="E65" i="8"/>
  <c r="D65" i="8"/>
  <c r="C65" i="8"/>
  <c r="Z59" i="8"/>
  <c r="Y59" i="8"/>
  <c r="X59" i="8"/>
  <c r="W59" i="8"/>
  <c r="V59" i="8"/>
  <c r="U59" i="8"/>
  <c r="T59" i="8"/>
  <c r="S59" i="8"/>
  <c r="R59" i="8"/>
  <c r="Q59" i="8"/>
  <c r="P59" i="8"/>
  <c r="O59" i="8"/>
  <c r="N59" i="8"/>
  <c r="M59" i="8"/>
  <c r="L59" i="8"/>
  <c r="K59" i="8"/>
  <c r="J59" i="8"/>
  <c r="I59" i="8"/>
  <c r="H59" i="8"/>
  <c r="G59" i="8"/>
  <c r="F59" i="8"/>
  <c r="E59" i="8"/>
  <c r="D59" i="8"/>
  <c r="C59" i="8"/>
  <c r="Z54" i="8"/>
  <c r="Y54" i="8"/>
  <c r="X54" i="8"/>
  <c r="W54" i="8"/>
  <c r="V54" i="8"/>
  <c r="V53" i="8" s="1"/>
  <c r="U54" i="8"/>
  <c r="U53" i="8" s="1"/>
  <c r="T54" i="8"/>
  <c r="T53" i="8" s="1"/>
  <c r="S54" i="8"/>
  <c r="R54" i="8"/>
  <c r="R53" i="8" s="1"/>
  <c r="Q54" i="8"/>
  <c r="Q53" i="8" s="1"/>
  <c r="P54" i="8"/>
  <c r="O54" i="8"/>
  <c r="N54" i="8"/>
  <c r="N53" i="8" s="1"/>
  <c r="M54" i="8"/>
  <c r="M53" i="8" s="1"/>
  <c r="L54" i="8"/>
  <c r="K54" i="8"/>
  <c r="J54" i="8"/>
  <c r="J53" i="8" s="1"/>
  <c r="I54" i="8"/>
  <c r="I53" i="8" s="1"/>
  <c r="H54" i="8"/>
  <c r="H53" i="8" s="1"/>
  <c r="G54" i="8"/>
  <c r="F54" i="8"/>
  <c r="E54" i="8"/>
  <c r="D54" i="8"/>
  <c r="D53" i="8" s="1"/>
  <c r="C54" i="8"/>
  <c r="Z53" i="8"/>
  <c r="Y53" i="8"/>
  <c r="X53" i="8"/>
  <c r="P53" i="8"/>
  <c r="F53" i="8"/>
  <c r="E53" i="8"/>
  <c r="Z48" i="8"/>
  <c r="Y48" i="8"/>
  <c r="X48" i="8"/>
  <c r="W48" i="8"/>
  <c r="V48" i="8"/>
  <c r="U48" i="8"/>
  <c r="T48" i="8"/>
  <c r="S48" i="8"/>
  <c r="R48" i="8"/>
  <c r="Q48" i="8"/>
  <c r="P48" i="8"/>
  <c r="O48" i="8"/>
  <c r="N48" i="8"/>
  <c r="M48" i="8"/>
  <c r="L48" i="8"/>
  <c r="K48" i="8"/>
  <c r="J48" i="8"/>
  <c r="I48" i="8"/>
  <c r="H48" i="8"/>
  <c r="G48" i="8"/>
  <c r="F48" i="8"/>
  <c r="E48" i="8"/>
  <c r="D48" i="8"/>
  <c r="C48" i="8"/>
  <c r="Z35" i="8"/>
  <c r="Y35" i="8"/>
  <c r="X35" i="8"/>
  <c r="W35" i="8"/>
  <c r="V35" i="8"/>
  <c r="U35" i="8"/>
  <c r="T35" i="8"/>
  <c r="S35" i="8"/>
  <c r="R35" i="8"/>
  <c r="Q35" i="8"/>
  <c r="P35" i="8"/>
  <c r="O35" i="8"/>
  <c r="N35" i="8"/>
  <c r="M35" i="8"/>
  <c r="L35" i="8"/>
  <c r="K35" i="8"/>
  <c r="J35" i="8"/>
  <c r="I35" i="8"/>
  <c r="H35" i="8"/>
  <c r="G35" i="8"/>
  <c r="F35" i="8"/>
  <c r="E35" i="8"/>
  <c r="D35" i="8"/>
  <c r="C35" i="8"/>
  <c r="Z29" i="8"/>
  <c r="Y29" i="8"/>
  <c r="X29" i="8"/>
  <c r="W29" i="8"/>
  <c r="V29" i="8"/>
  <c r="U29" i="8"/>
  <c r="T29" i="8"/>
  <c r="S29" i="8"/>
  <c r="R29" i="8"/>
  <c r="Q29" i="8"/>
  <c r="P29" i="8"/>
  <c r="O29" i="8"/>
  <c r="N29" i="8"/>
  <c r="M29" i="8"/>
  <c r="L29" i="8"/>
  <c r="K29" i="8"/>
  <c r="J29" i="8"/>
  <c r="I29" i="8"/>
  <c r="H29" i="8"/>
  <c r="G29" i="8"/>
  <c r="F29" i="8"/>
  <c r="E29" i="8"/>
  <c r="D29" i="8"/>
  <c r="C29" i="8"/>
  <c r="Z24" i="8"/>
  <c r="Y24" i="8"/>
  <c r="Y23" i="8" s="1"/>
  <c r="X24" i="8"/>
  <c r="X23" i="8" s="1"/>
  <c r="W24" i="8"/>
  <c r="W23" i="8" s="1"/>
  <c r="V24" i="8"/>
  <c r="V23" i="8" s="1"/>
  <c r="U24" i="8"/>
  <c r="U23" i="8" s="1"/>
  <c r="T24" i="8"/>
  <c r="T23" i="8" s="1"/>
  <c r="S24" i="8"/>
  <c r="S23" i="8" s="1"/>
  <c r="R24" i="8"/>
  <c r="R23" i="8" s="1"/>
  <c r="Q24" i="8"/>
  <c r="Q23" i="8" s="1"/>
  <c r="P24" i="8"/>
  <c r="O24" i="8"/>
  <c r="O23" i="8" s="1"/>
  <c r="N24" i="8"/>
  <c r="M24" i="8"/>
  <c r="M23" i="8" s="1"/>
  <c r="L24" i="8"/>
  <c r="L23" i="8" s="1"/>
  <c r="K24" i="8"/>
  <c r="K23" i="8" s="1"/>
  <c r="J24" i="8"/>
  <c r="J23" i="8" s="1"/>
  <c r="I24" i="8"/>
  <c r="I23" i="8" s="1"/>
  <c r="H24" i="8"/>
  <c r="G24" i="8"/>
  <c r="G23" i="8" s="1"/>
  <c r="F24" i="8"/>
  <c r="F23" i="8" s="1"/>
  <c r="E24" i="8"/>
  <c r="E23" i="8" s="1"/>
  <c r="D24" i="8"/>
  <c r="D23" i="8" s="1"/>
  <c r="C24" i="8"/>
  <c r="Z23" i="8"/>
  <c r="P23" i="8"/>
  <c r="N23" i="8"/>
  <c r="H23" i="8"/>
  <c r="C23" i="8"/>
  <c r="Z16" i="8"/>
  <c r="Y16" i="8"/>
  <c r="X16" i="8"/>
  <c r="W16" i="8"/>
  <c r="V16" i="8"/>
  <c r="U16" i="8"/>
  <c r="T16" i="8"/>
  <c r="S16" i="8"/>
  <c r="R16" i="8"/>
  <c r="Q16" i="8"/>
  <c r="P16" i="8"/>
  <c r="O16" i="8"/>
  <c r="N16" i="8"/>
  <c r="M16" i="8"/>
  <c r="L16" i="8"/>
  <c r="K16" i="8"/>
  <c r="J16" i="8"/>
  <c r="I16" i="8"/>
  <c r="H16" i="8"/>
  <c r="G16" i="8"/>
  <c r="F16" i="8"/>
  <c r="E16" i="8"/>
  <c r="D16" i="8"/>
  <c r="C16" i="8"/>
  <c r="Z8" i="8"/>
  <c r="Y8" i="8"/>
  <c r="Y7" i="8" s="1"/>
  <c r="X8" i="8"/>
  <c r="X7" i="8" s="1"/>
  <c r="W8" i="8"/>
  <c r="V8" i="8"/>
  <c r="V7" i="8" s="1"/>
  <c r="U8" i="8"/>
  <c r="U7" i="8" s="1"/>
  <c r="T8" i="8"/>
  <c r="S8" i="8"/>
  <c r="S7" i="8" s="1"/>
  <c r="R8" i="8"/>
  <c r="R7" i="8" s="1"/>
  <c r="Q8" i="8"/>
  <c r="Q7" i="8" s="1"/>
  <c r="P8" i="8"/>
  <c r="P7" i="8" s="1"/>
  <c r="O8" i="8"/>
  <c r="O7" i="8" s="1"/>
  <c r="N8" i="8"/>
  <c r="N7" i="8" s="1"/>
  <c r="M8" i="8"/>
  <c r="M7" i="8" s="1"/>
  <c r="L8" i="8"/>
  <c r="L7" i="8" s="1"/>
  <c r="K8" i="8"/>
  <c r="K7" i="8" s="1"/>
  <c r="J8" i="8"/>
  <c r="J7" i="8" s="1"/>
  <c r="I8" i="8"/>
  <c r="I7" i="8" s="1"/>
  <c r="H8" i="8"/>
  <c r="G8" i="8"/>
  <c r="G7" i="8" s="1"/>
  <c r="F8" i="8"/>
  <c r="F7" i="8" s="1"/>
  <c r="E8" i="8"/>
  <c r="E7" i="8" s="1"/>
  <c r="D8" i="8"/>
  <c r="D7" i="8" s="1"/>
  <c r="C8" i="8"/>
  <c r="C7" i="8" s="1"/>
  <c r="Z7" i="8"/>
  <c r="W7" i="8"/>
  <c r="T7" i="8"/>
  <c r="H7" i="8"/>
  <c r="H6" i="8" s="1"/>
  <c r="AE68" i="5"/>
  <c r="AD68" i="5"/>
  <c r="AE65" i="5"/>
  <c r="AD65" i="5"/>
  <c r="AE59" i="5"/>
  <c r="AD59" i="5"/>
  <c r="AE54" i="5"/>
  <c r="AD54" i="5"/>
  <c r="AE48" i="5"/>
  <c r="AD48" i="5"/>
  <c r="AE35" i="5"/>
  <c r="AD35" i="5"/>
  <c r="AE29" i="5"/>
  <c r="AD29" i="5"/>
  <c r="AE24" i="5"/>
  <c r="AD24" i="5"/>
  <c r="AE16" i="5"/>
  <c r="AD16" i="5"/>
  <c r="AE8" i="5"/>
  <c r="AD8" i="5"/>
  <c r="AD7" i="5" s="1"/>
  <c r="AB75" i="11"/>
  <c r="AB78" i="11" s="1"/>
  <c r="AB67" i="11"/>
  <c r="AA67" i="11"/>
  <c r="AB66" i="11"/>
  <c r="AA66" i="11"/>
  <c r="AB64" i="11"/>
  <c r="AA64" i="11"/>
  <c r="AB63" i="11"/>
  <c r="AA63" i="11"/>
  <c r="AB62" i="11"/>
  <c r="AA62" i="11"/>
  <c r="AB61" i="11"/>
  <c r="AA61" i="11"/>
  <c r="AB60" i="11"/>
  <c r="AA60" i="11"/>
  <c r="AB58" i="11"/>
  <c r="AA58" i="11"/>
  <c r="AB57" i="11"/>
  <c r="AA57" i="11"/>
  <c r="AB56" i="11"/>
  <c r="AA56" i="11"/>
  <c r="AB55" i="11"/>
  <c r="AA55" i="11"/>
  <c r="AB52" i="11"/>
  <c r="AA52" i="11"/>
  <c r="AB51" i="11"/>
  <c r="AA51" i="11"/>
  <c r="AB50" i="11"/>
  <c r="AA50" i="11"/>
  <c r="AB49" i="11"/>
  <c r="AA49" i="11"/>
  <c r="AB47" i="11"/>
  <c r="AA47" i="11"/>
  <c r="AB46" i="11"/>
  <c r="AA46" i="11"/>
  <c r="AB45" i="11"/>
  <c r="AA45" i="11"/>
  <c r="AB44" i="11"/>
  <c r="AA44" i="11"/>
  <c r="AB43" i="11"/>
  <c r="AA43" i="11"/>
  <c r="AB42" i="11"/>
  <c r="AA42" i="11"/>
  <c r="AB41" i="11"/>
  <c r="AA41" i="11"/>
  <c r="AB40" i="11"/>
  <c r="AA40" i="11"/>
  <c r="AB39" i="11"/>
  <c r="AA39" i="11"/>
  <c r="AB38" i="11"/>
  <c r="AA38" i="11"/>
  <c r="AB37" i="11"/>
  <c r="AA37" i="11"/>
  <c r="AB36" i="11"/>
  <c r="AA36" i="11"/>
  <c r="AB34" i="11"/>
  <c r="AA34" i="11"/>
  <c r="AB33" i="11"/>
  <c r="AA33" i="11"/>
  <c r="AB32" i="11"/>
  <c r="AA32" i="11"/>
  <c r="AB31" i="11"/>
  <c r="AA31" i="11"/>
  <c r="AB30" i="11"/>
  <c r="AA30" i="11"/>
  <c r="AB28" i="11"/>
  <c r="AA28" i="11"/>
  <c r="AB27" i="11"/>
  <c r="AA27" i="11"/>
  <c r="AB26" i="11"/>
  <c r="AA26" i="11"/>
  <c r="AB25" i="11"/>
  <c r="AA25" i="11"/>
  <c r="AB22" i="11"/>
  <c r="AA22" i="11"/>
  <c r="AB21" i="11"/>
  <c r="AA21" i="11"/>
  <c r="AB20" i="11"/>
  <c r="AA20" i="11"/>
  <c r="AB19" i="11"/>
  <c r="AA19" i="11"/>
  <c r="AB18" i="11"/>
  <c r="AA18" i="11"/>
  <c r="AB17" i="11"/>
  <c r="AA17" i="11"/>
  <c r="AB71" i="11"/>
  <c r="AA71" i="11"/>
  <c r="AB70" i="11"/>
  <c r="AA70" i="11"/>
  <c r="AB69" i="11"/>
  <c r="AA69" i="11"/>
  <c r="AB72" i="10"/>
  <c r="AA72" i="10"/>
  <c r="AB67" i="10"/>
  <c r="AA67" i="10"/>
  <c r="AB66" i="10"/>
  <c r="AA66" i="10"/>
  <c r="AB64" i="10"/>
  <c r="AA64" i="10"/>
  <c r="AB63" i="10"/>
  <c r="AA63" i="10"/>
  <c r="AB62" i="10"/>
  <c r="AA62" i="10"/>
  <c r="AB61" i="10"/>
  <c r="AA61" i="10"/>
  <c r="AB60" i="10"/>
  <c r="AA60" i="10"/>
  <c r="AB58" i="10"/>
  <c r="AA58" i="10"/>
  <c r="AB57" i="10"/>
  <c r="AA57" i="10"/>
  <c r="AB56" i="10"/>
  <c r="AA56" i="10"/>
  <c r="AB55" i="10"/>
  <c r="AA55" i="10"/>
  <c r="AB52" i="10"/>
  <c r="AA52" i="10"/>
  <c r="AB51" i="10"/>
  <c r="AA51" i="10"/>
  <c r="AB50" i="10"/>
  <c r="AA50" i="10"/>
  <c r="AB49" i="10"/>
  <c r="AA49" i="10"/>
  <c r="AB47" i="10"/>
  <c r="AA47" i="10"/>
  <c r="AB46" i="10"/>
  <c r="AA46" i="10"/>
  <c r="AB45" i="10"/>
  <c r="AA45" i="10"/>
  <c r="AB44" i="10"/>
  <c r="AA44" i="10"/>
  <c r="AB43" i="10"/>
  <c r="AA43" i="10"/>
  <c r="AB42" i="10"/>
  <c r="AA42" i="10"/>
  <c r="AB41" i="10"/>
  <c r="AA41" i="10"/>
  <c r="AB40" i="10"/>
  <c r="AA40" i="10"/>
  <c r="AB39" i="10"/>
  <c r="AA39" i="10"/>
  <c r="AB38" i="10"/>
  <c r="AA38" i="10"/>
  <c r="AB37" i="10"/>
  <c r="AA37" i="10"/>
  <c r="AB36" i="10"/>
  <c r="AA36" i="10"/>
  <c r="AB34" i="10"/>
  <c r="AA34" i="10"/>
  <c r="AB33" i="10"/>
  <c r="AA33" i="10"/>
  <c r="AB32" i="10"/>
  <c r="AA32" i="10"/>
  <c r="AB31" i="10"/>
  <c r="AA31" i="10"/>
  <c r="AB30" i="10"/>
  <c r="AA30" i="10"/>
  <c r="AB28" i="10"/>
  <c r="AA28" i="10"/>
  <c r="AB27" i="10"/>
  <c r="AA27" i="10"/>
  <c r="AB26" i="10"/>
  <c r="AA26" i="10"/>
  <c r="AB25" i="10"/>
  <c r="AA25" i="10"/>
  <c r="AB22" i="10"/>
  <c r="AA22" i="10"/>
  <c r="AB21" i="10"/>
  <c r="AA21" i="10"/>
  <c r="AB20" i="10"/>
  <c r="AA20" i="10"/>
  <c r="AB19" i="10"/>
  <c r="AA19" i="10"/>
  <c r="AB18" i="10"/>
  <c r="AA18" i="10"/>
  <c r="AB17" i="10"/>
  <c r="AA17" i="10"/>
  <c r="AB15" i="10"/>
  <c r="AA15" i="10"/>
  <c r="AB14" i="10"/>
  <c r="AA14" i="10"/>
  <c r="AB13" i="10"/>
  <c r="AA13" i="10"/>
  <c r="AB12" i="10"/>
  <c r="AA12" i="10"/>
  <c r="AB11" i="10"/>
  <c r="AA11" i="10"/>
  <c r="AB10" i="10"/>
  <c r="AA10" i="10"/>
  <c r="AB9" i="10"/>
  <c r="AA9" i="10"/>
  <c r="AB71" i="10"/>
  <c r="AA71" i="10"/>
  <c r="AB70" i="10"/>
  <c r="AA70" i="10"/>
  <c r="AB69" i="10"/>
  <c r="AA69" i="10"/>
  <c r="AB72" i="9"/>
  <c r="AO72" i="9" s="1"/>
  <c r="AA72" i="9"/>
  <c r="AB67" i="9"/>
  <c r="AO67" i="9" s="1"/>
  <c r="AA67" i="9"/>
  <c r="AB66" i="9"/>
  <c r="AO66" i="9" s="1"/>
  <c r="AA66" i="9"/>
  <c r="AB64" i="9"/>
  <c r="AO64" i="9" s="1"/>
  <c r="AA64" i="9"/>
  <c r="AB63" i="9"/>
  <c r="AO63" i="9" s="1"/>
  <c r="AA63" i="9"/>
  <c r="AB62" i="9"/>
  <c r="AO62" i="9" s="1"/>
  <c r="AA62" i="9"/>
  <c r="AB61" i="9"/>
  <c r="AO61" i="9" s="1"/>
  <c r="AA61" i="9"/>
  <c r="AB60" i="9"/>
  <c r="AO60" i="9" s="1"/>
  <c r="AA60" i="9"/>
  <c r="AB58" i="9"/>
  <c r="AO58" i="9" s="1"/>
  <c r="AA58" i="9"/>
  <c r="AB57" i="9"/>
  <c r="AO57" i="9" s="1"/>
  <c r="AA57" i="9"/>
  <c r="AB56" i="9"/>
  <c r="AO56" i="9" s="1"/>
  <c r="AA56" i="9"/>
  <c r="AB55" i="9"/>
  <c r="AO55" i="9" s="1"/>
  <c r="AA55" i="9"/>
  <c r="AB52" i="9"/>
  <c r="AO52" i="9" s="1"/>
  <c r="AA52" i="9"/>
  <c r="AB51" i="9"/>
  <c r="AO51" i="9" s="1"/>
  <c r="AA51" i="9"/>
  <c r="AB50" i="9"/>
  <c r="AO50" i="9" s="1"/>
  <c r="AA50" i="9"/>
  <c r="AB49" i="9"/>
  <c r="AO49" i="9" s="1"/>
  <c r="AA49" i="9"/>
  <c r="AB47" i="9"/>
  <c r="AO47" i="9" s="1"/>
  <c r="AA47" i="9"/>
  <c r="AB46" i="9"/>
  <c r="AO46" i="9" s="1"/>
  <c r="AA46" i="9"/>
  <c r="AB45" i="9"/>
  <c r="AO45" i="9" s="1"/>
  <c r="AA45" i="9"/>
  <c r="AB44" i="9"/>
  <c r="AO44" i="9" s="1"/>
  <c r="AA44" i="9"/>
  <c r="AB43" i="9"/>
  <c r="AO43" i="9" s="1"/>
  <c r="AA43" i="9"/>
  <c r="AB42" i="9"/>
  <c r="AO42" i="9" s="1"/>
  <c r="AA42" i="9"/>
  <c r="AB41" i="9"/>
  <c r="AO41" i="9" s="1"/>
  <c r="AA41" i="9"/>
  <c r="AB40" i="9"/>
  <c r="AO40" i="9" s="1"/>
  <c r="AA40" i="9"/>
  <c r="AB39" i="9"/>
  <c r="AO39" i="9" s="1"/>
  <c r="AA39" i="9"/>
  <c r="AB38" i="9"/>
  <c r="AO38" i="9" s="1"/>
  <c r="AA38" i="9"/>
  <c r="AB37" i="9"/>
  <c r="AO37" i="9" s="1"/>
  <c r="AA37" i="9"/>
  <c r="AB36" i="9"/>
  <c r="AO36" i="9" s="1"/>
  <c r="AA36" i="9"/>
  <c r="AB34" i="9"/>
  <c r="AO34" i="9" s="1"/>
  <c r="AA34" i="9"/>
  <c r="AB33" i="9"/>
  <c r="AO33" i="9" s="1"/>
  <c r="AA33" i="9"/>
  <c r="AB32" i="9"/>
  <c r="AO32" i="9" s="1"/>
  <c r="AA32" i="9"/>
  <c r="AB31" i="9"/>
  <c r="AO31" i="9" s="1"/>
  <c r="AA31" i="9"/>
  <c r="AB30" i="9"/>
  <c r="AO30" i="9" s="1"/>
  <c r="AA30" i="9"/>
  <c r="AB28" i="9"/>
  <c r="AO28" i="9" s="1"/>
  <c r="AA28" i="9"/>
  <c r="AB27" i="9"/>
  <c r="AO27" i="9" s="1"/>
  <c r="AA27" i="9"/>
  <c r="AB26" i="9"/>
  <c r="AO26" i="9" s="1"/>
  <c r="AA26" i="9"/>
  <c r="AB25" i="9"/>
  <c r="AO25" i="9" s="1"/>
  <c r="AA25" i="9"/>
  <c r="AB22" i="9"/>
  <c r="AO22" i="9" s="1"/>
  <c r="AA22" i="9"/>
  <c r="AB21" i="9"/>
  <c r="AO21" i="9" s="1"/>
  <c r="AA21" i="9"/>
  <c r="AB20" i="9"/>
  <c r="AO20" i="9" s="1"/>
  <c r="AA20" i="9"/>
  <c r="AB19" i="9"/>
  <c r="AO19" i="9" s="1"/>
  <c r="AA19" i="9"/>
  <c r="AB18" i="9"/>
  <c r="AO18" i="9" s="1"/>
  <c r="AA18" i="9"/>
  <c r="AB17" i="9"/>
  <c r="AO17" i="9" s="1"/>
  <c r="AA17" i="9"/>
  <c r="AB15" i="9"/>
  <c r="AO15" i="9" s="1"/>
  <c r="AA15" i="9"/>
  <c r="AB14" i="9"/>
  <c r="AO14" i="9" s="1"/>
  <c r="AA14" i="9"/>
  <c r="AB13" i="9"/>
  <c r="AO13" i="9" s="1"/>
  <c r="AA13" i="9"/>
  <c r="AB12" i="9"/>
  <c r="AO12" i="9" s="1"/>
  <c r="AA12" i="9"/>
  <c r="AB11" i="9"/>
  <c r="AO11" i="9" s="1"/>
  <c r="AA11" i="9"/>
  <c r="AB10" i="9"/>
  <c r="AO10" i="9" s="1"/>
  <c r="AA10" i="9"/>
  <c r="AB9" i="9"/>
  <c r="AO9" i="9" s="1"/>
  <c r="AA9" i="9"/>
  <c r="AB71" i="9"/>
  <c r="AO71" i="9" s="1"/>
  <c r="AA71" i="9"/>
  <c r="AB70" i="9"/>
  <c r="AO70" i="9" s="1"/>
  <c r="AA70" i="9"/>
  <c r="AB69" i="9"/>
  <c r="AO69" i="9" s="1"/>
  <c r="AA69" i="9"/>
  <c r="AB72" i="8"/>
  <c r="AA72" i="8"/>
  <c r="AB67" i="8"/>
  <c r="AA67" i="8"/>
  <c r="AB66" i="8"/>
  <c r="AA66" i="8"/>
  <c r="AB64" i="8"/>
  <c r="AA64" i="8"/>
  <c r="AB63" i="8"/>
  <c r="AA63" i="8"/>
  <c r="AB62" i="8"/>
  <c r="AA62" i="8"/>
  <c r="AB61" i="8"/>
  <c r="AA61" i="8"/>
  <c r="AB60" i="8"/>
  <c r="AA60" i="8"/>
  <c r="AB58" i="8"/>
  <c r="AA58" i="8"/>
  <c r="AB57" i="8"/>
  <c r="AA57" i="8"/>
  <c r="AB56" i="8"/>
  <c r="AA56" i="8"/>
  <c r="AB55" i="8"/>
  <c r="AA55" i="8"/>
  <c r="AB52" i="8"/>
  <c r="AA52" i="8"/>
  <c r="AB51" i="8"/>
  <c r="AA51" i="8"/>
  <c r="AB50" i="8"/>
  <c r="AA50" i="8"/>
  <c r="AB49" i="8"/>
  <c r="AA49" i="8"/>
  <c r="AB47" i="8"/>
  <c r="AA47" i="8"/>
  <c r="AB46" i="8"/>
  <c r="AA46" i="8"/>
  <c r="AB45" i="8"/>
  <c r="AA45" i="8"/>
  <c r="AB44" i="8"/>
  <c r="AA44" i="8"/>
  <c r="AB43" i="8"/>
  <c r="AA43" i="8"/>
  <c r="AB42" i="8"/>
  <c r="AA42" i="8"/>
  <c r="AB41" i="8"/>
  <c r="AA41" i="8"/>
  <c r="AB40" i="8"/>
  <c r="AA40" i="8"/>
  <c r="AB39" i="8"/>
  <c r="AA39" i="8"/>
  <c r="AB38" i="8"/>
  <c r="AA38" i="8"/>
  <c r="AB37" i="8"/>
  <c r="AA37" i="8"/>
  <c r="AB36" i="8"/>
  <c r="AA36" i="8"/>
  <c r="AB34" i="8"/>
  <c r="AA34" i="8"/>
  <c r="AB33" i="8"/>
  <c r="AA33" i="8"/>
  <c r="AB32" i="8"/>
  <c r="AA32" i="8"/>
  <c r="AB31" i="8"/>
  <c r="AA31" i="8"/>
  <c r="AB30" i="8"/>
  <c r="AA30" i="8"/>
  <c r="AB28" i="8"/>
  <c r="AA28" i="8"/>
  <c r="AB27" i="8"/>
  <c r="AA27" i="8"/>
  <c r="AB26" i="8"/>
  <c r="AA26" i="8"/>
  <c r="AB25" i="8"/>
  <c r="AA25" i="8"/>
  <c r="AB22" i="8"/>
  <c r="AA22" i="8"/>
  <c r="AB21" i="8"/>
  <c r="AA21" i="8"/>
  <c r="AB20" i="8"/>
  <c r="AA20" i="8"/>
  <c r="AB19" i="8"/>
  <c r="AA19" i="8"/>
  <c r="AB18" i="8"/>
  <c r="AA18" i="8"/>
  <c r="AB17" i="8"/>
  <c r="AA17" i="8"/>
  <c r="AB15" i="8"/>
  <c r="AA15" i="8"/>
  <c r="AB14" i="8"/>
  <c r="AA14" i="8"/>
  <c r="AB13" i="8"/>
  <c r="AA13" i="8"/>
  <c r="AB12" i="8"/>
  <c r="AA12" i="8"/>
  <c r="AB11" i="8"/>
  <c r="AA11" i="8"/>
  <c r="AB10" i="8"/>
  <c r="AA10" i="8"/>
  <c r="AB9" i="8"/>
  <c r="AA9" i="8"/>
  <c r="AB71" i="8"/>
  <c r="AA71" i="8"/>
  <c r="AB70" i="8"/>
  <c r="AA70" i="8"/>
  <c r="AB69" i="8"/>
  <c r="AA69" i="8"/>
  <c r="Y53" i="11" l="1"/>
  <c r="AA65" i="11"/>
  <c r="X53" i="11"/>
  <c r="AM53" i="11" s="1"/>
  <c r="AM54" i="11"/>
  <c r="U23" i="11"/>
  <c r="U6" i="11" s="1"/>
  <c r="V23" i="11"/>
  <c r="AL23" i="11" s="1"/>
  <c r="AL24" i="11"/>
  <c r="X23" i="11"/>
  <c r="AM23" i="11" s="1"/>
  <c r="AM24" i="11"/>
  <c r="X7" i="11"/>
  <c r="AM8" i="11"/>
  <c r="V7" i="11"/>
  <c r="AL8" i="11"/>
  <c r="V53" i="11"/>
  <c r="AL53" i="11" s="1"/>
  <c r="I53" i="11"/>
  <c r="T53" i="11"/>
  <c r="AK53" i="11" s="1"/>
  <c r="AK54" i="11"/>
  <c r="I23" i="11"/>
  <c r="T23" i="11"/>
  <c r="AK23" i="11" s="1"/>
  <c r="AK24" i="11"/>
  <c r="T7" i="11"/>
  <c r="AB74" i="11"/>
  <c r="AB77" i="11" s="1"/>
  <c r="Q53" i="11"/>
  <c r="O53" i="11"/>
  <c r="R53" i="11"/>
  <c r="AJ53" i="11" s="1"/>
  <c r="AJ54" i="11"/>
  <c r="Q23" i="11"/>
  <c r="R23" i="11"/>
  <c r="AJ23" i="11" s="1"/>
  <c r="AJ24" i="11"/>
  <c r="R7" i="11"/>
  <c r="M53" i="11"/>
  <c r="G23" i="11"/>
  <c r="G6" i="11" s="1"/>
  <c r="O23" i="11"/>
  <c r="M23" i="11"/>
  <c r="K7" i="11"/>
  <c r="K6" i="11" s="1"/>
  <c r="D23" i="9"/>
  <c r="AC23" i="9" s="1"/>
  <c r="AC24" i="9"/>
  <c r="L23" i="9"/>
  <c r="AG23" i="9" s="1"/>
  <c r="AG24" i="9"/>
  <c r="T23" i="9"/>
  <c r="AK23" i="9" s="1"/>
  <c r="AK24" i="9"/>
  <c r="U23" i="9"/>
  <c r="D6" i="10"/>
  <c r="F23" i="9"/>
  <c r="AD23" i="9" s="1"/>
  <c r="AD24" i="9"/>
  <c r="V23" i="9"/>
  <c r="AL23" i="9" s="1"/>
  <c r="AL24" i="9"/>
  <c r="AB48" i="11"/>
  <c r="P23" i="11"/>
  <c r="AI23" i="11" s="1"/>
  <c r="AI24" i="11"/>
  <c r="D7" i="9"/>
  <c r="R23" i="9"/>
  <c r="AJ23" i="9" s="1"/>
  <c r="H23" i="9"/>
  <c r="AE23" i="9" s="1"/>
  <c r="AE24" i="9"/>
  <c r="P23" i="9"/>
  <c r="AI23" i="9" s="1"/>
  <c r="AI24" i="9"/>
  <c r="X23" i="9"/>
  <c r="AM23" i="9" s="1"/>
  <c r="AM24" i="9"/>
  <c r="L7" i="9"/>
  <c r="L6" i="9" s="1"/>
  <c r="X53" i="9"/>
  <c r="AM53" i="9" s="1"/>
  <c r="J53" i="9"/>
  <c r="AF53" i="9" s="1"/>
  <c r="AF54" i="9"/>
  <c r="R53" i="9"/>
  <c r="AJ53" i="9" s="1"/>
  <c r="AJ54" i="9"/>
  <c r="Z53" i="9"/>
  <c r="AN53" i="9" s="1"/>
  <c r="AN54" i="9"/>
  <c r="P7" i="11"/>
  <c r="AI8" i="11"/>
  <c r="H53" i="9"/>
  <c r="AE53" i="9" s="1"/>
  <c r="AE54" i="9"/>
  <c r="P53" i="9"/>
  <c r="AI53" i="9" s="1"/>
  <c r="AI54" i="9"/>
  <c r="T7" i="9"/>
  <c r="P53" i="11"/>
  <c r="AI53" i="11" s="1"/>
  <c r="I6" i="10"/>
  <c r="Q6" i="10"/>
  <c r="F53" i="9"/>
  <c r="AD53" i="9" s="1"/>
  <c r="D53" i="9"/>
  <c r="AC53" i="9" s="1"/>
  <c r="AC54" i="9"/>
  <c r="L53" i="9"/>
  <c r="AG53" i="9" s="1"/>
  <c r="AG54" i="9"/>
  <c r="T53" i="9"/>
  <c r="AK53" i="9" s="1"/>
  <c r="AK54" i="9"/>
  <c r="H7" i="9"/>
  <c r="AE8" i="9"/>
  <c r="J7" i="9"/>
  <c r="AF8" i="9"/>
  <c r="N7" i="9"/>
  <c r="N6" i="9" s="1"/>
  <c r="AH8" i="9"/>
  <c r="P7" i="9"/>
  <c r="AI8" i="9"/>
  <c r="R7" i="9"/>
  <c r="AJ8" i="9"/>
  <c r="V7" i="9"/>
  <c r="AL8" i="9"/>
  <c r="X7" i="9"/>
  <c r="X6" i="9" s="1"/>
  <c r="AM8" i="9"/>
  <c r="Z7" i="9"/>
  <c r="AN8" i="9"/>
  <c r="U7" i="9"/>
  <c r="W7" i="9"/>
  <c r="W6" i="9" s="1"/>
  <c r="Y7" i="9"/>
  <c r="Y6" i="9" s="1"/>
  <c r="F7" i="9"/>
  <c r="F6" i="9" s="1"/>
  <c r="N53" i="11"/>
  <c r="AH53" i="11" s="1"/>
  <c r="AH54" i="11"/>
  <c r="H53" i="11"/>
  <c r="AE53" i="11" s="1"/>
  <c r="N23" i="11"/>
  <c r="AH23" i="11" s="1"/>
  <c r="AH24" i="11"/>
  <c r="N7" i="11"/>
  <c r="AH8" i="11"/>
  <c r="D7" i="11"/>
  <c r="L53" i="11"/>
  <c r="AG53" i="11" s="1"/>
  <c r="AG54" i="11"/>
  <c r="L23" i="11"/>
  <c r="AG23" i="11" s="1"/>
  <c r="AG24" i="11"/>
  <c r="L7" i="11"/>
  <c r="AG8" i="11"/>
  <c r="J53" i="11"/>
  <c r="AF53" i="11" s="1"/>
  <c r="AF54" i="11"/>
  <c r="J23" i="11"/>
  <c r="AF23" i="11" s="1"/>
  <c r="AF24" i="11"/>
  <c r="J7" i="11"/>
  <c r="AF8" i="11"/>
  <c r="AD68" i="11"/>
  <c r="AE68" i="11"/>
  <c r="AC23" i="11"/>
  <c r="AC24" i="11"/>
  <c r="H23" i="11"/>
  <c r="AE23" i="11" s="1"/>
  <c r="AE24" i="11"/>
  <c r="H7" i="11"/>
  <c r="AD8" i="11"/>
  <c r="AB48" i="8"/>
  <c r="AB68" i="9"/>
  <c r="AO68" i="9" s="1"/>
  <c r="AB65" i="11"/>
  <c r="K6" i="9"/>
  <c r="AA65" i="8"/>
  <c r="F7" i="11"/>
  <c r="S6" i="10"/>
  <c r="AE53" i="5"/>
  <c r="Y6" i="11"/>
  <c r="L6" i="10"/>
  <c r="T6" i="10"/>
  <c r="G6" i="9"/>
  <c r="Z6" i="11"/>
  <c r="H6" i="9"/>
  <c r="P6" i="9"/>
  <c r="C6" i="10"/>
  <c r="AE7" i="5"/>
  <c r="D6" i="8"/>
  <c r="S6" i="11"/>
  <c r="C7" i="11"/>
  <c r="C6" i="11" s="1"/>
  <c r="F53" i="11"/>
  <c r="AD53" i="11" s="1"/>
  <c r="J6" i="10"/>
  <c r="L53" i="8"/>
  <c r="L6" i="8" s="1"/>
  <c r="K6" i="10"/>
  <c r="AA35" i="8"/>
  <c r="AA8" i="10"/>
  <c r="E6" i="8"/>
  <c r="M6" i="8"/>
  <c r="U6" i="8"/>
  <c r="F23" i="11"/>
  <c r="AD23" i="11" s="1"/>
  <c r="E6" i="10"/>
  <c r="AB24" i="9"/>
  <c r="AO24" i="9" s="1"/>
  <c r="I6" i="9"/>
  <c r="J6" i="9"/>
  <c r="AB8" i="8"/>
  <c r="AB16" i="9"/>
  <c r="AO16" i="9" s="1"/>
  <c r="AB65" i="9"/>
  <c r="AO65" i="9" s="1"/>
  <c r="AB35" i="10"/>
  <c r="AB48" i="10"/>
  <c r="AB54" i="10"/>
  <c r="AB59" i="10"/>
  <c r="AB68" i="11"/>
  <c r="AB24" i="11"/>
  <c r="AB29" i="11"/>
  <c r="P6" i="8"/>
  <c r="Y6" i="8"/>
  <c r="W6" i="11"/>
  <c r="G6" i="10"/>
  <c r="O6" i="10"/>
  <c r="W6" i="10"/>
  <c r="E6" i="9"/>
  <c r="M6" i="9"/>
  <c r="U6" i="9"/>
  <c r="T6" i="8"/>
  <c r="AB35" i="8"/>
  <c r="AB54" i="8"/>
  <c r="AB8" i="10"/>
  <c r="I6" i="8"/>
  <c r="Q6" i="9"/>
  <c r="AA35" i="9"/>
  <c r="AA8" i="11"/>
  <c r="V6" i="8"/>
  <c r="AA65" i="10"/>
  <c r="AA35" i="11"/>
  <c r="AA48" i="11"/>
  <c r="AA54" i="11"/>
  <c r="Q6" i="8"/>
  <c r="Z6" i="8"/>
  <c r="R6" i="8"/>
  <c r="D53" i="11"/>
  <c r="V6" i="10"/>
  <c r="H6" i="10"/>
  <c r="P6" i="10"/>
  <c r="X6" i="10"/>
  <c r="V6" i="9"/>
  <c r="T6" i="9"/>
  <c r="AB29" i="9"/>
  <c r="AO29" i="9" s="1"/>
  <c r="C6" i="9"/>
  <c r="F6" i="8"/>
  <c r="M6" i="10"/>
  <c r="Z6" i="9"/>
  <c r="E6" i="11"/>
  <c r="S6" i="9"/>
  <c r="AB59" i="8"/>
  <c r="AB16" i="11"/>
  <c r="N6" i="8"/>
  <c r="R6" i="9"/>
  <c r="AA65" i="9"/>
  <c r="AA35" i="10"/>
  <c r="AE23" i="5"/>
  <c r="AD53" i="5"/>
  <c r="X6" i="8"/>
  <c r="F6" i="10"/>
  <c r="N6" i="10"/>
  <c r="AG178" i="7"/>
  <c r="AH178" i="7" s="1"/>
  <c r="J6" i="8"/>
  <c r="AA48" i="8"/>
  <c r="AA16" i="8"/>
  <c r="AA29" i="8"/>
  <c r="AB16" i="8"/>
  <c r="AB24" i="8"/>
  <c r="AB29" i="8"/>
  <c r="AB65" i="8"/>
  <c r="AA8" i="8"/>
  <c r="AA54" i="8"/>
  <c r="AA59" i="8"/>
  <c r="AA68" i="9"/>
  <c r="AA16" i="9"/>
  <c r="AA24" i="9"/>
  <c r="AA29" i="9"/>
  <c r="AA48" i="10"/>
  <c r="AA54" i="10"/>
  <c r="AA59" i="10"/>
  <c r="AA68" i="11"/>
  <c r="AA16" i="11"/>
  <c r="AA24" i="11"/>
  <c r="AA29" i="11"/>
  <c r="C53" i="8"/>
  <c r="C6" i="8" s="1"/>
  <c r="G53" i="8"/>
  <c r="G6" i="8" s="1"/>
  <c r="K53" i="8"/>
  <c r="K6" i="8" s="1"/>
  <c r="O53" i="8"/>
  <c r="O6" i="8" s="1"/>
  <c r="S53" i="8"/>
  <c r="S6" i="8" s="1"/>
  <c r="W53" i="8"/>
  <c r="W6" i="8" s="1"/>
  <c r="AA68" i="8"/>
  <c r="AA24" i="8"/>
  <c r="AA8" i="9"/>
  <c r="AA48" i="9"/>
  <c r="AA54" i="9"/>
  <c r="AA59" i="9"/>
  <c r="AA68" i="10"/>
  <c r="AA16" i="10"/>
  <c r="AA24" i="10"/>
  <c r="AA29" i="10"/>
  <c r="AA59" i="11"/>
  <c r="AB68" i="8"/>
  <c r="AB8" i="9"/>
  <c r="AO8" i="9" s="1"/>
  <c r="AB35" i="9"/>
  <c r="AO35" i="9" s="1"/>
  <c r="AB48" i="9"/>
  <c r="AO48" i="9" s="1"/>
  <c r="AB54" i="9"/>
  <c r="AO54" i="9" s="1"/>
  <c r="AB59" i="9"/>
  <c r="AO59" i="9" s="1"/>
  <c r="AB68" i="10"/>
  <c r="AB16" i="10"/>
  <c r="AB24" i="10"/>
  <c r="AB29" i="10"/>
  <c r="AB65" i="10"/>
  <c r="AB35" i="11"/>
  <c r="AB54" i="11"/>
  <c r="AB59" i="11"/>
  <c r="AD23" i="5"/>
  <c r="X182" i="7"/>
  <c r="X181" i="7"/>
  <c r="X180" i="7"/>
  <c r="X179" i="7"/>
  <c r="X169" i="7"/>
  <c r="X168" i="7"/>
  <c r="X167" i="7"/>
  <c r="X166" i="7"/>
  <c r="X156" i="7"/>
  <c r="X155" i="7"/>
  <c r="X154" i="7"/>
  <c r="X153" i="7"/>
  <c r="O6" i="11" l="1"/>
  <c r="X6" i="11"/>
  <c r="V6" i="11"/>
  <c r="AA7" i="11"/>
  <c r="I6" i="11"/>
  <c r="Q6" i="11"/>
  <c r="T6" i="11"/>
  <c r="R6" i="11"/>
  <c r="M6" i="11"/>
  <c r="AA53" i="11"/>
  <c r="L6" i="11"/>
  <c r="P6" i="11"/>
  <c r="H6" i="11"/>
  <c r="J6" i="11"/>
  <c r="N6" i="11"/>
  <c r="F6" i="11"/>
  <c r="D6" i="9"/>
  <c r="AA23" i="9"/>
  <c r="D6" i="11"/>
  <c r="AC53" i="11"/>
  <c r="AA7" i="10"/>
  <c r="AB7" i="8"/>
  <c r="AA53" i="8"/>
  <c r="AA7" i="8"/>
  <c r="AB7" i="10"/>
  <c r="AA7" i="9"/>
  <c r="AA23" i="11"/>
  <c r="AB53" i="8"/>
  <c r="AB23" i="8"/>
  <c r="AB6" i="8" s="1"/>
  <c r="AB53" i="10"/>
  <c r="AB7" i="9"/>
  <c r="AA23" i="8"/>
  <c r="AB53" i="11"/>
  <c r="AB23" i="9"/>
  <c r="AO23" i="9" s="1"/>
  <c r="AA53" i="10"/>
  <c r="AB23" i="11"/>
  <c r="AB23" i="10"/>
  <c r="AB53" i="9"/>
  <c r="AO53" i="9" s="1"/>
  <c r="AA23" i="10"/>
  <c r="AA53" i="9"/>
  <c r="AA6" i="9" s="1"/>
  <c r="AA6" i="8" l="1"/>
  <c r="AB6" i="10"/>
  <c r="AA6" i="11"/>
  <c r="AB6" i="9"/>
  <c r="AA6" i="10"/>
  <c r="U7" i="7"/>
  <c r="AO178" i="7" l="1"/>
  <c r="AG157" i="7" l="1"/>
  <c r="AG156" i="7"/>
  <c r="AG155" i="7"/>
  <c r="AG154" i="7"/>
  <c r="AG153" i="7"/>
  <c r="U15" i="7" l="1"/>
  <c r="V15" i="7" l="1"/>
  <c r="U6" i="7" l="1"/>
  <c r="Y165" i="7"/>
  <c r="W168" i="7" l="1"/>
  <c r="W167" i="7"/>
  <c r="W166" i="7"/>
  <c r="AA52" i="5" l="1"/>
  <c r="AA51" i="5"/>
  <c r="AA50" i="5"/>
  <c r="AA49" i="5"/>
  <c r="I178" i="7" l="1"/>
  <c r="V216" i="7"/>
  <c r="V215" i="7"/>
  <c r="V213" i="7"/>
  <c r="V212" i="7"/>
  <c r="V211" i="7"/>
  <c r="V210" i="7"/>
  <c r="V209" i="7"/>
  <c r="V208" i="7"/>
  <c r="I27" i="7" l="1"/>
  <c r="Y174" i="7"/>
  <c r="Y171" i="7"/>
  <c r="Y167" i="7"/>
  <c r="Y166" i="7"/>
  <c r="AG165" i="7" l="1"/>
  <c r="AF165" i="7"/>
  <c r="AG164" i="7"/>
  <c r="AG163" i="7"/>
  <c r="AG162" i="7"/>
  <c r="AG161" i="7"/>
  <c r="AG160" i="7"/>
  <c r="AG159" i="7"/>
  <c r="AG158" i="7"/>
  <c r="AF152" i="7"/>
  <c r="AC152" i="7"/>
  <c r="AH153" i="7" s="1"/>
  <c r="AB163" i="7"/>
  <c r="AB162" i="7"/>
  <c r="AB161" i="7"/>
  <c r="AB160" i="7"/>
  <c r="AB159" i="7"/>
  <c r="AB158" i="7"/>
  <c r="AB157" i="7"/>
  <c r="AB156" i="7"/>
  <c r="AB155" i="7"/>
  <c r="AB154" i="7"/>
  <c r="AB153" i="7"/>
  <c r="Q152" i="7"/>
  <c r="AG136" i="7"/>
  <c r="AG135" i="7"/>
  <c r="AG134" i="7"/>
  <c r="AG133" i="7"/>
  <c r="AG131" i="7"/>
  <c r="AG130" i="7"/>
  <c r="AG129" i="7"/>
  <c r="AG128" i="7"/>
  <c r="AK126" i="7"/>
  <c r="AF126" i="7"/>
  <c r="AM126" i="7"/>
  <c r="AG152" i="7" l="1"/>
  <c r="AL136" i="7"/>
  <c r="AL135" i="7"/>
  <c r="AL134" i="7"/>
  <c r="AL132" i="7"/>
  <c r="AL131" i="7"/>
  <c r="AL130" i="7"/>
  <c r="AL129" i="7"/>
  <c r="AL128" i="7"/>
  <c r="AL127" i="7"/>
  <c r="AH131" i="7"/>
  <c r="AH128" i="7"/>
  <c r="AG137" i="7"/>
  <c r="AH134" i="7"/>
  <c r="AG132" i="7"/>
  <c r="AH130" i="7"/>
  <c r="AH129" i="7"/>
  <c r="AG127" i="7"/>
  <c r="AH127" i="7" s="1"/>
  <c r="AE138" i="7"/>
  <c r="AE137" i="7"/>
  <c r="AE136" i="7"/>
  <c r="AE135" i="7"/>
  <c r="AE134" i="7"/>
  <c r="AE133" i="7"/>
  <c r="AE132" i="7"/>
  <c r="AE131" i="7"/>
  <c r="AE130" i="7"/>
  <c r="AE129" i="7"/>
  <c r="AE128" i="7"/>
  <c r="AE127" i="7"/>
  <c r="AH133" i="7"/>
  <c r="AE126" i="7" l="1"/>
  <c r="R65" i="5" l="1"/>
  <c r="Q65" i="5"/>
  <c r="P65" i="5"/>
  <c r="O65" i="5"/>
  <c r="N65" i="5"/>
  <c r="M65" i="5"/>
  <c r="L65" i="5"/>
  <c r="K65" i="5"/>
  <c r="J65" i="5"/>
  <c r="I65" i="5"/>
  <c r="H65" i="5"/>
  <c r="G65" i="5"/>
  <c r="F65" i="5"/>
  <c r="E65" i="5"/>
  <c r="C65" i="5"/>
  <c r="D65" i="5"/>
  <c r="D48" i="5"/>
  <c r="C59" i="5" l="1"/>
  <c r="D59" i="5"/>
  <c r="E59" i="5"/>
  <c r="F59" i="5"/>
  <c r="G59" i="5"/>
  <c r="H59" i="5"/>
  <c r="I59" i="5"/>
  <c r="J59" i="5"/>
  <c r="K59" i="5"/>
  <c r="L59" i="5"/>
  <c r="M59" i="5"/>
  <c r="N59" i="5"/>
  <c r="O59" i="5"/>
  <c r="P59" i="5"/>
  <c r="AU161" i="7" l="1"/>
  <c r="AQ161" i="7"/>
  <c r="R151" i="7" l="1"/>
  <c r="R149" i="7"/>
  <c r="R147" i="7"/>
  <c r="R144" i="7"/>
  <c r="AB72" i="5" l="1"/>
  <c r="AA72" i="5"/>
  <c r="AB71" i="5"/>
  <c r="AA71" i="5"/>
  <c r="AB70" i="5"/>
  <c r="AA70" i="5"/>
  <c r="AB69" i="5"/>
  <c r="AA69" i="5"/>
  <c r="Z68" i="5"/>
  <c r="Y68" i="5"/>
  <c r="X68" i="5"/>
  <c r="W68" i="5"/>
  <c r="V68" i="5"/>
  <c r="U68" i="5"/>
  <c r="T68" i="5"/>
  <c r="S68" i="5"/>
  <c r="R68" i="5"/>
  <c r="Q68" i="5"/>
  <c r="P68" i="5"/>
  <c r="O68" i="5"/>
  <c r="N68" i="5"/>
  <c r="M68" i="5"/>
  <c r="L68" i="5"/>
  <c r="K68" i="5"/>
  <c r="J68" i="5"/>
  <c r="I68" i="5"/>
  <c r="H68" i="5"/>
  <c r="G68" i="5"/>
  <c r="F68" i="5"/>
  <c r="E68" i="5"/>
  <c r="D68" i="5"/>
  <c r="C68" i="5"/>
  <c r="AB67" i="5"/>
  <c r="AA67" i="5"/>
  <c r="AB66" i="5"/>
  <c r="AA66" i="5"/>
  <c r="Z65" i="5"/>
  <c r="Y65" i="5"/>
  <c r="X65" i="5"/>
  <c r="W65" i="5"/>
  <c r="V65" i="5"/>
  <c r="U65" i="5"/>
  <c r="T65" i="5"/>
  <c r="S65" i="5"/>
  <c r="AB64" i="5"/>
  <c r="AA64" i="5"/>
  <c r="AB63" i="5"/>
  <c r="AA63" i="5"/>
  <c r="AB62" i="5"/>
  <c r="AA62" i="5"/>
  <c r="AB61" i="5"/>
  <c r="AA61" i="5"/>
  <c r="AB60" i="5"/>
  <c r="AA60" i="5"/>
  <c r="Z59" i="5"/>
  <c r="Y59" i="5"/>
  <c r="X59" i="5"/>
  <c r="W59" i="5"/>
  <c r="V59" i="5"/>
  <c r="U59" i="5"/>
  <c r="T59" i="5"/>
  <c r="S59" i="5"/>
  <c r="R59" i="5"/>
  <c r="Q59" i="5"/>
  <c r="AB58" i="5"/>
  <c r="AA58" i="5"/>
  <c r="AB57" i="5"/>
  <c r="AA57" i="5"/>
  <c r="AB56" i="5"/>
  <c r="AA56" i="5"/>
  <c r="AB55" i="5"/>
  <c r="AA55" i="5"/>
  <c r="Z54" i="5"/>
  <c r="Y54" i="5"/>
  <c r="X54" i="5"/>
  <c r="W54" i="5"/>
  <c r="V54" i="5"/>
  <c r="U54" i="5"/>
  <c r="T54" i="5"/>
  <c r="S54" i="5"/>
  <c r="R54" i="5"/>
  <c r="Q54" i="5"/>
  <c r="P54" i="5"/>
  <c r="N185" i="7" s="1"/>
  <c r="O54" i="5"/>
  <c r="N54" i="5"/>
  <c r="N184" i="7" s="1"/>
  <c r="M54" i="5"/>
  <c r="M53" i="5" s="1"/>
  <c r="L54" i="5"/>
  <c r="N183" i="7" s="1"/>
  <c r="K54" i="5"/>
  <c r="J54" i="5"/>
  <c r="I54" i="5"/>
  <c r="H54" i="5"/>
  <c r="N181" i="7" s="1"/>
  <c r="G54" i="5"/>
  <c r="F54" i="5"/>
  <c r="N180" i="7" s="1"/>
  <c r="E54" i="5"/>
  <c r="E53" i="5" s="1"/>
  <c r="D54" i="5"/>
  <c r="C54" i="5"/>
  <c r="AB52" i="5"/>
  <c r="AB51" i="5"/>
  <c r="AB50" i="5"/>
  <c r="AB49" i="5"/>
  <c r="Z48" i="5"/>
  <c r="Y48" i="5"/>
  <c r="X48" i="5"/>
  <c r="W48" i="5"/>
  <c r="V48" i="5"/>
  <c r="U48" i="5"/>
  <c r="T48" i="5"/>
  <c r="S48" i="5"/>
  <c r="R48" i="5"/>
  <c r="Q48" i="5"/>
  <c r="P48" i="5"/>
  <c r="O48" i="5"/>
  <c r="N48" i="5"/>
  <c r="M48" i="5"/>
  <c r="L48" i="5"/>
  <c r="K48" i="5"/>
  <c r="J48" i="5"/>
  <c r="I48" i="5"/>
  <c r="H48" i="5"/>
  <c r="G48" i="5"/>
  <c r="F48" i="5"/>
  <c r="E48" i="5"/>
  <c r="C48" i="5"/>
  <c r="AB47" i="5"/>
  <c r="AA47" i="5"/>
  <c r="AB46" i="5"/>
  <c r="AA46" i="5"/>
  <c r="AB45" i="5"/>
  <c r="AA45" i="5"/>
  <c r="AB44" i="5"/>
  <c r="AA44" i="5"/>
  <c r="AB43" i="5"/>
  <c r="AA43" i="5"/>
  <c r="AB42" i="5"/>
  <c r="AA42" i="5"/>
  <c r="AB41" i="5"/>
  <c r="AA41" i="5"/>
  <c r="AB40" i="5"/>
  <c r="AA40" i="5"/>
  <c r="AB39" i="5"/>
  <c r="AA39" i="5"/>
  <c r="AB38" i="5"/>
  <c r="AA38" i="5"/>
  <c r="AB37" i="5"/>
  <c r="AA37" i="5"/>
  <c r="AB36" i="5"/>
  <c r="AA36" i="5"/>
  <c r="Z35" i="5"/>
  <c r="Y35" i="5"/>
  <c r="X35" i="5"/>
  <c r="W35" i="5"/>
  <c r="V35" i="5"/>
  <c r="U35" i="5"/>
  <c r="T35" i="5"/>
  <c r="S35" i="5"/>
  <c r="R35" i="5"/>
  <c r="Q35" i="5"/>
  <c r="P35" i="5"/>
  <c r="O35" i="5"/>
  <c r="N35" i="5"/>
  <c r="M35" i="5"/>
  <c r="L35" i="5"/>
  <c r="K35" i="5"/>
  <c r="J35" i="5"/>
  <c r="I35" i="5"/>
  <c r="H35" i="5"/>
  <c r="G35" i="5"/>
  <c r="F35" i="5"/>
  <c r="E35" i="5"/>
  <c r="D35" i="5"/>
  <c r="C35" i="5"/>
  <c r="AB34" i="5"/>
  <c r="AA34" i="5"/>
  <c r="AB33" i="5"/>
  <c r="AA33" i="5"/>
  <c r="AB32" i="5"/>
  <c r="AA32" i="5"/>
  <c r="AB31" i="5"/>
  <c r="AA31" i="5"/>
  <c r="AB30" i="5"/>
  <c r="AA30" i="5"/>
  <c r="Z29" i="5"/>
  <c r="Y29" i="5"/>
  <c r="X29" i="5"/>
  <c r="W29" i="5"/>
  <c r="V29" i="5"/>
  <c r="U29" i="5"/>
  <c r="T29" i="5"/>
  <c r="S29" i="5"/>
  <c r="R29" i="5"/>
  <c r="Q29" i="5"/>
  <c r="P29" i="5"/>
  <c r="O29" i="5"/>
  <c r="N29" i="5"/>
  <c r="M29" i="5"/>
  <c r="L29" i="5"/>
  <c r="K29" i="5"/>
  <c r="J29" i="5"/>
  <c r="I29" i="5"/>
  <c r="H29" i="5"/>
  <c r="G29" i="5"/>
  <c r="F29" i="5"/>
  <c r="E29" i="5"/>
  <c r="D29" i="5"/>
  <c r="C29" i="5"/>
  <c r="AB28" i="5"/>
  <c r="AA28" i="5"/>
  <c r="AB27" i="5"/>
  <c r="AA27" i="5"/>
  <c r="AB26" i="5"/>
  <c r="AA26" i="5"/>
  <c r="AB25" i="5"/>
  <c r="AA25" i="5"/>
  <c r="Z24" i="5"/>
  <c r="Y24" i="5"/>
  <c r="X24" i="5"/>
  <c r="W24" i="5"/>
  <c r="V24" i="5"/>
  <c r="U24" i="5"/>
  <c r="T24" i="5"/>
  <c r="S24" i="5"/>
  <c r="R24" i="5"/>
  <c r="Q24" i="5"/>
  <c r="P24" i="5"/>
  <c r="O24" i="5"/>
  <c r="N24" i="5"/>
  <c r="M24" i="5"/>
  <c r="L24" i="5"/>
  <c r="K24" i="5"/>
  <c r="J24" i="5"/>
  <c r="I24" i="5"/>
  <c r="H24" i="5"/>
  <c r="G24" i="5"/>
  <c r="F24" i="5"/>
  <c r="E24" i="5"/>
  <c r="D24" i="5"/>
  <c r="C24" i="5"/>
  <c r="AB22" i="5"/>
  <c r="AA22" i="5"/>
  <c r="AB21" i="5"/>
  <c r="AA21" i="5"/>
  <c r="AB20" i="5"/>
  <c r="AA20" i="5"/>
  <c r="AB19" i="5"/>
  <c r="AA19" i="5"/>
  <c r="AB18" i="5"/>
  <c r="AA18" i="5"/>
  <c r="AB17" i="5"/>
  <c r="AA17" i="5"/>
  <c r="Z16" i="5"/>
  <c r="Y16" i="5"/>
  <c r="X16" i="5"/>
  <c r="W16" i="5"/>
  <c r="V16" i="5"/>
  <c r="U16" i="5"/>
  <c r="T16" i="5"/>
  <c r="S16" i="5"/>
  <c r="R16" i="5"/>
  <c r="Q16" i="5"/>
  <c r="P16" i="5"/>
  <c r="O16" i="5"/>
  <c r="N16" i="5"/>
  <c r="M16" i="5"/>
  <c r="L16" i="5"/>
  <c r="K16" i="5"/>
  <c r="J16" i="5"/>
  <c r="I16" i="5"/>
  <c r="H16" i="5"/>
  <c r="G16" i="5"/>
  <c r="F16" i="5"/>
  <c r="E16" i="5"/>
  <c r="D16" i="5"/>
  <c r="C16" i="5"/>
  <c r="AB15" i="5"/>
  <c r="AA15" i="5"/>
  <c r="AB14" i="5"/>
  <c r="AA14" i="5"/>
  <c r="AB13" i="5"/>
  <c r="AA13" i="5"/>
  <c r="AB12" i="5"/>
  <c r="AA12" i="5"/>
  <c r="AB11" i="5"/>
  <c r="AA11" i="5"/>
  <c r="AB10" i="5"/>
  <c r="AA10" i="5"/>
  <c r="AB9" i="5"/>
  <c r="AA9" i="5"/>
  <c r="Z8" i="5"/>
  <c r="Y8" i="5"/>
  <c r="X8" i="5"/>
  <c r="W8" i="5"/>
  <c r="V8" i="5"/>
  <c r="U8" i="5"/>
  <c r="T8" i="5"/>
  <c r="S8" i="5"/>
  <c r="R8" i="5"/>
  <c r="Q8" i="5"/>
  <c r="P8" i="5"/>
  <c r="O8" i="5"/>
  <c r="N8" i="5"/>
  <c r="M8" i="5"/>
  <c r="L8" i="5"/>
  <c r="K8" i="5"/>
  <c r="J8" i="5"/>
  <c r="I8" i="5"/>
  <c r="H8" i="5"/>
  <c r="G8" i="5"/>
  <c r="F8" i="5"/>
  <c r="E8" i="5"/>
  <c r="D8" i="5"/>
  <c r="C8" i="5"/>
  <c r="N164" i="7"/>
  <c r="D164" i="7"/>
  <c r="J163" i="7"/>
  <c r="N162" i="7"/>
  <c r="D162" i="7"/>
  <c r="J161" i="7"/>
  <c r="N160" i="7"/>
  <c r="D160" i="7"/>
  <c r="J159" i="7"/>
  <c r="N158" i="7"/>
  <c r="D158" i="7"/>
  <c r="J157" i="7"/>
  <c r="N156" i="7"/>
  <c r="D156" i="7"/>
  <c r="J155" i="7"/>
  <c r="N154" i="7"/>
  <c r="D154" i="7"/>
  <c r="J153" i="7"/>
  <c r="J164" i="7"/>
  <c r="N163" i="7"/>
  <c r="D163" i="7"/>
  <c r="J162" i="7"/>
  <c r="N161" i="7"/>
  <c r="D161" i="7"/>
  <c r="J160" i="7"/>
  <c r="N159" i="7"/>
  <c r="D159" i="7"/>
  <c r="J158" i="7"/>
  <c r="N157" i="7"/>
  <c r="D157" i="7"/>
  <c r="J156" i="7"/>
  <c r="N155" i="7"/>
  <c r="D155" i="7"/>
  <c r="J154" i="7"/>
  <c r="N153" i="7"/>
  <c r="D153" i="7"/>
  <c r="D140" i="7"/>
  <c r="N140" i="7"/>
  <c r="D141" i="7"/>
  <c r="N141" i="7"/>
  <c r="D142" i="7"/>
  <c r="J142" i="7"/>
  <c r="N142" i="7"/>
  <c r="AK143" i="7"/>
  <c r="J143" i="7"/>
  <c r="N143" i="7"/>
  <c r="D145" i="7"/>
  <c r="J146" i="7"/>
  <c r="N146" i="7"/>
  <c r="D147" i="7"/>
  <c r="D148" i="7"/>
  <c r="D149" i="7"/>
  <c r="AK149" i="7"/>
  <c r="AK150" i="7"/>
  <c r="J150" i="7"/>
  <c r="N150" i="7"/>
  <c r="D151" i="7"/>
  <c r="AK151" i="7"/>
  <c r="AK148" i="7"/>
  <c r="AK147" i="7"/>
  <c r="AK146" i="7"/>
  <c r="AK144" i="7"/>
  <c r="AK142" i="7"/>
  <c r="AK141" i="7"/>
  <c r="AK140" i="7"/>
  <c r="Z7" i="5" l="1"/>
  <c r="Y7" i="5"/>
  <c r="U7" i="5"/>
  <c r="Q53" i="5"/>
  <c r="J186" i="7"/>
  <c r="J188" i="7"/>
  <c r="J190" i="7"/>
  <c r="J184" i="7"/>
  <c r="P184" i="7" s="1"/>
  <c r="G178" i="7"/>
  <c r="J182" i="7"/>
  <c r="D182" i="7"/>
  <c r="D184" i="7"/>
  <c r="D186" i="7"/>
  <c r="D188" i="7"/>
  <c r="N187" i="7"/>
  <c r="N189" i="7"/>
  <c r="L178" i="7"/>
  <c r="M178" i="7"/>
  <c r="O178" i="7"/>
  <c r="D190" i="7"/>
  <c r="J180" i="7"/>
  <c r="D180" i="7"/>
  <c r="C178" i="7"/>
  <c r="Z53" i="5"/>
  <c r="N186" i="7"/>
  <c r="N190" i="7"/>
  <c r="V53" i="5"/>
  <c r="N188" i="7"/>
  <c r="N179" i="7"/>
  <c r="X53" i="5"/>
  <c r="J53" i="5"/>
  <c r="N182" i="7"/>
  <c r="H178" i="7"/>
  <c r="J181" i="7"/>
  <c r="J183" i="7"/>
  <c r="J185" i="7"/>
  <c r="J187" i="7"/>
  <c r="J189" i="7"/>
  <c r="X23" i="5"/>
  <c r="E178" i="7"/>
  <c r="D181" i="7"/>
  <c r="D183" i="7"/>
  <c r="D185" i="7"/>
  <c r="D187" i="7"/>
  <c r="D189" i="7"/>
  <c r="B178" i="7"/>
  <c r="B27" i="7" s="1"/>
  <c r="D179" i="7"/>
  <c r="X7" i="5"/>
  <c r="T53" i="5"/>
  <c r="N53" i="5"/>
  <c r="Y53" i="5"/>
  <c r="Z23" i="5"/>
  <c r="Y23" i="5"/>
  <c r="W23" i="5"/>
  <c r="W53" i="5"/>
  <c r="U23" i="5"/>
  <c r="V23" i="5"/>
  <c r="AA24" i="5"/>
  <c r="O7" i="5"/>
  <c r="S7" i="5"/>
  <c r="W7" i="5"/>
  <c r="AA65" i="5"/>
  <c r="U53" i="5"/>
  <c r="S53" i="5"/>
  <c r="R53" i="5"/>
  <c r="T23" i="5"/>
  <c r="AA48" i="5"/>
  <c r="T7" i="5"/>
  <c r="V7" i="5"/>
  <c r="P7" i="5"/>
  <c r="AB65" i="5"/>
  <c r="S23" i="5"/>
  <c r="D7" i="5"/>
  <c r="H7" i="5"/>
  <c r="L7" i="5"/>
  <c r="I7" i="5"/>
  <c r="M7" i="5"/>
  <c r="Q7" i="5"/>
  <c r="P53" i="5"/>
  <c r="AB54" i="5"/>
  <c r="R23" i="5"/>
  <c r="D23" i="5"/>
  <c r="L23" i="5"/>
  <c r="P23" i="5"/>
  <c r="E23" i="5"/>
  <c r="I23" i="5"/>
  <c r="Q23" i="5"/>
  <c r="M23" i="5"/>
  <c r="AB24" i="5"/>
  <c r="AA16" i="5"/>
  <c r="N7" i="5"/>
  <c r="R7" i="5"/>
  <c r="AA68" i="5"/>
  <c r="C53" i="5"/>
  <c r="G53" i="5"/>
  <c r="K53" i="5"/>
  <c r="O53" i="5"/>
  <c r="H53" i="5"/>
  <c r="D53" i="5"/>
  <c r="L53" i="5"/>
  <c r="AA59" i="5"/>
  <c r="I53" i="5"/>
  <c r="N23" i="5"/>
  <c r="O23" i="5"/>
  <c r="AA29" i="5"/>
  <c r="E7" i="5"/>
  <c r="AB68" i="5"/>
  <c r="AA54" i="5"/>
  <c r="AB48" i="5"/>
  <c r="F23" i="5"/>
  <c r="AB35" i="5"/>
  <c r="C23" i="5"/>
  <c r="G23" i="5"/>
  <c r="K23" i="5"/>
  <c r="AB29" i="5"/>
  <c r="H23" i="5"/>
  <c r="J23" i="5"/>
  <c r="J7" i="5"/>
  <c r="K7" i="5"/>
  <c r="AA8" i="5"/>
  <c r="F53" i="5"/>
  <c r="AB59" i="5"/>
  <c r="AA35" i="5"/>
  <c r="C7" i="5"/>
  <c r="G7" i="5"/>
  <c r="AB16" i="5"/>
  <c r="F7" i="5"/>
  <c r="AB8" i="5"/>
  <c r="P142" i="7"/>
  <c r="J151" i="7"/>
  <c r="J149" i="7"/>
  <c r="J148" i="7"/>
  <c r="J147" i="7"/>
  <c r="J145" i="7"/>
  <c r="J144" i="7"/>
  <c r="P157" i="7"/>
  <c r="N151" i="7"/>
  <c r="D150" i="7"/>
  <c r="P150" i="7" s="1"/>
  <c r="N149" i="7"/>
  <c r="N148" i="7"/>
  <c r="N147" i="7"/>
  <c r="D146" i="7"/>
  <c r="P146" i="7" s="1"/>
  <c r="N145" i="7"/>
  <c r="N144" i="7"/>
  <c r="D143" i="7"/>
  <c r="P143" i="7" s="1"/>
  <c r="J140" i="7"/>
  <c r="AK145" i="7"/>
  <c r="D144" i="7"/>
  <c r="J141" i="7"/>
  <c r="P141" i="7" s="1"/>
  <c r="P155" i="7"/>
  <c r="P153" i="7"/>
  <c r="Z153" i="7" s="1"/>
  <c r="P161" i="7"/>
  <c r="P154" i="7"/>
  <c r="P158" i="7"/>
  <c r="P162" i="7"/>
  <c r="P159" i="7"/>
  <c r="Z159" i="7" s="1"/>
  <c r="P163" i="7"/>
  <c r="P156" i="7"/>
  <c r="Z156" i="7" s="1"/>
  <c r="P160" i="7"/>
  <c r="P164" i="7"/>
  <c r="P181" i="7" l="1"/>
  <c r="P179" i="7"/>
  <c r="P190" i="7"/>
  <c r="P183" i="7"/>
  <c r="P180" i="7"/>
  <c r="Q180" i="7" s="1"/>
  <c r="P182" i="7"/>
  <c r="Q182" i="7" s="1"/>
  <c r="C27" i="7"/>
  <c r="O27" i="7"/>
  <c r="H27" i="7"/>
  <c r="F27" i="7"/>
  <c r="M27" i="7"/>
  <c r="E27" i="7"/>
  <c r="L27" i="7"/>
  <c r="G27" i="7"/>
  <c r="P185" i="7"/>
  <c r="Z6" i="5"/>
  <c r="Z2" i="5" s="1"/>
  <c r="P148" i="7"/>
  <c r="Q148" i="7" s="1"/>
  <c r="P140" i="7"/>
  <c r="P186" i="7"/>
  <c r="AE164" i="7"/>
  <c r="AE161" i="7"/>
  <c r="Z161" i="7"/>
  <c r="AE158" i="7"/>
  <c r="Z158" i="7"/>
  <c r="AE155" i="7"/>
  <c r="Z155" i="7"/>
  <c r="AE160" i="7"/>
  <c r="Z160" i="7"/>
  <c r="AE162" i="7"/>
  <c r="Z162" i="7"/>
  <c r="AE163" i="7"/>
  <c r="AE154" i="7"/>
  <c r="Z154" i="7"/>
  <c r="AE157" i="7"/>
  <c r="Z157" i="7"/>
  <c r="P147" i="7"/>
  <c r="Q147" i="7" s="1"/>
  <c r="AE156" i="7"/>
  <c r="V154" i="7"/>
  <c r="AE159" i="7"/>
  <c r="V155" i="7"/>
  <c r="AE153" i="7"/>
  <c r="V153" i="7"/>
  <c r="P189" i="7"/>
  <c r="P187" i="7"/>
  <c r="P188" i="7"/>
  <c r="Q190" i="7"/>
  <c r="N178" i="7"/>
  <c r="N27" i="7" s="1"/>
  <c r="K178" i="7"/>
  <c r="X6" i="5"/>
  <c r="X2" i="5" s="1"/>
  <c r="J178" i="7"/>
  <c r="J27" i="7" s="1"/>
  <c r="Y6" i="5"/>
  <c r="Y2" i="5" s="1"/>
  <c r="D178" i="7"/>
  <c r="D27" i="7" s="1"/>
  <c r="V6" i="5"/>
  <c r="V2" i="5" s="1"/>
  <c r="U6" i="5"/>
  <c r="U2" i="5" s="1"/>
  <c r="T6" i="5"/>
  <c r="T2" i="5" s="1"/>
  <c r="W6" i="5"/>
  <c r="W2" i="5" s="1"/>
  <c r="S6" i="5"/>
  <c r="S2" i="5" s="1"/>
  <c r="AA23" i="5"/>
  <c r="P145" i="7"/>
  <c r="Q6" i="5"/>
  <c r="Q2" i="5" s="1"/>
  <c r="Q146" i="7"/>
  <c r="P144" i="7"/>
  <c r="AB53" i="5"/>
  <c r="AA53" i="5"/>
  <c r="O6" i="5"/>
  <c r="O2" i="5" s="1"/>
  <c r="L6" i="5"/>
  <c r="L2" i="5" s="1"/>
  <c r="D6" i="5"/>
  <c r="D2" i="5" s="1"/>
  <c r="P6" i="5"/>
  <c r="P2" i="5" s="1"/>
  <c r="AA7" i="5"/>
  <c r="M6" i="5"/>
  <c r="M2" i="5" s="1"/>
  <c r="N6" i="5"/>
  <c r="N2" i="5" s="1"/>
  <c r="P176" i="7"/>
  <c r="AE176" i="7" s="1"/>
  <c r="H6" i="5"/>
  <c r="H2" i="5" s="1"/>
  <c r="I6" i="5"/>
  <c r="I2" i="5" s="1"/>
  <c r="E6" i="5"/>
  <c r="E2" i="5" s="1"/>
  <c r="R6" i="5"/>
  <c r="R2" i="5" s="1"/>
  <c r="P173" i="7"/>
  <c r="AE173" i="7" s="1"/>
  <c r="P172" i="7"/>
  <c r="AE172" i="7" s="1"/>
  <c r="K6" i="5"/>
  <c r="K2" i="5" s="1"/>
  <c r="J6" i="5"/>
  <c r="J2" i="5" s="1"/>
  <c r="P175" i="7"/>
  <c r="AE175" i="7" s="1"/>
  <c r="P171" i="7"/>
  <c r="AE171" i="7" s="1"/>
  <c r="AB23" i="5"/>
  <c r="P170" i="7"/>
  <c r="AE170" i="7" s="1"/>
  <c r="P169" i="7"/>
  <c r="AE169" i="7" s="1"/>
  <c r="AB7" i="5"/>
  <c r="P168" i="7"/>
  <c r="AE168" i="7" s="1"/>
  <c r="F6" i="5"/>
  <c r="F2" i="5" s="1"/>
  <c r="G6" i="5"/>
  <c r="G2" i="5" s="1"/>
  <c r="C6" i="5"/>
  <c r="C2" i="5" s="1"/>
  <c r="P167" i="7"/>
  <c r="AE167" i="7" s="1"/>
  <c r="P166" i="7"/>
  <c r="P174" i="7"/>
  <c r="AE174" i="7" s="1"/>
  <c r="P177" i="7"/>
  <c r="AE177" i="7" s="1"/>
  <c r="P149" i="7"/>
  <c r="P151" i="7"/>
  <c r="Q189" i="7" l="1"/>
  <c r="Q188" i="7"/>
  <c r="Q187" i="7"/>
  <c r="T166" i="7"/>
  <c r="AE166" i="7"/>
  <c r="Q179" i="7"/>
  <c r="Q183" i="7"/>
  <c r="Q181" i="7"/>
  <c r="AE179" i="7"/>
  <c r="AE187" i="7"/>
  <c r="AM187" i="7"/>
  <c r="AE189" i="7"/>
  <c r="AM189" i="7"/>
  <c r="AM185" i="7"/>
  <c r="Q185" i="7"/>
  <c r="AE185" i="7"/>
  <c r="AE181" i="7"/>
  <c r="AM181" i="7"/>
  <c r="AE180" i="7"/>
  <c r="AM180" i="7"/>
  <c r="Q186" i="7"/>
  <c r="AM186" i="7"/>
  <c r="AE186" i="7"/>
  <c r="AM190" i="7"/>
  <c r="AM179" i="7"/>
  <c r="AM182" i="7"/>
  <c r="AE182" i="7"/>
  <c r="AE184" i="7"/>
  <c r="Q184" i="7"/>
  <c r="AM184" i="7"/>
  <c r="AM183" i="7"/>
  <c r="AE183" i="7"/>
  <c r="AE188" i="7"/>
  <c r="AM188" i="7"/>
  <c r="V182" i="7"/>
  <c r="K27" i="7"/>
  <c r="U161" i="7"/>
  <c r="V181" i="7"/>
  <c r="V179" i="7"/>
  <c r="V180" i="7"/>
  <c r="T174" i="7"/>
  <c r="T175" i="7"/>
  <c r="T176" i="7"/>
  <c r="T167" i="7"/>
  <c r="T168" i="7"/>
  <c r="T169" i="7"/>
  <c r="T173" i="7"/>
  <c r="T170" i="7"/>
  <c r="T177" i="7"/>
  <c r="T171" i="7"/>
  <c r="T172" i="7"/>
  <c r="AE152" i="7"/>
  <c r="P178" i="7"/>
  <c r="U211" i="7"/>
  <c r="U209" i="7"/>
  <c r="U212" i="7"/>
  <c r="U213" i="7"/>
  <c r="U216" i="7"/>
  <c r="U210" i="7"/>
  <c r="U215" i="7"/>
  <c r="U208" i="7"/>
  <c r="AA6" i="5"/>
  <c r="AA2" i="5" s="1"/>
  <c r="Q149" i="7"/>
  <c r="V166" i="7"/>
  <c r="AB6" i="5"/>
  <c r="AB2" i="5" s="1"/>
  <c r="AB164" i="7"/>
  <c r="Z164" i="7"/>
  <c r="Z163" i="7"/>
  <c r="W155" i="7"/>
  <c r="W154" i="7"/>
  <c r="W153" i="7"/>
  <c r="W156" i="7"/>
  <c r="S190" i="7" l="1"/>
  <c r="AM178" i="7"/>
  <c r="P27" i="7"/>
  <c r="Q215" i="7"/>
  <c r="Q218" i="7" s="1"/>
  <c r="T179" i="7"/>
  <c r="S181" i="7"/>
  <c r="S183" i="7"/>
  <c r="Q178" i="7"/>
  <c r="S186" i="7"/>
  <c r="S188" i="7"/>
  <c r="S187" i="7"/>
  <c r="S185" i="7"/>
  <c r="S191" i="7"/>
  <c r="S189" i="7"/>
  <c r="S182" i="7"/>
  <c r="S184" i="7"/>
  <c r="T186" i="7"/>
  <c r="AN186" i="7"/>
  <c r="T185" i="7"/>
  <c r="AN185" i="7"/>
  <c r="W181" i="7"/>
  <c r="AE178" i="7"/>
  <c r="AN183" i="7"/>
  <c r="T183" i="7"/>
  <c r="AN179" i="7"/>
  <c r="W179" i="7"/>
  <c r="T189" i="7"/>
  <c r="AN189" i="7"/>
  <c r="T188" i="7"/>
  <c r="AN188" i="7"/>
  <c r="T190" i="7"/>
  <c r="AN190" i="7"/>
  <c r="T182" i="7"/>
  <c r="AN182" i="7"/>
  <c r="W180" i="7"/>
  <c r="T180" i="7"/>
  <c r="AN180" i="7"/>
  <c r="T184" i="7"/>
  <c r="AN184" i="7"/>
  <c r="T181" i="7"/>
  <c r="AN181" i="7"/>
  <c r="T187" i="7"/>
  <c r="AN187" i="7"/>
  <c r="AC5" i="5"/>
  <c r="W182" i="7"/>
  <c r="AE165" i="7"/>
  <c r="AA148" i="7"/>
  <c r="AA145" i="7"/>
  <c r="AA144" i="7"/>
  <c r="AA142" i="7"/>
  <c r="AA141" i="7"/>
  <c r="AA146" i="7"/>
  <c r="AA143" i="7"/>
  <c r="T178" i="7" l="1"/>
  <c r="Q27" i="7"/>
  <c r="S178" i="7"/>
  <c r="AN178" i="7"/>
  <c r="R152" i="7"/>
  <c r="R25" i="7" s="1"/>
  <c r="Q25" i="7"/>
  <c r="O152" i="7"/>
  <c r="M152" i="7"/>
  <c r="M25" i="7" s="1"/>
  <c r="L152" i="7"/>
  <c r="L25" i="7" s="1"/>
  <c r="K152" i="7"/>
  <c r="K25" i="7" s="1"/>
  <c r="I152" i="7"/>
  <c r="I25" i="7" s="1"/>
  <c r="H152" i="7"/>
  <c r="H25" i="7" s="1"/>
  <c r="G152" i="7"/>
  <c r="G25" i="7" s="1"/>
  <c r="F152" i="7"/>
  <c r="F25" i="7" s="1"/>
  <c r="E152" i="7"/>
  <c r="E25" i="7" s="1"/>
  <c r="C152" i="7"/>
  <c r="C25" i="7" s="1"/>
  <c r="B152" i="7"/>
  <c r="B25" i="7" s="1"/>
  <c r="O25" i="7" l="1"/>
  <c r="J152" i="7"/>
  <c r="N152" i="7"/>
  <c r="D152" i="7"/>
  <c r="AL138" i="7"/>
  <c r="AL137" i="7"/>
  <c r="AL133" i="7"/>
  <c r="N25" i="7" l="1"/>
  <c r="J25" i="7"/>
  <c r="D25" i="7"/>
  <c r="V156" i="7"/>
  <c r="P152" i="7"/>
  <c r="AL126" i="7"/>
  <c r="AH137" i="7"/>
  <c r="AH136" i="7"/>
  <c r="AH135" i="7"/>
  <c r="AH132" i="7"/>
  <c r="P25" i="7" l="1"/>
  <c r="AC165" i="7" l="1"/>
  <c r="AN165" i="7"/>
  <c r="X21" i="7" l="1"/>
  <c r="X20" i="7"/>
  <c r="X19" i="7"/>
  <c r="X18" i="7"/>
  <c r="X17" i="7"/>
  <c r="X16" i="7"/>
  <c r="X143" i="7" l="1"/>
  <c r="X142" i="7"/>
  <c r="X141" i="7"/>
  <c r="X140" i="7"/>
  <c r="X130" i="7"/>
  <c r="X129" i="7"/>
  <c r="X128" i="7"/>
  <c r="X127" i="7"/>
  <c r="X117" i="7"/>
  <c r="X116" i="7"/>
  <c r="X115" i="7"/>
  <c r="X114" i="7"/>
  <c r="AF139" i="7" l="1"/>
  <c r="AF113" i="7"/>
  <c r="AF99" i="7"/>
  <c r="AF85" i="7"/>
  <c r="AF71" i="7"/>
  <c r="AF57" i="7"/>
  <c r="AF43" i="7"/>
  <c r="AF29" i="7"/>
  <c r="AC37" i="7" l="1"/>
  <c r="AC36" i="7"/>
  <c r="AC35" i="7"/>
  <c r="AC34" i="7"/>
  <c r="AC33" i="7"/>
  <c r="AC41" i="7"/>
  <c r="AC40" i="7"/>
  <c r="AC39" i="7"/>
  <c r="AC38" i="7"/>
  <c r="AC32" i="7"/>
  <c r="AC31" i="7"/>
  <c r="AC30" i="7"/>
  <c r="R99" i="7"/>
  <c r="R21" i="7" s="1"/>
  <c r="Y21" i="7" s="1"/>
  <c r="R29" i="7"/>
  <c r="R16" i="7" s="1"/>
  <c r="Y16" i="7" s="1"/>
  <c r="R43" i="7"/>
  <c r="R17" i="7" s="1"/>
  <c r="Y17" i="7" s="1"/>
  <c r="R57" i="7"/>
  <c r="R18" i="7" s="1"/>
  <c r="Y18" i="7" s="1"/>
  <c r="AG30" i="7" l="1"/>
  <c r="AE30" i="7"/>
  <c r="AG39" i="7"/>
  <c r="AE39" i="7"/>
  <c r="AG34" i="7"/>
  <c r="AE34" i="7"/>
  <c r="AG31" i="7"/>
  <c r="AE31" i="7"/>
  <c r="AG40" i="7"/>
  <c r="AE40" i="7"/>
  <c r="AG35" i="7"/>
  <c r="AE35" i="7"/>
  <c r="AG32" i="7"/>
  <c r="AE32" i="7"/>
  <c r="AG41" i="7"/>
  <c r="AE41" i="7"/>
  <c r="AG36" i="7"/>
  <c r="AE36" i="7"/>
  <c r="AG38" i="7"/>
  <c r="AE38" i="7"/>
  <c r="AG33" i="7"/>
  <c r="AE33" i="7"/>
  <c r="AG37" i="7"/>
  <c r="AE37" i="7"/>
  <c r="AC29" i="7"/>
  <c r="AG29" i="7" l="1"/>
  <c r="AE29" i="7"/>
  <c r="R71" i="7"/>
  <c r="R19" i="7" s="1"/>
  <c r="Y19" i="7" s="1"/>
  <c r="R139" i="7" l="1"/>
  <c r="R24" i="7" s="1"/>
  <c r="Y24" i="7" s="1"/>
  <c r="O139" i="7"/>
  <c r="M139" i="7"/>
  <c r="M24" i="7" s="1"/>
  <c r="L139" i="7"/>
  <c r="L24" i="7" s="1"/>
  <c r="K139" i="7"/>
  <c r="K24" i="7" s="1"/>
  <c r="I139" i="7"/>
  <c r="I24" i="7" s="1"/>
  <c r="H139" i="7"/>
  <c r="H24" i="7" s="1"/>
  <c r="G139" i="7"/>
  <c r="G24" i="7" s="1"/>
  <c r="F139" i="7"/>
  <c r="F24" i="7" s="1"/>
  <c r="E139" i="7"/>
  <c r="E24" i="7" s="1"/>
  <c r="C139" i="7"/>
  <c r="C24" i="7" s="1"/>
  <c r="B139" i="7"/>
  <c r="B24" i="7" s="1"/>
  <c r="O24" i="7" l="1"/>
  <c r="V147" i="7"/>
  <c r="J139" i="7"/>
  <c r="N139" i="7"/>
  <c r="V140" i="7"/>
  <c r="Q142" i="7"/>
  <c r="AC142" i="7" s="1"/>
  <c r="Q144" i="7"/>
  <c r="AC144" i="7" s="1"/>
  <c r="AC146" i="7"/>
  <c r="V142" i="7"/>
  <c r="AC148" i="7"/>
  <c r="Q150" i="7"/>
  <c r="Q141" i="7"/>
  <c r="AC141" i="7" s="1"/>
  <c r="Q143" i="7"/>
  <c r="AC143" i="7" s="1"/>
  <c r="V141" i="7"/>
  <c r="Q145" i="7"/>
  <c r="AC145" i="7" s="1"/>
  <c r="AC147" i="7"/>
  <c r="V143" i="7"/>
  <c r="Q151" i="7"/>
  <c r="Q140" i="7"/>
  <c r="P139" i="7"/>
  <c r="D139" i="7"/>
  <c r="D24" i="7" l="1"/>
  <c r="N24" i="7"/>
  <c r="J24" i="7"/>
  <c r="AG143" i="7"/>
  <c r="AE143" i="7"/>
  <c r="AG147" i="7"/>
  <c r="AE147" i="7"/>
  <c r="AG141" i="7"/>
  <c r="AE141" i="7"/>
  <c r="AG146" i="7"/>
  <c r="AE146" i="7"/>
  <c r="AG145" i="7"/>
  <c r="AE145" i="7"/>
  <c r="AG144" i="7"/>
  <c r="AE144" i="7"/>
  <c r="AG148" i="7"/>
  <c r="AE148" i="7"/>
  <c r="AG142" i="7"/>
  <c r="AE142" i="7"/>
  <c r="AA147" i="7"/>
  <c r="W143" i="7"/>
  <c r="AC150" i="7"/>
  <c r="AC151" i="7"/>
  <c r="Q139" i="7"/>
  <c r="W140" i="7"/>
  <c r="P24" i="7"/>
  <c r="X24" i="7" s="1"/>
  <c r="AC149" i="7"/>
  <c r="W141" i="7"/>
  <c r="W142" i="7"/>
  <c r="AC140" i="7"/>
  <c r="AE140" i="7" s="1"/>
  <c r="AG149" i="7" l="1"/>
  <c r="AE149" i="7"/>
  <c r="AG151" i="7"/>
  <c r="AE151" i="7"/>
  <c r="AG150" i="7"/>
  <c r="AE150" i="7"/>
  <c r="AG140" i="7"/>
  <c r="AC139" i="7"/>
  <c r="AI140" i="7" s="1"/>
  <c r="Q24" i="7"/>
  <c r="Y69" i="7"/>
  <c r="Y68" i="7"/>
  <c r="Y67" i="7"/>
  <c r="Y66" i="7"/>
  <c r="Y65" i="7"/>
  <c r="Y64" i="7"/>
  <c r="Y63" i="7"/>
  <c r="Y62" i="7"/>
  <c r="Y61" i="7"/>
  <c r="Y60" i="7"/>
  <c r="Y59" i="7"/>
  <c r="Y58" i="7"/>
  <c r="Y80" i="7"/>
  <c r="Y78" i="7"/>
  <c r="Y83" i="7"/>
  <c r="Y82" i="7"/>
  <c r="Y81" i="7"/>
  <c r="Y79" i="7"/>
  <c r="Y77" i="7"/>
  <c r="Y76" i="7"/>
  <c r="Y75" i="7"/>
  <c r="Y74" i="7"/>
  <c r="Y73" i="7"/>
  <c r="Y72" i="7"/>
  <c r="AE139" i="7" l="1"/>
  <c r="AG139" i="7"/>
  <c r="W129" i="7"/>
  <c r="W128" i="7"/>
  <c r="W127" i="7"/>
  <c r="W130" i="7"/>
  <c r="W115" i="7"/>
  <c r="W117" i="7"/>
  <c r="W116" i="7"/>
  <c r="W114" i="7"/>
  <c r="W103" i="7"/>
  <c r="W102" i="7"/>
  <c r="W101" i="7"/>
  <c r="W100" i="7"/>
  <c r="W89" i="7"/>
  <c r="W88" i="7"/>
  <c r="W87" i="7"/>
  <c r="W86" i="7"/>
  <c r="W75" i="7"/>
  <c r="W74" i="7"/>
  <c r="W73" i="7"/>
  <c r="W72" i="7"/>
  <c r="W60" i="7"/>
  <c r="W59" i="7"/>
  <c r="W58" i="7"/>
  <c r="W61" i="7"/>
  <c r="W47" i="7"/>
  <c r="W46" i="7"/>
  <c r="W45" i="7"/>
  <c r="W44" i="7"/>
  <c r="V33" i="7"/>
  <c r="V32" i="7"/>
  <c r="V31" i="7"/>
  <c r="V30" i="7"/>
  <c r="W33" i="7" l="1"/>
  <c r="W32" i="7"/>
  <c r="W31" i="7"/>
  <c r="W30" i="7"/>
  <c r="R165" i="7" l="1"/>
  <c r="R26" i="7" s="1"/>
  <c r="R126" i="7"/>
  <c r="R23" i="7" s="1"/>
  <c r="Q126" i="7"/>
  <c r="W135" i="7" s="1"/>
  <c r="O126" i="7"/>
  <c r="O23" i="7" s="1"/>
  <c r="M126" i="7"/>
  <c r="M23" i="7" s="1"/>
  <c r="L126" i="7"/>
  <c r="L23" i="7" s="1"/>
  <c r="K126" i="7"/>
  <c r="K23" i="7" s="1"/>
  <c r="I126" i="7"/>
  <c r="I23" i="7" s="1"/>
  <c r="H126" i="7"/>
  <c r="H23" i="7" s="1"/>
  <c r="G126" i="7"/>
  <c r="G23" i="7" s="1"/>
  <c r="F126" i="7"/>
  <c r="F23" i="7" s="1"/>
  <c r="E126" i="7"/>
  <c r="E23" i="7" s="1"/>
  <c r="C126" i="7"/>
  <c r="C23" i="7" s="1"/>
  <c r="B126" i="7"/>
  <c r="B23" i="7" s="1"/>
  <c r="N125" i="7"/>
  <c r="J125" i="7"/>
  <c r="D125" i="7"/>
  <c r="N124" i="7"/>
  <c r="J124" i="7"/>
  <c r="D124" i="7"/>
  <c r="N123" i="7"/>
  <c r="J123" i="7"/>
  <c r="D123" i="7"/>
  <c r="N122" i="7"/>
  <c r="J122" i="7"/>
  <c r="D122" i="7"/>
  <c r="N121" i="7"/>
  <c r="J121" i="7"/>
  <c r="D121" i="7"/>
  <c r="N120" i="7"/>
  <c r="J120" i="7"/>
  <c r="D120" i="7"/>
  <c r="N119" i="7"/>
  <c r="J119" i="7"/>
  <c r="D119" i="7"/>
  <c r="N118" i="7"/>
  <c r="J118" i="7"/>
  <c r="D118" i="7"/>
  <c r="N117" i="7"/>
  <c r="J117" i="7"/>
  <c r="D117" i="7"/>
  <c r="N116" i="7"/>
  <c r="J116" i="7"/>
  <c r="D116" i="7"/>
  <c r="N115" i="7"/>
  <c r="J115" i="7"/>
  <c r="D115" i="7"/>
  <c r="N114" i="7"/>
  <c r="J114" i="7"/>
  <c r="D114" i="7"/>
  <c r="R113" i="7"/>
  <c r="R22" i="7" s="1"/>
  <c r="Y22" i="7" s="1"/>
  <c r="Q113" i="7"/>
  <c r="Q22" i="7" s="1"/>
  <c r="O113" i="7"/>
  <c r="O22" i="7" s="1"/>
  <c r="M113" i="7"/>
  <c r="M22" i="7" s="1"/>
  <c r="L113" i="7"/>
  <c r="L22" i="7" s="1"/>
  <c r="K113" i="7"/>
  <c r="K22" i="7" s="1"/>
  <c r="I113" i="7"/>
  <c r="I22" i="7" s="1"/>
  <c r="H113" i="7"/>
  <c r="H22" i="7" s="1"/>
  <c r="G113" i="7"/>
  <c r="G22" i="7" s="1"/>
  <c r="F113" i="7"/>
  <c r="F22" i="7" s="1"/>
  <c r="E113" i="7"/>
  <c r="E22" i="7" s="1"/>
  <c r="C113" i="7"/>
  <c r="C22" i="7" s="1"/>
  <c r="B113" i="7"/>
  <c r="B22" i="7" s="1"/>
  <c r="N111" i="7"/>
  <c r="J111" i="7"/>
  <c r="D111" i="7"/>
  <c r="N110" i="7"/>
  <c r="J110" i="7"/>
  <c r="D110" i="7"/>
  <c r="N109" i="7"/>
  <c r="J109" i="7"/>
  <c r="D109" i="7"/>
  <c r="N108" i="7"/>
  <c r="J108" i="7"/>
  <c r="D108" i="7"/>
  <c r="N107" i="7"/>
  <c r="J107" i="7"/>
  <c r="D107" i="7"/>
  <c r="N106" i="7"/>
  <c r="J106" i="7"/>
  <c r="D106" i="7"/>
  <c r="N105" i="7"/>
  <c r="J105" i="7"/>
  <c r="D105" i="7"/>
  <c r="N104" i="7"/>
  <c r="J104" i="7"/>
  <c r="D104" i="7"/>
  <c r="N103" i="7"/>
  <c r="J103" i="7"/>
  <c r="D103" i="7"/>
  <c r="N102" i="7"/>
  <c r="J102" i="7"/>
  <c r="D102" i="7"/>
  <c r="N101" i="7"/>
  <c r="J101" i="7"/>
  <c r="D101" i="7"/>
  <c r="N100" i="7"/>
  <c r="J100" i="7"/>
  <c r="D100" i="7"/>
  <c r="Q99" i="7"/>
  <c r="O99" i="7"/>
  <c r="M99" i="7"/>
  <c r="L99" i="7"/>
  <c r="K99" i="7"/>
  <c r="I99" i="7"/>
  <c r="H99" i="7"/>
  <c r="G99" i="7"/>
  <c r="F99" i="7"/>
  <c r="E99" i="7"/>
  <c r="C99" i="7"/>
  <c r="B99" i="7"/>
  <c r="N97" i="7"/>
  <c r="J97" i="7"/>
  <c r="D97" i="7"/>
  <c r="N96" i="7"/>
  <c r="J96" i="7"/>
  <c r="D96" i="7"/>
  <c r="N95" i="7"/>
  <c r="J95" i="7"/>
  <c r="D95" i="7"/>
  <c r="N94" i="7"/>
  <c r="J94" i="7"/>
  <c r="D94" i="7"/>
  <c r="N93" i="7"/>
  <c r="J93" i="7"/>
  <c r="D93" i="7"/>
  <c r="N92" i="7"/>
  <c r="J92" i="7"/>
  <c r="D92" i="7"/>
  <c r="N91" i="7"/>
  <c r="J91" i="7"/>
  <c r="D91" i="7"/>
  <c r="N90" i="7"/>
  <c r="J90" i="7"/>
  <c r="D90" i="7"/>
  <c r="N89" i="7"/>
  <c r="J89" i="7"/>
  <c r="D89" i="7"/>
  <c r="N88" i="7"/>
  <c r="J88" i="7"/>
  <c r="D88" i="7"/>
  <c r="N87" i="7"/>
  <c r="J87" i="7"/>
  <c r="D87" i="7"/>
  <c r="N86" i="7"/>
  <c r="J86" i="7"/>
  <c r="D86" i="7"/>
  <c r="R85" i="7"/>
  <c r="R20" i="7" s="1"/>
  <c r="Y20" i="7" s="1"/>
  <c r="Q85" i="7"/>
  <c r="O85" i="7"/>
  <c r="M85" i="7"/>
  <c r="L85" i="7"/>
  <c r="K85" i="7"/>
  <c r="I85" i="7"/>
  <c r="H85" i="7"/>
  <c r="G85" i="7"/>
  <c r="F85" i="7"/>
  <c r="E85" i="7"/>
  <c r="C85" i="7"/>
  <c r="B85" i="7"/>
  <c r="N83" i="7"/>
  <c r="J83" i="7"/>
  <c r="D83" i="7"/>
  <c r="N82" i="7"/>
  <c r="J82" i="7"/>
  <c r="D82" i="7"/>
  <c r="N81" i="7"/>
  <c r="J81" i="7"/>
  <c r="D81" i="7"/>
  <c r="N80" i="7"/>
  <c r="J80" i="7"/>
  <c r="D80" i="7"/>
  <c r="N79" i="7"/>
  <c r="J79" i="7"/>
  <c r="D79" i="7"/>
  <c r="N78" i="7"/>
  <c r="J78" i="7"/>
  <c r="D78" i="7"/>
  <c r="N77" i="7"/>
  <c r="J77" i="7"/>
  <c r="D77" i="7"/>
  <c r="N76" i="7"/>
  <c r="J76" i="7"/>
  <c r="D76" i="7"/>
  <c r="N75" i="7"/>
  <c r="J75" i="7"/>
  <c r="D75" i="7"/>
  <c r="N74" i="7"/>
  <c r="J74" i="7"/>
  <c r="D74" i="7"/>
  <c r="N73" i="7"/>
  <c r="J73" i="7"/>
  <c r="D73" i="7"/>
  <c r="N72" i="7"/>
  <c r="J72" i="7"/>
  <c r="D72" i="7"/>
  <c r="Q71" i="7"/>
  <c r="O71" i="7"/>
  <c r="M71" i="7"/>
  <c r="L71" i="7"/>
  <c r="K71" i="7"/>
  <c r="I71" i="7"/>
  <c r="H71" i="7"/>
  <c r="G71" i="7"/>
  <c r="F71" i="7"/>
  <c r="E71" i="7"/>
  <c r="C71" i="7"/>
  <c r="B71" i="7"/>
  <c r="N69" i="7"/>
  <c r="J69" i="7"/>
  <c r="D69" i="7"/>
  <c r="N68" i="7"/>
  <c r="J68" i="7"/>
  <c r="D68" i="7"/>
  <c r="N67" i="7"/>
  <c r="J67" i="7"/>
  <c r="D67" i="7"/>
  <c r="N66" i="7"/>
  <c r="J66" i="7"/>
  <c r="D66" i="7"/>
  <c r="N65" i="7"/>
  <c r="J65" i="7"/>
  <c r="D65" i="7"/>
  <c r="N64" i="7"/>
  <c r="J64" i="7"/>
  <c r="D64" i="7"/>
  <c r="N63" i="7"/>
  <c r="J63" i="7"/>
  <c r="D63" i="7"/>
  <c r="N62" i="7"/>
  <c r="J62" i="7"/>
  <c r="D62" i="7"/>
  <c r="N61" i="7"/>
  <c r="J61" i="7"/>
  <c r="D61" i="7"/>
  <c r="N60" i="7"/>
  <c r="J60" i="7"/>
  <c r="D60" i="7"/>
  <c r="N59" i="7"/>
  <c r="J59" i="7"/>
  <c r="D59" i="7"/>
  <c r="N58" i="7"/>
  <c r="J58" i="7"/>
  <c r="D58" i="7"/>
  <c r="Q57" i="7"/>
  <c r="O57" i="7"/>
  <c r="M57" i="7"/>
  <c r="L57" i="7"/>
  <c r="K57" i="7"/>
  <c r="I57" i="7"/>
  <c r="H57" i="7"/>
  <c r="G57" i="7"/>
  <c r="F57" i="7"/>
  <c r="E57" i="7"/>
  <c r="C57" i="7"/>
  <c r="B57" i="7"/>
  <c r="N55" i="7"/>
  <c r="J55" i="7"/>
  <c r="D55" i="7"/>
  <c r="N54" i="7"/>
  <c r="J54" i="7"/>
  <c r="D54" i="7"/>
  <c r="N53" i="7"/>
  <c r="J53" i="7"/>
  <c r="D53" i="7"/>
  <c r="N52" i="7"/>
  <c r="J52" i="7"/>
  <c r="D52" i="7"/>
  <c r="N51" i="7"/>
  <c r="J51" i="7"/>
  <c r="D51" i="7"/>
  <c r="N50" i="7"/>
  <c r="J50" i="7"/>
  <c r="D50" i="7"/>
  <c r="N49" i="7"/>
  <c r="J49" i="7"/>
  <c r="D49" i="7"/>
  <c r="N48" i="7"/>
  <c r="J48" i="7"/>
  <c r="D48" i="7"/>
  <c r="N47" i="7"/>
  <c r="J47" i="7"/>
  <c r="D47" i="7"/>
  <c r="N46" i="7"/>
  <c r="J46" i="7"/>
  <c r="D46" i="7"/>
  <c r="N45" i="7"/>
  <c r="J45" i="7"/>
  <c r="D45" i="7"/>
  <c r="N44" i="7"/>
  <c r="J44" i="7"/>
  <c r="D44" i="7"/>
  <c r="Q43" i="7"/>
  <c r="O43" i="7"/>
  <c r="M43" i="7"/>
  <c r="L43" i="7"/>
  <c r="K43" i="7"/>
  <c r="I43" i="7"/>
  <c r="H43" i="7"/>
  <c r="G43" i="7"/>
  <c r="F43" i="7"/>
  <c r="E43" i="7"/>
  <c r="C43" i="7"/>
  <c r="B43" i="7"/>
  <c r="Y23" i="7" l="1"/>
  <c r="Q23" i="7"/>
  <c r="P114" i="7"/>
  <c r="AC114" i="7" s="1"/>
  <c r="X135" i="7"/>
  <c r="P116" i="7"/>
  <c r="P118" i="7"/>
  <c r="P120" i="7"/>
  <c r="I165" i="7"/>
  <c r="I26" i="7" s="1"/>
  <c r="D99" i="7"/>
  <c r="P122" i="7"/>
  <c r="D85" i="7"/>
  <c r="D113" i="7"/>
  <c r="D22" i="7" s="1"/>
  <c r="N113" i="7"/>
  <c r="N22" i="7" s="1"/>
  <c r="D126" i="7"/>
  <c r="D23" i="7" s="1"/>
  <c r="J126" i="7"/>
  <c r="J23" i="7" s="1"/>
  <c r="P124" i="7"/>
  <c r="J85" i="7"/>
  <c r="D71" i="7"/>
  <c r="N71" i="7"/>
  <c r="P73" i="7"/>
  <c r="P75" i="7"/>
  <c r="P77" i="7"/>
  <c r="P79" i="7"/>
  <c r="P81" i="7"/>
  <c r="P83" i="7"/>
  <c r="P87" i="7"/>
  <c r="P89" i="7"/>
  <c r="P91" i="7"/>
  <c r="P93" i="7"/>
  <c r="P95" i="7"/>
  <c r="P97" i="7"/>
  <c r="J99" i="7"/>
  <c r="J43" i="7"/>
  <c r="D43" i="7"/>
  <c r="P52" i="7"/>
  <c r="P54" i="7"/>
  <c r="N43" i="7"/>
  <c r="D57" i="7"/>
  <c r="N57" i="7"/>
  <c r="P59" i="7"/>
  <c r="P61" i="7"/>
  <c r="P63" i="7"/>
  <c r="P65" i="7"/>
  <c r="P67" i="7"/>
  <c r="P69" i="7"/>
  <c r="J113" i="7"/>
  <c r="J22" i="7" s="1"/>
  <c r="P115" i="7"/>
  <c r="P117" i="7"/>
  <c r="P119" i="7"/>
  <c r="P121" i="7"/>
  <c r="P123" i="7"/>
  <c r="P125" i="7"/>
  <c r="AG138" i="7"/>
  <c r="AH138" i="7" s="1"/>
  <c r="P45" i="7"/>
  <c r="P47" i="7"/>
  <c r="P49" i="7"/>
  <c r="P51" i="7"/>
  <c r="P101" i="7"/>
  <c r="P103" i="7"/>
  <c r="P105" i="7"/>
  <c r="P107" i="7"/>
  <c r="P109" i="7"/>
  <c r="P111" i="7"/>
  <c r="P44" i="7"/>
  <c r="P46" i="7"/>
  <c r="P48" i="7"/>
  <c r="P50" i="7"/>
  <c r="P53" i="7"/>
  <c r="P55" i="7"/>
  <c r="J57" i="7"/>
  <c r="P58" i="7"/>
  <c r="P60" i="7"/>
  <c r="P62" i="7"/>
  <c r="P64" i="7"/>
  <c r="P66" i="7"/>
  <c r="P68" i="7"/>
  <c r="J71" i="7"/>
  <c r="P74" i="7"/>
  <c r="P76" i="7"/>
  <c r="P78" i="7"/>
  <c r="P80" i="7"/>
  <c r="P82" i="7"/>
  <c r="P86" i="7"/>
  <c r="N85" i="7"/>
  <c r="P88" i="7"/>
  <c r="P90" i="7"/>
  <c r="P92" i="7"/>
  <c r="P94" i="7"/>
  <c r="P96" i="7"/>
  <c r="N99" i="7"/>
  <c r="P100" i="7"/>
  <c r="P102" i="7"/>
  <c r="P104" i="7"/>
  <c r="P106" i="7"/>
  <c r="P108" i="7"/>
  <c r="P110" i="7"/>
  <c r="P72" i="7"/>
  <c r="N126" i="7"/>
  <c r="N23" i="7" s="1"/>
  <c r="AC106" i="7" l="1"/>
  <c r="AG106" i="7" s="1"/>
  <c r="AC90" i="7"/>
  <c r="AG90" i="7" s="1"/>
  <c r="AC74" i="7"/>
  <c r="AG74" i="7" s="1"/>
  <c r="AC109" i="7"/>
  <c r="AG109" i="7" s="1"/>
  <c r="AC45" i="7"/>
  <c r="AG45" i="7" s="1"/>
  <c r="AC63" i="7"/>
  <c r="AG63" i="7" s="1"/>
  <c r="AC87" i="7"/>
  <c r="AG87" i="7" s="1"/>
  <c r="AC120" i="7"/>
  <c r="AG120" i="7" s="1"/>
  <c r="AC96" i="7"/>
  <c r="AG96" i="7" s="1"/>
  <c r="AC88" i="7"/>
  <c r="AG88" i="7" s="1"/>
  <c r="AC80" i="7"/>
  <c r="AG80" i="7" s="1"/>
  <c r="AC62" i="7"/>
  <c r="AG62" i="7" s="1"/>
  <c r="AC55" i="7"/>
  <c r="AG55" i="7" s="1"/>
  <c r="AC46" i="7"/>
  <c r="AG46" i="7" s="1"/>
  <c r="AC107" i="7"/>
  <c r="AG107" i="7" s="1"/>
  <c r="AC51" i="7"/>
  <c r="AG51" i="7" s="1"/>
  <c r="AC119" i="7"/>
  <c r="AG119" i="7" s="1"/>
  <c r="AC69" i="7"/>
  <c r="AG69" i="7" s="1"/>
  <c r="AC61" i="7"/>
  <c r="AG61" i="7" s="1"/>
  <c r="AC93" i="7"/>
  <c r="AG93" i="7" s="1"/>
  <c r="AC83" i="7"/>
  <c r="AG83" i="7" s="1"/>
  <c r="AC75" i="7"/>
  <c r="AE75" i="7" s="1"/>
  <c r="AC122" i="7"/>
  <c r="AG122" i="7" s="1"/>
  <c r="AC118" i="7"/>
  <c r="AG118" i="7" s="1"/>
  <c r="AC110" i="7"/>
  <c r="AG110" i="7" s="1"/>
  <c r="AC102" i="7"/>
  <c r="AG102" i="7" s="1"/>
  <c r="AC94" i="7"/>
  <c r="AG94" i="7" s="1"/>
  <c r="AC78" i="7"/>
  <c r="AG78" i="7" s="1"/>
  <c r="AC68" i="7"/>
  <c r="AG68" i="7" s="1"/>
  <c r="AC60" i="7"/>
  <c r="AG60" i="7" s="1"/>
  <c r="AC53" i="7"/>
  <c r="AG53" i="7" s="1"/>
  <c r="AC44" i="7"/>
  <c r="AE44" i="7" s="1"/>
  <c r="AC105" i="7"/>
  <c r="AG105" i="7" s="1"/>
  <c r="AC49" i="7"/>
  <c r="AG49" i="7" s="1"/>
  <c r="AC125" i="7"/>
  <c r="AG125" i="7" s="1"/>
  <c r="AC117" i="7"/>
  <c r="AG117" i="7" s="1"/>
  <c r="AC67" i="7"/>
  <c r="AG67" i="7" s="1"/>
  <c r="AC59" i="7"/>
  <c r="AG59" i="7" s="1"/>
  <c r="AC54" i="7"/>
  <c r="AG54" i="7" s="1"/>
  <c r="AC91" i="7"/>
  <c r="AG91" i="7" s="1"/>
  <c r="AC81" i="7"/>
  <c r="AG81" i="7" s="1"/>
  <c r="AC73" i="7"/>
  <c r="AG73" i="7" s="1"/>
  <c r="AC124" i="7"/>
  <c r="AG124" i="7" s="1"/>
  <c r="AC116" i="7"/>
  <c r="AG116" i="7" s="1"/>
  <c r="AC82" i="7"/>
  <c r="AG82" i="7" s="1"/>
  <c r="AC64" i="7"/>
  <c r="AG64" i="7" s="1"/>
  <c r="AC48" i="7"/>
  <c r="AG48" i="7" s="1"/>
  <c r="AC101" i="7"/>
  <c r="AG101" i="7" s="1"/>
  <c r="AC95" i="7"/>
  <c r="AG95" i="7" s="1"/>
  <c r="AC77" i="7"/>
  <c r="AG77" i="7" s="1"/>
  <c r="AE114" i="7"/>
  <c r="AC104" i="7"/>
  <c r="AG104" i="7" s="1"/>
  <c r="AC108" i="7"/>
  <c r="AG108" i="7" s="1"/>
  <c r="AC92" i="7"/>
  <c r="AG92" i="7" s="1"/>
  <c r="AC76" i="7"/>
  <c r="AG76" i="7" s="1"/>
  <c r="AC66" i="7"/>
  <c r="AG66" i="7" s="1"/>
  <c r="AC111" i="7"/>
  <c r="AG111" i="7" s="1"/>
  <c r="AC103" i="7"/>
  <c r="AG103" i="7" s="1"/>
  <c r="AC47" i="7"/>
  <c r="AG47" i="7" s="1"/>
  <c r="AC65" i="7"/>
  <c r="AG65" i="7" s="1"/>
  <c r="AC52" i="7"/>
  <c r="AG52" i="7" s="1"/>
  <c r="AC97" i="7"/>
  <c r="AG97" i="7" s="1"/>
  <c r="AC89" i="7"/>
  <c r="AG89" i="7" s="1"/>
  <c r="AC79" i="7"/>
  <c r="AG79" i="7" s="1"/>
  <c r="P57" i="7"/>
  <c r="P43" i="7"/>
  <c r="V137" i="7"/>
  <c r="V129" i="7"/>
  <c r="V116" i="7"/>
  <c r="AC121" i="7"/>
  <c r="AG121" i="7" s="1"/>
  <c r="AG114" i="7"/>
  <c r="V130" i="7"/>
  <c r="V117" i="7"/>
  <c r="AC123" i="7"/>
  <c r="AG123" i="7" s="1"/>
  <c r="V114" i="7"/>
  <c r="AC115" i="7"/>
  <c r="AG115" i="7" s="1"/>
  <c r="AC100" i="7"/>
  <c r="AE100" i="7" s="1"/>
  <c r="AC72" i="7"/>
  <c r="AE72" i="7" s="1"/>
  <c r="AC86" i="7"/>
  <c r="AE86" i="7" s="1"/>
  <c r="AC58" i="7"/>
  <c r="AE58" i="7" s="1"/>
  <c r="V46" i="7"/>
  <c r="AC50" i="7"/>
  <c r="AG50" i="7" s="1"/>
  <c r="P85" i="7"/>
  <c r="V128" i="7"/>
  <c r="V115" i="7"/>
  <c r="V127" i="7"/>
  <c r="V100" i="7"/>
  <c r="V88" i="7"/>
  <c r="V58" i="7"/>
  <c r="V86" i="7"/>
  <c r="V101" i="7"/>
  <c r="V45" i="7"/>
  <c r="V61" i="7"/>
  <c r="V89" i="7"/>
  <c r="V75" i="7"/>
  <c r="P71" i="7"/>
  <c r="V72" i="7"/>
  <c r="V102" i="7"/>
  <c r="V74" i="7"/>
  <c r="V60" i="7"/>
  <c r="V47" i="7"/>
  <c r="V44" i="7"/>
  <c r="V103" i="7"/>
  <c r="V59" i="7"/>
  <c r="V87" i="7"/>
  <c r="V73" i="7"/>
  <c r="P99" i="7"/>
  <c r="P113" i="7"/>
  <c r="P22" i="7" s="1"/>
  <c r="X22" i="7" s="1"/>
  <c r="P126" i="7"/>
  <c r="AA126" i="7" s="1"/>
  <c r="AB127" i="7" s="1"/>
  <c r="AE117" i="7" l="1"/>
  <c r="AE64" i="7"/>
  <c r="AE116" i="7"/>
  <c r="AE78" i="7"/>
  <c r="AE83" i="7"/>
  <c r="AE115" i="7"/>
  <c r="AE92" i="7"/>
  <c r="AB116" i="7"/>
  <c r="AE55" i="7"/>
  <c r="AG44" i="7"/>
  <c r="AG43" i="7" s="1"/>
  <c r="AE104" i="7"/>
  <c r="AE49" i="7"/>
  <c r="AG75" i="7"/>
  <c r="AE61" i="7"/>
  <c r="AE90" i="7"/>
  <c r="AE73" i="7"/>
  <c r="AE102" i="7"/>
  <c r="AE80" i="7"/>
  <c r="AE52" i="7"/>
  <c r="AE101" i="7"/>
  <c r="AE59" i="7"/>
  <c r="AE60" i="7"/>
  <c r="AE107" i="7"/>
  <c r="AE87" i="7"/>
  <c r="AE109" i="7"/>
  <c r="AE89" i="7"/>
  <c r="AE103" i="7"/>
  <c r="AE76" i="7"/>
  <c r="AE77" i="7"/>
  <c r="AE91" i="7"/>
  <c r="AE118" i="7"/>
  <c r="AE119" i="7"/>
  <c r="AE96" i="7"/>
  <c r="AE121" i="7"/>
  <c r="AE123" i="7"/>
  <c r="AE95" i="7"/>
  <c r="AE48" i="7"/>
  <c r="AE82" i="7"/>
  <c r="AE93" i="7"/>
  <c r="AE69" i="7"/>
  <c r="AE51" i="7"/>
  <c r="AE46" i="7"/>
  <c r="AE62" i="7"/>
  <c r="AE88" i="7"/>
  <c r="AE45" i="7"/>
  <c r="AE74" i="7"/>
  <c r="AE106" i="7"/>
  <c r="AE50" i="7"/>
  <c r="AE79" i="7"/>
  <c r="AE97" i="7"/>
  <c r="AE65" i="7"/>
  <c r="AE47" i="7"/>
  <c r="AE111" i="7"/>
  <c r="AE66" i="7"/>
  <c r="AE108" i="7"/>
  <c r="AE124" i="7"/>
  <c r="AE81" i="7"/>
  <c r="AE54" i="7"/>
  <c r="AE67" i="7"/>
  <c r="AE125" i="7"/>
  <c r="AE105" i="7"/>
  <c r="AE53" i="7"/>
  <c r="AE68" i="7"/>
  <c r="AE94" i="7"/>
  <c r="AE110" i="7"/>
  <c r="AE122" i="7"/>
  <c r="AE120" i="7"/>
  <c r="AE63" i="7"/>
  <c r="P23" i="7"/>
  <c r="X23" i="7" s="1"/>
  <c r="V135" i="7"/>
  <c r="AC113" i="7"/>
  <c r="AC126" i="7"/>
  <c r="AG113" i="7"/>
  <c r="AG100" i="7"/>
  <c r="AG99" i="7" s="1"/>
  <c r="AC99" i="7"/>
  <c r="AG58" i="7"/>
  <c r="AG57" i="7" s="1"/>
  <c r="AC57" i="7"/>
  <c r="AG86" i="7"/>
  <c r="AG85" i="7" s="1"/>
  <c r="AC85" i="7"/>
  <c r="AG72" i="7"/>
  <c r="AC71" i="7"/>
  <c r="AC43" i="7"/>
  <c r="AG71" i="7" l="1"/>
  <c r="AE43" i="7"/>
  <c r="AE99" i="7"/>
  <c r="AE85" i="7"/>
  <c r="AE113" i="7"/>
  <c r="AE57" i="7"/>
  <c r="AE71" i="7"/>
  <c r="C165" i="7"/>
  <c r="C26" i="7" s="1"/>
  <c r="AG126" i="7"/>
  <c r="AH126" i="7" s="1"/>
  <c r="O165" i="7"/>
  <c r="M165" i="7"/>
  <c r="M26" i="7" s="1"/>
  <c r="L165" i="7"/>
  <c r="L26" i="7" s="1"/>
  <c r="H165" i="7"/>
  <c r="H26" i="7" s="1"/>
  <c r="F165" i="7"/>
  <c r="F26" i="7" s="1"/>
  <c r="O26" i="7" l="1"/>
  <c r="B165" i="7"/>
  <c r="B26" i="7" s="1"/>
  <c r="V168" i="7"/>
  <c r="N165" i="7"/>
  <c r="V169" i="7"/>
  <c r="D165" i="7"/>
  <c r="G165" i="7"/>
  <c r="G26" i="7" s="1"/>
  <c r="K165" i="7"/>
  <c r="K26" i="7" s="1"/>
  <c r="E165" i="7"/>
  <c r="E26" i="7" s="1"/>
  <c r="D26" i="7" l="1"/>
  <c r="N26" i="7"/>
  <c r="J165" i="7"/>
  <c r="W169" i="7"/>
  <c r="J26" i="7" l="1"/>
  <c r="AA149" i="7"/>
  <c r="V167" i="7"/>
  <c r="P165" i="7"/>
  <c r="P26" i="7" l="1"/>
  <c r="Q165" i="7"/>
  <c r="T165" i="7" s="1"/>
  <c r="V148" i="7"/>
  <c r="V149" i="7" s="1"/>
  <c r="Q26" i="7" l="1"/>
  <c r="AD5" i="5"/>
  <c r="AC6" i="5"/>
</calcChain>
</file>

<file path=xl/sharedStrings.xml><?xml version="1.0" encoding="utf-8"?>
<sst xmlns="http://schemas.openxmlformats.org/spreadsheetml/2006/main" count="1458" uniqueCount="268">
  <si>
    <t>CUODE</t>
  </si>
  <si>
    <t>003</t>
  </si>
  <si>
    <t>010</t>
  </si>
  <si>
    <t>111</t>
  </si>
  <si>
    <t>113</t>
  </si>
  <si>
    <t>120</t>
  </si>
  <si>
    <t>130</t>
  </si>
  <si>
    <t>140</t>
  </si>
  <si>
    <t>150</t>
  </si>
  <si>
    <t>190</t>
  </si>
  <si>
    <t>210</t>
  </si>
  <si>
    <t>220</t>
  </si>
  <si>
    <t>230</t>
  </si>
  <si>
    <t>240</t>
  </si>
  <si>
    <t>250</t>
  </si>
  <si>
    <t>311</t>
  </si>
  <si>
    <t>313</t>
  </si>
  <si>
    <t>320</t>
  </si>
  <si>
    <t>411</t>
  </si>
  <si>
    <t>412</t>
  </si>
  <si>
    <t>413</t>
  </si>
  <si>
    <t>421</t>
  </si>
  <si>
    <t>423</t>
  </si>
  <si>
    <t>511</t>
  </si>
  <si>
    <t>512</t>
  </si>
  <si>
    <t>521</t>
  </si>
  <si>
    <t>523</t>
  </si>
  <si>
    <t>524</t>
  </si>
  <si>
    <t>531</t>
  </si>
  <si>
    <t>532</t>
  </si>
  <si>
    <t>533</t>
  </si>
  <si>
    <t>552</t>
  </si>
  <si>
    <t>553</t>
  </si>
  <si>
    <t>611</t>
  </si>
  <si>
    <t>612</t>
  </si>
  <si>
    <t>613</t>
  </si>
  <si>
    <t>710</t>
  </si>
  <si>
    <t>720</t>
  </si>
  <si>
    <t>730</t>
  </si>
  <si>
    <t>810</t>
  </si>
  <si>
    <t>820</t>
  </si>
  <si>
    <t>830</t>
  </si>
  <si>
    <t>840</t>
  </si>
  <si>
    <t>850</t>
  </si>
  <si>
    <t>910</t>
  </si>
  <si>
    <t>920</t>
  </si>
  <si>
    <t>930</t>
  </si>
  <si>
    <t>Total Suma de FRO</t>
  </si>
  <si>
    <t>BARRAS DE ORO</t>
  </si>
  <si>
    <t>DIVERSOS</t>
  </si>
  <si>
    <t>PRODUCTOS ALIMENTICIOS PRIMARIOS</t>
  </si>
  <si>
    <t>PRODUCTOS ALIMENTICIOS ELABORADOS</t>
  </si>
  <si>
    <t>BEBIDAS</t>
  </si>
  <si>
    <t>TABACO</t>
  </si>
  <si>
    <t>VESTUARIO Y OTRAS CONFECCIONES DE TEXTILES</t>
  </si>
  <si>
    <t>OTROS BIENES DE CONSUMO NO DURADERO</t>
  </si>
  <si>
    <t>OBJETOS DE ADORNO; DE USO PERSONAL INSTRUMENTOS</t>
  </si>
  <si>
    <t>MUEBLES Y OTRO EQUIPO PARA EL HOGAR</t>
  </si>
  <si>
    <t>MAQUINAS Y APARATOS DE USO DOMESTICO</t>
  </si>
  <si>
    <t>COMBUSTIBLES PRIMARIOS</t>
  </si>
  <si>
    <t>COMBUSTIBLES ELABORADOS</t>
  </si>
  <si>
    <t>LUBRICANTES</t>
  </si>
  <si>
    <t>ALIMENTOS PRIMARIOS, PARA ANIMALES</t>
  </si>
  <si>
    <t>ALIMENTOS SEMIELABORADOS, PARA ANIMALES</t>
  </si>
  <si>
    <t>ALIMENTOS ELABORADOS, PARA ANIMALES</t>
  </si>
  <si>
    <t>MATERIAS PRIMAS NATURALES, PARA LA AGRICULTURA</t>
  </si>
  <si>
    <t>MATERIAS PRIMAS ELABORADOS, PARA LA AGRICULTURA</t>
  </si>
  <si>
    <t>MATERIAS PRIMAS ALIMENTICIAS PRIMARIOS</t>
  </si>
  <si>
    <t>MATERIAS PRIMAS ALIMENTICIAS SEMIELABORADOS</t>
  </si>
  <si>
    <t>MATERIAS PRIMAS AGROPECUARIAS NO ALIMENTICIAS</t>
  </si>
  <si>
    <t>PRODUCTOS AGROPECUARIOS SEMIELABORADOS, NO ALIMENTICIOS</t>
  </si>
  <si>
    <t>PRODUCTOS AGROPECUARIOS ELABORADOS, NO ALIMENTICIOS</t>
  </si>
  <si>
    <t>DESECHOS AGROPECUARIOS, NO ALIMENTICIOS</t>
  </si>
  <si>
    <t>MATERIAS PRIMAS MINERAS</t>
  </si>
  <si>
    <t>MATERIAS PRIMAS SEMIELABORADOS</t>
  </si>
  <si>
    <t>MATERIAS PRIMAS ELABORADOS</t>
  </si>
  <si>
    <t>MAQUINAS Y HERRAMIENTAS PARA LA AGRICULTURA</t>
  </si>
  <si>
    <t>OTRO EQUIPO PARA LA AGRICULTURA</t>
  </si>
  <si>
    <t>HERRAMIENTAS PARA LA INDUSTRIA</t>
  </si>
  <si>
    <t>PARTES Y ACCESORIOS DE MAQUINARIA INDUSTRIAL</t>
  </si>
  <si>
    <t>MAQUINARIA INDUSTRIAL</t>
  </si>
  <si>
    <t>OTRO EQUIPO FIJO PARA LA INDUSTRIA</t>
  </si>
  <si>
    <t>PARTES Y ACCESORIOS DE EQUIPO DE TRANSPORTE</t>
  </si>
  <si>
    <t>EQUIPO RODANTE DE TRANSPORTE</t>
  </si>
  <si>
    <t>EQUIPO FIJO DE TRANSPORTE</t>
  </si>
  <si>
    <t xml:space="preserve"> </t>
  </si>
  <si>
    <t>EFECTOS PERSONALES</t>
  </si>
  <si>
    <t>DESCRIPCIÓN</t>
  </si>
  <si>
    <t>ENERO</t>
  </si>
  <si>
    <t>FEBRERO</t>
  </si>
  <si>
    <t>MARZO</t>
  </si>
  <si>
    <t>ABRIL</t>
  </si>
  <si>
    <t>MAYO</t>
  </si>
  <si>
    <t>JUNIO</t>
  </si>
  <si>
    <t>JULIO</t>
  </si>
  <si>
    <t>AGOSTO</t>
  </si>
  <si>
    <t>SEPTIEMBRE</t>
  </si>
  <si>
    <t>OCTUBRE</t>
  </si>
  <si>
    <t>NOVIEMBRE</t>
  </si>
  <si>
    <t>DICIEMBRE</t>
  </si>
  <si>
    <t>TOTAL</t>
  </si>
  <si>
    <t>VALOR</t>
  </si>
  <si>
    <t>Fuente: INSTITUTO NACIONAL DE ESTADÍSTICA</t>
  </si>
  <si>
    <t>002</t>
  </si>
  <si>
    <t>ORO EN POLVO</t>
  </si>
  <si>
    <t>(Peso Bruto en Kilogramos y Valor CIF Frontera en dólares estadounidenses)</t>
  </si>
  <si>
    <t xml:space="preserve">            (p): preliminar</t>
  </si>
  <si>
    <t>PRODUCTOS FARMACÉUTICOS Y DE TOCADOR</t>
  </si>
  <si>
    <t>UTENSILIOS DOMÉSTICOS</t>
  </si>
  <si>
    <t>VEHÍCULOS DE TRANSPORTE PARTICULAR</t>
  </si>
  <si>
    <t>PRODUCTOS QUÍMICOS Y FARMACÉUTICOS SEMIELABORADOS</t>
  </si>
  <si>
    <t>PRODUCTOS QUÍMICOS Y FARMACÉUTICOS ELABORADOS</t>
  </si>
  <si>
    <t>MATERIAS PRIMAS NATURALES PARA LA CONSTRUCCIÓN</t>
  </si>
  <si>
    <t>MATERIAS PRIMAS SEMIELABORADOS PARA LA CONSTRUCCIÓN</t>
  </si>
  <si>
    <t>MATERIAS PRIMAS ELABORADOS PARA LA CONSTRUCCIÓN</t>
  </si>
  <si>
    <t>MATERIAL DE TRANSPORTE Y TRACCIÓN PARA LA AGRICULTURA</t>
  </si>
  <si>
    <t>MAQUINAS Y APARATOS DE OFICINA, SERVICIO Y CIENTÍFICOS</t>
  </si>
  <si>
    <t>PESO</t>
  </si>
  <si>
    <t>DESECHOS MINEROS</t>
  </si>
  <si>
    <t>OTROS BIENES DE CAPITAL PARA LA AGRICULTURA</t>
  </si>
  <si>
    <t>290</t>
  </si>
  <si>
    <t>312</t>
  </si>
  <si>
    <t>ARMAS Y EQUIPO MILITAR</t>
  </si>
  <si>
    <t>COMBUSTIBLES SEMIELABORADOS</t>
  </si>
  <si>
    <t xml:space="preserve">BIENES DE CONSUMO </t>
  </si>
  <si>
    <t xml:space="preserve">     Bienes de Consumo No Duradero</t>
  </si>
  <si>
    <t>Bienes de Consumo Duradero</t>
  </si>
  <si>
    <t>MATERIAS PRIMAS Y PRODUCTOS INTERMEDIOS</t>
  </si>
  <si>
    <t>Combustibles,Lubricantes y Productos Conexos</t>
  </si>
  <si>
    <t>Materias Primas y Productos Intermedios para la Agricultura</t>
  </si>
  <si>
    <t>Materias Primas y Productos Intermedios para la Industria</t>
  </si>
  <si>
    <t>534</t>
  </si>
  <si>
    <t>Materiales de Construcción</t>
  </si>
  <si>
    <t xml:space="preserve">BIENES DE CAPITAL </t>
  </si>
  <si>
    <t>Bienes de Capital para la Agricultura</t>
  </si>
  <si>
    <t>Bienes de Capital para la Industria</t>
  </si>
  <si>
    <t>Equipo de Transporte</t>
  </si>
  <si>
    <t xml:space="preserve">  IMPORTACIONES</t>
  </si>
  <si>
    <t xml:space="preserve">             (En millones de $us)</t>
  </si>
  <si>
    <t>BIENES DE CONSUMO</t>
  </si>
  <si>
    <t>BIENES DE CAPITAL</t>
  </si>
  <si>
    <r>
      <t>DIVERSOS</t>
    </r>
    <r>
      <rPr>
        <b/>
        <vertAlign val="superscript"/>
        <sz val="14"/>
        <color indexed="8"/>
        <rFont val="Arial"/>
        <family val="2"/>
      </rPr>
      <t>1</t>
    </r>
    <r>
      <rPr>
        <b/>
        <sz val="14"/>
        <color indexed="8"/>
        <rFont val="Arial"/>
        <family val="2"/>
      </rPr>
      <t xml:space="preserve"> </t>
    </r>
  </si>
  <si>
    <t>Partes y</t>
  </si>
  <si>
    <t>Periodo</t>
  </si>
  <si>
    <t xml:space="preserve">No </t>
  </si>
  <si>
    <t>Duradero</t>
  </si>
  <si>
    <t>Total</t>
  </si>
  <si>
    <t xml:space="preserve">Combustibles </t>
  </si>
  <si>
    <t xml:space="preserve">Para la </t>
  </si>
  <si>
    <t xml:space="preserve">Materiales </t>
  </si>
  <si>
    <t xml:space="preserve"> accesorios</t>
  </si>
  <si>
    <t>Para la</t>
  </si>
  <si>
    <t xml:space="preserve">Equipo de </t>
  </si>
  <si>
    <t>CIF</t>
  </si>
  <si>
    <r>
      <t>CIF</t>
    </r>
    <r>
      <rPr>
        <b/>
        <vertAlign val="superscript"/>
        <sz val="14"/>
        <color indexed="8"/>
        <rFont val="Arial"/>
        <family val="2"/>
      </rPr>
      <t>2</t>
    </r>
  </si>
  <si>
    <t>FOB</t>
  </si>
  <si>
    <t>duradero</t>
  </si>
  <si>
    <t>y</t>
  </si>
  <si>
    <t>Agricultura</t>
  </si>
  <si>
    <t>Industria</t>
  </si>
  <si>
    <t>de</t>
  </si>
  <si>
    <t xml:space="preserve">Equipo </t>
  </si>
  <si>
    <t>Transporte</t>
  </si>
  <si>
    <t>Lubricantes</t>
  </si>
  <si>
    <t>Construcción</t>
  </si>
  <si>
    <t xml:space="preserve"> Transporte</t>
  </si>
  <si>
    <t>1998</t>
  </si>
  <si>
    <t>1999</t>
  </si>
  <si>
    <t>2000</t>
  </si>
  <si>
    <t>2001</t>
  </si>
  <si>
    <t>2002</t>
  </si>
  <si>
    <t>2003</t>
  </si>
  <si>
    <t>2004</t>
  </si>
  <si>
    <t>2005</t>
  </si>
  <si>
    <t>2006</t>
  </si>
  <si>
    <t>2007</t>
  </si>
  <si>
    <t>2008</t>
  </si>
  <si>
    <r>
      <t>2009</t>
    </r>
    <r>
      <rPr>
        <vertAlign val="superscript"/>
        <sz val="16"/>
        <color indexed="8"/>
        <rFont val="Arial"/>
        <family val="2"/>
      </rPr>
      <t>p</t>
    </r>
  </si>
  <si>
    <t xml:space="preserve">          ENE</t>
  </si>
  <si>
    <t xml:space="preserve">          FEB</t>
  </si>
  <si>
    <t xml:space="preserve">          MAR</t>
  </si>
  <si>
    <t xml:space="preserve">          ABR</t>
  </si>
  <si>
    <t xml:space="preserve">          MAY </t>
  </si>
  <si>
    <t xml:space="preserve">          JUN</t>
  </si>
  <si>
    <t xml:space="preserve">          JUL</t>
  </si>
  <si>
    <t xml:space="preserve">          AGO</t>
  </si>
  <si>
    <t xml:space="preserve">          SEP</t>
  </si>
  <si>
    <t xml:space="preserve">          OCT</t>
  </si>
  <si>
    <t xml:space="preserve">          NOV</t>
  </si>
  <si>
    <t xml:space="preserve">          DIC</t>
  </si>
  <si>
    <t xml:space="preserve">          MAY</t>
  </si>
  <si>
    <t>FUENTE</t>
  </si>
  <si>
    <t>ELABORACIÓN</t>
  </si>
  <si>
    <t>T1</t>
  </si>
  <si>
    <t>T2</t>
  </si>
  <si>
    <t>T3</t>
  </si>
  <si>
    <t>T4</t>
  </si>
  <si>
    <t>TC</t>
  </si>
  <si>
    <r>
      <t>2012</t>
    </r>
    <r>
      <rPr>
        <vertAlign val="superscript"/>
        <sz val="16"/>
        <color indexed="8"/>
        <rFont val="Arial"/>
        <family val="2"/>
      </rPr>
      <t>p</t>
    </r>
  </si>
  <si>
    <t>MENSUAL  ACUMULADA</t>
  </si>
  <si>
    <t>Exportaciones FOB</t>
  </si>
  <si>
    <t>IMPORTACIONES FOB AJUSTADAS</t>
  </si>
  <si>
    <t>FOB INE</t>
  </si>
  <si>
    <t>FOB AJUSTADO</t>
  </si>
  <si>
    <t>ENE - FEB</t>
  </si>
  <si>
    <r>
      <t>Import CIF</t>
    </r>
    <r>
      <rPr>
        <vertAlign val="superscript"/>
        <sz val="16"/>
        <rFont val="Arial"/>
        <family val="2"/>
      </rPr>
      <t>2</t>
    </r>
    <r>
      <rPr>
        <sz val="16"/>
        <rFont val="Arial"/>
        <family val="2"/>
      </rPr>
      <t xml:space="preserve"> </t>
    </r>
  </si>
  <si>
    <t>2009</t>
  </si>
  <si>
    <t>Intercepción</t>
  </si>
  <si>
    <t>Coeficientes</t>
  </si>
  <si>
    <t>x</t>
  </si>
  <si>
    <t>Aviones temporales</t>
  </si>
  <si>
    <r>
      <t>FOB</t>
    </r>
    <r>
      <rPr>
        <b/>
        <vertAlign val="superscript"/>
        <sz val="14"/>
        <color indexed="8"/>
        <rFont val="Arial"/>
        <family val="2"/>
      </rPr>
      <t>2</t>
    </r>
  </si>
  <si>
    <t>2010</t>
  </si>
  <si>
    <t>ACTUALIZACION</t>
  </si>
  <si>
    <t>Y =a+xb</t>
  </si>
  <si>
    <t>2011</t>
  </si>
  <si>
    <r>
      <t xml:space="preserve">FOB </t>
    </r>
    <r>
      <rPr>
        <b/>
        <vertAlign val="superscript"/>
        <sz val="14"/>
        <color indexed="8"/>
        <rFont val="Arial"/>
        <family val="2"/>
      </rPr>
      <t>3</t>
    </r>
  </si>
  <si>
    <r>
      <t xml:space="preserve">                           T   O   T   A   L </t>
    </r>
    <r>
      <rPr>
        <b/>
        <vertAlign val="superscript"/>
        <sz val="14"/>
        <color indexed="8"/>
        <rFont val="Arial"/>
        <family val="2"/>
      </rPr>
      <t>4</t>
    </r>
  </si>
  <si>
    <t>CIF AJUSTADO</t>
  </si>
  <si>
    <t>CIF 2</t>
  </si>
  <si>
    <r>
      <t>2014</t>
    </r>
    <r>
      <rPr>
        <vertAlign val="superscript"/>
        <sz val="16"/>
        <color indexed="8"/>
        <rFont val="Arial"/>
        <family val="2"/>
      </rPr>
      <t>p</t>
    </r>
  </si>
  <si>
    <t>2012</t>
  </si>
  <si>
    <t xml:space="preserve">BOLIVIA: IMPORTACIÓN SEGÚN CUODE, 2014(p) </t>
  </si>
  <si>
    <t>522</t>
  </si>
  <si>
    <t>BOLIVIA: IMPORTACIÓN SEGÚN CUODE, 2012</t>
  </si>
  <si>
    <t xml:space="preserve">BOLIVIA: IMPORTACIÓN SEGÚN CUODE, 2013(p) </t>
  </si>
  <si>
    <t xml:space="preserve">BOLIVIA: IMPORTACIÓN SEGÚN CUODE, 2015(p) </t>
  </si>
  <si>
    <t xml:space="preserve">   Bienes de Consumo No Duradero</t>
  </si>
  <si>
    <r>
      <t>2015</t>
    </r>
    <r>
      <rPr>
        <vertAlign val="superscript"/>
        <sz val="16"/>
        <color indexed="8"/>
        <rFont val="Arial"/>
        <family val="2"/>
      </rPr>
      <t>p</t>
    </r>
  </si>
  <si>
    <t>MES</t>
  </si>
  <si>
    <t>MEDIDA</t>
  </si>
  <si>
    <t>VALOR FOB INE</t>
  </si>
  <si>
    <t>FOB MILLONES</t>
  </si>
  <si>
    <t>IMPORT TEMP AVIONES</t>
  </si>
  <si>
    <t>:  INSTITUTO NACIONAL DE ESTADISTICA - ADUANA NACIONAL</t>
  </si>
  <si>
    <t>: BANCO CENTRAL DE BOLIVIA - ASESORÍA DE POLÍTICA ECONÓMICA - SECTOR EXTERNO</t>
  </si>
  <si>
    <t xml:space="preserve">  (1) Incluye efectos personales</t>
  </si>
  <si>
    <t xml:space="preserve">  (2) CIF ajustado por alquiler de aeronaves y nacionalización de vehículos importados en gestiones anteriores</t>
  </si>
  <si>
    <t xml:space="preserve">  (3) FOB ajustado por alquiler de aeronaves y nacionalización de vehículos importados en gestiones anteriores, por lo que difiere de las cifras del INE</t>
  </si>
  <si>
    <t xml:space="preserve">  (p) Cifras preliminares</t>
  </si>
  <si>
    <t xml:space="preserve">  (4) Las cifras del periodo vigente se actualizan mensualmente y no coinciden con las cifras del cuadro de Balanza de Pagos debido a que este se actualiza trimestralmente</t>
  </si>
  <si>
    <t>2013</t>
  </si>
  <si>
    <t>ene</t>
  </si>
  <si>
    <t>feb</t>
  </si>
  <si>
    <t>valor</t>
  </si>
  <si>
    <t>mar</t>
  </si>
  <si>
    <t>abr</t>
  </si>
  <si>
    <t>may</t>
  </si>
  <si>
    <t>jun</t>
  </si>
  <si>
    <t>jul</t>
  </si>
  <si>
    <t>ago</t>
  </si>
  <si>
    <t>sep</t>
  </si>
  <si>
    <t>oct</t>
  </si>
  <si>
    <t>nov</t>
  </si>
  <si>
    <t>dic</t>
  </si>
  <si>
    <t>Ene</t>
  </si>
  <si>
    <t>Feb</t>
  </si>
  <si>
    <t>Mar</t>
  </si>
  <si>
    <t>Abr</t>
  </si>
  <si>
    <t>May</t>
  </si>
  <si>
    <t>Jun</t>
  </si>
  <si>
    <t>Jul</t>
  </si>
  <si>
    <t>Ago</t>
  </si>
  <si>
    <t>Sep</t>
  </si>
  <si>
    <t>Oct</t>
  </si>
  <si>
    <t>Nov</t>
  </si>
  <si>
    <t>Dic</t>
  </si>
  <si>
    <t>Variación% DIC 2015/2014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</si>
</sst>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
    <numFmt numFmtId="166" formatCode="#,##0.0\ _p_t_a;\-#,##0.0\ _p_t_a"/>
    <numFmt numFmtId="167" formatCode="#,##0.00000"/>
    <numFmt numFmtId="168" formatCode="#,##0.00000000\ _B_s;\-#,##0.00000000\ _B_s"/>
    <numFmt numFmtId="169" formatCode="0.0000"/>
    <numFmt numFmtId="170" formatCode="#,##0.000"/>
    <numFmt numFmtId="171" formatCode="0.000"/>
    <numFmt numFmtId="172" formatCode="0.0%"/>
    <numFmt numFmtId="173" formatCode="#,##0.0000"/>
  </numFmts>
  <fonts count="43" x14ac:knownFonts="1">
    <font>
      <sz val="10"/>
      <name val="Arial"/>
    </font>
    <font>
      <sz val="11"/>
      <color theme="1"/>
      <name val="Calibri"/>
      <family val="2"/>
      <scheme val="minor"/>
    </font>
    <font>
      <b/>
      <sz val="10"/>
      <name val="Garamond"/>
      <family val="1"/>
    </font>
    <font>
      <sz val="10"/>
      <name val="Garamond"/>
      <family val="1"/>
    </font>
    <font>
      <sz val="8"/>
      <name val="Arial"/>
      <family val="2"/>
    </font>
    <font>
      <b/>
      <sz val="10"/>
      <name val="Arial"/>
      <family val="2"/>
    </font>
    <font>
      <sz val="10"/>
      <name val="Arial"/>
      <family val="2"/>
    </font>
    <font>
      <b/>
      <sz val="10"/>
      <color indexed="8"/>
      <name val="Arial"/>
      <family val="2"/>
    </font>
    <font>
      <sz val="14"/>
      <color indexed="8"/>
      <name val="Times New Roman"/>
      <family val="1"/>
    </font>
    <font>
      <b/>
      <sz val="14"/>
      <color indexed="8"/>
      <name val="Times New Roman"/>
      <family val="1"/>
    </font>
    <font>
      <b/>
      <sz val="20"/>
      <color indexed="8"/>
      <name val="Times New Roman"/>
      <family val="1"/>
    </font>
    <font>
      <sz val="20"/>
      <color indexed="8"/>
      <name val="Times New Roman"/>
      <family val="1"/>
    </font>
    <font>
      <sz val="20"/>
      <name val="Times New Roman"/>
      <family val="1"/>
    </font>
    <font>
      <sz val="15"/>
      <color indexed="8"/>
      <name val="Times New Roman"/>
      <family val="1"/>
    </font>
    <font>
      <b/>
      <sz val="16"/>
      <color indexed="8"/>
      <name val="Arial"/>
      <family val="2"/>
    </font>
    <font>
      <b/>
      <sz val="12"/>
      <color indexed="8"/>
      <name val="Arial"/>
      <family val="2"/>
    </font>
    <font>
      <b/>
      <sz val="14"/>
      <color indexed="8"/>
      <name val="Arial"/>
      <family val="2"/>
    </font>
    <font>
      <b/>
      <vertAlign val="superscript"/>
      <sz val="14"/>
      <color indexed="8"/>
      <name val="Arial"/>
      <family val="2"/>
    </font>
    <font>
      <sz val="16"/>
      <color indexed="8"/>
      <name val="Arial"/>
      <family val="2"/>
    </font>
    <font>
      <sz val="16"/>
      <name val="Arial"/>
      <family val="2"/>
    </font>
    <font>
      <vertAlign val="superscript"/>
      <sz val="16"/>
      <color indexed="8"/>
      <name val="Arial"/>
      <family val="2"/>
    </font>
    <font>
      <sz val="12"/>
      <color indexed="8"/>
      <name val="Arial"/>
      <family val="2"/>
    </font>
    <font>
      <sz val="12"/>
      <name val="Arial"/>
      <family val="2"/>
    </font>
    <font>
      <sz val="14"/>
      <name val="Arial"/>
      <family val="2"/>
    </font>
    <font>
      <sz val="14"/>
      <color indexed="8"/>
      <name val="Arial"/>
      <family val="2"/>
    </font>
    <font>
      <sz val="12"/>
      <color theme="1"/>
      <name val="Calibri"/>
      <family val="2"/>
      <scheme val="minor"/>
    </font>
    <font>
      <b/>
      <sz val="16"/>
      <name val="Arial"/>
      <family val="2"/>
    </font>
    <font>
      <b/>
      <sz val="12"/>
      <name val="Arial"/>
      <family val="2"/>
    </font>
    <font>
      <vertAlign val="superscript"/>
      <sz val="16"/>
      <name val="Arial"/>
      <family val="2"/>
    </font>
    <font>
      <i/>
      <sz val="10"/>
      <name val="Arial"/>
      <family val="2"/>
    </font>
    <font>
      <b/>
      <sz val="20"/>
      <name val="Arial"/>
      <family val="2"/>
    </font>
    <font>
      <i/>
      <sz val="16"/>
      <name val="Arial"/>
      <family val="2"/>
    </font>
    <font>
      <i/>
      <sz val="14"/>
      <name val="Arial"/>
      <family val="2"/>
    </font>
    <font>
      <sz val="18"/>
      <name val="Arial"/>
      <family val="2"/>
    </font>
    <font>
      <b/>
      <sz val="28"/>
      <color indexed="8"/>
      <name val="Times New Roman"/>
      <family val="1"/>
    </font>
    <font>
      <sz val="11"/>
      <name val="Arial"/>
      <family val="2"/>
    </font>
    <font>
      <b/>
      <sz val="26"/>
      <color indexed="8"/>
      <name val="Times New Roman"/>
      <family val="1"/>
    </font>
    <font>
      <b/>
      <sz val="10"/>
      <color theme="3"/>
      <name val="Arial"/>
      <family val="2"/>
    </font>
    <font>
      <sz val="12"/>
      <color theme="0"/>
      <name val="Arial"/>
      <family val="2"/>
    </font>
    <font>
      <sz val="10"/>
      <color theme="0"/>
      <name val="Arial"/>
      <family val="2"/>
    </font>
    <font>
      <sz val="16"/>
      <color theme="0"/>
      <name val="Arial"/>
      <family val="2"/>
    </font>
    <font>
      <sz val="14"/>
      <color theme="0"/>
      <name val="Arial"/>
      <family val="2"/>
    </font>
    <font>
      <sz val="16"/>
      <name val="Times New Roman"/>
      <family val="1"/>
    </font>
  </fonts>
  <fills count="14">
    <fill>
      <patternFill patternType="none"/>
    </fill>
    <fill>
      <patternFill patternType="gray125"/>
    </fill>
    <fill>
      <patternFill patternType="solid">
        <fgColor indexed="51"/>
        <bgColor indexed="64"/>
      </patternFill>
    </fill>
    <fill>
      <patternFill patternType="solid">
        <fgColor indexed="4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s>
  <borders count="2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6" fillId="0" borderId="0"/>
    <xf numFmtId="0" fontId="1" fillId="0" borderId="0"/>
  </cellStyleXfs>
  <cellXfs count="325">
    <xf numFmtId="0" fontId="0" fillId="0" borderId="0" xfId="0"/>
    <xf numFmtId="0" fontId="2" fillId="0" borderId="0" xfId="0" applyFont="1"/>
    <xf numFmtId="0" fontId="3" fillId="0" borderId="0" xfId="0" applyFont="1"/>
    <xf numFmtId="3" fontId="3" fillId="0" borderId="0" xfId="0" applyNumberFormat="1" applyFont="1"/>
    <xf numFmtId="3" fontId="3" fillId="0" borderId="0" xfId="0" applyNumberFormat="1" applyFont="1" applyBorder="1"/>
    <xf numFmtId="0" fontId="3" fillId="0" borderId="0" xfId="0" applyFont="1" applyBorder="1"/>
    <xf numFmtId="3" fontId="2" fillId="0" borderId="0" xfId="0" applyNumberFormat="1" applyFont="1"/>
    <xf numFmtId="0" fontId="2" fillId="0" borderId="6" xfId="0" applyFont="1" applyBorder="1" applyAlignment="1">
      <alignment horizontal="center"/>
    </xf>
    <xf numFmtId="0" fontId="3" fillId="0" borderId="9" xfId="0" applyFont="1" applyFill="1" applyBorder="1"/>
    <xf numFmtId="0" fontId="3" fillId="0" borderId="4" xfId="0" applyFont="1" applyFill="1" applyBorder="1"/>
    <xf numFmtId="164" fontId="3" fillId="0" borderId="0" xfId="0" applyNumberFormat="1" applyFont="1" applyBorder="1"/>
    <xf numFmtId="0" fontId="2" fillId="0" borderId="0" xfId="0" applyFont="1" applyFill="1" applyAlignment="1">
      <alignment horizontal="left"/>
    </xf>
    <xf numFmtId="0" fontId="2" fillId="0" borderId="0" xfId="0" applyFont="1" applyFill="1"/>
    <xf numFmtId="0" fontId="3" fillId="0" borderId="5" xfId="0" applyFont="1" applyFill="1" applyBorder="1" applyAlignment="1">
      <alignment horizontal="center"/>
    </xf>
    <xf numFmtId="0" fontId="2" fillId="0" borderId="7" xfId="0" applyFont="1" applyFill="1" applyBorder="1" applyAlignment="1">
      <alignment horizontal="left" indent="2"/>
    </xf>
    <xf numFmtId="0" fontId="3" fillId="0" borderId="4" xfId="0" applyFont="1" applyFill="1" applyBorder="1" applyAlignment="1">
      <alignment horizontal="center"/>
    </xf>
    <xf numFmtId="0" fontId="2" fillId="0" borderId="0" xfId="0" applyFont="1" applyFill="1" applyBorder="1" applyAlignment="1">
      <alignment horizontal="left" indent="2"/>
    </xf>
    <xf numFmtId="0" fontId="5" fillId="0" borderId="4" xfId="0" applyFont="1" applyFill="1" applyBorder="1" applyAlignment="1">
      <alignment horizontal="left"/>
    </xf>
    <xf numFmtId="0" fontId="5" fillId="0" borderId="0" xfId="0" applyFont="1" applyFill="1" applyBorder="1" applyAlignment="1">
      <alignment horizontal="left" indent="2"/>
    </xf>
    <xf numFmtId="0" fontId="6" fillId="0" borderId="0" xfId="0" applyFont="1" applyFill="1" applyBorder="1" applyAlignment="1">
      <alignment horizontal="left" indent="2"/>
    </xf>
    <xf numFmtId="0" fontId="7" fillId="0" borderId="4" xfId="0" applyFont="1" applyFill="1" applyBorder="1" applyAlignment="1" applyProtection="1">
      <alignment horizontal="left" indent="1"/>
    </xf>
    <xf numFmtId="0" fontId="7" fillId="0" borderId="4" xfId="0" applyFont="1" applyFill="1" applyBorder="1" applyAlignment="1" applyProtection="1"/>
    <xf numFmtId="0" fontId="5" fillId="0" borderId="0" xfId="0" applyFont="1" applyFill="1"/>
    <xf numFmtId="0" fontId="5" fillId="0" borderId="0" xfId="0" applyFont="1" applyFill="1" applyAlignment="1"/>
    <xf numFmtId="0" fontId="3" fillId="0" borderId="0" xfId="0" applyFont="1" applyFill="1" applyBorder="1"/>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xf numFmtId="0" fontId="8" fillId="0" borderId="0" xfId="0" applyFont="1" applyFill="1" applyAlignment="1">
      <alignment horizontal="center" vertical="center"/>
    </xf>
    <xf numFmtId="0" fontId="9" fillId="0" borderId="0" xfId="0" applyFont="1" applyFill="1" applyAlignment="1" applyProtection="1">
      <alignment horizontal="left" vertical="center"/>
    </xf>
    <xf numFmtId="0" fontId="10" fillId="0" borderId="0" xfId="0" applyFont="1" applyFill="1" applyAlignment="1" applyProtection="1">
      <alignment horizontal="centerContinuous" vertical="center"/>
    </xf>
    <xf numFmtId="0" fontId="11" fillId="0" borderId="0" xfId="0" applyFont="1" applyFill="1" applyAlignment="1">
      <alignment horizontal="centerContinuous" vertical="center"/>
    </xf>
    <xf numFmtId="0" fontId="12" fillId="0" borderId="0" xfId="0" applyFont="1" applyAlignment="1">
      <alignment horizontal="centerContinuous" vertical="center"/>
    </xf>
    <xf numFmtId="0" fontId="13" fillId="0" borderId="0" xfId="0" applyFont="1" applyFill="1" applyAlignment="1">
      <alignment horizontal="left" vertical="center"/>
    </xf>
    <xf numFmtId="0" fontId="13" fillId="0" borderId="0" xfId="0" applyFont="1" applyFill="1" applyAlignment="1">
      <alignment horizontal="center" vertical="center"/>
    </xf>
    <xf numFmtId="0" fontId="13" fillId="0" borderId="2" xfId="0" applyFont="1" applyFill="1" applyBorder="1" applyAlignment="1">
      <alignment horizontal="center" vertical="center"/>
    </xf>
    <xf numFmtId="0" fontId="15" fillId="0" borderId="6" xfId="0" applyFont="1" applyFill="1" applyBorder="1" applyAlignment="1" applyProtection="1">
      <alignment horizontal="center" vertical="center"/>
    </xf>
    <xf numFmtId="0" fontId="16" fillId="0" borderId="7" xfId="0" applyFont="1" applyFill="1" applyBorder="1" applyAlignment="1" applyProtection="1">
      <alignment horizontal="centerContinuous" vertical="center"/>
    </xf>
    <xf numFmtId="0" fontId="15" fillId="0" borderId="7" xfId="0" applyFont="1" applyFill="1" applyBorder="1" applyAlignment="1">
      <alignment horizontal="centerContinuous" vertical="center"/>
    </xf>
    <xf numFmtId="0" fontId="16" fillId="0" borderId="5" xfId="0" applyFont="1" applyFill="1" applyBorder="1" applyAlignment="1" applyProtection="1">
      <alignment horizontal="centerContinuous" vertical="center"/>
    </xf>
    <xf numFmtId="0" fontId="15" fillId="0" borderId="7" xfId="0" applyFont="1" applyFill="1" applyBorder="1" applyAlignment="1" applyProtection="1">
      <alignment horizontal="centerContinuous" vertical="center"/>
    </xf>
    <xf numFmtId="0" fontId="15" fillId="0" borderId="2" xfId="0" applyFont="1" applyFill="1" applyBorder="1" applyAlignment="1" applyProtection="1">
      <alignment horizontal="centerContinuous" vertical="center"/>
    </xf>
    <xf numFmtId="0" fontId="15" fillId="0" borderId="7" xfId="0" applyFont="1" applyFill="1" applyBorder="1" applyAlignment="1" applyProtection="1">
      <alignment horizontal="center" vertical="center"/>
    </xf>
    <xf numFmtId="0" fontId="15" fillId="0" borderId="14" xfId="0" applyFont="1" applyFill="1" applyBorder="1" applyAlignment="1">
      <alignment horizontal="center" vertical="center"/>
    </xf>
    <xf numFmtId="0" fontId="15" fillId="0" borderId="9" xfId="0" applyFont="1" applyFill="1" applyBorder="1" applyAlignment="1" applyProtection="1">
      <alignment horizontal="center" vertical="center"/>
    </xf>
    <xf numFmtId="0" fontId="15" fillId="0" borderId="7" xfId="0" applyFont="1" applyFill="1" applyBorder="1" applyAlignment="1">
      <alignment horizontal="center" vertical="center"/>
    </xf>
    <xf numFmtId="0" fontId="16" fillId="0" borderId="5" xfId="0" applyFont="1" applyFill="1" applyBorder="1" applyAlignment="1" applyProtection="1">
      <alignment horizontal="center" vertical="center"/>
    </xf>
    <xf numFmtId="0" fontId="16" fillId="0" borderId="7"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5" fillId="0" borderId="14" xfId="0" applyFont="1" applyFill="1" applyBorder="1" applyAlignment="1" applyProtection="1">
      <alignment horizontal="center" vertical="center"/>
    </xf>
    <xf numFmtId="0" fontId="16" fillId="0" borderId="9" xfId="0" applyFont="1" applyFill="1" applyBorder="1" applyAlignment="1" applyProtection="1">
      <alignment horizontal="center" vertical="center"/>
    </xf>
    <xf numFmtId="0" fontId="16" fillId="0" borderId="4" xfId="0" applyFont="1" applyFill="1" applyBorder="1" applyAlignment="1" applyProtection="1">
      <alignment horizontal="center" vertical="center"/>
    </xf>
    <xf numFmtId="0" fontId="16" fillId="0" borderId="15" xfId="0" applyFont="1" applyFill="1" applyBorder="1" applyAlignment="1" applyProtection="1">
      <alignment horizontal="center" vertical="center"/>
    </xf>
    <xf numFmtId="0" fontId="15" fillId="0" borderId="0" xfId="0" applyFont="1" applyFill="1" applyBorder="1" applyAlignment="1" applyProtection="1">
      <alignment horizontal="center" vertical="center"/>
    </xf>
    <xf numFmtId="0" fontId="15" fillId="0" borderId="15" xfId="0" applyFont="1" applyFill="1" applyBorder="1" applyAlignment="1" applyProtection="1">
      <alignment horizontal="center" vertical="center"/>
    </xf>
    <xf numFmtId="0" fontId="15" fillId="0" borderId="16" xfId="0" applyFont="1" applyFill="1" applyBorder="1" applyAlignment="1">
      <alignment horizontal="center" vertical="center"/>
    </xf>
    <xf numFmtId="0" fontId="16" fillId="0" borderId="2"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5" fillId="0" borderId="2"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49" fontId="18" fillId="0" borderId="4" xfId="0" applyNumberFormat="1" applyFont="1" applyFill="1" applyBorder="1" applyAlignment="1" applyProtection="1">
      <alignment horizontal="left" vertical="center"/>
    </xf>
    <xf numFmtId="165" fontId="18" fillId="0" borderId="4" xfId="0" applyNumberFormat="1" applyFont="1" applyFill="1" applyBorder="1" applyAlignment="1" applyProtection="1">
      <alignment horizontal="right" vertical="center"/>
    </xf>
    <xf numFmtId="165" fontId="18" fillId="0" borderId="0" xfId="0" applyNumberFormat="1" applyFont="1" applyFill="1" applyBorder="1" applyAlignment="1" applyProtection="1">
      <alignment horizontal="right" vertical="center"/>
    </xf>
    <xf numFmtId="165" fontId="18" fillId="0" borderId="9" xfId="0" applyNumberFormat="1" applyFont="1" applyFill="1" applyBorder="1" applyAlignment="1" applyProtection="1">
      <alignment horizontal="right" vertical="center"/>
    </xf>
    <xf numFmtId="165" fontId="18" fillId="0" borderId="15" xfId="0" applyNumberFormat="1" applyFont="1" applyFill="1" applyBorder="1" applyAlignment="1" applyProtection="1">
      <alignment horizontal="right" vertical="center"/>
    </xf>
    <xf numFmtId="165" fontId="18" fillId="0" borderId="1" xfId="0" applyNumberFormat="1" applyFont="1" applyFill="1" applyBorder="1" applyAlignment="1" applyProtection="1">
      <alignment horizontal="right" vertical="center"/>
    </xf>
    <xf numFmtId="49" fontId="19" fillId="0" borderId="4" xfId="0" applyNumberFormat="1" applyFont="1" applyFill="1" applyBorder="1" applyAlignment="1" applyProtection="1">
      <alignment horizontal="left" vertical="center"/>
    </xf>
    <xf numFmtId="1" fontId="18" fillId="0" borderId="4" xfId="0" applyNumberFormat="1" applyFont="1" applyFill="1" applyBorder="1" applyAlignment="1" applyProtection="1">
      <alignment horizontal="left" vertical="center"/>
    </xf>
    <xf numFmtId="0" fontId="18" fillId="0" borderId="4" xfId="0" applyFont="1" applyFill="1" applyBorder="1" applyAlignment="1" applyProtection="1">
      <alignment vertical="center"/>
    </xf>
    <xf numFmtId="1" fontId="19" fillId="0" borderId="4" xfId="0" applyNumberFormat="1" applyFont="1" applyFill="1" applyBorder="1" applyAlignment="1" applyProtection="1">
      <alignment horizontal="left" vertical="center"/>
    </xf>
    <xf numFmtId="165" fontId="19" fillId="0" borderId="0" xfId="0" applyNumberFormat="1" applyFont="1" applyFill="1" applyBorder="1" applyAlignment="1" applyProtection="1">
      <alignment horizontal="right" vertical="center"/>
    </xf>
    <xf numFmtId="49" fontId="18" fillId="0" borderId="4" xfId="0" applyNumberFormat="1" applyFont="1" applyFill="1" applyBorder="1" applyAlignment="1" applyProtection="1">
      <alignment horizontal="left"/>
    </xf>
    <xf numFmtId="165" fontId="18" fillId="0" borderId="4" xfId="0" applyNumberFormat="1" applyFont="1" applyFill="1" applyBorder="1" applyAlignment="1" applyProtection="1">
      <alignment horizontal="right"/>
    </xf>
    <xf numFmtId="165" fontId="18" fillId="0" borderId="0" xfId="0" applyNumberFormat="1" applyFont="1" applyFill="1" applyBorder="1" applyAlignment="1" applyProtection="1">
      <alignment horizontal="right"/>
    </xf>
    <xf numFmtId="165" fontId="18" fillId="0" borderId="1" xfId="0" applyNumberFormat="1" applyFont="1" applyFill="1" applyBorder="1" applyAlignment="1" applyProtection="1">
      <alignment horizontal="right"/>
    </xf>
    <xf numFmtId="165" fontId="18" fillId="0" borderId="9" xfId="0" applyNumberFormat="1" applyFont="1" applyFill="1" applyBorder="1" applyAlignment="1" applyProtection="1">
      <alignment horizontal="right"/>
    </xf>
    <xf numFmtId="165" fontId="18" fillId="0" borderId="15" xfId="0" applyNumberFormat="1" applyFont="1" applyFill="1" applyBorder="1" applyAlignment="1" applyProtection="1">
      <alignment horizontal="right"/>
    </xf>
    <xf numFmtId="0" fontId="21" fillId="0" borderId="18" xfId="0" applyFont="1" applyFill="1" applyBorder="1" applyAlignment="1" applyProtection="1">
      <alignment vertical="center"/>
    </xf>
    <xf numFmtId="17" fontId="21" fillId="0" borderId="0" xfId="0" applyNumberFormat="1" applyFont="1" applyFill="1" applyBorder="1" applyAlignment="1" applyProtection="1">
      <alignment horizontal="left" vertical="center"/>
    </xf>
    <xf numFmtId="0" fontId="21" fillId="0" borderId="0" xfId="0" applyFont="1" applyFill="1" applyBorder="1" applyAlignment="1" applyProtection="1">
      <alignment horizontal="center" vertical="center"/>
    </xf>
    <xf numFmtId="0" fontId="21" fillId="0" borderId="0" xfId="0" applyFont="1" applyFill="1" applyBorder="1" applyAlignment="1" applyProtection="1"/>
    <xf numFmtId="165" fontId="21" fillId="0" borderId="0" xfId="0" applyNumberFormat="1" applyFont="1" applyFill="1" applyBorder="1" applyAlignment="1">
      <alignment horizontal="center" vertical="center"/>
    </xf>
    <xf numFmtId="0" fontId="21" fillId="0" borderId="0" xfId="0" applyFont="1" applyFill="1" applyAlignment="1" applyProtection="1"/>
    <xf numFmtId="0" fontId="21" fillId="0" borderId="0" xfId="0" applyFont="1" applyFill="1" applyAlignment="1">
      <alignment vertical="center"/>
    </xf>
    <xf numFmtId="165" fontId="0" fillId="0" borderId="0" xfId="0" applyNumberFormat="1"/>
    <xf numFmtId="1" fontId="21" fillId="0" borderId="0" xfId="0" applyNumberFormat="1" applyFont="1" applyFill="1" applyAlignment="1">
      <alignment vertical="center"/>
    </xf>
    <xf numFmtId="165" fontId="23" fillId="0" borderId="0" xfId="0" applyNumberFormat="1" applyFont="1"/>
    <xf numFmtId="0" fontId="21" fillId="0" borderId="0" xfId="0" applyFont="1" applyFill="1" applyAlignment="1">
      <alignment horizontal="left" vertical="center"/>
    </xf>
    <xf numFmtId="0" fontId="23" fillId="0" borderId="0" xfId="0" applyFont="1" applyAlignment="1">
      <alignment horizontal="right"/>
    </xf>
    <xf numFmtId="165" fontId="24" fillId="0" borderId="0" xfId="0" applyNumberFormat="1" applyFont="1" applyFill="1" applyBorder="1" applyAlignment="1" applyProtection="1">
      <alignment horizontal="right" vertical="center"/>
    </xf>
    <xf numFmtId="3" fontId="23" fillId="0" borderId="0" xfId="0" applyNumberFormat="1" applyFont="1" applyAlignment="1">
      <alignment horizontal="right"/>
    </xf>
    <xf numFmtId="3" fontId="24" fillId="0" borderId="0" xfId="0" applyNumberFormat="1" applyFont="1" applyFill="1" applyBorder="1" applyAlignment="1" applyProtection="1">
      <alignment horizontal="right" vertical="center"/>
    </xf>
    <xf numFmtId="0" fontId="23" fillId="0" borderId="0" xfId="0" applyFont="1"/>
    <xf numFmtId="167" fontId="24" fillId="0" borderId="0" xfId="0" applyNumberFormat="1" applyFont="1" applyFill="1" applyBorder="1" applyAlignment="1" applyProtection="1">
      <alignment horizontal="right" vertical="center"/>
    </xf>
    <xf numFmtId="164" fontId="23" fillId="0" borderId="0" xfId="0" applyNumberFormat="1" applyFont="1"/>
    <xf numFmtId="165" fontId="22" fillId="0" borderId="0" xfId="0" applyNumberFormat="1" applyFont="1"/>
    <xf numFmtId="167" fontId="18" fillId="0" borderId="0" xfId="0" applyNumberFormat="1" applyFont="1" applyFill="1" applyBorder="1" applyAlignment="1" applyProtection="1">
      <alignment horizontal="right" vertical="center"/>
    </xf>
    <xf numFmtId="0" fontId="19" fillId="0" borderId="0" xfId="0" applyFont="1"/>
    <xf numFmtId="165" fontId="19" fillId="0" borderId="0" xfId="0" applyNumberFormat="1" applyFont="1"/>
    <xf numFmtId="0" fontId="19" fillId="0" borderId="0" xfId="0" applyFont="1" applyAlignment="1">
      <alignment horizontal="center"/>
    </xf>
    <xf numFmtId="0" fontId="0" fillId="0" borderId="0" xfId="0" applyBorder="1"/>
    <xf numFmtId="165" fontId="23" fillId="0" borderId="0" xfId="0" applyNumberFormat="1" applyFont="1" applyBorder="1"/>
    <xf numFmtId="0" fontId="19" fillId="0" borderId="0" xfId="0" applyFont="1" applyBorder="1"/>
    <xf numFmtId="165" fontId="23" fillId="0" borderId="0" xfId="0" applyNumberFormat="1" applyFont="1" applyAlignment="1">
      <alignment horizontal="right"/>
    </xf>
    <xf numFmtId="3" fontId="23" fillId="0" borderId="0" xfId="0" applyNumberFormat="1" applyFont="1" applyFill="1" applyAlignment="1">
      <alignment horizontal="right"/>
    </xf>
    <xf numFmtId="164" fontId="23" fillId="0" borderId="0" xfId="0" applyNumberFormat="1" applyFont="1" applyFill="1" applyAlignment="1">
      <alignment horizontal="right"/>
    </xf>
    <xf numFmtId="0" fontId="0" fillId="0" borderId="0" xfId="0" applyFill="1" applyBorder="1" applyAlignment="1"/>
    <xf numFmtId="3" fontId="18" fillId="0" borderId="0" xfId="0" applyNumberFormat="1" applyFont="1" applyFill="1" applyBorder="1" applyAlignment="1" applyProtection="1">
      <alignment horizontal="right" vertical="center"/>
    </xf>
    <xf numFmtId="0" fontId="29" fillId="0" borderId="0" xfId="0" applyFont="1" applyFill="1" applyBorder="1" applyAlignment="1">
      <alignment horizontal="centerContinuous"/>
    </xf>
    <xf numFmtId="0" fontId="29" fillId="0" borderId="0" xfId="0" applyFont="1" applyFill="1" applyBorder="1" applyAlignment="1">
      <alignment horizontal="center"/>
    </xf>
    <xf numFmtId="4" fontId="23" fillId="0" borderId="0" xfId="0" applyNumberFormat="1" applyFont="1"/>
    <xf numFmtId="165" fontId="23" fillId="5" borderId="0" xfId="0" applyNumberFormat="1" applyFont="1" applyFill="1"/>
    <xf numFmtId="0" fontId="19" fillId="0" borderId="0" xfId="0" applyFont="1" applyFill="1" applyBorder="1" applyAlignment="1"/>
    <xf numFmtId="0" fontId="19" fillId="0" borderId="19" xfId="0" applyFont="1" applyFill="1" applyBorder="1" applyAlignment="1"/>
    <xf numFmtId="0" fontId="31" fillId="0" borderId="23" xfId="0" applyFont="1" applyFill="1" applyBorder="1" applyAlignment="1">
      <alignment horizontal="center"/>
    </xf>
    <xf numFmtId="0" fontId="23" fillId="0" borderId="0" xfId="0" applyFont="1" applyFill="1" applyBorder="1" applyAlignment="1"/>
    <xf numFmtId="0" fontId="23" fillId="0" borderId="19" xfId="0" applyFont="1" applyFill="1" applyBorder="1" applyAlignment="1"/>
    <xf numFmtId="165" fontId="33" fillId="0" borderId="0" xfId="0" applyNumberFormat="1" applyFont="1"/>
    <xf numFmtId="3" fontId="5" fillId="0" borderId="4" xfId="0" applyNumberFormat="1" applyFont="1" applyBorder="1"/>
    <xf numFmtId="3" fontId="5" fillId="0" borderId="1" xfId="0" applyNumberFormat="1" applyFont="1" applyBorder="1"/>
    <xf numFmtId="3" fontId="5" fillId="2" borderId="4" xfId="0" applyNumberFormat="1" applyFont="1" applyFill="1" applyBorder="1"/>
    <xf numFmtId="3" fontId="5" fillId="2" borderId="1" xfId="0" applyNumberFormat="1" applyFont="1" applyFill="1" applyBorder="1"/>
    <xf numFmtId="3" fontId="5" fillId="3" borderId="4" xfId="0" applyNumberFormat="1" applyFont="1" applyFill="1" applyBorder="1"/>
    <xf numFmtId="3" fontId="5" fillId="3" borderId="1" xfId="0" applyNumberFormat="1" applyFont="1" applyFill="1" applyBorder="1"/>
    <xf numFmtId="0" fontId="12" fillId="0" borderId="0" xfId="0" applyFont="1" applyFill="1" applyAlignment="1">
      <alignment horizontal="center" vertical="center"/>
    </xf>
    <xf numFmtId="0" fontId="0" fillId="0" borderId="0" xfId="0" applyFill="1"/>
    <xf numFmtId="0" fontId="32" fillId="0" borderId="2" xfId="0" applyFont="1" applyFill="1" applyBorder="1" applyAlignment="1">
      <alignment horizontal="center"/>
    </xf>
    <xf numFmtId="0" fontId="23" fillId="0" borderId="0" xfId="0" applyFont="1" applyBorder="1"/>
    <xf numFmtId="0" fontId="32" fillId="0" borderId="0" xfId="0" applyFont="1" applyFill="1" applyBorder="1" applyAlignment="1">
      <alignment horizontal="centerContinuous"/>
    </xf>
    <xf numFmtId="0" fontId="31" fillId="0" borderId="0" xfId="0" applyFont="1" applyFill="1" applyBorder="1" applyAlignment="1">
      <alignment horizontal="center"/>
    </xf>
    <xf numFmtId="0" fontId="32" fillId="0" borderId="0" xfId="0" applyFont="1" applyFill="1" applyBorder="1" applyAlignment="1">
      <alignment horizontal="center"/>
    </xf>
    <xf numFmtId="0" fontId="30" fillId="0" borderId="0" xfId="0" applyFont="1" applyBorder="1"/>
    <xf numFmtId="165" fontId="2" fillId="0" borderId="0" xfId="0" applyNumberFormat="1" applyFont="1"/>
    <xf numFmtId="4" fontId="2" fillId="0" borderId="0" xfId="0" applyNumberFormat="1" applyFont="1"/>
    <xf numFmtId="170" fontId="3" fillId="0" borderId="0" xfId="0" applyNumberFormat="1" applyFont="1"/>
    <xf numFmtId="4" fontId="18" fillId="0" borderId="0" xfId="0" applyNumberFormat="1" applyFont="1" applyFill="1" applyBorder="1" applyAlignment="1" applyProtection="1">
      <alignment horizontal="right" vertical="center"/>
    </xf>
    <xf numFmtId="0" fontId="5" fillId="0" borderId="2" xfId="0" applyFont="1" applyFill="1" applyBorder="1" applyAlignment="1">
      <alignment horizontal="center"/>
    </xf>
    <xf numFmtId="1" fontId="21" fillId="0" borderId="0" xfId="0" applyNumberFormat="1" applyFont="1" applyFill="1" applyAlignment="1">
      <alignment vertical="center"/>
    </xf>
    <xf numFmtId="0" fontId="22" fillId="0" borderId="0" xfId="0" applyFont="1" applyBorder="1" applyAlignment="1">
      <alignment horizontal="center" vertical="center" wrapText="1"/>
    </xf>
    <xf numFmtId="0" fontId="3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18" fillId="0" borderId="0" xfId="0" applyFont="1" applyFill="1" applyBorder="1" applyAlignment="1" applyProtection="1">
      <alignment vertical="center"/>
    </xf>
    <xf numFmtId="0" fontId="34" fillId="0" borderId="0" xfId="0" applyFont="1" applyFill="1" applyAlignment="1" applyProtection="1">
      <alignment horizontal="center" vertical="center"/>
    </xf>
    <xf numFmtId="0" fontId="14" fillId="0" borderId="0" xfId="0" applyFont="1" applyFill="1" applyAlignment="1">
      <alignment horizontal="center" vertical="center"/>
    </xf>
    <xf numFmtId="0" fontId="15" fillId="0" borderId="0" xfId="0" applyFont="1" applyFill="1" applyBorder="1" applyAlignment="1">
      <alignment horizontal="center" vertical="center"/>
    </xf>
    <xf numFmtId="165" fontId="16" fillId="0" borderId="0" xfId="0" applyNumberFormat="1" applyFont="1" applyFill="1" applyBorder="1" applyAlignment="1" applyProtection="1">
      <alignment horizontal="center" vertical="center"/>
    </xf>
    <xf numFmtId="165" fontId="18" fillId="0" borderId="0" xfId="0" applyNumberFormat="1" applyFont="1" applyFill="1" applyBorder="1" applyAlignment="1" applyProtection="1">
      <alignment horizontal="left" vertical="center"/>
    </xf>
    <xf numFmtId="3" fontId="0" fillId="0" borderId="0" xfId="0" applyNumberFormat="1" applyFill="1"/>
    <xf numFmtId="0" fontId="10" fillId="0" borderId="0" xfId="0" applyFont="1" applyFill="1" applyAlignment="1" applyProtection="1">
      <alignment horizontal="left" vertical="center"/>
    </xf>
    <xf numFmtId="3" fontId="37" fillId="0" borderId="5" xfId="0" applyNumberFormat="1" applyFont="1" applyBorder="1"/>
    <xf numFmtId="3" fontId="37" fillId="0" borderId="8" xfId="0" applyNumberFormat="1" applyFont="1" applyBorder="1"/>
    <xf numFmtId="3" fontId="37" fillId="0" borderId="7" xfId="0" applyNumberFormat="1" applyFont="1" applyBorder="1"/>
    <xf numFmtId="0" fontId="16" fillId="0" borderId="3" xfId="0" applyFont="1" applyFill="1" applyBorder="1" applyAlignment="1" applyProtection="1">
      <alignment horizontal="center" vertical="center"/>
    </xf>
    <xf numFmtId="165" fontId="18" fillId="0" borderId="10" xfId="0" applyNumberFormat="1" applyFont="1" applyFill="1" applyBorder="1" applyAlignment="1" applyProtection="1">
      <alignment horizontal="right" vertical="center"/>
    </xf>
    <xf numFmtId="165" fontId="18" fillId="0" borderId="24" xfId="0" applyNumberFormat="1" applyFont="1" applyFill="1" applyBorder="1" applyAlignment="1" applyProtection="1">
      <alignment horizontal="right" vertical="center"/>
    </xf>
    <xf numFmtId="165" fontId="18" fillId="0" borderId="11" xfId="0" applyNumberFormat="1" applyFont="1" applyFill="1" applyBorder="1" applyAlignment="1" applyProtection="1">
      <alignment horizontal="right" vertical="center"/>
    </xf>
    <xf numFmtId="165" fontId="18" fillId="0" borderId="12" xfId="0" applyNumberFormat="1" applyFont="1" applyFill="1" applyBorder="1" applyAlignment="1" applyProtection="1">
      <alignment horizontal="right" vertical="center"/>
    </xf>
    <xf numFmtId="0" fontId="38" fillId="0" borderId="0" xfId="0" applyFont="1" applyFill="1" applyAlignment="1">
      <alignment vertical="center"/>
    </xf>
    <xf numFmtId="165" fontId="39" fillId="0" borderId="0" xfId="0" applyNumberFormat="1" applyFont="1"/>
    <xf numFmtId="0" fontId="38" fillId="0" borderId="0" xfId="0" applyFont="1" applyFill="1" applyAlignment="1">
      <alignment horizontal="center" vertical="center"/>
    </xf>
    <xf numFmtId="165" fontId="40" fillId="0" borderId="0" xfId="0" applyNumberFormat="1" applyFont="1" applyFill="1" applyBorder="1" applyAlignment="1" applyProtection="1">
      <alignment horizontal="right" vertical="center"/>
    </xf>
    <xf numFmtId="3" fontId="41" fillId="0" borderId="0" xfId="0" applyNumberFormat="1" applyFont="1" applyFill="1" applyAlignment="1">
      <alignment horizontal="right"/>
    </xf>
    <xf numFmtId="0" fontId="41" fillId="0" borderId="0" xfId="0" applyFont="1"/>
    <xf numFmtId="165" fontId="41" fillId="0" borderId="0" xfId="0" applyNumberFormat="1" applyFont="1"/>
    <xf numFmtId="0" fontId="39" fillId="0" borderId="0" xfId="0" applyFont="1"/>
    <xf numFmtId="0" fontId="40" fillId="0" borderId="0" xfId="0" applyFont="1"/>
    <xf numFmtId="0" fontId="39" fillId="0" borderId="0" xfId="0" applyFont="1" applyFill="1" applyBorder="1" applyAlignment="1"/>
    <xf numFmtId="0" fontId="39" fillId="0" borderId="0" xfId="0" applyFont="1" applyBorder="1"/>
    <xf numFmtId="0" fontId="40" fillId="0" borderId="0" xfId="0" applyFont="1" applyBorder="1"/>
    <xf numFmtId="0" fontId="41" fillId="0" borderId="0" xfId="0" applyFont="1" applyBorder="1"/>
    <xf numFmtId="0" fontId="3" fillId="0" borderId="0" xfId="0" applyFont="1" applyFill="1" applyAlignment="1">
      <alignment horizontal="center" wrapText="1"/>
    </xf>
    <xf numFmtId="0" fontId="3" fillId="0" borderId="0" xfId="0" applyFont="1" applyFill="1" applyAlignment="1">
      <alignment wrapText="1"/>
    </xf>
    <xf numFmtId="3" fontId="3" fillId="0" borderId="0" xfId="0" applyNumberFormat="1" applyFont="1" applyAlignment="1">
      <alignment wrapText="1"/>
    </xf>
    <xf numFmtId="0" fontId="3" fillId="0" borderId="0" xfId="0" applyFont="1" applyAlignment="1">
      <alignment wrapText="1"/>
    </xf>
    <xf numFmtId="4" fontId="3" fillId="0" borderId="0" xfId="0" applyNumberFormat="1" applyFont="1"/>
    <xf numFmtId="3" fontId="6" fillId="0" borderId="4" xfId="0" applyNumberFormat="1" applyFont="1" applyFill="1" applyBorder="1"/>
    <xf numFmtId="3" fontId="6" fillId="0" borderId="1" xfId="0" applyNumberFormat="1" applyFont="1" applyFill="1" applyBorder="1"/>
    <xf numFmtId="3" fontId="6" fillId="0" borderId="0" xfId="0" applyNumberFormat="1" applyFont="1" applyFill="1" applyBorder="1"/>
    <xf numFmtId="3" fontId="5" fillId="0" borderId="4" xfId="0" applyNumberFormat="1" applyFont="1" applyFill="1" applyBorder="1"/>
    <xf numFmtId="3" fontId="5" fillId="0" borderId="1" xfId="0" applyNumberFormat="1" applyFont="1" applyFill="1" applyBorder="1"/>
    <xf numFmtId="0" fontId="6" fillId="0" borderId="4" xfId="0" applyFont="1" applyFill="1" applyBorder="1"/>
    <xf numFmtId="0" fontId="6" fillId="0" borderId="1" xfId="0" applyFont="1" applyFill="1" applyBorder="1"/>
    <xf numFmtId="3" fontId="5" fillId="0" borderId="0" xfId="0" applyNumberFormat="1" applyFont="1" applyFill="1" applyBorder="1"/>
    <xf numFmtId="0" fontId="5" fillId="0" borderId="4" xfId="0" applyFont="1" applyFill="1" applyBorder="1"/>
    <xf numFmtId="0" fontId="5" fillId="0" borderId="1" xfId="0" applyFont="1" applyFill="1" applyBorder="1"/>
    <xf numFmtId="3" fontId="6" fillId="0" borderId="13" xfId="0" applyNumberFormat="1" applyFont="1" applyFill="1" applyBorder="1"/>
    <xf numFmtId="3" fontId="6" fillId="0" borderId="3" xfId="0" applyNumberFormat="1" applyFont="1" applyFill="1" applyBorder="1"/>
    <xf numFmtId="3" fontId="6" fillId="0" borderId="2" xfId="0" applyNumberFormat="1" applyFont="1" applyFill="1" applyBorder="1"/>
    <xf numFmtId="3" fontId="3" fillId="0" borderId="0" xfId="0" applyNumberFormat="1" applyFont="1" applyFill="1" applyBorder="1"/>
    <xf numFmtId="0" fontId="6" fillId="11" borderId="4"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xf>
    <xf numFmtId="0" fontId="6" fillId="4" borderId="4" xfId="0" applyFont="1" applyFill="1" applyBorder="1" applyAlignment="1">
      <alignment horizontal="center"/>
    </xf>
    <xf numFmtId="0" fontId="6" fillId="8" borderId="4" xfId="0" applyFont="1" applyFill="1" applyBorder="1" applyAlignment="1">
      <alignment horizontal="center"/>
    </xf>
    <xf numFmtId="0" fontId="5" fillId="8" borderId="0" xfId="0" applyFont="1" applyFill="1" applyAlignment="1">
      <alignment horizontal="center"/>
    </xf>
    <xf numFmtId="0" fontId="6" fillId="9" borderId="4" xfId="0" applyFont="1" applyFill="1" applyBorder="1" applyAlignment="1">
      <alignment horizontal="center"/>
    </xf>
    <xf numFmtId="0" fontId="6" fillId="12" borderId="4" xfId="0" applyFont="1" applyFill="1" applyBorder="1" applyAlignment="1">
      <alignment horizontal="center"/>
    </xf>
    <xf numFmtId="0" fontId="6" fillId="10" borderId="4" xfId="0" applyFont="1" applyFill="1" applyBorder="1" applyAlignment="1">
      <alignment horizontal="center"/>
    </xf>
    <xf numFmtId="0" fontId="6" fillId="10" borderId="2" xfId="0" applyFont="1" applyFill="1" applyBorder="1" applyAlignment="1">
      <alignment horizontal="left" indent="2"/>
    </xf>
    <xf numFmtId="0" fontId="6" fillId="12" borderId="4" xfId="0" quotePrefix="1" applyFont="1" applyFill="1" applyBorder="1" applyAlignment="1">
      <alignment horizontal="center"/>
    </xf>
    <xf numFmtId="0" fontId="23" fillId="0" borderId="0" xfId="0" applyFont="1" applyFill="1" applyAlignment="1">
      <alignment horizontal="right"/>
    </xf>
    <xf numFmtId="0" fontId="23" fillId="0" borderId="0" xfId="0" applyFont="1" applyFill="1"/>
    <xf numFmtId="165" fontId="23" fillId="0" borderId="0" xfId="0" applyNumberFormat="1" applyFont="1" applyFill="1"/>
    <xf numFmtId="0" fontId="19" fillId="0" borderId="0" xfId="0" applyFont="1" applyFill="1"/>
    <xf numFmtId="165" fontId="19" fillId="0" borderId="0" xfId="0" applyNumberFormat="1" applyFont="1" applyFill="1"/>
    <xf numFmtId="3" fontId="19" fillId="0" borderId="0" xfId="0" applyNumberFormat="1" applyFont="1" applyFill="1" applyAlignment="1">
      <alignment horizontal="center"/>
    </xf>
    <xf numFmtId="0" fontId="0" fillId="0" borderId="0" xfId="0" applyFill="1" applyBorder="1"/>
    <xf numFmtId="165" fontId="26" fillId="0" borderId="0" xfId="0" applyNumberFormat="1" applyFont="1" applyFill="1"/>
    <xf numFmtId="165" fontId="0" fillId="0" borderId="0" xfId="0" applyNumberFormat="1" applyFill="1"/>
    <xf numFmtId="165" fontId="19" fillId="0" borderId="0" xfId="0" applyNumberFormat="1" applyFont="1" applyFill="1" applyAlignment="1">
      <alignment horizontal="center"/>
    </xf>
    <xf numFmtId="164" fontId="23" fillId="0" borderId="0" xfId="0" applyNumberFormat="1" applyFont="1" applyFill="1"/>
    <xf numFmtId="165" fontId="23" fillId="0" borderId="0" xfId="0" applyNumberFormat="1" applyFont="1" applyFill="1" applyAlignment="1">
      <alignment horizontal="right"/>
    </xf>
    <xf numFmtId="0" fontId="22" fillId="0" borderId="0" xfId="0" applyFont="1" applyFill="1"/>
    <xf numFmtId="0" fontId="19" fillId="0" borderId="0" xfId="0" applyFont="1" applyFill="1" applyAlignment="1">
      <alignment horizontal="center" vertical="center" wrapText="1"/>
    </xf>
    <xf numFmtId="0" fontId="22" fillId="0" borderId="0" xfId="0" applyFont="1" applyFill="1" applyAlignment="1">
      <alignment horizontal="center" vertical="center" wrapText="1"/>
    </xf>
    <xf numFmtId="17" fontId="19" fillId="0" borderId="0" xfId="0" applyNumberFormat="1" applyFont="1" applyFill="1" applyAlignment="1">
      <alignment horizontal="right"/>
    </xf>
    <xf numFmtId="3" fontId="19" fillId="0" borderId="0" xfId="0" applyNumberFormat="1" applyFont="1" applyFill="1"/>
    <xf numFmtId="165" fontId="22" fillId="0" borderId="0" xfId="0" applyNumberFormat="1" applyFont="1" applyFill="1"/>
    <xf numFmtId="0" fontId="27" fillId="0" borderId="0" xfId="0" applyFont="1" applyFill="1"/>
    <xf numFmtId="0" fontId="19" fillId="0" borderId="0" xfId="0" applyFont="1" applyFill="1" applyBorder="1"/>
    <xf numFmtId="0" fontId="30" fillId="0" borderId="0" xfId="0" applyFont="1" applyFill="1" applyBorder="1"/>
    <xf numFmtId="0" fontId="23" fillId="0" borderId="0" xfId="0" applyFont="1" applyFill="1" applyBorder="1"/>
    <xf numFmtId="164" fontId="0" fillId="0" borderId="0" xfId="0" applyNumberFormat="1" applyFill="1"/>
    <xf numFmtId="165" fontId="0" fillId="0" borderId="0" xfId="0" applyNumberFormat="1" applyFill="1" applyBorder="1"/>
    <xf numFmtId="0" fontId="5" fillId="0" borderId="0" xfId="0" applyFont="1" applyAlignment="1">
      <alignment horizontal="left"/>
    </xf>
    <xf numFmtId="0" fontId="5" fillId="0" borderId="0" xfId="0" applyFont="1"/>
    <xf numFmtId="3" fontId="5" fillId="0" borderId="0" xfId="0" applyNumberFormat="1" applyFont="1"/>
    <xf numFmtId="0" fontId="5" fillId="0" borderId="6" xfId="0" applyFont="1" applyBorder="1" applyAlignment="1">
      <alignment horizontal="center"/>
    </xf>
    <xf numFmtId="0" fontId="6" fillId="0" borderId="5" xfId="0" applyFont="1" applyBorder="1" applyAlignment="1">
      <alignment horizontal="center"/>
    </xf>
    <xf numFmtId="0" fontId="5" fillId="0" borderId="7" xfId="0" applyFont="1" applyBorder="1" applyAlignment="1">
      <alignment horizontal="left" indent="2"/>
    </xf>
    <xf numFmtId="3" fontId="5" fillId="0" borderId="5" xfId="0" applyNumberFormat="1" applyFont="1" applyBorder="1"/>
    <xf numFmtId="3" fontId="5" fillId="0" borderId="8" xfId="0" applyNumberFormat="1" applyFont="1" applyBorder="1"/>
    <xf numFmtId="3" fontId="5" fillId="0" borderId="7" xfId="0" applyNumberFormat="1" applyFont="1" applyBorder="1"/>
    <xf numFmtId="0" fontId="6" fillId="0" borderId="0" xfId="0" applyFont="1"/>
    <xf numFmtId="0" fontId="6" fillId="0" borderId="4" xfId="0" applyFont="1" applyBorder="1" applyAlignment="1">
      <alignment horizontal="center"/>
    </xf>
    <xf numFmtId="0" fontId="5" fillId="0" borderId="0" xfId="0" applyFont="1" applyBorder="1" applyAlignment="1">
      <alignment horizontal="left" indent="2"/>
    </xf>
    <xf numFmtId="3" fontId="6" fillId="0" borderId="4" xfId="0" applyNumberFormat="1" applyFont="1" applyBorder="1"/>
    <xf numFmtId="3" fontId="6" fillId="0" borderId="1" xfId="0" applyNumberFormat="1" applyFont="1" applyBorder="1"/>
    <xf numFmtId="3" fontId="6" fillId="0" borderId="0" xfId="0" applyNumberFormat="1" applyFont="1" applyBorder="1"/>
    <xf numFmtId="3" fontId="6" fillId="0" borderId="13" xfId="0" applyNumberFormat="1" applyFont="1" applyBorder="1"/>
    <xf numFmtId="3" fontId="6" fillId="0" borderId="3" xfId="0" applyNumberFormat="1" applyFont="1" applyBorder="1"/>
    <xf numFmtId="3" fontId="6" fillId="0" borderId="2" xfId="0" applyNumberFormat="1" applyFont="1" applyBorder="1"/>
    <xf numFmtId="0" fontId="6" fillId="0" borderId="9" xfId="0" applyFont="1" applyFill="1" applyBorder="1"/>
    <xf numFmtId="0" fontId="6" fillId="0" borderId="0" xfId="0" applyFont="1" applyBorder="1"/>
    <xf numFmtId="0" fontId="6" fillId="0" borderId="0" xfId="0" applyFont="1" applyBorder="1" applyAlignment="1">
      <alignment horizontal="center"/>
    </xf>
    <xf numFmtId="0" fontId="6" fillId="0" borderId="0" xfId="0" applyFont="1" applyAlignment="1">
      <alignment horizontal="center"/>
    </xf>
    <xf numFmtId="3" fontId="6" fillId="0" borderId="0" xfId="0" applyNumberFormat="1" applyFont="1"/>
    <xf numFmtId="0" fontId="5" fillId="0" borderId="6" xfId="0" applyFont="1" applyBorder="1" applyAlignment="1">
      <alignment horizontal="left" indent="2"/>
    </xf>
    <xf numFmtId="0" fontId="5" fillId="0" borderId="9" xfId="0" applyFont="1" applyBorder="1" applyAlignment="1">
      <alignment horizontal="left" indent="2"/>
    </xf>
    <xf numFmtId="3" fontId="5" fillId="0" borderId="2" xfId="0" applyNumberFormat="1" applyFont="1" applyBorder="1"/>
    <xf numFmtId="3" fontId="5" fillId="0" borderId="3" xfId="0" applyNumberFormat="1" applyFont="1" applyBorder="1"/>
    <xf numFmtId="3" fontId="5" fillId="0" borderId="13" xfId="0" applyNumberFormat="1" applyFont="1" applyBorder="1"/>
    <xf numFmtId="0" fontId="15" fillId="0" borderId="8" xfId="0" applyFont="1" applyFill="1" applyBorder="1" applyAlignment="1">
      <alignment horizontal="centerContinuous" vertical="center"/>
    </xf>
    <xf numFmtId="0" fontId="16" fillId="0" borderId="8" xfId="0" applyFont="1" applyFill="1" applyBorder="1" applyAlignment="1" applyProtection="1">
      <alignment horizontal="center" vertical="center"/>
    </xf>
    <xf numFmtId="0" fontId="16" fillId="0" borderId="1" xfId="0"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165" fontId="19" fillId="0" borderId="24" xfId="0" applyNumberFormat="1" applyFont="1" applyFill="1" applyBorder="1" applyAlignment="1" applyProtection="1">
      <alignment horizontal="right" vertical="center"/>
    </xf>
    <xf numFmtId="165" fontId="19" fillId="0" borderId="11" xfId="0" applyNumberFormat="1" applyFont="1" applyFill="1" applyBorder="1" applyAlignment="1" applyProtection="1">
      <alignment horizontal="right" vertical="center"/>
    </xf>
    <xf numFmtId="0" fontId="24" fillId="0" borderId="12" xfId="0" applyFont="1" applyFill="1" applyBorder="1" applyAlignment="1" applyProtection="1">
      <alignment horizontal="right" vertical="center" wrapText="1"/>
    </xf>
    <xf numFmtId="0" fontId="36" fillId="0" borderId="0" xfId="0" applyFont="1" applyFill="1" applyAlignment="1" applyProtection="1">
      <alignment horizontal="center" vertical="center"/>
    </xf>
    <xf numFmtId="0" fontId="14" fillId="0" borderId="0" xfId="0" applyFont="1" applyFill="1" applyAlignment="1">
      <alignment horizontal="center" vertical="center"/>
    </xf>
    <xf numFmtId="165" fontId="18" fillId="0" borderId="12" xfId="0" applyNumberFormat="1" applyFont="1" applyFill="1" applyBorder="1" applyAlignment="1" applyProtection="1">
      <alignment horizontal="center" vertical="center" wrapText="1"/>
    </xf>
    <xf numFmtId="0" fontId="0" fillId="0" borderId="12" xfId="0" applyBorder="1"/>
    <xf numFmtId="3" fontId="5" fillId="0" borderId="0" xfId="0" applyNumberFormat="1" applyFont="1" applyBorder="1"/>
    <xf numFmtId="3" fontId="5" fillId="2" borderId="0" xfId="0" applyNumberFormat="1" applyFont="1" applyFill="1" applyBorder="1"/>
    <xf numFmtId="3" fontId="5" fillId="3" borderId="0" xfId="0" applyNumberFormat="1" applyFont="1" applyFill="1" applyBorder="1"/>
    <xf numFmtId="165" fontId="5" fillId="3" borderId="0" xfId="0" applyNumberFormat="1" applyFont="1" applyFill="1" applyBorder="1"/>
    <xf numFmtId="165" fontId="6" fillId="0" borderId="0" xfId="0" applyNumberFormat="1" applyFont="1"/>
    <xf numFmtId="0" fontId="16" fillId="0" borderId="12" xfId="0" applyFont="1" applyFill="1" applyBorder="1" applyAlignment="1" applyProtection="1">
      <alignment horizontal="centerContinuous" vertical="center"/>
    </xf>
    <xf numFmtId="0" fontId="16" fillId="0" borderId="10" xfId="0" applyFont="1" applyFill="1" applyBorder="1" applyAlignment="1" applyProtection="1">
      <alignment horizontal="centerContinuous" vertical="center"/>
    </xf>
    <xf numFmtId="0" fontId="15" fillId="0" borderId="24" xfId="0" applyFont="1" applyFill="1" applyBorder="1" applyAlignment="1">
      <alignment horizontal="centerContinuous" vertical="center"/>
    </xf>
    <xf numFmtId="0" fontId="15" fillId="0" borderId="11" xfId="0" applyFont="1" applyFill="1" applyBorder="1" applyAlignment="1">
      <alignment horizontal="centerContinuous" vertical="center"/>
    </xf>
    <xf numFmtId="165" fontId="0" fillId="0" borderId="0" xfId="0" applyNumberFormat="1" applyBorder="1"/>
    <xf numFmtId="3" fontId="5" fillId="5" borderId="1" xfId="0" applyNumberFormat="1" applyFont="1" applyFill="1" applyBorder="1"/>
    <xf numFmtId="165" fontId="21" fillId="0" borderId="18" xfId="0" applyNumberFormat="1" applyFont="1" applyFill="1" applyBorder="1" applyAlignment="1" applyProtection="1">
      <alignment horizontal="center" vertical="center"/>
    </xf>
    <xf numFmtId="165" fontId="21" fillId="0" borderId="19" xfId="0" applyNumberFormat="1" applyFont="1" applyFill="1" applyBorder="1" applyAlignment="1" applyProtection="1">
      <alignment horizontal="center" vertical="center"/>
    </xf>
    <xf numFmtId="165" fontId="21" fillId="0" borderId="20" xfId="0" applyNumberFormat="1" applyFont="1" applyFill="1" applyBorder="1" applyAlignment="1" applyProtection="1">
      <alignment horizontal="center" vertical="center"/>
    </xf>
    <xf numFmtId="165" fontId="21" fillId="0" borderId="20" xfId="0" applyNumberFormat="1" applyFont="1" applyFill="1" applyBorder="1" applyAlignment="1" applyProtection="1">
      <alignment vertical="center"/>
    </xf>
    <xf numFmtId="165" fontId="21" fillId="0" borderId="22" xfId="0" applyNumberFormat="1" applyFont="1" applyFill="1" applyBorder="1" applyAlignment="1" applyProtection="1">
      <alignment horizontal="center" vertical="center"/>
    </xf>
    <xf numFmtId="4" fontId="18" fillId="0" borderId="0" xfId="0" applyNumberFormat="1" applyFont="1" applyFill="1" applyBorder="1" applyAlignment="1" applyProtection="1">
      <alignment horizontal="right"/>
    </xf>
    <xf numFmtId="165" fontId="21" fillId="0" borderId="21" xfId="0" applyNumberFormat="1" applyFont="1" applyFill="1" applyBorder="1" applyAlignment="1" applyProtection="1">
      <alignment horizontal="center" vertical="center"/>
    </xf>
    <xf numFmtId="165" fontId="18" fillId="0" borderId="25" xfId="0" applyNumberFormat="1" applyFont="1" applyFill="1" applyBorder="1" applyAlignment="1" applyProtection="1">
      <alignment horizontal="right" vertical="center"/>
    </xf>
    <xf numFmtId="4" fontId="21" fillId="0" borderId="19" xfId="0" applyNumberFormat="1" applyFont="1" applyFill="1" applyBorder="1" applyAlignment="1" applyProtection="1">
      <alignment horizontal="center" vertical="center"/>
    </xf>
    <xf numFmtId="4" fontId="18" fillId="0" borderId="24" xfId="0" applyNumberFormat="1" applyFont="1" applyFill="1" applyBorder="1" applyAlignment="1" applyProtection="1">
      <alignment horizontal="right" vertical="center"/>
    </xf>
    <xf numFmtId="171" fontId="23" fillId="0" borderId="0" xfId="0" applyNumberFormat="1" applyFont="1"/>
    <xf numFmtId="0" fontId="23" fillId="0" borderId="0" xfId="0" applyFont="1" applyAlignment="1">
      <alignment horizontal="center" vertical="center"/>
    </xf>
    <xf numFmtId="168" fontId="23" fillId="0" borderId="0" xfId="0" applyNumberFormat="1" applyFont="1" applyAlignment="1">
      <alignment horizontal="center" vertical="center"/>
    </xf>
    <xf numFmtId="0" fontId="23" fillId="0" borderId="0" xfId="0" applyFont="1" applyFill="1" applyBorder="1" applyAlignment="1">
      <alignment horizontal="center" vertical="center"/>
    </xf>
    <xf numFmtId="164" fontId="23" fillId="0" borderId="0" xfId="0" applyNumberFormat="1" applyFont="1" applyFill="1" applyBorder="1" applyAlignment="1">
      <alignment horizontal="center" vertical="center"/>
    </xf>
    <xf numFmtId="0" fontId="23" fillId="0" borderId="0" xfId="0" applyFont="1" applyFill="1" applyAlignment="1">
      <alignment horizontal="center" vertical="center"/>
    </xf>
    <xf numFmtId="165" fontId="23" fillId="0" borderId="0" xfId="0" applyNumberFormat="1" applyFont="1" applyFill="1" applyAlignment="1">
      <alignment horizontal="center" vertical="center"/>
    </xf>
    <xf numFmtId="164" fontId="23" fillId="0" borderId="0" xfId="0" applyNumberFormat="1" applyFont="1" applyFill="1" applyAlignment="1">
      <alignment horizontal="center" vertical="center"/>
    </xf>
    <xf numFmtId="166" fontId="23" fillId="0" borderId="0" xfId="0" applyNumberFormat="1" applyFont="1" applyFill="1" applyBorder="1" applyAlignment="1">
      <alignment horizontal="center" vertical="center"/>
    </xf>
    <xf numFmtId="0" fontId="19" fillId="0" borderId="0" xfId="0" applyFont="1" applyFill="1" applyAlignment="1" applyProtection="1"/>
    <xf numFmtId="0" fontId="19" fillId="0" borderId="0" xfId="0" applyFont="1" applyFill="1" applyAlignment="1">
      <alignment horizontal="center" vertical="center"/>
    </xf>
    <xf numFmtId="0" fontId="19" fillId="0" borderId="0" xfId="0" applyFont="1" applyAlignment="1">
      <alignment horizontal="center" vertical="center"/>
    </xf>
    <xf numFmtId="168" fontId="19" fillId="0" borderId="0" xfId="0" applyNumberFormat="1" applyFont="1" applyAlignment="1">
      <alignment horizontal="center" vertical="center"/>
    </xf>
    <xf numFmtId="165" fontId="19" fillId="0" borderId="0" xfId="0" applyNumberFormat="1" applyFont="1" applyFill="1" applyBorder="1" applyAlignment="1" applyProtection="1">
      <alignment horizontal="right"/>
    </xf>
    <xf numFmtId="167" fontId="19" fillId="0" borderId="0" xfId="0" applyNumberFormat="1" applyFont="1" applyFill="1" applyBorder="1" applyAlignment="1">
      <alignment horizontal="center" vertical="center"/>
    </xf>
    <xf numFmtId="169" fontId="19" fillId="0" borderId="0" xfId="0" applyNumberFormat="1" applyFont="1" applyFill="1" applyBorder="1" applyAlignment="1">
      <alignment horizontal="right" vertical="center"/>
    </xf>
    <xf numFmtId="172" fontId="19" fillId="0" borderId="0" xfId="0" applyNumberFormat="1" applyFont="1"/>
    <xf numFmtId="164" fontId="6" fillId="0" borderId="0" xfId="0" applyNumberFormat="1" applyFont="1"/>
    <xf numFmtId="173" fontId="19" fillId="0" borderId="0" xfId="0" applyNumberFormat="1" applyFont="1"/>
    <xf numFmtId="0" fontId="14" fillId="0" borderId="2" xfId="0" applyFont="1" applyFill="1" applyBorder="1" applyAlignment="1">
      <alignment vertical="center"/>
    </xf>
    <xf numFmtId="0" fontId="14" fillId="0" borderId="2" xfId="0" applyFont="1" applyFill="1" applyBorder="1" applyAlignment="1">
      <alignment horizontal="right" vertical="center"/>
    </xf>
    <xf numFmtId="165" fontId="42" fillId="0" borderId="0" xfId="0" applyNumberFormat="1" applyFont="1" applyAlignment="1">
      <alignment horizontal="center" vertical="center"/>
    </xf>
    <xf numFmtId="165" fontId="19" fillId="0" borderId="0" xfId="0" applyNumberFormat="1" applyFont="1" applyFill="1" applyBorder="1" applyAlignment="1">
      <alignment horizontal="center" vertical="center"/>
    </xf>
    <xf numFmtId="3" fontId="5" fillId="13" borderId="1" xfId="0" applyNumberFormat="1" applyFont="1" applyFill="1" applyBorder="1"/>
    <xf numFmtId="169" fontId="23" fillId="0" borderId="0"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 fillId="0" borderId="12"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2" xfId="0" applyFont="1" applyFill="1" applyBorder="1" applyAlignment="1">
      <alignment vertical="center" wrapText="1"/>
    </xf>
    <xf numFmtId="0" fontId="2" fillId="0" borderId="6" xfId="0" applyFont="1" applyFill="1" applyBorder="1" applyAlignment="1">
      <alignment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36" fillId="0" borderId="0" xfId="0" applyFont="1" applyFill="1" applyAlignment="1" applyProtection="1">
      <alignment horizontal="center" vertical="center"/>
    </xf>
    <xf numFmtId="0" fontId="25" fillId="0" borderId="0" xfId="0" applyFont="1" applyFill="1" applyAlignment="1">
      <alignment horizontal="center"/>
    </xf>
    <xf numFmtId="0" fontId="5" fillId="0" borderId="1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2" xfId="0" applyFont="1" applyBorder="1" applyAlignment="1">
      <alignment vertical="center" wrapText="1"/>
    </xf>
    <xf numFmtId="0" fontId="5" fillId="0" borderId="6" xfId="0" applyFont="1" applyBorder="1" applyAlignment="1">
      <alignmen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cellXfs>
  <cellStyles count="3">
    <cellStyle name="Normal" xfId="0" builtinId="0"/>
    <cellStyle name="Normal 2" xfId="1"/>
    <cellStyle name="Normal 4"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B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'CUADRO 25'!$AP$132</c:f>
              <c:strCache>
                <c:ptCount val="1"/>
                <c:pt idx="0">
                  <c:v>x</c:v>
                </c:pt>
              </c:strCache>
            </c:strRef>
          </c:tx>
          <c:marker>
            <c:symbol val="none"/>
          </c:marker>
          <c:val>
            <c:numRef>
              <c:f>'CUADRO 25'!$AP$133:$AP$161</c:f>
            </c:numRef>
          </c:val>
          <c:smooth val="0"/>
        </c:ser>
        <c:ser>
          <c:idx val="1"/>
          <c:order val="1"/>
          <c:tx>
            <c:strRef>
              <c:f>'CUADRO 25'!$AQ$132</c:f>
              <c:strCache>
                <c:ptCount val="1"/>
                <c:pt idx="0">
                  <c:v>y</c:v>
                </c:pt>
              </c:strCache>
            </c:strRef>
          </c:tx>
          <c:marker>
            <c:symbol val="none"/>
          </c:marker>
          <c:trendline>
            <c:trendlineType val="linear"/>
            <c:dispRSqr val="0"/>
            <c:dispEq val="0"/>
          </c:trendline>
          <c:val>
            <c:numRef>
              <c:f>'CUADRO 25'!$AQ$133:$AQ$161</c:f>
            </c:numRef>
          </c:val>
          <c:smooth val="0"/>
        </c:ser>
        <c:dLbls>
          <c:showLegendKey val="0"/>
          <c:showVal val="0"/>
          <c:showCatName val="0"/>
          <c:showSerName val="0"/>
          <c:showPercent val="0"/>
          <c:showBubbleSize val="0"/>
        </c:dLbls>
        <c:marker val="1"/>
        <c:smooth val="0"/>
        <c:axId val="183711232"/>
        <c:axId val="183712768"/>
      </c:lineChart>
      <c:catAx>
        <c:axId val="183711232"/>
        <c:scaling>
          <c:orientation val="minMax"/>
        </c:scaling>
        <c:delete val="0"/>
        <c:axPos val="b"/>
        <c:majorTickMark val="out"/>
        <c:minorTickMark val="none"/>
        <c:tickLblPos val="nextTo"/>
        <c:crossAx val="183712768"/>
        <c:crosses val="autoZero"/>
        <c:auto val="1"/>
        <c:lblAlgn val="ctr"/>
        <c:lblOffset val="100"/>
        <c:noMultiLvlLbl val="0"/>
      </c:catAx>
      <c:valAx>
        <c:axId val="183712768"/>
        <c:scaling>
          <c:orientation val="minMax"/>
        </c:scaling>
        <c:delete val="0"/>
        <c:axPos val="l"/>
        <c:numFmt formatCode="#,##0" sourceLinked="1"/>
        <c:majorTickMark val="out"/>
        <c:minorTickMark val="none"/>
        <c:tickLblPos val="nextTo"/>
        <c:crossAx val="183711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51</xdr:col>
      <xdr:colOff>333374</xdr:colOff>
      <xdr:row>141</xdr:row>
      <xdr:rowOff>171450</xdr:rowOff>
    </xdr:from>
    <xdr:to>
      <xdr:col>55</xdr:col>
      <xdr:colOff>238124</xdr:colOff>
      <xdr:row>151</xdr:row>
      <xdr:rowOff>247650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zoomScaleNormal="100" workbookViewId="0">
      <pane xSplit="2" ySplit="4" topLeftCell="X5" activePane="bottomRight" state="frozen"/>
      <selection pane="topRight" activeCell="C1" sqref="C1"/>
      <selection pane="bottomLeft" activeCell="A5" sqref="A5"/>
      <selection pane="bottomRight" activeCell="Y6" sqref="Y6:Z6"/>
    </sheetView>
  </sheetViews>
  <sheetFormatPr baseColWidth="10" defaultRowHeight="12.75" outlineLevelRow="1" outlineLevelCol="1" x14ac:dyDescent="0.2"/>
  <cols>
    <col min="1" max="1" width="11.42578125" style="26"/>
    <col min="2" max="2" width="25.42578125" style="27" customWidth="1"/>
    <col min="3" max="6" width="12.28515625" style="2" customWidth="1"/>
    <col min="7" max="8" width="12" style="2" customWidth="1"/>
    <col min="9" max="9" width="12.42578125" style="2" bestFit="1" customWidth="1" outlineLevel="1"/>
    <col min="10" max="10" width="12.7109375" style="2" bestFit="1" customWidth="1" outlineLevel="1"/>
    <col min="11" max="11" width="11.140625" style="2" customWidth="1" outlineLevel="1"/>
    <col min="12" max="21" width="11.42578125" style="2" customWidth="1" outlineLevel="1"/>
    <col min="22" max="22" width="12.7109375" style="2" bestFit="1" customWidth="1" outlineLevel="1"/>
    <col min="23" max="23" width="11.5703125" style="2" customWidth="1" outlineLevel="1"/>
    <col min="24" max="24" width="13" style="2" customWidth="1" outlineLevel="1"/>
    <col min="25" max="26" width="11.42578125" style="2" customWidth="1" outlineLevel="1"/>
    <col min="27" max="27" width="14.140625" style="2" bestFit="1" customWidth="1"/>
    <col min="28" max="28" width="13.5703125" style="2" bestFit="1" customWidth="1"/>
    <col min="29" max="29" width="12" style="2" bestFit="1" customWidth="1"/>
    <col min="30" max="30" width="13.140625" style="2" bestFit="1" customWidth="1"/>
    <col min="31" max="16384" width="11.42578125" style="2"/>
  </cols>
  <sheetData>
    <row r="1" spans="1:31" s="1" customFormat="1" x14ac:dyDescent="0.2">
      <c r="A1" s="11" t="s">
        <v>222</v>
      </c>
      <c r="B1" s="12"/>
      <c r="C1" s="133"/>
      <c r="D1" s="133"/>
      <c r="E1" s="133"/>
      <c r="F1" s="133"/>
      <c r="G1" s="6"/>
      <c r="H1" s="6"/>
      <c r="I1" s="6"/>
      <c r="J1" s="6"/>
      <c r="K1" s="6"/>
      <c r="L1" s="6"/>
      <c r="M1" s="133"/>
      <c r="N1" s="133"/>
      <c r="O1" s="133"/>
      <c r="P1" s="133"/>
      <c r="Q1" s="133"/>
      <c r="R1" s="133"/>
      <c r="S1" s="133"/>
      <c r="T1" s="133"/>
      <c r="U1" s="133"/>
      <c r="V1" s="133"/>
      <c r="W1" s="133"/>
      <c r="X1" s="133"/>
      <c r="Y1" s="133"/>
      <c r="Z1" s="133"/>
      <c r="AA1" s="133"/>
      <c r="AB1" s="132"/>
    </row>
    <row r="2" spans="1:31" s="1" customFormat="1" x14ac:dyDescent="0.2">
      <c r="A2" s="11" t="s">
        <v>105</v>
      </c>
      <c r="B2" s="12"/>
      <c r="C2" s="133">
        <f>+C6-C5</f>
        <v>0</v>
      </c>
      <c r="D2" s="133">
        <f t="shared" ref="D2:AB2" si="0">+D6-D5</f>
        <v>0</v>
      </c>
      <c r="E2" s="133">
        <f t="shared" si="0"/>
        <v>0</v>
      </c>
      <c r="F2" s="133">
        <f t="shared" si="0"/>
        <v>0</v>
      </c>
      <c r="G2" s="133">
        <f t="shared" si="0"/>
        <v>0</v>
      </c>
      <c r="H2" s="133">
        <f t="shared" si="0"/>
        <v>0</v>
      </c>
      <c r="I2" s="133">
        <f t="shared" si="0"/>
        <v>0</v>
      </c>
      <c r="J2" s="133">
        <f t="shared" si="0"/>
        <v>0</v>
      </c>
      <c r="K2" s="133">
        <f t="shared" si="0"/>
        <v>0</v>
      </c>
      <c r="L2" s="133">
        <f t="shared" si="0"/>
        <v>0</v>
      </c>
      <c r="M2" s="133">
        <f t="shared" si="0"/>
        <v>0</v>
      </c>
      <c r="N2" s="133">
        <f t="shared" si="0"/>
        <v>0</v>
      </c>
      <c r="O2" s="133">
        <f t="shared" si="0"/>
        <v>0</v>
      </c>
      <c r="P2" s="133">
        <f t="shared" si="0"/>
        <v>0</v>
      </c>
      <c r="Q2" s="133">
        <f t="shared" si="0"/>
        <v>0</v>
      </c>
      <c r="R2" s="133">
        <f t="shared" si="0"/>
        <v>0</v>
      </c>
      <c r="S2" s="133">
        <f t="shared" si="0"/>
        <v>0</v>
      </c>
      <c r="T2" s="133">
        <f t="shared" si="0"/>
        <v>0</v>
      </c>
      <c r="U2" s="133">
        <f t="shared" si="0"/>
        <v>0</v>
      </c>
      <c r="V2" s="133">
        <f t="shared" si="0"/>
        <v>0</v>
      </c>
      <c r="W2" s="133">
        <f t="shared" si="0"/>
        <v>22079953</v>
      </c>
      <c r="X2" s="133">
        <f t="shared" si="0"/>
        <v>45322286</v>
      </c>
      <c r="Y2" s="133">
        <f t="shared" si="0"/>
        <v>488942100</v>
      </c>
      <c r="Z2" s="133">
        <f t="shared" si="0"/>
        <v>910252433</v>
      </c>
      <c r="AA2" s="133">
        <f t="shared" si="0"/>
        <v>511022053</v>
      </c>
      <c r="AB2" s="133">
        <f t="shared" si="0"/>
        <v>955574719</v>
      </c>
    </row>
    <row r="3" spans="1:31" s="1" customFormat="1" ht="12.75" customHeight="1" x14ac:dyDescent="0.2">
      <c r="A3" s="311" t="s">
        <v>0</v>
      </c>
      <c r="B3" s="313" t="s">
        <v>87</v>
      </c>
      <c r="C3" s="310" t="s">
        <v>88</v>
      </c>
      <c r="D3" s="310"/>
      <c r="E3" s="310" t="s">
        <v>89</v>
      </c>
      <c r="F3" s="310"/>
      <c r="G3" s="310" t="s">
        <v>90</v>
      </c>
      <c r="H3" s="310"/>
      <c r="I3" s="310" t="s">
        <v>91</v>
      </c>
      <c r="J3" s="310"/>
      <c r="K3" s="310" t="s">
        <v>92</v>
      </c>
      <c r="L3" s="310"/>
      <c r="M3" s="310" t="s">
        <v>93</v>
      </c>
      <c r="N3" s="310"/>
      <c r="O3" s="310" t="s">
        <v>94</v>
      </c>
      <c r="P3" s="310"/>
      <c r="Q3" s="310" t="s">
        <v>95</v>
      </c>
      <c r="R3" s="310"/>
      <c r="S3" s="310" t="s">
        <v>96</v>
      </c>
      <c r="T3" s="310"/>
      <c r="U3" s="315" t="s">
        <v>97</v>
      </c>
      <c r="V3" s="316"/>
      <c r="W3" s="315" t="s">
        <v>98</v>
      </c>
      <c r="X3" s="316"/>
      <c r="Y3" s="315" t="s">
        <v>99</v>
      </c>
      <c r="Z3" s="316"/>
      <c r="AA3" s="310" t="s">
        <v>100</v>
      </c>
      <c r="AB3" s="310" t="s">
        <v>47</v>
      </c>
    </row>
    <row r="4" spans="1:31" s="1" customFormat="1" x14ac:dyDescent="0.2">
      <c r="A4" s="312"/>
      <c r="B4" s="314"/>
      <c r="C4" s="7" t="s">
        <v>117</v>
      </c>
      <c r="D4" s="7" t="s">
        <v>101</v>
      </c>
      <c r="E4" s="7" t="s">
        <v>117</v>
      </c>
      <c r="F4" s="7" t="s">
        <v>101</v>
      </c>
      <c r="G4" s="7" t="s">
        <v>117</v>
      </c>
      <c r="H4" s="7" t="s">
        <v>101</v>
      </c>
      <c r="I4" s="7" t="s">
        <v>117</v>
      </c>
      <c r="J4" s="7" t="s">
        <v>101</v>
      </c>
      <c r="K4" s="7" t="s">
        <v>117</v>
      </c>
      <c r="L4" s="7" t="s">
        <v>101</v>
      </c>
      <c r="M4" s="7" t="s">
        <v>117</v>
      </c>
      <c r="N4" s="7" t="s">
        <v>101</v>
      </c>
      <c r="O4" s="7" t="s">
        <v>117</v>
      </c>
      <c r="P4" s="7" t="s">
        <v>101</v>
      </c>
      <c r="Q4" s="7" t="s">
        <v>117</v>
      </c>
      <c r="R4" s="7" t="s">
        <v>101</v>
      </c>
      <c r="S4" s="7" t="s">
        <v>117</v>
      </c>
      <c r="T4" s="7" t="s">
        <v>101</v>
      </c>
      <c r="U4" s="7" t="s">
        <v>117</v>
      </c>
      <c r="V4" s="7" t="s">
        <v>101</v>
      </c>
      <c r="W4" s="7" t="s">
        <v>117</v>
      </c>
      <c r="X4" s="7" t="s">
        <v>101</v>
      </c>
      <c r="Y4" s="7" t="s">
        <v>117</v>
      </c>
      <c r="Z4" s="7" t="s">
        <v>101</v>
      </c>
      <c r="AA4" s="7" t="s">
        <v>117</v>
      </c>
      <c r="AB4" s="7" t="s">
        <v>101</v>
      </c>
    </row>
    <row r="5" spans="1:31" x14ac:dyDescent="0.2">
      <c r="A5" s="13" t="s">
        <v>85</v>
      </c>
      <c r="B5" s="14" t="s">
        <v>100</v>
      </c>
      <c r="C5" s="149">
        <v>426764397</v>
      </c>
      <c r="D5" s="150">
        <v>833761978</v>
      </c>
      <c r="E5" s="151">
        <v>431642901</v>
      </c>
      <c r="F5" s="150">
        <v>818725801</v>
      </c>
      <c r="G5" s="151">
        <v>382732549</v>
      </c>
      <c r="H5" s="150">
        <v>744877160</v>
      </c>
      <c r="I5" s="151">
        <v>424705671</v>
      </c>
      <c r="J5" s="150">
        <v>805975305</v>
      </c>
      <c r="K5" s="151">
        <v>391348086</v>
      </c>
      <c r="L5" s="150">
        <v>789003290</v>
      </c>
      <c r="M5" s="151">
        <v>402861444</v>
      </c>
      <c r="N5" s="150">
        <v>775074043</v>
      </c>
      <c r="O5" s="151">
        <v>467539876</v>
      </c>
      <c r="P5" s="150">
        <v>975236804</v>
      </c>
      <c r="Q5" s="151">
        <v>460436204</v>
      </c>
      <c r="R5" s="150">
        <v>941428157</v>
      </c>
      <c r="S5" s="151">
        <v>489660606</v>
      </c>
      <c r="T5" s="150">
        <v>952805634</v>
      </c>
      <c r="U5" s="151">
        <v>575446627</v>
      </c>
      <c r="V5" s="150">
        <v>1062451220</v>
      </c>
      <c r="W5" s="151">
        <v>425037052</v>
      </c>
      <c r="X5" s="150">
        <v>837187268</v>
      </c>
      <c r="Y5" s="151">
        <v>0</v>
      </c>
      <c r="Z5" s="151">
        <v>0</v>
      </c>
      <c r="AA5" s="149">
        <v>4878175413</v>
      </c>
      <c r="AB5" s="150">
        <v>9536526660</v>
      </c>
      <c r="AC5" s="3">
        <f>+'CUADRO 25'!P178*1000000</f>
        <v>10560357635.999998</v>
      </c>
      <c r="AD5" s="134">
        <f>+AB5-AC5</f>
        <v>-1023830975.9999981</v>
      </c>
    </row>
    <row r="6" spans="1:31" x14ac:dyDescent="0.2">
      <c r="A6" s="15"/>
      <c r="B6" s="16"/>
      <c r="C6" s="118">
        <f t="shared" ref="C6:AB6" si="1">C7+C23+C53+C68</f>
        <v>426764397</v>
      </c>
      <c r="D6" s="119">
        <f t="shared" si="1"/>
        <v>833761978</v>
      </c>
      <c r="E6" s="118">
        <f t="shared" si="1"/>
        <v>431642901</v>
      </c>
      <c r="F6" s="119">
        <f t="shared" si="1"/>
        <v>818725801</v>
      </c>
      <c r="G6" s="118">
        <f t="shared" si="1"/>
        <v>382732549</v>
      </c>
      <c r="H6" s="119">
        <f t="shared" si="1"/>
        <v>744877160</v>
      </c>
      <c r="I6" s="118">
        <f t="shared" si="1"/>
        <v>424705671</v>
      </c>
      <c r="J6" s="119">
        <f t="shared" si="1"/>
        <v>805975305</v>
      </c>
      <c r="K6" s="118">
        <f t="shared" si="1"/>
        <v>391348086</v>
      </c>
      <c r="L6" s="119">
        <f t="shared" si="1"/>
        <v>789003290</v>
      </c>
      <c r="M6" s="118">
        <f t="shared" si="1"/>
        <v>402861444</v>
      </c>
      <c r="N6" s="119">
        <f t="shared" si="1"/>
        <v>775074043</v>
      </c>
      <c r="O6" s="118">
        <f t="shared" si="1"/>
        <v>467539876</v>
      </c>
      <c r="P6" s="119">
        <f t="shared" si="1"/>
        <v>975236804</v>
      </c>
      <c r="Q6" s="118">
        <f t="shared" si="1"/>
        <v>460436204</v>
      </c>
      <c r="R6" s="119">
        <f t="shared" si="1"/>
        <v>941428157</v>
      </c>
      <c r="S6" s="118">
        <f t="shared" si="1"/>
        <v>489660606</v>
      </c>
      <c r="T6" s="119">
        <f t="shared" si="1"/>
        <v>952805634</v>
      </c>
      <c r="U6" s="118">
        <f t="shared" si="1"/>
        <v>575446627</v>
      </c>
      <c r="V6" s="119">
        <f t="shared" si="1"/>
        <v>1062451220</v>
      </c>
      <c r="W6" s="118">
        <f t="shared" si="1"/>
        <v>447117005</v>
      </c>
      <c r="X6" s="119">
        <f t="shared" si="1"/>
        <v>882509554</v>
      </c>
      <c r="Y6" s="118">
        <f t="shared" si="1"/>
        <v>488942100</v>
      </c>
      <c r="Z6" s="119">
        <f t="shared" si="1"/>
        <v>910252433</v>
      </c>
      <c r="AA6" s="118">
        <f t="shared" si="1"/>
        <v>5389197466</v>
      </c>
      <c r="AB6" s="119">
        <f t="shared" si="1"/>
        <v>10492101379</v>
      </c>
      <c r="AC6" s="134">
        <f>+AB6-AC5</f>
        <v>-68256256.999998093</v>
      </c>
      <c r="AD6" s="3"/>
    </row>
    <row r="7" spans="1:31" x14ac:dyDescent="0.2">
      <c r="A7" s="17" t="s">
        <v>124</v>
      </c>
      <c r="B7" s="18"/>
      <c r="C7" s="120">
        <f t="shared" ref="C7:AB7" si="2">+C8+C16</f>
        <v>58100535</v>
      </c>
      <c r="D7" s="121">
        <f t="shared" si="2"/>
        <v>171423147</v>
      </c>
      <c r="E7" s="120">
        <f t="shared" si="2"/>
        <v>60413371</v>
      </c>
      <c r="F7" s="121">
        <f t="shared" si="2"/>
        <v>163965751</v>
      </c>
      <c r="G7" s="120">
        <f t="shared" si="2"/>
        <v>57140802</v>
      </c>
      <c r="H7" s="121">
        <f t="shared" si="2"/>
        <v>158587313</v>
      </c>
      <c r="I7" s="120">
        <f t="shared" si="2"/>
        <v>51636089</v>
      </c>
      <c r="J7" s="121">
        <f t="shared" si="2"/>
        <v>165418735</v>
      </c>
      <c r="K7" s="120">
        <f t="shared" si="2"/>
        <v>56908154</v>
      </c>
      <c r="L7" s="121">
        <f t="shared" si="2"/>
        <v>177652734</v>
      </c>
      <c r="M7" s="120">
        <f t="shared" si="2"/>
        <v>57233196</v>
      </c>
      <c r="N7" s="121">
        <f t="shared" si="2"/>
        <v>171009539</v>
      </c>
      <c r="O7" s="120">
        <f t="shared" si="2"/>
        <v>66260074</v>
      </c>
      <c r="P7" s="121">
        <f t="shared" si="2"/>
        <v>194518891</v>
      </c>
      <c r="Q7" s="120">
        <f t="shared" si="2"/>
        <v>61465953</v>
      </c>
      <c r="R7" s="121">
        <f t="shared" si="2"/>
        <v>173001824</v>
      </c>
      <c r="S7" s="120">
        <f t="shared" si="2"/>
        <v>69313364</v>
      </c>
      <c r="T7" s="121">
        <f t="shared" si="2"/>
        <v>193898022</v>
      </c>
      <c r="U7" s="120">
        <f t="shared" si="2"/>
        <v>75856144</v>
      </c>
      <c r="V7" s="121">
        <f t="shared" si="2"/>
        <v>211084190</v>
      </c>
      <c r="W7" s="120">
        <f t="shared" si="2"/>
        <v>71415322</v>
      </c>
      <c r="X7" s="121">
        <f t="shared" si="2"/>
        <v>195951692</v>
      </c>
      <c r="Y7" s="120">
        <f t="shared" si="2"/>
        <v>72421339</v>
      </c>
      <c r="Z7" s="121">
        <f t="shared" si="2"/>
        <v>212871053</v>
      </c>
      <c r="AA7" s="120">
        <f t="shared" si="2"/>
        <v>758164343</v>
      </c>
      <c r="AB7" s="121">
        <f t="shared" si="2"/>
        <v>2189382891</v>
      </c>
      <c r="AD7" s="120">
        <f t="shared" ref="AD7:AE7" si="3">+AD8+AD16</f>
        <v>0</v>
      </c>
      <c r="AE7" s="121">
        <f t="shared" si="3"/>
        <v>0</v>
      </c>
    </row>
    <row r="8" spans="1:31" x14ac:dyDescent="0.2">
      <c r="A8" s="17" t="s">
        <v>125</v>
      </c>
      <c r="B8" s="18"/>
      <c r="C8" s="122">
        <f t="shared" ref="C8:AB8" si="4">SUM(C9:C15)</f>
        <v>39120630</v>
      </c>
      <c r="D8" s="123">
        <f t="shared" si="4"/>
        <v>81273068</v>
      </c>
      <c r="E8" s="122">
        <f t="shared" si="4"/>
        <v>42043868</v>
      </c>
      <c r="F8" s="123">
        <f t="shared" si="4"/>
        <v>88304244</v>
      </c>
      <c r="G8" s="122">
        <f t="shared" si="4"/>
        <v>40407549</v>
      </c>
      <c r="H8" s="123">
        <f t="shared" si="4"/>
        <v>84748971</v>
      </c>
      <c r="I8" s="122">
        <f t="shared" si="4"/>
        <v>37400766</v>
      </c>
      <c r="J8" s="123">
        <f t="shared" si="4"/>
        <v>90765327</v>
      </c>
      <c r="K8" s="122">
        <f t="shared" si="4"/>
        <v>39569743</v>
      </c>
      <c r="L8" s="123">
        <f t="shared" si="4"/>
        <v>94413680</v>
      </c>
      <c r="M8" s="122">
        <f t="shared" si="4"/>
        <v>41444018</v>
      </c>
      <c r="N8" s="123">
        <f t="shared" si="4"/>
        <v>91567555</v>
      </c>
      <c r="O8" s="122">
        <f t="shared" si="4"/>
        <v>47147096</v>
      </c>
      <c r="P8" s="123">
        <f t="shared" si="4"/>
        <v>103136422</v>
      </c>
      <c r="Q8" s="122">
        <f t="shared" si="4"/>
        <v>44946161</v>
      </c>
      <c r="R8" s="123">
        <f t="shared" si="4"/>
        <v>88199483</v>
      </c>
      <c r="S8" s="122">
        <f t="shared" si="4"/>
        <v>49805012</v>
      </c>
      <c r="T8" s="123">
        <f t="shared" si="4"/>
        <v>103671649</v>
      </c>
      <c r="U8" s="122">
        <f t="shared" si="4"/>
        <v>52695259</v>
      </c>
      <c r="V8" s="123">
        <f t="shared" si="4"/>
        <v>106038299</v>
      </c>
      <c r="W8" s="122">
        <f t="shared" si="4"/>
        <v>49034631</v>
      </c>
      <c r="X8" s="123">
        <f t="shared" si="4"/>
        <v>104216224</v>
      </c>
      <c r="Y8" s="122">
        <f t="shared" si="4"/>
        <v>50467839</v>
      </c>
      <c r="Z8" s="123">
        <f t="shared" si="4"/>
        <v>108857327</v>
      </c>
      <c r="AA8" s="122">
        <f t="shared" si="4"/>
        <v>534082572</v>
      </c>
      <c r="AB8" s="123">
        <f t="shared" si="4"/>
        <v>1145192249</v>
      </c>
      <c r="AC8" s="3"/>
      <c r="AD8" s="122">
        <f t="shared" ref="AD8:AE8" si="5">SUM(AD9:AD15)</f>
        <v>0</v>
      </c>
      <c r="AE8" s="123">
        <f t="shared" si="5"/>
        <v>0</v>
      </c>
    </row>
    <row r="9" spans="1:31" s="27" customFormat="1" outlineLevel="1" x14ac:dyDescent="0.2">
      <c r="A9" s="189" t="s">
        <v>3</v>
      </c>
      <c r="B9" s="19" t="s">
        <v>50</v>
      </c>
      <c r="C9" s="175">
        <v>5193827</v>
      </c>
      <c r="D9" s="176">
        <v>2261366</v>
      </c>
      <c r="E9" s="177">
        <v>5187585</v>
      </c>
      <c r="F9" s="176">
        <v>2385952</v>
      </c>
      <c r="G9" s="177">
        <v>4799981</v>
      </c>
      <c r="H9" s="176">
        <v>2728455</v>
      </c>
      <c r="I9" s="177">
        <v>5800688</v>
      </c>
      <c r="J9" s="176">
        <v>3795502</v>
      </c>
      <c r="K9" s="177">
        <v>6232370</v>
      </c>
      <c r="L9" s="176">
        <v>2444964</v>
      </c>
      <c r="M9" s="177">
        <v>7946138</v>
      </c>
      <c r="N9" s="176">
        <v>3239370</v>
      </c>
      <c r="O9" s="177">
        <v>9585839</v>
      </c>
      <c r="P9" s="176">
        <v>2896769</v>
      </c>
      <c r="Q9" s="177">
        <v>10292135</v>
      </c>
      <c r="R9" s="176">
        <v>3110524</v>
      </c>
      <c r="S9" s="177">
        <v>10260654</v>
      </c>
      <c r="T9" s="176">
        <v>2891167</v>
      </c>
      <c r="U9" s="177">
        <v>11050215</v>
      </c>
      <c r="V9" s="176">
        <v>3015745</v>
      </c>
      <c r="W9" s="177">
        <v>9520997</v>
      </c>
      <c r="X9" s="176">
        <v>2579888</v>
      </c>
      <c r="Y9" s="177">
        <v>9692754</v>
      </c>
      <c r="Z9" s="177">
        <v>3092264</v>
      </c>
      <c r="AA9" s="175">
        <f t="shared" ref="AA9:AB42" si="6">C9+E9+G9+I9+K9+M9+O9+Q9+S9+U9+W9+Y9</f>
        <v>95563183</v>
      </c>
      <c r="AB9" s="176">
        <f t="shared" si="6"/>
        <v>34441966</v>
      </c>
      <c r="AD9" s="177"/>
      <c r="AE9" s="177"/>
    </row>
    <row r="10" spans="1:31" s="27" customFormat="1" outlineLevel="1" x14ac:dyDescent="0.2">
      <c r="A10" s="189" t="s">
        <v>4</v>
      </c>
      <c r="B10" s="19" t="s">
        <v>51</v>
      </c>
      <c r="C10" s="175">
        <v>15160784</v>
      </c>
      <c r="D10" s="176">
        <v>27530390</v>
      </c>
      <c r="E10" s="177">
        <v>17250201</v>
      </c>
      <c r="F10" s="176">
        <v>26793572</v>
      </c>
      <c r="G10" s="177">
        <v>18796692</v>
      </c>
      <c r="H10" s="176">
        <v>28279501</v>
      </c>
      <c r="I10" s="177">
        <v>14240080</v>
      </c>
      <c r="J10" s="176">
        <v>27178941</v>
      </c>
      <c r="K10" s="177">
        <v>12427257</v>
      </c>
      <c r="L10" s="176">
        <v>25227675</v>
      </c>
      <c r="M10" s="177">
        <v>14317099</v>
      </c>
      <c r="N10" s="176">
        <v>25789955</v>
      </c>
      <c r="O10" s="177">
        <v>17761074</v>
      </c>
      <c r="P10" s="176">
        <v>33170396</v>
      </c>
      <c r="Q10" s="177">
        <v>17653631</v>
      </c>
      <c r="R10" s="176">
        <v>28626254</v>
      </c>
      <c r="S10" s="177">
        <v>19379243</v>
      </c>
      <c r="T10" s="176">
        <v>33104997</v>
      </c>
      <c r="U10" s="177">
        <v>20100989</v>
      </c>
      <c r="V10" s="176">
        <v>34096375</v>
      </c>
      <c r="W10" s="177">
        <v>17011816</v>
      </c>
      <c r="X10" s="176">
        <v>31210171</v>
      </c>
      <c r="Y10" s="177">
        <v>18685477</v>
      </c>
      <c r="Z10" s="177">
        <v>32922152</v>
      </c>
      <c r="AA10" s="175">
        <f t="shared" si="6"/>
        <v>202784343</v>
      </c>
      <c r="AB10" s="176">
        <f t="shared" si="6"/>
        <v>353930379</v>
      </c>
      <c r="AD10" s="177"/>
      <c r="AE10" s="177"/>
    </row>
    <row r="11" spans="1:31" s="27" customFormat="1" outlineLevel="1" x14ac:dyDescent="0.2">
      <c r="A11" s="189" t="s">
        <v>5</v>
      </c>
      <c r="B11" s="19" t="s">
        <v>52</v>
      </c>
      <c r="C11" s="175">
        <v>4726230</v>
      </c>
      <c r="D11" s="176">
        <v>3050121</v>
      </c>
      <c r="E11" s="177">
        <v>4715125</v>
      </c>
      <c r="F11" s="176">
        <v>3862585</v>
      </c>
      <c r="G11" s="177">
        <v>3756285</v>
      </c>
      <c r="H11" s="176">
        <v>3494807</v>
      </c>
      <c r="I11" s="177">
        <v>3945070</v>
      </c>
      <c r="J11" s="176">
        <v>3984714</v>
      </c>
      <c r="K11" s="177">
        <v>4625508</v>
      </c>
      <c r="L11" s="176">
        <v>4977077</v>
      </c>
      <c r="M11" s="177">
        <v>3883460</v>
      </c>
      <c r="N11" s="176">
        <v>3901401</v>
      </c>
      <c r="O11" s="177">
        <v>3996010</v>
      </c>
      <c r="P11" s="176">
        <v>3878967</v>
      </c>
      <c r="Q11" s="177">
        <v>3276796</v>
      </c>
      <c r="R11" s="176">
        <v>3450497</v>
      </c>
      <c r="S11" s="177">
        <v>4360653</v>
      </c>
      <c r="T11" s="176">
        <v>4164788</v>
      </c>
      <c r="U11" s="177">
        <v>5420517</v>
      </c>
      <c r="V11" s="176">
        <v>4790015</v>
      </c>
      <c r="W11" s="177">
        <v>5574832</v>
      </c>
      <c r="X11" s="176">
        <v>5569122</v>
      </c>
      <c r="Y11" s="177">
        <v>6168746</v>
      </c>
      <c r="Z11" s="177">
        <v>6366458</v>
      </c>
      <c r="AA11" s="175">
        <f t="shared" si="6"/>
        <v>54449232</v>
      </c>
      <c r="AB11" s="176">
        <f t="shared" si="6"/>
        <v>51490552</v>
      </c>
      <c r="AD11" s="177"/>
      <c r="AE11" s="177"/>
    </row>
    <row r="12" spans="1:31" s="27" customFormat="1" outlineLevel="1" x14ac:dyDescent="0.2">
      <c r="A12" s="189" t="s">
        <v>6</v>
      </c>
      <c r="B12" s="19" t="s">
        <v>53</v>
      </c>
      <c r="C12" s="175">
        <v>79727</v>
      </c>
      <c r="D12" s="176">
        <v>621287</v>
      </c>
      <c r="E12" s="177">
        <v>170780</v>
      </c>
      <c r="F12" s="176">
        <v>1144382</v>
      </c>
      <c r="G12" s="177">
        <v>121110</v>
      </c>
      <c r="H12" s="176">
        <v>798838</v>
      </c>
      <c r="I12" s="177">
        <v>218167</v>
      </c>
      <c r="J12" s="176">
        <v>1289090</v>
      </c>
      <c r="K12" s="177">
        <v>296594</v>
      </c>
      <c r="L12" s="176">
        <v>1511629</v>
      </c>
      <c r="M12" s="177">
        <v>148225</v>
      </c>
      <c r="N12" s="176">
        <v>950853</v>
      </c>
      <c r="O12" s="177">
        <v>276731</v>
      </c>
      <c r="P12" s="176">
        <v>1304919</v>
      </c>
      <c r="Q12" s="177">
        <v>314750</v>
      </c>
      <c r="R12" s="176">
        <v>1600391</v>
      </c>
      <c r="S12" s="177">
        <v>216352</v>
      </c>
      <c r="T12" s="176">
        <v>1408602</v>
      </c>
      <c r="U12" s="177">
        <v>217265</v>
      </c>
      <c r="V12" s="176">
        <v>1421676</v>
      </c>
      <c r="W12" s="177">
        <v>224257</v>
      </c>
      <c r="X12" s="176">
        <v>1144273</v>
      </c>
      <c r="Y12" s="177">
        <v>223299</v>
      </c>
      <c r="Z12" s="177">
        <v>2096810</v>
      </c>
      <c r="AA12" s="175">
        <f t="shared" si="6"/>
        <v>2507257</v>
      </c>
      <c r="AB12" s="176">
        <f t="shared" si="6"/>
        <v>15292750</v>
      </c>
      <c r="AD12" s="177"/>
      <c r="AE12" s="177"/>
    </row>
    <row r="13" spans="1:31" s="27" customFormat="1" outlineLevel="1" x14ac:dyDescent="0.2">
      <c r="A13" s="189" t="s">
        <v>7</v>
      </c>
      <c r="B13" s="19" t="s">
        <v>107</v>
      </c>
      <c r="C13" s="175">
        <v>5095464</v>
      </c>
      <c r="D13" s="176">
        <v>21363480</v>
      </c>
      <c r="E13" s="177">
        <v>5922563</v>
      </c>
      <c r="F13" s="176">
        <v>25827267</v>
      </c>
      <c r="G13" s="177">
        <v>4776902</v>
      </c>
      <c r="H13" s="176">
        <v>22430095</v>
      </c>
      <c r="I13" s="177">
        <v>6094374</v>
      </c>
      <c r="J13" s="176">
        <v>24172745</v>
      </c>
      <c r="K13" s="177">
        <v>5776724</v>
      </c>
      <c r="L13" s="176">
        <v>26861788</v>
      </c>
      <c r="M13" s="177">
        <v>5721795</v>
      </c>
      <c r="N13" s="176">
        <v>28067157</v>
      </c>
      <c r="O13" s="177">
        <v>5992624</v>
      </c>
      <c r="P13" s="176">
        <v>26207259</v>
      </c>
      <c r="Q13" s="177">
        <v>5389974</v>
      </c>
      <c r="R13" s="176">
        <v>22990792</v>
      </c>
      <c r="S13" s="177">
        <v>5253716</v>
      </c>
      <c r="T13" s="176">
        <v>25391750</v>
      </c>
      <c r="U13" s="177">
        <v>5739875</v>
      </c>
      <c r="V13" s="176">
        <v>25244709</v>
      </c>
      <c r="W13" s="177">
        <v>5792244</v>
      </c>
      <c r="X13" s="176">
        <v>23190193</v>
      </c>
      <c r="Y13" s="177">
        <v>6084619</v>
      </c>
      <c r="Z13" s="177">
        <v>25030971</v>
      </c>
      <c r="AA13" s="175">
        <f t="shared" si="6"/>
        <v>67640874</v>
      </c>
      <c r="AB13" s="176">
        <f t="shared" si="6"/>
        <v>296778206</v>
      </c>
      <c r="AD13" s="177"/>
      <c r="AE13" s="177"/>
    </row>
    <row r="14" spans="1:31" s="27" customFormat="1" outlineLevel="1" x14ac:dyDescent="0.2">
      <c r="A14" s="189" t="s">
        <v>8</v>
      </c>
      <c r="B14" s="19" t="s">
        <v>54</v>
      </c>
      <c r="C14" s="175">
        <v>2118341</v>
      </c>
      <c r="D14" s="176">
        <v>3891174</v>
      </c>
      <c r="E14" s="177">
        <v>2298386</v>
      </c>
      <c r="F14" s="176">
        <v>5267418</v>
      </c>
      <c r="G14" s="177">
        <v>2775661</v>
      </c>
      <c r="H14" s="176">
        <v>5366041</v>
      </c>
      <c r="I14" s="177">
        <v>2068090</v>
      </c>
      <c r="J14" s="176">
        <v>6026464</v>
      </c>
      <c r="K14" s="177">
        <v>3916131</v>
      </c>
      <c r="L14" s="176">
        <v>8356205</v>
      </c>
      <c r="M14" s="177">
        <v>3450355</v>
      </c>
      <c r="N14" s="176">
        <v>6452048</v>
      </c>
      <c r="O14" s="177">
        <v>2619475</v>
      </c>
      <c r="P14" s="176">
        <v>6451021</v>
      </c>
      <c r="Q14" s="177">
        <v>2310244</v>
      </c>
      <c r="R14" s="176">
        <v>5298742</v>
      </c>
      <c r="S14" s="177">
        <v>2677133</v>
      </c>
      <c r="T14" s="176">
        <v>7442282</v>
      </c>
      <c r="U14" s="177">
        <v>2245503</v>
      </c>
      <c r="V14" s="176">
        <v>6296236</v>
      </c>
      <c r="W14" s="177">
        <v>2624570</v>
      </c>
      <c r="X14" s="176">
        <v>7329944</v>
      </c>
      <c r="Y14" s="177">
        <v>2085589</v>
      </c>
      <c r="Z14" s="177">
        <v>7137362</v>
      </c>
      <c r="AA14" s="175">
        <f t="shared" si="6"/>
        <v>31189478</v>
      </c>
      <c r="AB14" s="176">
        <f t="shared" si="6"/>
        <v>75314937</v>
      </c>
      <c r="AD14" s="177"/>
      <c r="AE14" s="177"/>
    </row>
    <row r="15" spans="1:31" s="27" customFormat="1" outlineLevel="1" x14ac:dyDescent="0.2">
      <c r="A15" s="189" t="s">
        <v>9</v>
      </c>
      <c r="B15" s="19" t="s">
        <v>55</v>
      </c>
      <c r="C15" s="175">
        <v>6746257</v>
      </c>
      <c r="D15" s="176">
        <v>22555250</v>
      </c>
      <c r="E15" s="177">
        <v>6499228</v>
      </c>
      <c r="F15" s="176">
        <v>23023068</v>
      </c>
      <c r="G15" s="177">
        <v>5380918</v>
      </c>
      <c r="H15" s="176">
        <v>21651234</v>
      </c>
      <c r="I15" s="177">
        <v>5034297</v>
      </c>
      <c r="J15" s="176">
        <v>24317871</v>
      </c>
      <c r="K15" s="177">
        <v>6295159</v>
      </c>
      <c r="L15" s="176">
        <v>25034342</v>
      </c>
      <c r="M15" s="177">
        <v>5976946</v>
      </c>
      <c r="N15" s="176">
        <v>23166771</v>
      </c>
      <c r="O15" s="177">
        <v>6915343</v>
      </c>
      <c r="P15" s="176">
        <v>29227091</v>
      </c>
      <c r="Q15" s="177">
        <v>5708631</v>
      </c>
      <c r="R15" s="176">
        <v>23122283</v>
      </c>
      <c r="S15" s="177">
        <v>7657261</v>
      </c>
      <c r="T15" s="176">
        <v>29268063</v>
      </c>
      <c r="U15" s="177">
        <v>7920895</v>
      </c>
      <c r="V15" s="176">
        <v>31173543</v>
      </c>
      <c r="W15" s="177">
        <v>8285915</v>
      </c>
      <c r="X15" s="176">
        <v>33192633</v>
      </c>
      <c r="Y15" s="177">
        <v>7527355</v>
      </c>
      <c r="Z15" s="177">
        <v>32211310</v>
      </c>
      <c r="AA15" s="175">
        <f t="shared" si="6"/>
        <v>79948205</v>
      </c>
      <c r="AB15" s="176">
        <f t="shared" si="6"/>
        <v>317943459</v>
      </c>
      <c r="AD15" s="177"/>
      <c r="AE15" s="177"/>
    </row>
    <row r="16" spans="1:31" s="27" customFormat="1" x14ac:dyDescent="0.2">
      <c r="A16" s="20" t="s">
        <v>126</v>
      </c>
      <c r="B16" s="18"/>
      <c r="C16" s="178">
        <f t="shared" ref="C16:AB16" si="7">SUM(C17:C22)</f>
        <v>18979905</v>
      </c>
      <c r="D16" s="179">
        <f t="shared" si="7"/>
        <v>90150079</v>
      </c>
      <c r="E16" s="178">
        <f t="shared" si="7"/>
        <v>18369503</v>
      </c>
      <c r="F16" s="179">
        <f t="shared" si="7"/>
        <v>75661507</v>
      </c>
      <c r="G16" s="178">
        <f t="shared" si="7"/>
        <v>16733253</v>
      </c>
      <c r="H16" s="179">
        <f t="shared" si="7"/>
        <v>73838342</v>
      </c>
      <c r="I16" s="178">
        <f t="shared" si="7"/>
        <v>14235323</v>
      </c>
      <c r="J16" s="179">
        <f t="shared" si="7"/>
        <v>74653408</v>
      </c>
      <c r="K16" s="178">
        <f t="shared" si="7"/>
        <v>17338411</v>
      </c>
      <c r="L16" s="179">
        <f t="shared" si="7"/>
        <v>83239054</v>
      </c>
      <c r="M16" s="178">
        <f t="shared" si="7"/>
        <v>15789178</v>
      </c>
      <c r="N16" s="179">
        <f t="shared" si="7"/>
        <v>79441984</v>
      </c>
      <c r="O16" s="178">
        <f t="shared" si="7"/>
        <v>19112978</v>
      </c>
      <c r="P16" s="179">
        <f t="shared" si="7"/>
        <v>91382469</v>
      </c>
      <c r="Q16" s="178">
        <f t="shared" si="7"/>
        <v>16519792</v>
      </c>
      <c r="R16" s="179">
        <f t="shared" si="7"/>
        <v>84802341</v>
      </c>
      <c r="S16" s="178">
        <f t="shared" si="7"/>
        <v>19508352</v>
      </c>
      <c r="T16" s="179">
        <f t="shared" si="7"/>
        <v>90226373</v>
      </c>
      <c r="U16" s="178">
        <f t="shared" si="7"/>
        <v>23160885</v>
      </c>
      <c r="V16" s="179">
        <f t="shared" si="7"/>
        <v>105045891</v>
      </c>
      <c r="W16" s="178">
        <f t="shared" si="7"/>
        <v>22380691</v>
      </c>
      <c r="X16" s="179">
        <f t="shared" si="7"/>
        <v>91735468</v>
      </c>
      <c r="Y16" s="178">
        <f t="shared" si="7"/>
        <v>21953500</v>
      </c>
      <c r="Z16" s="179">
        <f t="shared" si="7"/>
        <v>104013726</v>
      </c>
      <c r="AA16" s="178">
        <f t="shared" si="7"/>
        <v>224081771</v>
      </c>
      <c r="AB16" s="179">
        <f t="shared" si="7"/>
        <v>1044190642</v>
      </c>
      <c r="AD16" s="178">
        <f t="shared" ref="AD16:AE16" si="8">SUM(AD17:AD22)</f>
        <v>0</v>
      </c>
      <c r="AE16" s="179">
        <f t="shared" si="8"/>
        <v>0</v>
      </c>
    </row>
    <row r="17" spans="1:31" s="27" customFormat="1" outlineLevel="1" x14ac:dyDescent="0.2">
      <c r="A17" s="189" t="s">
        <v>10</v>
      </c>
      <c r="B17" s="19" t="s">
        <v>108</v>
      </c>
      <c r="C17" s="175">
        <v>1524219</v>
      </c>
      <c r="D17" s="176">
        <v>3393273</v>
      </c>
      <c r="E17" s="177">
        <v>1875075</v>
      </c>
      <c r="F17" s="176">
        <v>3041299</v>
      </c>
      <c r="G17" s="177">
        <v>1807297</v>
      </c>
      <c r="H17" s="176">
        <v>3104601</v>
      </c>
      <c r="I17" s="177">
        <v>1175515</v>
      </c>
      <c r="J17" s="176">
        <v>3449307</v>
      </c>
      <c r="K17" s="177">
        <v>1942571</v>
      </c>
      <c r="L17" s="176">
        <v>4009903</v>
      </c>
      <c r="M17" s="177">
        <v>1529487</v>
      </c>
      <c r="N17" s="176">
        <v>3888848</v>
      </c>
      <c r="O17" s="177">
        <v>1983198</v>
      </c>
      <c r="P17" s="176">
        <v>4086003</v>
      </c>
      <c r="Q17" s="177">
        <v>1620331</v>
      </c>
      <c r="R17" s="176">
        <v>3637421</v>
      </c>
      <c r="S17" s="177">
        <v>1743697</v>
      </c>
      <c r="T17" s="176">
        <v>3439926</v>
      </c>
      <c r="U17" s="177">
        <v>2452745</v>
      </c>
      <c r="V17" s="176">
        <v>4007658</v>
      </c>
      <c r="W17" s="177">
        <v>2162751</v>
      </c>
      <c r="X17" s="176">
        <v>4677979</v>
      </c>
      <c r="Y17" s="177">
        <v>1981656</v>
      </c>
      <c r="Z17" s="177">
        <v>3790416</v>
      </c>
      <c r="AA17" s="175">
        <f t="shared" si="6"/>
        <v>21798542</v>
      </c>
      <c r="AB17" s="176">
        <f t="shared" si="6"/>
        <v>44526634</v>
      </c>
      <c r="AD17" s="177"/>
      <c r="AE17" s="177"/>
    </row>
    <row r="18" spans="1:31" s="27" customFormat="1" outlineLevel="1" x14ac:dyDescent="0.2">
      <c r="A18" s="189" t="s">
        <v>11</v>
      </c>
      <c r="B18" s="19" t="s">
        <v>56</v>
      </c>
      <c r="C18" s="175">
        <v>4718711</v>
      </c>
      <c r="D18" s="176">
        <v>16392943</v>
      </c>
      <c r="E18" s="177">
        <v>4285204</v>
      </c>
      <c r="F18" s="176">
        <v>13906397</v>
      </c>
      <c r="G18" s="177">
        <v>3720212</v>
      </c>
      <c r="H18" s="176">
        <v>13504748</v>
      </c>
      <c r="I18" s="177">
        <v>3444070</v>
      </c>
      <c r="J18" s="176">
        <v>14924710</v>
      </c>
      <c r="K18" s="177">
        <v>3713108</v>
      </c>
      <c r="L18" s="176">
        <v>14164319</v>
      </c>
      <c r="M18" s="177">
        <v>3862002</v>
      </c>
      <c r="N18" s="176">
        <v>15335924</v>
      </c>
      <c r="O18" s="177">
        <v>4758487</v>
      </c>
      <c r="P18" s="176">
        <v>17486952</v>
      </c>
      <c r="Q18" s="177">
        <v>4298744</v>
      </c>
      <c r="R18" s="176">
        <v>18366822</v>
      </c>
      <c r="S18" s="177">
        <v>5078019</v>
      </c>
      <c r="T18" s="176">
        <v>18952480</v>
      </c>
      <c r="U18" s="177">
        <v>5148495</v>
      </c>
      <c r="V18" s="176">
        <v>18964658</v>
      </c>
      <c r="W18" s="177">
        <v>6343434</v>
      </c>
      <c r="X18" s="176">
        <v>18141430</v>
      </c>
      <c r="Y18" s="177">
        <v>5645185</v>
      </c>
      <c r="Z18" s="177">
        <v>19118189</v>
      </c>
      <c r="AA18" s="175">
        <f t="shared" si="6"/>
        <v>55015671</v>
      </c>
      <c r="AB18" s="176">
        <f t="shared" si="6"/>
        <v>199259572</v>
      </c>
      <c r="AD18" s="177"/>
      <c r="AE18" s="177"/>
    </row>
    <row r="19" spans="1:31" s="27" customFormat="1" outlineLevel="1" x14ac:dyDescent="0.2">
      <c r="A19" s="189" t="s">
        <v>12</v>
      </c>
      <c r="B19" s="19" t="s">
        <v>57</v>
      </c>
      <c r="C19" s="175">
        <v>3622132</v>
      </c>
      <c r="D19" s="176">
        <v>6947585</v>
      </c>
      <c r="E19" s="177">
        <v>4651992</v>
      </c>
      <c r="F19" s="176">
        <v>8017715</v>
      </c>
      <c r="G19" s="177">
        <v>4137321</v>
      </c>
      <c r="H19" s="176">
        <v>7655110</v>
      </c>
      <c r="I19" s="177">
        <v>3040262</v>
      </c>
      <c r="J19" s="176">
        <v>6402608</v>
      </c>
      <c r="K19" s="177">
        <v>3617443</v>
      </c>
      <c r="L19" s="176">
        <v>7308897</v>
      </c>
      <c r="M19" s="177">
        <v>3355561</v>
      </c>
      <c r="N19" s="176">
        <v>7776966</v>
      </c>
      <c r="O19" s="177">
        <v>3639909</v>
      </c>
      <c r="P19" s="176">
        <v>7530136</v>
      </c>
      <c r="Q19" s="177">
        <v>3019851</v>
      </c>
      <c r="R19" s="176">
        <v>6423018</v>
      </c>
      <c r="S19" s="177">
        <v>3947900</v>
      </c>
      <c r="T19" s="176">
        <v>7903610</v>
      </c>
      <c r="U19" s="177">
        <v>5090589</v>
      </c>
      <c r="V19" s="176">
        <v>9257778</v>
      </c>
      <c r="W19" s="177">
        <v>4631377</v>
      </c>
      <c r="X19" s="176">
        <v>8706868</v>
      </c>
      <c r="Y19" s="177">
        <v>4307097</v>
      </c>
      <c r="Z19" s="177">
        <v>8277662</v>
      </c>
      <c r="AA19" s="175">
        <f t="shared" si="6"/>
        <v>47061434</v>
      </c>
      <c r="AB19" s="176">
        <f t="shared" si="6"/>
        <v>92207953</v>
      </c>
      <c r="AD19" s="177"/>
      <c r="AE19" s="177"/>
    </row>
    <row r="20" spans="1:31" s="27" customFormat="1" outlineLevel="1" x14ac:dyDescent="0.2">
      <c r="A20" s="189" t="s">
        <v>13</v>
      </c>
      <c r="B20" s="19" t="s">
        <v>58</v>
      </c>
      <c r="C20" s="175">
        <v>2667739</v>
      </c>
      <c r="D20" s="176">
        <v>12190716</v>
      </c>
      <c r="E20" s="177">
        <v>2389331</v>
      </c>
      <c r="F20" s="176">
        <v>10000779</v>
      </c>
      <c r="G20" s="177">
        <v>2534324</v>
      </c>
      <c r="H20" s="176">
        <v>12878540</v>
      </c>
      <c r="I20" s="177">
        <v>2227610</v>
      </c>
      <c r="J20" s="176">
        <v>12511558</v>
      </c>
      <c r="K20" s="177">
        <v>2892719</v>
      </c>
      <c r="L20" s="176">
        <v>12675655</v>
      </c>
      <c r="M20" s="177">
        <v>2161597</v>
      </c>
      <c r="N20" s="176">
        <v>11467930</v>
      </c>
      <c r="O20" s="177">
        <v>2652221</v>
      </c>
      <c r="P20" s="176">
        <v>12385392</v>
      </c>
      <c r="Q20" s="177">
        <v>1902293</v>
      </c>
      <c r="R20" s="176">
        <v>10232096</v>
      </c>
      <c r="S20" s="177">
        <v>2575842</v>
      </c>
      <c r="T20" s="176">
        <v>10879411</v>
      </c>
      <c r="U20" s="177">
        <v>2836039</v>
      </c>
      <c r="V20" s="176">
        <v>12175156</v>
      </c>
      <c r="W20" s="177">
        <v>2765820</v>
      </c>
      <c r="X20" s="176">
        <v>12893123</v>
      </c>
      <c r="Y20" s="177">
        <v>2679203</v>
      </c>
      <c r="Z20" s="177">
        <v>14347349</v>
      </c>
      <c r="AA20" s="175">
        <f t="shared" si="6"/>
        <v>30284738</v>
      </c>
      <c r="AB20" s="176">
        <f t="shared" si="6"/>
        <v>144637705</v>
      </c>
      <c r="AD20" s="177"/>
      <c r="AE20" s="177"/>
    </row>
    <row r="21" spans="1:31" s="27" customFormat="1" outlineLevel="1" x14ac:dyDescent="0.2">
      <c r="A21" s="189" t="s">
        <v>14</v>
      </c>
      <c r="B21" s="19" t="s">
        <v>109</v>
      </c>
      <c r="C21" s="175">
        <v>6446949</v>
      </c>
      <c r="D21" s="176">
        <v>51196323</v>
      </c>
      <c r="E21" s="177">
        <v>5167609</v>
      </c>
      <c r="F21" s="176">
        <v>40635053</v>
      </c>
      <c r="G21" s="177">
        <v>4534049</v>
      </c>
      <c r="H21" s="176">
        <v>36685512</v>
      </c>
      <c r="I21" s="177">
        <v>4347457</v>
      </c>
      <c r="J21" s="176">
        <v>37330048</v>
      </c>
      <c r="K21" s="177">
        <v>5156848</v>
      </c>
      <c r="L21" s="176">
        <v>44648182</v>
      </c>
      <c r="M21" s="177">
        <v>4879535</v>
      </c>
      <c r="N21" s="176">
        <v>40824905</v>
      </c>
      <c r="O21" s="177">
        <v>6022072</v>
      </c>
      <c r="P21" s="176">
        <v>47975138</v>
      </c>
      <c r="Q21" s="177">
        <v>5678573</v>
      </c>
      <c r="R21" s="176">
        <v>46142984</v>
      </c>
      <c r="S21" s="177">
        <v>6162582</v>
      </c>
      <c r="T21" s="176">
        <v>49022182</v>
      </c>
      <c r="U21" s="177">
        <v>7630495</v>
      </c>
      <c r="V21" s="176">
        <v>60615327</v>
      </c>
      <c r="W21" s="177">
        <v>6477126</v>
      </c>
      <c r="X21" s="176">
        <v>47315640</v>
      </c>
      <c r="Y21" s="177">
        <v>7340359</v>
      </c>
      <c r="Z21" s="177">
        <v>58480110</v>
      </c>
      <c r="AA21" s="175">
        <f t="shared" si="6"/>
        <v>69843654</v>
      </c>
      <c r="AB21" s="176">
        <f t="shared" si="6"/>
        <v>560871404</v>
      </c>
      <c r="AD21" s="177"/>
      <c r="AE21" s="177"/>
    </row>
    <row r="22" spans="1:31" s="27" customFormat="1" outlineLevel="1" x14ac:dyDescent="0.2">
      <c r="A22" s="189" t="s">
        <v>120</v>
      </c>
      <c r="B22" s="19" t="s">
        <v>122</v>
      </c>
      <c r="C22" s="175">
        <v>155</v>
      </c>
      <c r="D22" s="176">
        <v>29239</v>
      </c>
      <c r="E22" s="177">
        <v>292</v>
      </c>
      <c r="F22" s="176">
        <v>60264</v>
      </c>
      <c r="G22" s="177">
        <v>50</v>
      </c>
      <c r="H22" s="176">
        <v>9831</v>
      </c>
      <c r="I22" s="177">
        <v>409</v>
      </c>
      <c r="J22" s="176">
        <v>35177</v>
      </c>
      <c r="K22" s="177">
        <v>15722</v>
      </c>
      <c r="L22" s="176">
        <v>432098</v>
      </c>
      <c r="M22" s="177">
        <v>996</v>
      </c>
      <c r="N22" s="176">
        <v>147411</v>
      </c>
      <c r="O22" s="177">
        <v>57091</v>
      </c>
      <c r="P22" s="176">
        <v>1918848</v>
      </c>
      <c r="Q22" s="177"/>
      <c r="R22" s="176"/>
      <c r="S22" s="177">
        <v>312</v>
      </c>
      <c r="T22" s="176">
        <v>28764</v>
      </c>
      <c r="U22" s="177">
        <v>2522</v>
      </c>
      <c r="V22" s="176">
        <v>25314</v>
      </c>
      <c r="W22" s="177">
        <v>183</v>
      </c>
      <c r="X22" s="176">
        <v>428</v>
      </c>
      <c r="Y22" s="177"/>
      <c r="Z22" s="177"/>
      <c r="AA22" s="175">
        <f t="shared" si="6"/>
        <v>77732</v>
      </c>
      <c r="AB22" s="176">
        <f t="shared" si="6"/>
        <v>2687374</v>
      </c>
      <c r="AD22" s="177"/>
      <c r="AE22" s="177"/>
    </row>
    <row r="23" spans="1:31" s="27" customFormat="1" x14ac:dyDescent="0.2">
      <c r="A23" s="17" t="s">
        <v>127</v>
      </c>
      <c r="B23" s="18"/>
      <c r="C23" s="178">
        <f t="shared" ref="C23:AB23" si="9">C24+C29+C35+C48+C52</f>
        <v>331171799</v>
      </c>
      <c r="D23" s="179">
        <f t="shared" si="9"/>
        <v>373247352</v>
      </c>
      <c r="E23" s="178">
        <f t="shared" si="9"/>
        <v>339357302</v>
      </c>
      <c r="F23" s="179">
        <f t="shared" si="9"/>
        <v>377031513</v>
      </c>
      <c r="G23" s="178">
        <f t="shared" si="9"/>
        <v>296603391</v>
      </c>
      <c r="H23" s="179">
        <f t="shared" si="9"/>
        <v>346245622</v>
      </c>
      <c r="I23" s="178">
        <f t="shared" si="9"/>
        <v>339605621</v>
      </c>
      <c r="J23" s="179">
        <f t="shared" si="9"/>
        <v>379028652</v>
      </c>
      <c r="K23" s="178">
        <f t="shared" si="9"/>
        <v>303272998</v>
      </c>
      <c r="L23" s="179">
        <f t="shared" si="9"/>
        <v>365370146</v>
      </c>
      <c r="M23" s="178">
        <f t="shared" si="9"/>
        <v>312983316</v>
      </c>
      <c r="N23" s="179">
        <f t="shared" si="9"/>
        <v>367778832</v>
      </c>
      <c r="O23" s="178">
        <f t="shared" si="9"/>
        <v>360984884</v>
      </c>
      <c r="P23" s="179">
        <f t="shared" si="9"/>
        <v>427135848</v>
      </c>
      <c r="Q23" s="178">
        <f t="shared" si="9"/>
        <v>361302337</v>
      </c>
      <c r="R23" s="179">
        <f t="shared" si="9"/>
        <v>417131631</v>
      </c>
      <c r="S23" s="178">
        <f t="shared" si="9"/>
        <v>381417133</v>
      </c>
      <c r="T23" s="179">
        <f t="shared" si="9"/>
        <v>421082497</v>
      </c>
      <c r="U23" s="178">
        <f t="shared" si="9"/>
        <v>453001287</v>
      </c>
      <c r="V23" s="179">
        <f t="shared" si="9"/>
        <v>514841804</v>
      </c>
      <c r="W23" s="178">
        <f t="shared" si="9"/>
        <v>338729494</v>
      </c>
      <c r="X23" s="179">
        <f t="shared" si="9"/>
        <v>369744057</v>
      </c>
      <c r="Y23" s="178">
        <f t="shared" si="9"/>
        <v>366415173</v>
      </c>
      <c r="Z23" s="179">
        <f t="shared" si="9"/>
        <v>411285514</v>
      </c>
      <c r="AA23" s="178">
        <f t="shared" si="9"/>
        <v>4184844735</v>
      </c>
      <c r="AB23" s="179">
        <f t="shared" si="9"/>
        <v>4769923468</v>
      </c>
      <c r="AD23" s="178">
        <f t="shared" ref="AD23:AE23" si="10">AD24+AD29+AD35+AD48+AD52</f>
        <v>0</v>
      </c>
      <c r="AE23" s="179">
        <f t="shared" si="10"/>
        <v>0</v>
      </c>
    </row>
    <row r="24" spans="1:31" s="27" customFormat="1" x14ac:dyDescent="0.2">
      <c r="A24" s="20" t="s">
        <v>128</v>
      </c>
      <c r="B24" s="18"/>
      <c r="C24" s="178">
        <f t="shared" ref="C24:AB24" si="11">SUM(C25:C28)</f>
        <v>77482745</v>
      </c>
      <c r="D24" s="179">
        <f t="shared" si="11"/>
        <v>89515801</v>
      </c>
      <c r="E24" s="178">
        <f t="shared" si="11"/>
        <v>102035605</v>
      </c>
      <c r="F24" s="179">
        <f t="shared" si="11"/>
        <v>111948894</v>
      </c>
      <c r="G24" s="178">
        <f t="shared" si="11"/>
        <v>66344034</v>
      </c>
      <c r="H24" s="179">
        <f t="shared" si="11"/>
        <v>79414004</v>
      </c>
      <c r="I24" s="178">
        <f t="shared" si="11"/>
        <v>78444893</v>
      </c>
      <c r="J24" s="179">
        <f t="shared" si="11"/>
        <v>86215823</v>
      </c>
      <c r="K24" s="178">
        <f t="shared" si="11"/>
        <v>56509533</v>
      </c>
      <c r="L24" s="179">
        <f t="shared" si="11"/>
        <v>66380068</v>
      </c>
      <c r="M24" s="178">
        <f t="shared" si="11"/>
        <v>84453688</v>
      </c>
      <c r="N24" s="179">
        <f t="shared" si="11"/>
        <v>93481128</v>
      </c>
      <c r="O24" s="178">
        <f t="shared" si="11"/>
        <v>94440940</v>
      </c>
      <c r="P24" s="179">
        <f t="shared" si="11"/>
        <v>110251564</v>
      </c>
      <c r="Q24" s="178">
        <f t="shared" si="11"/>
        <v>98477602</v>
      </c>
      <c r="R24" s="179">
        <f t="shared" si="11"/>
        <v>105210375</v>
      </c>
      <c r="S24" s="178">
        <f t="shared" si="11"/>
        <v>102641965</v>
      </c>
      <c r="T24" s="179">
        <f t="shared" si="11"/>
        <v>108400115</v>
      </c>
      <c r="U24" s="178">
        <f t="shared" si="11"/>
        <v>160176871</v>
      </c>
      <c r="V24" s="179">
        <f t="shared" si="11"/>
        <v>170552325</v>
      </c>
      <c r="W24" s="178">
        <f t="shared" si="11"/>
        <v>69245573</v>
      </c>
      <c r="X24" s="179">
        <f t="shared" si="11"/>
        <v>64780603</v>
      </c>
      <c r="Y24" s="178">
        <f t="shared" si="11"/>
        <v>102870731</v>
      </c>
      <c r="Z24" s="179">
        <f t="shared" si="11"/>
        <v>90834267</v>
      </c>
      <c r="AA24" s="178">
        <f t="shared" si="11"/>
        <v>1093124180</v>
      </c>
      <c r="AB24" s="179">
        <f t="shared" si="11"/>
        <v>1176984967</v>
      </c>
      <c r="AD24" s="178">
        <f t="shared" ref="AD24:AE24" si="12">SUM(AD25:AD28)</f>
        <v>0</v>
      </c>
      <c r="AE24" s="179">
        <f t="shared" si="12"/>
        <v>0</v>
      </c>
    </row>
    <row r="25" spans="1:31" s="27" customFormat="1" outlineLevel="1" x14ac:dyDescent="0.2">
      <c r="A25" s="190" t="s">
        <v>15</v>
      </c>
      <c r="B25" s="19" t="s">
        <v>59</v>
      </c>
      <c r="C25" s="180">
        <v>15074</v>
      </c>
      <c r="D25" s="181">
        <v>8319</v>
      </c>
      <c r="E25" s="177">
        <v>174</v>
      </c>
      <c r="F25" s="176">
        <v>19977</v>
      </c>
      <c r="G25" s="177">
        <v>35</v>
      </c>
      <c r="H25" s="176">
        <v>1267</v>
      </c>
      <c r="I25" s="177">
        <v>3219</v>
      </c>
      <c r="J25" s="176">
        <v>4802</v>
      </c>
      <c r="K25" s="177">
        <v>3</v>
      </c>
      <c r="L25" s="176">
        <v>1154</v>
      </c>
      <c r="M25" s="177">
        <v>283013</v>
      </c>
      <c r="N25" s="176">
        <v>59519</v>
      </c>
      <c r="O25" s="177">
        <v>425264</v>
      </c>
      <c r="P25" s="176">
        <v>74008</v>
      </c>
      <c r="Q25" s="177">
        <v>432117</v>
      </c>
      <c r="R25" s="176">
        <v>84454</v>
      </c>
      <c r="S25" s="177">
        <v>1235023</v>
      </c>
      <c r="T25" s="176">
        <v>233952</v>
      </c>
      <c r="U25" s="177">
        <v>663046</v>
      </c>
      <c r="V25" s="176">
        <v>109528</v>
      </c>
      <c r="W25" s="177">
        <v>776894</v>
      </c>
      <c r="X25" s="176">
        <v>167441</v>
      </c>
      <c r="Y25" s="177">
        <v>1261006</v>
      </c>
      <c r="Z25" s="177">
        <v>212257</v>
      </c>
      <c r="AA25" s="175">
        <f t="shared" si="6"/>
        <v>5094868</v>
      </c>
      <c r="AB25" s="176">
        <f t="shared" si="6"/>
        <v>976678</v>
      </c>
      <c r="AD25" s="177"/>
      <c r="AE25" s="177"/>
    </row>
    <row r="26" spans="1:31" s="27" customFormat="1" outlineLevel="1" x14ac:dyDescent="0.2">
      <c r="A26" s="190" t="s">
        <v>121</v>
      </c>
      <c r="B26" s="19" t="s">
        <v>123</v>
      </c>
      <c r="C26" s="180"/>
      <c r="D26" s="181"/>
      <c r="E26" s="177"/>
      <c r="F26" s="176"/>
      <c r="G26" s="177"/>
      <c r="H26" s="176"/>
      <c r="I26" s="177">
        <v>1</v>
      </c>
      <c r="J26" s="176">
        <v>30</v>
      </c>
      <c r="K26" s="177">
        <v>43808</v>
      </c>
      <c r="L26" s="176">
        <v>123551</v>
      </c>
      <c r="M26" s="177"/>
      <c r="N26" s="176"/>
      <c r="O26" s="177">
        <v>2115</v>
      </c>
      <c r="P26" s="176">
        <v>4354</v>
      </c>
      <c r="Q26" s="177">
        <v>5114</v>
      </c>
      <c r="R26" s="176">
        <v>15675</v>
      </c>
      <c r="S26" s="177">
        <v>18761</v>
      </c>
      <c r="T26" s="176">
        <v>10987</v>
      </c>
      <c r="U26" s="177">
        <v>25000</v>
      </c>
      <c r="V26" s="176">
        <v>6703</v>
      </c>
      <c r="W26" s="177"/>
      <c r="X26" s="176"/>
      <c r="Y26" s="177">
        <v>454</v>
      </c>
      <c r="Z26" s="177">
        <v>562</v>
      </c>
      <c r="AA26" s="175">
        <f>C26+E26+G26+I26+K26+M26+O26+Q26+S26+U26+W26+Y26</f>
        <v>95253</v>
      </c>
      <c r="AB26" s="176">
        <f>D26+F26+H26+J26+L26+N26+P26+R26+T26+V26+X26+Z26</f>
        <v>161862</v>
      </c>
      <c r="AD26" s="177"/>
      <c r="AE26" s="177"/>
    </row>
    <row r="27" spans="1:31" s="27" customFormat="1" outlineLevel="1" x14ac:dyDescent="0.2">
      <c r="A27" s="190" t="s">
        <v>16</v>
      </c>
      <c r="B27" s="19" t="s">
        <v>60</v>
      </c>
      <c r="C27" s="175">
        <v>74849694</v>
      </c>
      <c r="D27" s="176">
        <v>83113239</v>
      </c>
      <c r="E27" s="177">
        <v>99859464</v>
      </c>
      <c r="F27" s="176">
        <v>106783850</v>
      </c>
      <c r="G27" s="177">
        <v>64097826</v>
      </c>
      <c r="H27" s="176">
        <v>73914322</v>
      </c>
      <c r="I27" s="177">
        <v>76168560</v>
      </c>
      <c r="J27" s="176">
        <v>80808823</v>
      </c>
      <c r="K27" s="177">
        <v>53928920</v>
      </c>
      <c r="L27" s="176">
        <v>60525860</v>
      </c>
      <c r="M27" s="177">
        <v>82063248</v>
      </c>
      <c r="N27" s="176">
        <v>88715135</v>
      </c>
      <c r="O27" s="177">
        <v>91972473</v>
      </c>
      <c r="P27" s="176">
        <v>105335333</v>
      </c>
      <c r="Q27" s="177">
        <v>96003311</v>
      </c>
      <c r="R27" s="176">
        <v>100359581</v>
      </c>
      <c r="S27" s="177">
        <v>98903022</v>
      </c>
      <c r="T27" s="176">
        <v>102330370</v>
      </c>
      <c r="U27" s="177">
        <v>156545846</v>
      </c>
      <c r="V27" s="176">
        <v>163523480</v>
      </c>
      <c r="W27" s="177">
        <v>66477712</v>
      </c>
      <c r="X27" s="176">
        <v>59639178</v>
      </c>
      <c r="Y27" s="177">
        <v>99057744</v>
      </c>
      <c r="Z27" s="177">
        <v>84094180</v>
      </c>
      <c r="AA27" s="175">
        <f t="shared" si="6"/>
        <v>1059927820</v>
      </c>
      <c r="AB27" s="176">
        <f t="shared" si="6"/>
        <v>1109143351</v>
      </c>
      <c r="AD27" s="177"/>
      <c r="AE27" s="177"/>
    </row>
    <row r="28" spans="1:31" s="27" customFormat="1" outlineLevel="1" x14ac:dyDescent="0.2">
      <c r="A28" s="190" t="s">
        <v>17</v>
      </c>
      <c r="B28" s="19" t="s">
        <v>61</v>
      </c>
      <c r="C28" s="175">
        <v>2617977</v>
      </c>
      <c r="D28" s="176">
        <v>6394243</v>
      </c>
      <c r="E28" s="177">
        <v>2175967</v>
      </c>
      <c r="F28" s="176">
        <v>5145067</v>
      </c>
      <c r="G28" s="177">
        <v>2246173</v>
      </c>
      <c r="H28" s="176">
        <v>5498415</v>
      </c>
      <c r="I28" s="177">
        <v>2273113</v>
      </c>
      <c r="J28" s="176">
        <v>5402168</v>
      </c>
      <c r="K28" s="177">
        <v>2536802</v>
      </c>
      <c r="L28" s="176">
        <v>5729503</v>
      </c>
      <c r="M28" s="177">
        <v>2107427</v>
      </c>
      <c r="N28" s="176">
        <v>4706474</v>
      </c>
      <c r="O28" s="177">
        <v>2041088</v>
      </c>
      <c r="P28" s="176">
        <v>4837869</v>
      </c>
      <c r="Q28" s="177">
        <v>2037060</v>
      </c>
      <c r="R28" s="176">
        <v>4750665</v>
      </c>
      <c r="S28" s="177">
        <v>2485159</v>
      </c>
      <c r="T28" s="176">
        <v>5824806</v>
      </c>
      <c r="U28" s="177">
        <v>2942979</v>
      </c>
      <c r="V28" s="176">
        <v>6912614</v>
      </c>
      <c r="W28" s="177">
        <v>1990967</v>
      </c>
      <c r="X28" s="176">
        <v>4973984</v>
      </c>
      <c r="Y28" s="177">
        <v>2551527</v>
      </c>
      <c r="Z28" s="177">
        <v>6527268</v>
      </c>
      <c r="AA28" s="175">
        <f t="shared" si="6"/>
        <v>28006239</v>
      </c>
      <c r="AB28" s="176">
        <f t="shared" si="6"/>
        <v>66703076</v>
      </c>
      <c r="AD28" s="177"/>
      <c r="AE28" s="177"/>
    </row>
    <row r="29" spans="1:31" s="27" customFormat="1" x14ac:dyDescent="0.2">
      <c r="A29" s="20" t="s">
        <v>129</v>
      </c>
      <c r="B29" s="18"/>
      <c r="C29" s="178">
        <f t="shared" ref="C29:AB29" si="13">SUM(C30:C34)</f>
        <v>13994481</v>
      </c>
      <c r="D29" s="179">
        <f t="shared" si="13"/>
        <v>35135884</v>
      </c>
      <c r="E29" s="178">
        <f t="shared" si="13"/>
        <v>14198035</v>
      </c>
      <c r="F29" s="179">
        <f t="shared" si="13"/>
        <v>26693109</v>
      </c>
      <c r="G29" s="178">
        <f t="shared" si="13"/>
        <v>11533949</v>
      </c>
      <c r="H29" s="179">
        <f t="shared" si="13"/>
        <v>22994509</v>
      </c>
      <c r="I29" s="178">
        <f t="shared" si="13"/>
        <v>15433451</v>
      </c>
      <c r="J29" s="179">
        <f t="shared" si="13"/>
        <v>28064399</v>
      </c>
      <c r="K29" s="178">
        <f t="shared" si="13"/>
        <v>12832334</v>
      </c>
      <c r="L29" s="179">
        <f t="shared" si="13"/>
        <v>26683597</v>
      </c>
      <c r="M29" s="178">
        <f t="shared" si="13"/>
        <v>13178529</v>
      </c>
      <c r="N29" s="179">
        <f t="shared" si="13"/>
        <v>26651263</v>
      </c>
      <c r="O29" s="178">
        <f t="shared" si="13"/>
        <v>14634714</v>
      </c>
      <c r="P29" s="179">
        <f t="shared" si="13"/>
        <v>26266892</v>
      </c>
      <c r="Q29" s="178">
        <f t="shared" si="13"/>
        <v>11700476</v>
      </c>
      <c r="R29" s="179">
        <f t="shared" si="13"/>
        <v>20551823</v>
      </c>
      <c r="S29" s="178">
        <f t="shared" si="13"/>
        <v>14606405</v>
      </c>
      <c r="T29" s="179">
        <f t="shared" si="13"/>
        <v>28751590</v>
      </c>
      <c r="U29" s="178">
        <f t="shared" si="13"/>
        <v>22395289</v>
      </c>
      <c r="V29" s="179">
        <f t="shared" si="13"/>
        <v>48677620</v>
      </c>
      <c r="W29" s="178">
        <f t="shared" si="13"/>
        <v>15939973</v>
      </c>
      <c r="X29" s="179">
        <f t="shared" si="13"/>
        <v>40995909</v>
      </c>
      <c r="Y29" s="178">
        <f t="shared" si="13"/>
        <v>17068614</v>
      </c>
      <c r="Z29" s="179">
        <f t="shared" si="13"/>
        <v>45201451</v>
      </c>
      <c r="AA29" s="178">
        <f t="shared" si="13"/>
        <v>177516250</v>
      </c>
      <c r="AB29" s="179">
        <f t="shared" si="13"/>
        <v>376668046</v>
      </c>
      <c r="AD29" s="178">
        <f t="shared" ref="AD29:AE29" si="14">SUM(AD30:AD34)</f>
        <v>0</v>
      </c>
      <c r="AE29" s="179">
        <f t="shared" si="14"/>
        <v>0</v>
      </c>
    </row>
    <row r="30" spans="1:31" s="27" customFormat="1" outlineLevel="1" x14ac:dyDescent="0.2">
      <c r="A30" s="191" t="s">
        <v>18</v>
      </c>
      <c r="B30" s="19" t="s">
        <v>62</v>
      </c>
      <c r="C30" s="175">
        <v>841444</v>
      </c>
      <c r="D30" s="176">
        <v>1265013</v>
      </c>
      <c r="E30" s="177">
        <v>1945217</v>
      </c>
      <c r="F30" s="176">
        <v>1767947</v>
      </c>
      <c r="G30" s="177">
        <v>749308</v>
      </c>
      <c r="H30" s="176">
        <v>1248079</v>
      </c>
      <c r="I30" s="177">
        <v>989563</v>
      </c>
      <c r="J30" s="176">
        <v>2017665</v>
      </c>
      <c r="K30" s="177">
        <v>624185</v>
      </c>
      <c r="L30" s="176">
        <v>1045278</v>
      </c>
      <c r="M30" s="177">
        <v>1018191</v>
      </c>
      <c r="N30" s="176">
        <v>1870221</v>
      </c>
      <c r="O30" s="177">
        <v>850225</v>
      </c>
      <c r="P30" s="176">
        <v>1631556</v>
      </c>
      <c r="Q30" s="177">
        <v>1338999</v>
      </c>
      <c r="R30" s="176">
        <v>2070643</v>
      </c>
      <c r="S30" s="177">
        <v>626193</v>
      </c>
      <c r="T30" s="176">
        <v>1491252</v>
      </c>
      <c r="U30" s="177">
        <v>1064133</v>
      </c>
      <c r="V30" s="176">
        <v>1876520</v>
      </c>
      <c r="W30" s="177">
        <v>866445</v>
      </c>
      <c r="X30" s="176">
        <v>1350863</v>
      </c>
      <c r="Y30" s="177">
        <v>1215424</v>
      </c>
      <c r="Z30" s="177">
        <v>2191758</v>
      </c>
      <c r="AA30" s="175">
        <f t="shared" si="6"/>
        <v>12129327</v>
      </c>
      <c r="AB30" s="176">
        <f t="shared" si="6"/>
        <v>19826795</v>
      </c>
      <c r="AD30" s="177"/>
      <c r="AE30" s="177"/>
    </row>
    <row r="31" spans="1:31" s="27" customFormat="1" outlineLevel="1" x14ac:dyDescent="0.2">
      <c r="A31" s="191" t="s">
        <v>19</v>
      </c>
      <c r="B31" s="19" t="s">
        <v>63</v>
      </c>
      <c r="C31" s="175">
        <v>20922</v>
      </c>
      <c r="D31" s="176">
        <v>8959</v>
      </c>
      <c r="E31" s="177"/>
      <c r="F31" s="176"/>
      <c r="G31" s="177">
        <v>152</v>
      </c>
      <c r="H31" s="176">
        <v>500</v>
      </c>
      <c r="I31" s="177">
        <v>21747</v>
      </c>
      <c r="J31" s="176">
        <v>9795</v>
      </c>
      <c r="K31" s="177">
        <v>28042</v>
      </c>
      <c r="L31" s="176">
        <v>8282</v>
      </c>
      <c r="M31" s="177">
        <v>183</v>
      </c>
      <c r="N31" s="176">
        <v>506</v>
      </c>
      <c r="O31" s="177">
        <v>42940</v>
      </c>
      <c r="P31" s="176">
        <v>21000</v>
      </c>
      <c r="Q31" s="177">
        <v>383</v>
      </c>
      <c r="R31" s="176">
        <v>655</v>
      </c>
      <c r="S31" s="177">
        <v>22212</v>
      </c>
      <c r="T31" s="176">
        <v>14000</v>
      </c>
      <c r="U31" s="177">
        <v>21540</v>
      </c>
      <c r="V31" s="176">
        <v>9592</v>
      </c>
      <c r="W31" s="177">
        <v>22064</v>
      </c>
      <c r="X31" s="176">
        <v>14072</v>
      </c>
      <c r="Y31" s="177">
        <v>19760</v>
      </c>
      <c r="Z31" s="177">
        <v>9603</v>
      </c>
      <c r="AA31" s="175">
        <f t="shared" si="6"/>
        <v>199945</v>
      </c>
      <c r="AB31" s="176">
        <f t="shared" si="6"/>
        <v>96964</v>
      </c>
      <c r="AD31" s="177"/>
      <c r="AE31" s="177"/>
    </row>
    <row r="32" spans="1:31" s="27" customFormat="1" outlineLevel="1" x14ac:dyDescent="0.2">
      <c r="A32" s="191" t="s">
        <v>20</v>
      </c>
      <c r="B32" s="19" t="s">
        <v>64</v>
      </c>
      <c r="C32" s="175">
        <v>582664</v>
      </c>
      <c r="D32" s="176">
        <v>639196</v>
      </c>
      <c r="E32" s="177">
        <v>408022</v>
      </c>
      <c r="F32" s="176">
        <v>518450</v>
      </c>
      <c r="G32" s="177">
        <v>554697</v>
      </c>
      <c r="H32" s="176">
        <v>571356</v>
      </c>
      <c r="I32" s="177">
        <v>857788</v>
      </c>
      <c r="J32" s="176">
        <v>1000572</v>
      </c>
      <c r="K32" s="177">
        <v>608701</v>
      </c>
      <c r="L32" s="176">
        <v>618871</v>
      </c>
      <c r="M32" s="177">
        <v>752484</v>
      </c>
      <c r="N32" s="176">
        <v>795793</v>
      </c>
      <c r="O32" s="177">
        <v>482208</v>
      </c>
      <c r="P32" s="176">
        <v>537661</v>
      </c>
      <c r="Q32" s="177">
        <v>741367</v>
      </c>
      <c r="R32" s="176">
        <v>747543</v>
      </c>
      <c r="S32" s="177">
        <v>915028</v>
      </c>
      <c r="T32" s="176">
        <v>931493</v>
      </c>
      <c r="U32" s="177">
        <v>835834</v>
      </c>
      <c r="V32" s="176">
        <v>807869</v>
      </c>
      <c r="W32" s="177">
        <v>613011</v>
      </c>
      <c r="X32" s="176">
        <v>663073</v>
      </c>
      <c r="Y32" s="177">
        <v>700982</v>
      </c>
      <c r="Z32" s="177">
        <v>618201</v>
      </c>
      <c r="AA32" s="175">
        <f t="shared" si="6"/>
        <v>8052786</v>
      </c>
      <c r="AB32" s="176">
        <f t="shared" si="6"/>
        <v>8450078</v>
      </c>
      <c r="AD32" s="177"/>
      <c r="AE32" s="177"/>
    </row>
    <row r="33" spans="1:31" s="27" customFormat="1" outlineLevel="1" x14ac:dyDescent="0.2">
      <c r="A33" s="191" t="s">
        <v>21</v>
      </c>
      <c r="B33" s="19" t="s">
        <v>65</v>
      </c>
      <c r="C33" s="175">
        <v>137336</v>
      </c>
      <c r="D33" s="176">
        <v>695789</v>
      </c>
      <c r="E33" s="177">
        <v>992242</v>
      </c>
      <c r="F33" s="176">
        <v>3633807</v>
      </c>
      <c r="G33" s="177">
        <v>1320189</v>
      </c>
      <c r="H33" s="176">
        <v>5418003</v>
      </c>
      <c r="I33" s="177">
        <v>1236200</v>
      </c>
      <c r="J33" s="176">
        <v>4985173</v>
      </c>
      <c r="K33" s="177">
        <v>465752</v>
      </c>
      <c r="L33" s="176">
        <v>1314278</v>
      </c>
      <c r="M33" s="177">
        <v>197800</v>
      </c>
      <c r="N33" s="176">
        <v>520675</v>
      </c>
      <c r="O33" s="177">
        <v>346343</v>
      </c>
      <c r="P33" s="176">
        <v>1450571</v>
      </c>
      <c r="Q33" s="177">
        <v>791464</v>
      </c>
      <c r="R33" s="176">
        <v>2045870</v>
      </c>
      <c r="S33" s="177">
        <v>2313001</v>
      </c>
      <c r="T33" s="176">
        <v>4339917</v>
      </c>
      <c r="U33" s="177">
        <v>3962339</v>
      </c>
      <c r="V33" s="176">
        <v>5139867</v>
      </c>
      <c r="W33" s="177">
        <v>2589813</v>
      </c>
      <c r="X33" s="176">
        <v>5207751</v>
      </c>
      <c r="Y33" s="177">
        <v>264483</v>
      </c>
      <c r="Z33" s="177">
        <v>1222660</v>
      </c>
      <c r="AA33" s="175">
        <f t="shared" si="6"/>
        <v>14616962</v>
      </c>
      <c r="AB33" s="176">
        <f t="shared" si="6"/>
        <v>35974361</v>
      </c>
      <c r="AD33" s="177"/>
      <c r="AE33" s="177"/>
    </row>
    <row r="34" spans="1:31" s="27" customFormat="1" outlineLevel="1" x14ac:dyDescent="0.2">
      <c r="A34" s="191" t="s">
        <v>22</v>
      </c>
      <c r="B34" s="19" t="s">
        <v>66</v>
      </c>
      <c r="C34" s="175">
        <v>12412115</v>
      </c>
      <c r="D34" s="176">
        <v>32526927</v>
      </c>
      <c r="E34" s="177">
        <v>10852554</v>
      </c>
      <c r="F34" s="176">
        <v>20772905</v>
      </c>
      <c r="G34" s="177">
        <v>8909603</v>
      </c>
      <c r="H34" s="176">
        <v>15756571</v>
      </c>
      <c r="I34" s="177">
        <v>12328153</v>
      </c>
      <c r="J34" s="176">
        <v>20051194</v>
      </c>
      <c r="K34" s="177">
        <v>11105654</v>
      </c>
      <c r="L34" s="176">
        <v>23696888</v>
      </c>
      <c r="M34" s="177">
        <v>11209871</v>
      </c>
      <c r="N34" s="176">
        <v>23464068</v>
      </c>
      <c r="O34" s="177">
        <v>12912998</v>
      </c>
      <c r="P34" s="176">
        <v>22626104</v>
      </c>
      <c r="Q34" s="177">
        <v>8828263</v>
      </c>
      <c r="R34" s="176">
        <v>15687112</v>
      </c>
      <c r="S34" s="177">
        <v>10729971</v>
      </c>
      <c r="T34" s="176">
        <v>21974928</v>
      </c>
      <c r="U34" s="177">
        <v>16511443</v>
      </c>
      <c r="V34" s="176">
        <v>40843772</v>
      </c>
      <c r="W34" s="177">
        <v>11848640</v>
      </c>
      <c r="X34" s="176">
        <v>33760150</v>
      </c>
      <c r="Y34" s="177">
        <v>14867965</v>
      </c>
      <c r="Z34" s="177">
        <v>41159229</v>
      </c>
      <c r="AA34" s="175">
        <f t="shared" si="6"/>
        <v>142517230</v>
      </c>
      <c r="AB34" s="176">
        <f t="shared" si="6"/>
        <v>312319848</v>
      </c>
      <c r="AD34" s="177"/>
      <c r="AE34" s="177"/>
    </row>
    <row r="35" spans="1:31" s="27" customFormat="1" x14ac:dyDescent="0.2">
      <c r="A35" s="20" t="s">
        <v>130</v>
      </c>
      <c r="B35" s="18"/>
      <c r="C35" s="178">
        <f t="shared" ref="C35:AB35" si="15">SUM(C36:C47)</f>
        <v>152429261</v>
      </c>
      <c r="D35" s="179">
        <f t="shared" si="15"/>
        <v>174372595</v>
      </c>
      <c r="E35" s="178">
        <f t="shared" si="15"/>
        <v>145714607</v>
      </c>
      <c r="F35" s="179">
        <f t="shared" si="15"/>
        <v>174739220</v>
      </c>
      <c r="G35" s="178">
        <f t="shared" si="15"/>
        <v>144954223</v>
      </c>
      <c r="H35" s="179">
        <f t="shared" si="15"/>
        <v>179515722</v>
      </c>
      <c r="I35" s="178">
        <f t="shared" si="15"/>
        <v>156492636</v>
      </c>
      <c r="J35" s="179">
        <f t="shared" si="15"/>
        <v>185979615</v>
      </c>
      <c r="K35" s="178">
        <f t="shared" si="15"/>
        <v>132907712</v>
      </c>
      <c r="L35" s="179">
        <f t="shared" si="15"/>
        <v>182274239</v>
      </c>
      <c r="M35" s="178">
        <f t="shared" si="15"/>
        <v>125859247</v>
      </c>
      <c r="N35" s="179">
        <f t="shared" si="15"/>
        <v>168883917</v>
      </c>
      <c r="O35" s="178">
        <f t="shared" si="15"/>
        <v>149529938</v>
      </c>
      <c r="P35" s="179">
        <f t="shared" si="15"/>
        <v>194016489</v>
      </c>
      <c r="Q35" s="178">
        <f t="shared" si="15"/>
        <v>160628298</v>
      </c>
      <c r="R35" s="179">
        <f t="shared" si="15"/>
        <v>192854730</v>
      </c>
      <c r="S35" s="178">
        <f t="shared" si="15"/>
        <v>173265954</v>
      </c>
      <c r="T35" s="179">
        <f t="shared" si="15"/>
        <v>211815010</v>
      </c>
      <c r="U35" s="178">
        <f t="shared" si="15"/>
        <v>168841997</v>
      </c>
      <c r="V35" s="179">
        <f t="shared" si="15"/>
        <v>216462122</v>
      </c>
      <c r="W35" s="178">
        <f t="shared" si="15"/>
        <v>167513663</v>
      </c>
      <c r="X35" s="179">
        <f t="shared" si="15"/>
        <v>191274929</v>
      </c>
      <c r="Y35" s="178">
        <f t="shared" si="15"/>
        <v>150860229</v>
      </c>
      <c r="Z35" s="179">
        <f t="shared" si="15"/>
        <v>192835004</v>
      </c>
      <c r="AA35" s="178">
        <f t="shared" si="15"/>
        <v>1828997765</v>
      </c>
      <c r="AB35" s="179">
        <f t="shared" si="15"/>
        <v>2265023592</v>
      </c>
      <c r="AD35" s="178">
        <f t="shared" ref="AD35:AE35" si="16">SUM(AD36:AD47)</f>
        <v>0</v>
      </c>
      <c r="AE35" s="179">
        <f t="shared" si="16"/>
        <v>0</v>
      </c>
    </row>
    <row r="36" spans="1:31" s="27" customFormat="1" outlineLevel="1" x14ac:dyDescent="0.2">
      <c r="A36" s="192" t="s">
        <v>23</v>
      </c>
      <c r="B36" s="19" t="s">
        <v>67</v>
      </c>
      <c r="C36" s="175">
        <v>30862702</v>
      </c>
      <c r="D36" s="176">
        <v>13782204</v>
      </c>
      <c r="E36" s="177">
        <v>9517220</v>
      </c>
      <c r="F36" s="176">
        <v>4549877</v>
      </c>
      <c r="G36" s="177">
        <v>34730159</v>
      </c>
      <c r="H36" s="176">
        <v>16143464</v>
      </c>
      <c r="I36" s="177">
        <v>36855407</v>
      </c>
      <c r="J36" s="176">
        <v>17265901</v>
      </c>
      <c r="K36" s="177">
        <v>1777587</v>
      </c>
      <c r="L36" s="176">
        <v>1167952</v>
      </c>
      <c r="M36" s="177">
        <v>3480543</v>
      </c>
      <c r="N36" s="176">
        <v>1789220</v>
      </c>
      <c r="O36" s="177">
        <v>2297178</v>
      </c>
      <c r="P36" s="176">
        <v>1983931</v>
      </c>
      <c r="Q36" s="177">
        <v>16321845</v>
      </c>
      <c r="R36" s="176">
        <v>6837730</v>
      </c>
      <c r="S36" s="177">
        <v>35101308</v>
      </c>
      <c r="T36" s="176">
        <v>15219665</v>
      </c>
      <c r="U36" s="177">
        <v>9309088</v>
      </c>
      <c r="V36" s="176">
        <v>4794735</v>
      </c>
      <c r="W36" s="177">
        <v>39878267</v>
      </c>
      <c r="X36" s="176">
        <v>16835734</v>
      </c>
      <c r="Y36" s="177">
        <v>5167071</v>
      </c>
      <c r="Z36" s="177">
        <v>2865739</v>
      </c>
      <c r="AA36" s="175">
        <f t="shared" si="6"/>
        <v>225298375</v>
      </c>
      <c r="AB36" s="176">
        <f t="shared" si="6"/>
        <v>103236152</v>
      </c>
      <c r="AD36" s="177"/>
      <c r="AE36" s="177"/>
    </row>
    <row r="37" spans="1:31" s="27" customFormat="1" outlineLevel="1" x14ac:dyDescent="0.2">
      <c r="A37" s="192" t="s">
        <v>24</v>
      </c>
      <c r="B37" s="19" t="s">
        <v>68</v>
      </c>
      <c r="C37" s="175">
        <v>21823347</v>
      </c>
      <c r="D37" s="176">
        <v>13856276</v>
      </c>
      <c r="E37" s="177">
        <v>29299747</v>
      </c>
      <c r="F37" s="176">
        <v>17905181</v>
      </c>
      <c r="G37" s="177">
        <v>22202913</v>
      </c>
      <c r="H37" s="176">
        <v>14918321</v>
      </c>
      <c r="I37" s="177">
        <v>22407143</v>
      </c>
      <c r="J37" s="176">
        <v>14895849</v>
      </c>
      <c r="K37" s="177">
        <v>24078247</v>
      </c>
      <c r="L37" s="176">
        <v>16546973</v>
      </c>
      <c r="M37" s="177">
        <v>23747108</v>
      </c>
      <c r="N37" s="176">
        <v>14910934</v>
      </c>
      <c r="O37" s="177">
        <v>29262970</v>
      </c>
      <c r="P37" s="176">
        <v>18074855</v>
      </c>
      <c r="Q37" s="177">
        <v>29198469</v>
      </c>
      <c r="R37" s="176">
        <v>19470085</v>
      </c>
      <c r="S37" s="177">
        <v>17991559</v>
      </c>
      <c r="T37" s="176">
        <v>12695208</v>
      </c>
      <c r="U37" s="177">
        <v>24173541</v>
      </c>
      <c r="V37" s="176">
        <v>15493255</v>
      </c>
      <c r="W37" s="177">
        <v>18872804</v>
      </c>
      <c r="X37" s="176">
        <v>11878775</v>
      </c>
      <c r="Y37" s="177">
        <v>19724515</v>
      </c>
      <c r="Z37" s="177">
        <v>12189195</v>
      </c>
      <c r="AA37" s="175">
        <f t="shared" si="6"/>
        <v>282782363</v>
      </c>
      <c r="AB37" s="176">
        <f t="shared" si="6"/>
        <v>182834907</v>
      </c>
      <c r="AD37" s="177"/>
      <c r="AE37" s="177"/>
    </row>
    <row r="38" spans="1:31" s="27" customFormat="1" outlineLevel="1" x14ac:dyDescent="0.2">
      <c r="A38" s="192" t="s">
        <v>25</v>
      </c>
      <c r="B38" s="19" t="s">
        <v>69</v>
      </c>
      <c r="C38" s="175">
        <v>816279</v>
      </c>
      <c r="D38" s="176">
        <v>1362139</v>
      </c>
      <c r="E38" s="177">
        <v>708900</v>
      </c>
      <c r="F38" s="176">
        <v>1327501</v>
      </c>
      <c r="G38" s="177">
        <v>394654</v>
      </c>
      <c r="H38" s="176">
        <v>426571</v>
      </c>
      <c r="I38" s="177">
        <v>522993</v>
      </c>
      <c r="J38" s="176">
        <v>467966</v>
      </c>
      <c r="K38" s="177">
        <v>355570</v>
      </c>
      <c r="L38" s="176">
        <v>641270</v>
      </c>
      <c r="M38" s="177">
        <v>1060008</v>
      </c>
      <c r="N38" s="176">
        <v>1094186</v>
      </c>
      <c r="O38" s="177">
        <v>878925</v>
      </c>
      <c r="P38" s="176">
        <v>584712</v>
      </c>
      <c r="Q38" s="177">
        <v>665331</v>
      </c>
      <c r="R38" s="176">
        <v>839768</v>
      </c>
      <c r="S38" s="177">
        <v>965313</v>
      </c>
      <c r="T38" s="176">
        <v>727415</v>
      </c>
      <c r="U38" s="177">
        <v>806082</v>
      </c>
      <c r="V38" s="176">
        <v>829150</v>
      </c>
      <c r="W38" s="177">
        <v>885837</v>
      </c>
      <c r="X38" s="176">
        <v>700148</v>
      </c>
      <c r="Y38" s="177">
        <v>911313</v>
      </c>
      <c r="Z38" s="177">
        <v>1434295</v>
      </c>
      <c r="AA38" s="175">
        <f t="shared" si="6"/>
        <v>8971205</v>
      </c>
      <c r="AB38" s="176">
        <f t="shared" si="6"/>
        <v>10435121</v>
      </c>
      <c r="AD38" s="177"/>
      <c r="AE38" s="177"/>
    </row>
    <row r="39" spans="1:31" s="27" customFormat="1" outlineLevel="1" x14ac:dyDescent="0.2">
      <c r="A39" s="192" t="s">
        <v>223</v>
      </c>
      <c r="B39" s="19" t="s">
        <v>70</v>
      </c>
      <c r="C39" s="175">
        <v>3985567</v>
      </c>
      <c r="D39" s="176">
        <v>3592504</v>
      </c>
      <c r="E39" s="177">
        <v>4387990</v>
      </c>
      <c r="F39" s="176">
        <v>4004903</v>
      </c>
      <c r="G39" s="177">
        <v>4469664</v>
      </c>
      <c r="H39" s="176">
        <v>3727030</v>
      </c>
      <c r="I39" s="177">
        <v>5308354</v>
      </c>
      <c r="J39" s="176">
        <v>4091909</v>
      </c>
      <c r="K39" s="177">
        <v>3496460</v>
      </c>
      <c r="L39" s="176">
        <v>3328977</v>
      </c>
      <c r="M39" s="177">
        <v>5162667</v>
      </c>
      <c r="N39" s="176">
        <v>4259934</v>
      </c>
      <c r="O39" s="177">
        <v>3665549</v>
      </c>
      <c r="P39" s="176">
        <v>3376962</v>
      </c>
      <c r="Q39" s="177">
        <v>3376369</v>
      </c>
      <c r="R39" s="176">
        <v>2929195</v>
      </c>
      <c r="S39" s="177">
        <v>4825949</v>
      </c>
      <c r="T39" s="176">
        <v>4562574</v>
      </c>
      <c r="U39" s="177">
        <v>4409165</v>
      </c>
      <c r="V39" s="176">
        <v>4446799</v>
      </c>
      <c r="W39" s="177">
        <v>4767779</v>
      </c>
      <c r="X39" s="176">
        <v>3802974</v>
      </c>
      <c r="Y39" s="177">
        <v>6935870</v>
      </c>
      <c r="Z39" s="177">
        <v>5699079</v>
      </c>
      <c r="AA39" s="175">
        <f t="shared" si="6"/>
        <v>54791383</v>
      </c>
      <c r="AB39" s="176">
        <f t="shared" si="6"/>
        <v>47822840</v>
      </c>
      <c r="AD39" s="177"/>
      <c r="AE39" s="177"/>
    </row>
    <row r="40" spans="1:31" s="27" customFormat="1" outlineLevel="1" x14ac:dyDescent="0.2">
      <c r="A40" s="192" t="s">
        <v>26</v>
      </c>
      <c r="B40" s="19" t="s">
        <v>71</v>
      </c>
      <c r="C40" s="175">
        <v>13866621</v>
      </c>
      <c r="D40" s="176">
        <v>18261717</v>
      </c>
      <c r="E40" s="177">
        <v>15563816</v>
      </c>
      <c r="F40" s="176">
        <v>20396076</v>
      </c>
      <c r="G40" s="177">
        <v>13331147</v>
      </c>
      <c r="H40" s="176">
        <v>19135113</v>
      </c>
      <c r="I40" s="177">
        <v>15731071</v>
      </c>
      <c r="J40" s="176">
        <v>20262603</v>
      </c>
      <c r="K40" s="177">
        <v>17303883</v>
      </c>
      <c r="L40" s="176">
        <v>22678349</v>
      </c>
      <c r="M40" s="177">
        <v>13878953</v>
      </c>
      <c r="N40" s="176">
        <v>20712122</v>
      </c>
      <c r="O40" s="177">
        <v>16042536</v>
      </c>
      <c r="P40" s="176">
        <v>22255721</v>
      </c>
      <c r="Q40" s="177">
        <v>15147248</v>
      </c>
      <c r="R40" s="176">
        <v>20215758</v>
      </c>
      <c r="S40" s="177">
        <v>16099412</v>
      </c>
      <c r="T40" s="176">
        <v>22426190</v>
      </c>
      <c r="U40" s="177">
        <v>19259515</v>
      </c>
      <c r="V40" s="176">
        <v>26508927</v>
      </c>
      <c r="W40" s="177">
        <v>16032475</v>
      </c>
      <c r="X40" s="176">
        <v>22448697</v>
      </c>
      <c r="Y40" s="177">
        <v>15827026</v>
      </c>
      <c r="Z40" s="177">
        <v>24677528</v>
      </c>
      <c r="AA40" s="175">
        <f t="shared" si="6"/>
        <v>188083703</v>
      </c>
      <c r="AB40" s="176">
        <f t="shared" si="6"/>
        <v>259978801</v>
      </c>
      <c r="AD40" s="177"/>
      <c r="AE40" s="177"/>
    </row>
    <row r="41" spans="1:31" s="27" customFormat="1" outlineLevel="1" x14ac:dyDescent="0.2">
      <c r="A41" s="192" t="s">
        <v>27</v>
      </c>
      <c r="B41" s="19" t="s">
        <v>72</v>
      </c>
      <c r="C41" s="175">
        <v>2051822</v>
      </c>
      <c r="D41" s="176">
        <v>975836</v>
      </c>
      <c r="E41" s="177">
        <v>2394105</v>
      </c>
      <c r="F41" s="176">
        <v>1324904</v>
      </c>
      <c r="G41" s="177">
        <v>1451900</v>
      </c>
      <c r="H41" s="176">
        <v>798814</v>
      </c>
      <c r="I41" s="177">
        <v>1600833</v>
      </c>
      <c r="J41" s="176">
        <v>1024569</v>
      </c>
      <c r="K41" s="177">
        <v>1351868</v>
      </c>
      <c r="L41" s="176">
        <v>699803</v>
      </c>
      <c r="M41" s="177">
        <v>1576219</v>
      </c>
      <c r="N41" s="176">
        <v>1044078</v>
      </c>
      <c r="O41" s="177">
        <v>1558022</v>
      </c>
      <c r="P41" s="176">
        <v>686932</v>
      </c>
      <c r="Q41" s="177">
        <v>1035051</v>
      </c>
      <c r="R41" s="176">
        <v>496492</v>
      </c>
      <c r="S41" s="177">
        <v>1440015</v>
      </c>
      <c r="T41" s="176">
        <v>976300</v>
      </c>
      <c r="U41" s="177">
        <v>1844232</v>
      </c>
      <c r="V41" s="176">
        <v>719274</v>
      </c>
      <c r="W41" s="177">
        <v>1031198</v>
      </c>
      <c r="X41" s="176">
        <v>421156</v>
      </c>
      <c r="Y41" s="177">
        <v>2045820</v>
      </c>
      <c r="Z41" s="177">
        <v>953814</v>
      </c>
      <c r="AA41" s="175">
        <f t="shared" si="6"/>
        <v>19381085</v>
      </c>
      <c r="AB41" s="176">
        <f t="shared" si="6"/>
        <v>10121972</v>
      </c>
      <c r="AD41" s="177"/>
      <c r="AE41" s="177"/>
    </row>
    <row r="42" spans="1:31" s="27" customFormat="1" ht="11.25" customHeight="1" outlineLevel="1" x14ac:dyDescent="0.2">
      <c r="A42" s="192" t="s">
        <v>28</v>
      </c>
      <c r="B42" s="19" t="s">
        <v>73</v>
      </c>
      <c r="C42" s="175">
        <v>762832</v>
      </c>
      <c r="D42" s="176">
        <v>697133</v>
      </c>
      <c r="E42" s="177">
        <v>892939</v>
      </c>
      <c r="F42" s="176">
        <v>834474</v>
      </c>
      <c r="G42" s="177">
        <v>1196554</v>
      </c>
      <c r="H42" s="176">
        <v>792060</v>
      </c>
      <c r="I42" s="177">
        <v>753153</v>
      </c>
      <c r="J42" s="176">
        <v>797328</v>
      </c>
      <c r="K42" s="177">
        <v>1615715</v>
      </c>
      <c r="L42" s="176">
        <v>933201</v>
      </c>
      <c r="M42" s="177">
        <v>944424</v>
      </c>
      <c r="N42" s="176">
        <v>836203</v>
      </c>
      <c r="O42" s="177">
        <v>1046130</v>
      </c>
      <c r="P42" s="176">
        <v>980639</v>
      </c>
      <c r="Q42" s="177">
        <v>1157246</v>
      </c>
      <c r="R42" s="176">
        <v>1104128</v>
      </c>
      <c r="S42" s="177">
        <v>2756270</v>
      </c>
      <c r="T42" s="176">
        <v>1373637</v>
      </c>
      <c r="U42" s="177">
        <v>1072617</v>
      </c>
      <c r="V42" s="176">
        <v>807316</v>
      </c>
      <c r="W42" s="177">
        <v>1218969</v>
      </c>
      <c r="X42" s="176">
        <v>971544</v>
      </c>
      <c r="Y42" s="177">
        <v>3060813</v>
      </c>
      <c r="Z42" s="177">
        <v>2977782</v>
      </c>
      <c r="AA42" s="175">
        <f t="shared" si="6"/>
        <v>16477662</v>
      </c>
      <c r="AB42" s="176">
        <f t="shared" si="6"/>
        <v>13105445</v>
      </c>
      <c r="AD42" s="177"/>
      <c r="AE42" s="177"/>
    </row>
    <row r="43" spans="1:31" s="27" customFormat="1" outlineLevel="1" x14ac:dyDescent="0.2">
      <c r="A43" s="192" t="s">
        <v>29</v>
      </c>
      <c r="B43" s="19" t="s">
        <v>74</v>
      </c>
      <c r="C43" s="175">
        <v>21982986</v>
      </c>
      <c r="D43" s="176">
        <v>21675296</v>
      </c>
      <c r="E43" s="177">
        <v>29375751</v>
      </c>
      <c r="F43" s="176">
        <v>26884085</v>
      </c>
      <c r="G43" s="177">
        <v>21437336</v>
      </c>
      <c r="H43" s="176">
        <v>23488390</v>
      </c>
      <c r="I43" s="177">
        <v>23095919</v>
      </c>
      <c r="J43" s="176">
        <v>26301930</v>
      </c>
      <c r="K43" s="177">
        <v>26755622</v>
      </c>
      <c r="L43" s="176">
        <v>27570333</v>
      </c>
      <c r="M43" s="177">
        <v>25704203</v>
      </c>
      <c r="N43" s="176">
        <v>30369116</v>
      </c>
      <c r="O43" s="177">
        <v>30786286</v>
      </c>
      <c r="P43" s="176">
        <v>29040450</v>
      </c>
      <c r="Q43" s="177">
        <v>31259291</v>
      </c>
      <c r="R43" s="176">
        <v>33359717</v>
      </c>
      <c r="S43" s="177">
        <v>31645111</v>
      </c>
      <c r="T43" s="176">
        <v>36724461</v>
      </c>
      <c r="U43" s="177">
        <v>45665619</v>
      </c>
      <c r="V43" s="176">
        <v>46534472</v>
      </c>
      <c r="W43" s="177">
        <v>27394277</v>
      </c>
      <c r="X43" s="176">
        <v>27046193</v>
      </c>
      <c r="Y43" s="177">
        <v>31650802</v>
      </c>
      <c r="Z43" s="177">
        <v>32909570</v>
      </c>
      <c r="AA43" s="175">
        <f t="shared" ref="AA43:AB72" si="17">C43+E43+G43+I43+K43+M43+O43+Q43+S43+U43+W43+Y43</f>
        <v>346753203</v>
      </c>
      <c r="AB43" s="176">
        <f t="shared" si="17"/>
        <v>361904013</v>
      </c>
      <c r="AD43" s="177"/>
      <c r="AE43" s="177"/>
    </row>
    <row r="44" spans="1:31" s="27" customFormat="1" outlineLevel="1" x14ac:dyDescent="0.2">
      <c r="A44" s="192" t="s">
        <v>30</v>
      </c>
      <c r="B44" s="19" t="s">
        <v>75</v>
      </c>
      <c r="C44" s="175">
        <v>19039508</v>
      </c>
      <c r="D44" s="176">
        <v>35371267</v>
      </c>
      <c r="E44" s="177">
        <v>17801900</v>
      </c>
      <c r="F44" s="176">
        <v>32644263</v>
      </c>
      <c r="G44" s="177">
        <v>13768980</v>
      </c>
      <c r="H44" s="176">
        <v>35683789</v>
      </c>
      <c r="I44" s="177">
        <v>14167791</v>
      </c>
      <c r="J44" s="176">
        <v>31281770</v>
      </c>
      <c r="K44" s="177">
        <v>19363046</v>
      </c>
      <c r="L44" s="176">
        <v>36286468</v>
      </c>
      <c r="M44" s="177">
        <v>16193554</v>
      </c>
      <c r="N44" s="176">
        <v>29395770</v>
      </c>
      <c r="O44" s="177">
        <v>21937373</v>
      </c>
      <c r="P44" s="176">
        <v>40965587</v>
      </c>
      <c r="Q44" s="177">
        <v>21839838</v>
      </c>
      <c r="R44" s="176">
        <v>39674033</v>
      </c>
      <c r="S44" s="177">
        <v>20244780</v>
      </c>
      <c r="T44" s="176">
        <v>41666624</v>
      </c>
      <c r="U44" s="177">
        <v>19641087</v>
      </c>
      <c r="V44" s="176">
        <v>38924573</v>
      </c>
      <c r="W44" s="177">
        <v>18516189</v>
      </c>
      <c r="X44" s="176">
        <v>34046694</v>
      </c>
      <c r="Y44" s="177">
        <v>19937716</v>
      </c>
      <c r="Z44" s="177">
        <v>34398477</v>
      </c>
      <c r="AA44" s="175">
        <f t="shared" si="17"/>
        <v>222451762</v>
      </c>
      <c r="AB44" s="176">
        <f t="shared" si="17"/>
        <v>430339315</v>
      </c>
      <c r="AD44" s="177"/>
      <c r="AE44" s="177"/>
    </row>
    <row r="45" spans="1:31" s="27" customFormat="1" outlineLevel="1" x14ac:dyDescent="0.2">
      <c r="A45" s="192" t="s">
        <v>131</v>
      </c>
      <c r="B45" s="19" t="s">
        <v>118</v>
      </c>
      <c r="C45" s="175">
        <v>0</v>
      </c>
      <c r="D45" s="176">
        <v>63</v>
      </c>
      <c r="E45" s="177">
        <v>10</v>
      </c>
      <c r="F45" s="176">
        <v>210</v>
      </c>
      <c r="G45" s="177">
        <v>42067</v>
      </c>
      <c r="H45" s="176">
        <v>119647</v>
      </c>
      <c r="I45" s="177">
        <v>2070</v>
      </c>
      <c r="J45" s="176">
        <v>6455</v>
      </c>
      <c r="K45" s="177">
        <v>27611</v>
      </c>
      <c r="L45" s="176">
        <v>61499</v>
      </c>
      <c r="M45" s="177">
        <v>26296</v>
      </c>
      <c r="N45" s="176">
        <v>60653</v>
      </c>
      <c r="O45" s="177">
        <v>20820</v>
      </c>
      <c r="P45" s="176">
        <v>60454</v>
      </c>
      <c r="Q45" s="177">
        <v>41890</v>
      </c>
      <c r="R45" s="176">
        <v>126978</v>
      </c>
      <c r="S45" s="177">
        <v>24431</v>
      </c>
      <c r="T45" s="176">
        <v>75993</v>
      </c>
      <c r="U45" s="177">
        <v>20978</v>
      </c>
      <c r="V45" s="176">
        <v>70189</v>
      </c>
      <c r="W45" s="177">
        <v>6728</v>
      </c>
      <c r="X45" s="176">
        <v>47063</v>
      </c>
      <c r="Y45" s="177">
        <v>30433</v>
      </c>
      <c r="Z45" s="177">
        <v>69622</v>
      </c>
      <c r="AA45" s="175">
        <f t="shared" si="17"/>
        <v>243334</v>
      </c>
      <c r="AB45" s="176">
        <f t="shared" si="17"/>
        <v>698826</v>
      </c>
      <c r="AD45" s="177"/>
      <c r="AE45" s="177"/>
    </row>
    <row r="46" spans="1:31" s="27" customFormat="1" outlineLevel="1" x14ac:dyDescent="0.2">
      <c r="A46" s="192" t="s">
        <v>31</v>
      </c>
      <c r="B46" s="19" t="s">
        <v>110</v>
      </c>
      <c r="C46" s="175">
        <v>34993553</v>
      </c>
      <c r="D46" s="176">
        <v>55695412</v>
      </c>
      <c r="E46" s="177">
        <v>33189033</v>
      </c>
      <c r="F46" s="176">
        <v>54517113</v>
      </c>
      <c r="G46" s="177">
        <v>29573872</v>
      </c>
      <c r="H46" s="176">
        <v>49561077</v>
      </c>
      <c r="I46" s="177">
        <v>33995075</v>
      </c>
      <c r="J46" s="176">
        <v>55552675</v>
      </c>
      <c r="K46" s="177">
        <v>34490633</v>
      </c>
      <c r="L46" s="176">
        <v>57501893</v>
      </c>
      <c r="M46" s="177">
        <v>31934140</v>
      </c>
      <c r="N46" s="176">
        <v>53904427</v>
      </c>
      <c r="O46" s="177">
        <v>39675482</v>
      </c>
      <c r="P46" s="176">
        <v>64054808</v>
      </c>
      <c r="Q46" s="177">
        <v>38526515</v>
      </c>
      <c r="R46" s="176">
        <v>58335450</v>
      </c>
      <c r="S46" s="177">
        <v>39207853</v>
      </c>
      <c r="T46" s="176">
        <v>61334350</v>
      </c>
      <c r="U46" s="177">
        <v>39426155</v>
      </c>
      <c r="V46" s="176">
        <v>63300797</v>
      </c>
      <c r="W46" s="177">
        <v>35458032</v>
      </c>
      <c r="X46" s="176">
        <v>60925551</v>
      </c>
      <c r="Y46" s="177">
        <v>42528758</v>
      </c>
      <c r="Z46" s="177">
        <v>63846657</v>
      </c>
      <c r="AA46" s="175">
        <f t="shared" si="17"/>
        <v>432999101</v>
      </c>
      <c r="AB46" s="176">
        <f t="shared" si="17"/>
        <v>698530210</v>
      </c>
      <c r="AD46" s="177"/>
      <c r="AE46" s="177"/>
    </row>
    <row r="47" spans="1:31" s="27" customFormat="1" outlineLevel="1" x14ac:dyDescent="0.2">
      <c r="A47" s="192" t="s">
        <v>32</v>
      </c>
      <c r="B47" s="19" t="s">
        <v>111</v>
      </c>
      <c r="C47" s="175">
        <v>2244044</v>
      </c>
      <c r="D47" s="176">
        <v>9102748</v>
      </c>
      <c r="E47" s="177">
        <v>2583196</v>
      </c>
      <c r="F47" s="176">
        <v>10350633</v>
      </c>
      <c r="G47" s="177">
        <v>2354977</v>
      </c>
      <c r="H47" s="176">
        <v>14721446</v>
      </c>
      <c r="I47" s="177">
        <v>2052827</v>
      </c>
      <c r="J47" s="176">
        <v>14030660</v>
      </c>
      <c r="K47" s="177">
        <v>2291470</v>
      </c>
      <c r="L47" s="176">
        <v>14857521</v>
      </c>
      <c r="M47" s="177">
        <v>2151132</v>
      </c>
      <c r="N47" s="176">
        <v>10507274</v>
      </c>
      <c r="O47" s="177">
        <v>2358667</v>
      </c>
      <c r="P47" s="176">
        <v>11951438</v>
      </c>
      <c r="Q47" s="177">
        <v>2059205</v>
      </c>
      <c r="R47" s="176">
        <v>9465396</v>
      </c>
      <c r="S47" s="177">
        <v>2963953</v>
      </c>
      <c r="T47" s="176">
        <v>14032593</v>
      </c>
      <c r="U47" s="177">
        <v>3213918</v>
      </c>
      <c r="V47" s="176">
        <v>14032635</v>
      </c>
      <c r="W47" s="177">
        <v>3451108</v>
      </c>
      <c r="X47" s="176">
        <v>12150400</v>
      </c>
      <c r="Y47" s="177">
        <v>3040092</v>
      </c>
      <c r="Z47" s="177">
        <v>10813246</v>
      </c>
      <c r="AA47" s="175">
        <f t="shared" si="17"/>
        <v>30764589</v>
      </c>
      <c r="AB47" s="176">
        <f t="shared" si="17"/>
        <v>146015990</v>
      </c>
      <c r="AD47" s="177"/>
      <c r="AE47" s="177"/>
    </row>
    <row r="48" spans="1:31" s="27" customFormat="1" x14ac:dyDescent="0.2">
      <c r="A48" s="20" t="s">
        <v>132</v>
      </c>
      <c r="B48" s="18"/>
      <c r="C48" s="178">
        <f t="shared" ref="C48:AB48" si="18">SUM(C49:C51)</f>
        <v>80560307</v>
      </c>
      <c r="D48" s="179">
        <f>SUM(D49:D51)</f>
        <v>53082006</v>
      </c>
      <c r="E48" s="178">
        <f t="shared" si="18"/>
        <v>70676417</v>
      </c>
      <c r="F48" s="179">
        <f t="shared" si="18"/>
        <v>41502971</v>
      </c>
      <c r="G48" s="178">
        <f t="shared" si="18"/>
        <v>66820862</v>
      </c>
      <c r="H48" s="179">
        <f t="shared" si="18"/>
        <v>40500746</v>
      </c>
      <c r="I48" s="178">
        <f t="shared" si="18"/>
        <v>82767905</v>
      </c>
      <c r="J48" s="179">
        <f t="shared" si="18"/>
        <v>55673610</v>
      </c>
      <c r="K48" s="178">
        <f t="shared" si="18"/>
        <v>93672349</v>
      </c>
      <c r="L48" s="179">
        <f t="shared" si="18"/>
        <v>63028696</v>
      </c>
      <c r="M48" s="178">
        <f t="shared" si="18"/>
        <v>82574041</v>
      </c>
      <c r="N48" s="179">
        <f t="shared" si="18"/>
        <v>56747584</v>
      </c>
      <c r="O48" s="178">
        <f t="shared" si="18"/>
        <v>93611602</v>
      </c>
      <c r="P48" s="179">
        <f t="shared" si="18"/>
        <v>66573843</v>
      </c>
      <c r="Q48" s="178">
        <f t="shared" si="18"/>
        <v>83306719</v>
      </c>
      <c r="R48" s="179">
        <f t="shared" si="18"/>
        <v>44976099</v>
      </c>
      <c r="S48" s="178">
        <f t="shared" si="18"/>
        <v>82396409</v>
      </c>
      <c r="T48" s="179">
        <f t="shared" si="18"/>
        <v>45049068</v>
      </c>
      <c r="U48" s="178">
        <f t="shared" si="18"/>
        <v>93040378</v>
      </c>
      <c r="V48" s="179">
        <f t="shared" si="18"/>
        <v>49977670</v>
      </c>
      <c r="W48" s="178">
        <f t="shared" si="18"/>
        <v>78088919</v>
      </c>
      <c r="X48" s="179">
        <f t="shared" si="18"/>
        <v>44758793</v>
      </c>
      <c r="Y48" s="178">
        <f t="shared" si="18"/>
        <v>88037769</v>
      </c>
      <c r="Z48" s="179">
        <f t="shared" si="18"/>
        <v>49547419</v>
      </c>
      <c r="AA48" s="178">
        <f t="shared" si="18"/>
        <v>995553677</v>
      </c>
      <c r="AB48" s="179">
        <f t="shared" si="18"/>
        <v>611418505</v>
      </c>
      <c r="AD48" s="178">
        <f t="shared" ref="AD48:AE48" si="19">SUM(AD49:AD51)</f>
        <v>0</v>
      </c>
      <c r="AE48" s="179">
        <f t="shared" si="19"/>
        <v>0</v>
      </c>
    </row>
    <row r="49" spans="1:31" s="27" customFormat="1" outlineLevel="1" x14ac:dyDescent="0.2">
      <c r="A49" s="193" t="s">
        <v>33</v>
      </c>
      <c r="B49" s="19" t="s">
        <v>112</v>
      </c>
      <c r="C49" s="175">
        <v>257836</v>
      </c>
      <c r="D49" s="176">
        <v>234367</v>
      </c>
      <c r="E49" s="177">
        <v>122184</v>
      </c>
      <c r="F49" s="176">
        <v>102871</v>
      </c>
      <c r="G49" s="177">
        <v>120090</v>
      </c>
      <c r="H49" s="176">
        <v>86780</v>
      </c>
      <c r="I49" s="177">
        <v>135216</v>
      </c>
      <c r="J49" s="176">
        <v>96820</v>
      </c>
      <c r="K49" s="177">
        <v>90082</v>
      </c>
      <c r="L49" s="176">
        <v>66138</v>
      </c>
      <c r="M49" s="177">
        <v>92101</v>
      </c>
      <c r="N49" s="176">
        <v>95445</v>
      </c>
      <c r="O49" s="177">
        <v>246752</v>
      </c>
      <c r="P49" s="176">
        <v>97507</v>
      </c>
      <c r="Q49" s="177">
        <v>704037</v>
      </c>
      <c r="R49" s="176">
        <v>266056</v>
      </c>
      <c r="S49" s="177">
        <v>372875</v>
      </c>
      <c r="T49" s="176">
        <v>172120</v>
      </c>
      <c r="U49" s="177">
        <v>257455</v>
      </c>
      <c r="V49" s="176">
        <v>211478</v>
      </c>
      <c r="W49" s="177">
        <v>607218</v>
      </c>
      <c r="X49" s="176">
        <v>265202</v>
      </c>
      <c r="Y49" s="177">
        <v>544749</v>
      </c>
      <c r="Z49" s="177">
        <v>106400</v>
      </c>
      <c r="AA49" s="175">
        <f>C49+E49+G49+I49+K49+M49+O49+Q49+S49+U49+W49+Y49</f>
        <v>3550595</v>
      </c>
      <c r="AB49" s="176">
        <f t="shared" si="17"/>
        <v>1801184</v>
      </c>
      <c r="AD49" s="177"/>
      <c r="AE49" s="177"/>
    </row>
    <row r="50" spans="1:31" s="27" customFormat="1" outlineLevel="1" x14ac:dyDescent="0.2">
      <c r="A50" s="193" t="s">
        <v>34</v>
      </c>
      <c r="B50" s="19" t="s">
        <v>113</v>
      </c>
      <c r="C50" s="175">
        <v>60070966</v>
      </c>
      <c r="D50" s="176">
        <v>30860720</v>
      </c>
      <c r="E50" s="177">
        <v>56298285</v>
      </c>
      <c r="F50" s="176">
        <v>26084606</v>
      </c>
      <c r="G50" s="177">
        <v>52302411</v>
      </c>
      <c r="H50" s="176">
        <v>21624768</v>
      </c>
      <c r="I50" s="177">
        <v>64017484</v>
      </c>
      <c r="J50" s="176">
        <v>26696408</v>
      </c>
      <c r="K50" s="177">
        <v>69773826</v>
      </c>
      <c r="L50" s="176">
        <v>30599063</v>
      </c>
      <c r="M50" s="177">
        <v>61421974</v>
      </c>
      <c r="N50" s="176">
        <v>28144345</v>
      </c>
      <c r="O50" s="177">
        <v>67206331</v>
      </c>
      <c r="P50" s="176">
        <v>31746648</v>
      </c>
      <c r="Q50" s="177">
        <v>66120240</v>
      </c>
      <c r="R50" s="176">
        <v>29243740</v>
      </c>
      <c r="S50" s="177">
        <v>63527585</v>
      </c>
      <c r="T50" s="176">
        <v>26388254</v>
      </c>
      <c r="U50" s="177">
        <v>76663319</v>
      </c>
      <c r="V50" s="176">
        <v>32266497</v>
      </c>
      <c r="W50" s="177">
        <v>64886619</v>
      </c>
      <c r="X50" s="176">
        <v>30780177</v>
      </c>
      <c r="Y50" s="177">
        <v>72975022</v>
      </c>
      <c r="Z50" s="177">
        <v>31744550</v>
      </c>
      <c r="AA50" s="175">
        <f>C50+E50+G50+I50+K50+M50+O50+Q50+S50+U50+W50+Y50</f>
        <v>775264062</v>
      </c>
      <c r="AB50" s="176">
        <f t="shared" si="17"/>
        <v>346179776</v>
      </c>
      <c r="AD50" s="177"/>
      <c r="AE50" s="177"/>
    </row>
    <row r="51" spans="1:31" s="27" customFormat="1" outlineLevel="1" x14ac:dyDescent="0.2">
      <c r="A51" s="193" t="s">
        <v>35</v>
      </c>
      <c r="B51" s="19" t="s">
        <v>114</v>
      </c>
      <c r="C51" s="175">
        <v>20231505</v>
      </c>
      <c r="D51" s="176">
        <v>21986919</v>
      </c>
      <c r="E51" s="177">
        <v>14255948</v>
      </c>
      <c r="F51" s="176">
        <v>15315494</v>
      </c>
      <c r="G51" s="177">
        <v>14398361</v>
      </c>
      <c r="H51" s="176">
        <v>18789198</v>
      </c>
      <c r="I51" s="177">
        <v>18615205</v>
      </c>
      <c r="J51" s="176">
        <v>28880382</v>
      </c>
      <c r="K51" s="177">
        <v>23808441</v>
      </c>
      <c r="L51" s="176">
        <v>32363495</v>
      </c>
      <c r="M51" s="177">
        <v>21059966</v>
      </c>
      <c r="N51" s="176">
        <v>28507794</v>
      </c>
      <c r="O51" s="177">
        <v>26158519</v>
      </c>
      <c r="P51" s="176">
        <v>34729688</v>
      </c>
      <c r="Q51" s="177">
        <v>16482442</v>
      </c>
      <c r="R51" s="176">
        <v>15466303</v>
      </c>
      <c r="S51" s="177">
        <v>18495949</v>
      </c>
      <c r="T51" s="176">
        <v>18488694</v>
      </c>
      <c r="U51" s="177">
        <v>16119604</v>
      </c>
      <c r="V51" s="176">
        <v>17499695</v>
      </c>
      <c r="W51" s="177">
        <v>12595082</v>
      </c>
      <c r="X51" s="176">
        <v>13713414</v>
      </c>
      <c r="Y51" s="177">
        <v>14517998</v>
      </c>
      <c r="Z51" s="177">
        <v>17696469</v>
      </c>
      <c r="AA51" s="175">
        <f>C51+E51+G51+I51+K51+M51+O51+Q51+S51+U51+W51+Y51</f>
        <v>216739020</v>
      </c>
      <c r="AB51" s="176">
        <f t="shared" si="17"/>
        <v>263437545</v>
      </c>
      <c r="AD51" s="177"/>
      <c r="AE51" s="177"/>
    </row>
    <row r="52" spans="1:31" s="27" customFormat="1" x14ac:dyDescent="0.2">
      <c r="A52" s="194" t="s">
        <v>44</v>
      </c>
      <c r="B52" s="18" t="s">
        <v>82</v>
      </c>
      <c r="C52" s="175">
        <v>6705005</v>
      </c>
      <c r="D52" s="176">
        <v>21141066</v>
      </c>
      <c r="E52" s="177">
        <v>6732638</v>
      </c>
      <c r="F52" s="176">
        <v>22147319</v>
      </c>
      <c r="G52" s="177">
        <v>6950323</v>
      </c>
      <c r="H52" s="176">
        <v>23820641</v>
      </c>
      <c r="I52" s="177">
        <v>6466736</v>
      </c>
      <c r="J52" s="176">
        <v>23095205</v>
      </c>
      <c r="K52" s="177">
        <v>7351070</v>
      </c>
      <c r="L52" s="176">
        <v>27003546</v>
      </c>
      <c r="M52" s="177">
        <v>6917811</v>
      </c>
      <c r="N52" s="176">
        <v>22014940</v>
      </c>
      <c r="O52" s="177">
        <v>8767690</v>
      </c>
      <c r="P52" s="176">
        <v>30027060</v>
      </c>
      <c r="Q52" s="177">
        <v>7189242</v>
      </c>
      <c r="R52" s="176">
        <v>53538604</v>
      </c>
      <c r="S52" s="177">
        <v>8506400</v>
      </c>
      <c r="T52" s="176">
        <v>27066714</v>
      </c>
      <c r="U52" s="177">
        <v>8546752</v>
      </c>
      <c r="V52" s="176">
        <v>29172067</v>
      </c>
      <c r="W52" s="177">
        <v>7941366</v>
      </c>
      <c r="X52" s="176">
        <v>27933823</v>
      </c>
      <c r="Y52" s="177">
        <v>7577830</v>
      </c>
      <c r="Z52" s="177">
        <v>32867373</v>
      </c>
      <c r="AA52" s="175">
        <f>C52+E52+G52+I52+K52+M52+O52+Q52+S52+U52+W52+Y52</f>
        <v>89652863</v>
      </c>
      <c r="AB52" s="176">
        <f>D52+F52+H52+J52+L52+N52+P52+R52+T52+V52+X52+Z52</f>
        <v>339828358</v>
      </c>
      <c r="AD52" s="177"/>
      <c r="AE52" s="177"/>
    </row>
    <row r="53" spans="1:31" s="27" customFormat="1" x14ac:dyDescent="0.2">
      <c r="A53" s="21" t="s">
        <v>133</v>
      </c>
      <c r="B53" s="18"/>
      <c r="C53" s="178">
        <f t="shared" ref="C53:AB53" si="20">C54+C59+C65</f>
        <v>36957475</v>
      </c>
      <c r="D53" s="179">
        <f t="shared" si="20"/>
        <v>285346800</v>
      </c>
      <c r="E53" s="178">
        <f t="shared" si="20"/>
        <v>31678787</v>
      </c>
      <c r="F53" s="179">
        <f t="shared" si="20"/>
        <v>273367298</v>
      </c>
      <c r="G53" s="178">
        <f t="shared" si="20"/>
        <v>28757001</v>
      </c>
      <c r="H53" s="179">
        <f t="shared" si="20"/>
        <v>236994708</v>
      </c>
      <c r="I53" s="178">
        <f t="shared" si="20"/>
        <v>33314312</v>
      </c>
      <c r="J53" s="179">
        <f t="shared" si="20"/>
        <v>257792656</v>
      </c>
      <c r="K53" s="178">
        <f t="shared" si="20"/>
        <v>30964124</v>
      </c>
      <c r="L53" s="179">
        <f t="shared" si="20"/>
        <v>243423400</v>
      </c>
      <c r="M53" s="178">
        <f t="shared" si="20"/>
        <v>32465457</v>
      </c>
      <c r="N53" s="179">
        <f t="shared" si="20"/>
        <v>232740013</v>
      </c>
      <c r="O53" s="178">
        <f t="shared" si="20"/>
        <v>40060772</v>
      </c>
      <c r="P53" s="179">
        <f t="shared" si="20"/>
        <v>347841179</v>
      </c>
      <c r="Q53" s="178">
        <f t="shared" si="20"/>
        <v>37501297</v>
      </c>
      <c r="R53" s="179">
        <f t="shared" si="20"/>
        <v>347253905</v>
      </c>
      <c r="S53" s="178">
        <f t="shared" si="20"/>
        <v>38724637</v>
      </c>
      <c r="T53" s="179">
        <f t="shared" si="20"/>
        <v>331498784</v>
      </c>
      <c r="U53" s="178">
        <f t="shared" si="20"/>
        <v>46284266</v>
      </c>
      <c r="V53" s="179">
        <f t="shared" si="20"/>
        <v>333303297</v>
      </c>
      <c r="W53" s="178">
        <f t="shared" si="20"/>
        <v>36739808</v>
      </c>
      <c r="X53" s="179">
        <f t="shared" si="20"/>
        <v>312729358</v>
      </c>
      <c r="Y53" s="178">
        <f t="shared" si="20"/>
        <v>49867994</v>
      </c>
      <c r="Z53" s="179">
        <f t="shared" si="20"/>
        <v>281683230</v>
      </c>
      <c r="AA53" s="178">
        <f t="shared" si="20"/>
        <v>443315930</v>
      </c>
      <c r="AB53" s="179">
        <f t="shared" si="20"/>
        <v>3483974628</v>
      </c>
      <c r="AD53" s="178">
        <f t="shared" ref="AD53:AE53" si="21">AD54+AD59+AD65</f>
        <v>0</v>
      </c>
      <c r="AE53" s="179">
        <f t="shared" si="21"/>
        <v>0</v>
      </c>
    </row>
    <row r="54" spans="1:31" s="27" customFormat="1" x14ac:dyDescent="0.2">
      <c r="A54" s="20" t="s">
        <v>134</v>
      </c>
      <c r="B54" s="18"/>
      <c r="C54" s="178">
        <f t="shared" ref="C54:AB54" si="22">SUM(C55:C58)</f>
        <v>3431401</v>
      </c>
      <c r="D54" s="179">
        <f t="shared" si="22"/>
        <v>18013274</v>
      </c>
      <c r="E54" s="178">
        <f t="shared" si="22"/>
        <v>2744625</v>
      </c>
      <c r="F54" s="179">
        <f t="shared" si="22"/>
        <v>13611338</v>
      </c>
      <c r="G54" s="178">
        <f t="shared" si="22"/>
        <v>3374237</v>
      </c>
      <c r="H54" s="179">
        <f t="shared" si="22"/>
        <v>18802359</v>
      </c>
      <c r="I54" s="178">
        <f t="shared" si="22"/>
        <v>3315879</v>
      </c>
      <c r="J54" s="179">
        <f t="shared" si="22"/>
        <v>17917813</v>
      </c>
      <c r="K54" s="178">
        <f t="shared" si="22"/>
        <v>3208411</v>
      </c>
      <c r="L54" s="179">
        <f t="shared" si="22"/>
        <v>14094204</v>
      </c>
      <c r="M54" s="178">
        <f t="shared" si="22"/>
        <v>2959367</v>
      </c>
      <c r="N54" s="179">
        <f t="shared" si="22"/>
        <v>13610724</v>
      </c>
      <c r="O54" s="178">
        <f t="shared" si="22"/>
        <v>4051526</v>
      </c>
      <c r="P54" s="179">
        <f t="shared" si="22"/>
        <v>18811390</v>
      </c>
      <c r="Q54" s="178">
        <f t="shared" si="22"/>
        <v>5858985</v>
      </c>
      <c r="R54" s="179">
        <f t="shared" si="22"/>
        <v>21201866</v>
      </c>
      <c r="S54" s="178">
        <f t="shared" si="22"/>
        <v>4237363</v>
      </c>
      <c r="T54" s="179">
        <f t="shared" si="22"/>
        <v>18172205</v>
      </c>
      <c r="U54" s="178">
        <f t="shared" si="22"/>
        <v>5153202</v>
      </c>
      <c r="V54" s="179">
        <f t="shared" si="22"/>
        <v>21405907</v>
      </c>
      <c r="W54" s="178">
        <f t="shared" si="22"/>
        <v>4836359</v>
      </c>
      <c r="X54" s="179">
        <f t="shared" si="22"/>
        <v>22868462</v>
      </c>
      <c r="Y54" s="178">
        <f t="shared" si="22"/>
        <v>6829391</v>
      </c>
      <c r="Z54" s="179">
        <f t="shared" si="22"/>
        <v>21287200</v>
      </c>
      <c r="AA54" s="178">
        <f t="shared" si="22"/>
        <v>50000746</v>
      </c>
      <c r="AB54" s="179">
        <f t="shared" si="22"/>
        <v>219796742</v>
      </c>
      <c r="AD54" s="178">
        <f t="shared" ref="AD54:AE54" si="23">SUM(AD55:AD58)</f>
        <v>0</v>
      </c>
      <c r="AE54" s="179">
        <f t="shared" si="23"/>
        <v>0</v>
      </c>
    </row>
    <row r="55" spans="1:31" s="27" customFormat="1" outlineLevel="1" x14ac:dyDescent="0.2">
      <c r="A55" s="195" t="s">
        <v>36</v>
      </c>
      <c r="B55" s="19" t="s">
        <v>76</v>
      </c>
      <c r="C55" s="175">
        <v>1880941</v>
      </c>
      <c r="D55" s="176">
        <v>13396364</v>
      </c>
      <c r="E55" s="177">
        <v>1452659</v>
      </c>
      <c r="F55" s="176">
        <v>9135738</v>
      </c>
      <c r="G55" s="177">
        <v>2008404</v>
      </c>
      <c r="H55" s="176">
        <v>14692316</v>
      </c>
      <c r="I55" s="177">
        <v>1624886</v>
      </c>
      <c r="J55" s="176">
        <v>11182813</v>
      </c>
      <c r="K55" s="177">
        <v>1055141</v>
      </c>
      <c r="L55" s="176">
        <v>4952740</v>
      </c>
      <c r="M55" s="177">
        <v>1261818</v>
      </c>
      <c r="N55" s="176">
        <v>5665685</v>
      </c>
      <c r="O55" s="177">
        <v>1515884</v>
      </c>
      <c r="P55" s="176">
        <v>8328978</v>
      </c>
      <c r="Q55" s="177">
        <v>3326718</v>
      </c>
      <c r="R55" s="176">
        <v>11866952</v>
      </c>
      <c r="S55" s="177">
        <v>1796327</v>
      </c>
      <c r="T55" s="176">
        <v>9120835</v>
      </c>
      <c r="U55" s="177">
        <v>2255845</v>
      </c>
      <c r="V55" s="176">
        <v>11740548</v>
      </c>
      <c r="W55" s="177">
        <v>2237270</v>
      </c>
      <c r="X55" s="176">
        <v>11581080</v>
      </c>
      <c r="Y55" s="177">
        <v>3073246</v>
      </c>
      <c r="Z55" s="177">
        <v>11678318</v>
      </c>
      <c r="AA55" s="175">
        <f>C55+E55+G55+I55+K55+M55+O55+Q55+S55+U55+W55+Y55</f>
        <v>23489139</v>
      </c>
      <c r="AB55" s="176">
        <f>D55+F55+H55+J55+L55+N55+P55+R55+T55+V55+X55+Z55</f>
        <v>123342367</v>
      </c>
      <c r="AD55" s="177"/>
      <c r="AE55" s="177"/>
    </row>
    <row r="56" spans="1:31" s="27" customFormat="1" outlineLevel="1" x14ac:dyDescent="0.2">
      <c r="A56" s="195" t="s">
        <v>37</v>
      </c>
      <c r="B56" s="19" t="s">
        <v>77</v>
      </c>
      <c r="C56" s="175">
        <v>273661</v>
      </c>
      <c r="D56" s="176">
        <v>406744</v>
      </c>
      <c r="E56" s="177">
        <v>275127</v>
      </c>
      <c r="F56" s="176">
        <v>395411</v>
      </c>
      <c r="G56" s="177">
        <v>290125</v>
      </c>
      <c r="H56" s="176">
        <v>428282</v>
      </c>
      <c r="I56" s="177">
        <v>284310</v>
      </c>
      <c r="J56" s="176">
        <v>441260</v>
      </c>
      <c r="K56" s="177">
        <v>348298</v>
      </c>
      <c r="L56" s="176">
        <v>532798</v>
      </c>
      <c r="M56" s="177">
        <v>284009</v>
      </c>
      <c r="N56" s="176">
        <v>442342</v>
      </c>
      <c r="O56" s="177">
        <v>313567</v>
      </c>
      <c r="P56" s="176">
        <v>486654</v>
      </c>
      <c r="Q56" s="177">
        <v>277991</v>
      </c>
      <c r="R56" s="176">
        <v>413978</v>
      </c>
      <c r="S56" s="177">
        <v>397411</v>
      </c>
      <c r="T56" s="176">
        <v>492040</v>
      </c>
      <c r="U56" s="177">
        <v>386578</v>
      </c>
      <c r="V56" s="176">
        <v>593776</v>
      </c>
      <c r="W56" s="177">
        <v>524571</v>
      </c>
      <c r="X56" s="176">
        <v>695807</v>
      </c>
      <c r="Y56" s="177">
        <v>253274</v>
      </c>
      <c r="Z56" s="177">
        <v>376577</v>
      </c>
      <c r="AA56" s="175">
        <f t="shared" si="17"/>
        <v>3908922</v>
      </c>
      <c r="AB56" s="176">
        <f t="shared" si="17"/>
        <v>5705669</v>
      </c>
      <c r="AD56" s="177"/>
      <c r="AE56" s="177"/>
    </row>
    <row r="57" spans="1:31" s="27" customFormat="1" outlineLevel="1" x14ac:dyDescent="0.2">
      <c r="A57" s="195" t="s">
        <v>38</v>
      </c>
      <c r="B57" s="19" t="s">
        <v>115</v>
      </c>
      <c r="C57" s="175">
        <v>1276799</v>
      </c>
      <c r="D57" s="176">
        <v>4210166</v>
      </c>
      <c r="E57" s="177">
        <v>1016839</v>
      </c>
      <c r="F57" s="176">
        <v>4080189</v>
      </c>
      <c r="G57" s="177">
        <v>1075708</v>
      </c>
      <c r="H57" s="176">
        <v>3681761</v>
      </c>
      <c r="I57" s="177">
        <v>1406680</v>
      </c>
      <c r="J57" s="176">
        <v>6293733</v>
      </c>
      <c r="K57" s="177">
        <v>1804972</v>
      </c>
      <c r="L57" s="176">
        <v>8608666</v>
      </c>
      <c r="M57" s="177">
        <v>1408490</v>
      </c>
      <c r="N57" s="176">
        <v>7344346</v>
      </c>
      <c r="O57" s="177">
        <v>2222075</v>
      </c>
      <c r="P57" s="176">
        <v>9995758</v>
      </c>
      <c r="Q57" s="177">
        <v>2243576</v>
      </c>
      <c r="R57" s="176">
        <v>8874745</v>
      </c>
      <c r="S57" s="177">
        <v>2043625</v>
      </c>
      <c r="T57" s="176">
        <v>8559330</v>
      </c>
      <c r="U57" s="177">
        <v>2503129</v>
      </c>
      <c r="V57" s="176">
        <v>8973459</v>
      </c>
      <c r="W57" s="177">
        <v>2052468</v>
      </c>
      <c r="X57" s="176">
        <v>10310987</v>
      </c>
      <c r="Y57" s="177">
        <v>3489276</v>
      </c>
      <c r="Z57" s="177">
        <v>9087441</v>
      </c>
      <c r="AA57" s="175">
        <f t="shared" si="17"/>
        <v>22543637</v>
      </c>
      <c r="AB57" s="176">
        <f t="shared" si="17"/>
        <v>90020581</v>
      </c>
      <c r="AD57" s="177"/>
      <c r="AE57" s="177"/>
    </row>
    <row r="58" spans="1:31" s="27" customFormat="1" outlineLevel="1" x14ac:dyDescent="0.2">
      <c r="A58" s="195">
        <v>740</v>
      </c>
      <c r="B58" s="19" t="s">
        <v>119</v>
      </c>
      <c r="C58" s="175"/>
      <c r="D58" s="176"/>
      <c r="E58" s="177"/>
      <c r="F58" s="176"/>
      <c r="G58" s="177"/>
      <c r="H58" s="176"/>
      <c r="I58" s="177">
        <v>3</v>
      </c>
      <c r="J58" s="176">
        <v>7</v>
      </c>
      <c r="K58" s="177"/>
      <c r="L58" s="176"/>
      <c r="M58" s="177">
        <v>5050</v>
      </c>
      <c r="N58" s="176">
        <v>158351</v>
      </c>
      <c r="O58" s="177"/>
      <c r="P58" s="176"/>
      <c r="Q58" s="177">
        <v>10700</v>
      </c>
      <c r="R58" s="176">
        <v>46191</v>
      </c>
      <c r="S58" s="177"/>
      <c r="T58" s="176"/>
      <c r="U58" s="177">
        <v>7650</v>
      </c>
      <c r="V58" s="176">
        <v>98124</v>
      </c>
      <c r="W58" s="177">
        <v>22050</v>
      </c>
      <c r="X58" s="176">
        <v>280588</v>
      </c>
      <c r="Y58" s="177">
        <v>13595</v>
      </c>
      <c r="Z58" s="177">
        <v>144864</v>
      </c>
      <c r="AA58" s="175">
        <f t="shared" si="17"/>
        <v>59048</v>
      </c>
      <c r="AB58" s="176">
        <f t="shared" si="17"/>
        <v>728125</v>
      </c>
      <c r="AD58" s="177"/>
      <c r="AE58" s="177"/>
    </row>
    <row r="59" spans="1:31" s="27" customFormat="1" x14ac:dyDescent="0.2">
      <c r="A59" s="20" t="s">
        <v>135</v>
      </c>
      <c r="B59" s="18"/>
      <c r="C59" s="178">
        <f t="shared" ref="C59:AB59" si="24">SUM(C60:C64)</f>
        <v>22870251</v>
      </c>
      <c r="D59" s="179">
        <f t="shared" si="24"/>
        <v>211471170</v>
      </c>
      <c r="E59" s="178">
        <f t="shared" si="24"/>
        <v>21704388</v>
      </c>
      <c r="F59" s="179">
        <f t="shared" si="24"/>
        <v>221879607</v>
      </c>
      <c r="G59" s="178">
        <f t="shared" si="24"/>
        <v>19760909</v>
      </c>
      <c r="H59" s="179">
        <f t="shared" si="24"/>
        <v>162659475</v>
      </c>
      <c r="I59" s="178">
        <f t="shared" si="24"/>
        <v>20550898</v>
      </c>
      <c r="J59" s="179">
        <f t="shared" si="24"/>
        <v>188285738</v>
      </c>
      <c r="K59" s="178">
        <f t="shared" si="24"/>
        <v>19906965</v>
      </c>
      <c r="L59" s="179">
        <f t="shared" si="24"/>
        <v>188463739</v>
      </c>
      <c r="M59" s="178">
        <f t="shared" si="24"/>
        <v>21668181</v>
      </c>
      <c r="N59" s="179">
        <f t="shared" si="24"/>
        <v>169809465</v>
      </c>
      <c r="O59" s="178">
        <f t="shared" si="24"/>
        <v>23872496</v>
      </c>
      <c r="P59" s="179">
        <f t="shared" si="24"/>
        <v>244067748</v>
      </c>
      <c r="Q59" s="178">
        <f t="shared" si="24"/>
        <v>23131217</v>
      </c>
      <c r="R59" s="179">
        <f t="shared" si="24"/>
        <v>228331332</v>
      </c>
      <c r="S59" s="178">
        <f t="shared" si="24"/>
        <v>25143156</v>
      </c>
      <c r="T59" s="179">
        <f t="shared" si="24"/>
        <v>253809769</v>
      </c>
      <c r="U59" s="178">
        <f t="shared" si="24"/>
        <v>29957333</v>
      </c>
      <c r="V59" s="179">
        <f t="shared" si="24"/>
        <v>250118700</v>
      </c>
      <c r="W59" s="178">
        <f t="shared" si="24"/>
        <v>22527342</v>
      </c>
      <c r="X59" s="179">
        <f t="shared" si="24"/>
        <v>195101783</v>
      </c>
      <c r="Y59" s="178">
        <f t="shared" si="24"/>
        <v>21495838</v>
      </c>
      <c r="Z59" s="179">
        <f t="shared" si="24"/>
        <v>192297580</v>
      </c>
      <c r="AA59" s="178">
        <f t="shared" si="24"/>
        <v>272588974</v>
      </c>
      <c r="AB59" s="179">
        <f t="shared" si="24"/>
        <v>2506296106</v>
      </c>
      <c r="AD59" s="178">
        <f t="shared" ref="AD59:AE59" si="25">SUM(AD60:AD64)</f>
        <v>0</v>
      </c>
      <c r="AE59" s="179">
        <f t="shared" si="25"/>
        <v>0</v>
      </c>
    </row>
    <row r="60" spans="1:31" s="27" customFormat="1" outlineLevel="1" x14ac:dyDescent="0.2">
      <c r="A60" s="197" t="s">
        <v>39</v>
      </c>
      <c r="B60" s="19" t="s">
        <v>116</v>
      </c>
      <c r="C60" s="175">
        <v>671615</v>
      </c>
      <c r="D60" s="176">
        <v>29774502</v>
      </c>
      <c r="E60" s="177">
        <v>814616</v>
      </c>
      <c r="F60" s="176">
        <v>28664411</v>
      </c>
      <c r="G60" s="177">
        <v>658963</v>
      </c>
      <c r="H60" s="176">
        <v>14054288</v>
      </c>
      <c r="I60" s="177">
        <v>847363</v>
      </c>
      <c r="J60" s="176">
        <v>22460377</v>
      </c>
      <c r="K60" s="177">
        <v>721166</v>
      </c>
      <c r="L60" s="176">
        <v>25640252</v>
      </c>
      <c r="M60" s="177">
        <v>1020626</v>
      </c>
      <c r="N60" s="176">
        <v>27276859</v>
      </c>
      <c r="O60" s="177">
        <v>908763</v>
      </c>
      <c r="P60" s="176">
        <v>30396094</v>
      </c>
      <c r="Q60" s="177">
        <v>750188</v>
      </c>
      <c r="R60" s="176">
        <v>25336475</v>
      </c>
      <c r="S60" s="177">
        <v>951429</v>
      </c>
      <c r="T60" s="176">
        <v>24987532</v>
      </c>
      <c r="U60" s="177">
        <v>869905</v>
      </c>
      <c r="V60" s="176">
        <v>26175363</v>
      </c>
      <c r="W60" s="177">
        <v>834633</v>
      </c>
      <c r="X60" s="176">
        <v>26670650</v>
      </c>
      <c r="Y60" s="177">
        <v>967623</v>
      </c>
      <c r="Z60" s="177">
        <v>25557653</v>
      </c>
      <c r="AA60" s="175">
        <f t="shared" si="17"/>
        <v>10016890</v>
      </c>
      <c r="AB60" s="176">
        <f t="shared" si="17"/>
        <v>306994456</v>
      </c>
      <c r="AD60" s="177"/>
      <c r="AE60" s="177"/>
    </row>
    <row r="61" spans="1:31" s="27" customFormat="1" outlineLevel="1" x14ac:dyDescent="0.2">
      <c r="A61" s="197" t="s">
        <v>40</v>
      </c>
      <c r="B61" s="19" t="s">
        <v>78</v>
      </c>
      <c r="C61" s="175">
        <v>735606</v>
      </c>
      <c r="D61" s="176">
        <v>4200702</v>
      </c>
      <c r="E61" s="177">
        <v>1032870</v>
      </c>
      <c r="F61" s="176">
        <v>5662584</v>
      </c>
      <c r="G61" s="177">
        <v>1052353</v>
      </c>
      <c r="H61" s="176">
        <v>5871324</v>
      </c>
      <c r="I61" s="177">
        <v>688739</v>
      </c>
      <c r="J61" s="176">
        <v>6704193</v>
      </c>
      <c r="K61" s="177">
        <v>920190</v>
      </c>
      <c r="L61" s="176">
        <v>6868673</v>
      </c>
      <c r="M61" s="177">
        <v>1130694</v>
      </c>
      <c r="N61" s="176">
        <v>6091331</v>
      </c>
      <c r="O61" s="177">
        <v>1140046</v>
      </c>
      <c r="P61" s="176">
        <v>7610550</v>
      </c>
      <c r="Q61" s="177">
        <v>1146504</v>
      </c>
      <c r="R61" s="176">
        <v>6796415</v>
      </c>
      <c r="S61" s="177">
        <v>1317321</v>
      </c>
      <c r="T61" s="176">
        <v>8902501</v>
      </c>
      <c r="U61" s="177">
        <v>1270670</v>
      </c>
      <c r="V61" s="176">
        <v>9510566</v>
      </c>
      <c r="W61" s="177">
        <v>978524</v>
      </c>
      <c r="X61" s="176">
        <v>7488767</v>
      </c>
      <c r="Y61" s="177">
        <v>1213128</v>
      </c>
      <c r="Z61" s="177">
        <v>6683902</v>
      </c>
      <c r="AA61" s="175">
        <f t="shared" si="17"/>
        <v>12626645</v>
      </c>
      <c r="AB61" s="176">
        <f t="shared" si="17"/>
        <v>82391508</v>
      </c>
      <c r="AD61" s="177"/>
      <c r="AE61" s="177"/>
    </row>
    <row r="62" spans="1:31" s="27" customFormat="1" outlineLevel="1" x14ac:dyDescent="0.2">
      <c r="A62" s="197" t="s">
        <v>41</v>
      </c>
      <c r="B62" s="19" t="s">
        <v>79</v>
      </c>
      <c r="C62" s="175">
        <v>2070147</v>
      </c>
      <c r="D62" s="176">
        <v>15366877</v>
      </c>
      <c r="E62" s="177">
        <v>1924722</v>
      </c>
      <c r="F62" s="176">
        <v>15234479</v>
      </c>
      <c r="G62" s="177">
        <v>1921235</v>
      </c>
      <c r="H62" s="176">
        <v>14986256</v>
      </c>
      <c r="I62" s="177">
        <v>1977452</v>
      </c>
      <c r="J62" s="176">
        <v>15606035</v>
      </c>
      <c r="K62" s="177">
        <v>1917934</v>
      </c>
      <c r="L62" s="176">
        <v>14880815</v>
      </c>
      <c r="M62" s="177">
        <v>1505361</v>
      </c>
      <c r="N62" s="176">
        <v>12547049</v>
      </c>
      <c r="O62" s="177">
        <v>1941772</v>
      </c>
      <c r="P62" s="176">
        <v>19127413</v>
      </c>
      <c r="Q62" s="177">
        <v>2315534</v>
      </c>
      <c r="R62" s="176">
        <v>15218969</v>
      </c>
      <c r="S62" s="177">
        <v>2171394</v>
      </c>
      <c r="T62" s="176">
        <v>13587929</v>
      </c>
      <c r="U62" s="177">
        <v>2182008</v>
      </c>
      <c r="V62" s="176">
        <v>14480668</v>
      </c>
      <c r="W62" s="177">
        <v>2337756</v>
      </c>
      <c r="X62" s="176">
        <v>13974292</v>
      </c>
      <c r="Y62" s="177">
        <v>1867415</v>
      </c>
      <c r="Z62" s="177">
        <v>13735948</v>
      </c>
      <c r="AA62" s="175">
        <f t="shared" si="17"/>
        <v>24132730</v>
      </c>
      <c r="AB62" s="176">
        <f t="shared" si="17"/>
        <v>178746730</v>
      </c>
      <c r="AD62" s="177"/>
      <c r="AE62" s="177"/>
    </row>
    <row r="63" spans="1:31" s="27" customFormat="1" outlineLevel="1" x14ac:dyDescent="0.2">
      <c r="A63" s="197" t="s">
        <v>42</v>
      </c>
      <c r="B63" s="19" t="s">
        <v>80</v>
      </c>
      <c r="C63" s="175">
        <v>17584307</v>
      </c>
      <c r="D63" s="176">
        <v>142239939</v>
      </c>
      <c r="E63" s="177">
        <v>15554586</v>
      </c>
      <c r="F63" s="176">
        <v>145956809</v>
      </c>
      <c r="G63" s="177">
        <v>13955546</v>
      </c>
      <c r="H63" s="176">
        <v>111242440</v>
      </c>
      <c r="I63" s="177">
        <v>14945646</v>
      </c>
      <c r="J63" s="176">
        <v>118041015</v>
      </c>
      <c r="K63" s="177">
        <v>13431684</v>
      </c>
      <c r="L63" s="176">
        <v>105112973</v>
      </c>
      <c r="M63" s="177">
        <v>14775437</v>
      </c>
      <c r="N63" s="176">
        <v>98900210</v>
      </c>
      <c r="O63" s="177">
        <v>16785819</v>
      </c>
      <c r="P63" s="176">
        <v>151560197</v>
      </c>
      <c r="Q63" s="177">
        <v>15373526</v>
      </c>
      <c r="R63" s="176">
        <v>154202448</v>
      </c>
      <c r="S63" s="177">
        <v>18211440</v>
      </c>
      <c r="T63" s="176">
        <v>182728588</v>
      </c>
      <c r="U63" s="177">
        <v>22493916</v>
      </c>
      <c r="V63" s="176">
        <v>172628964</v>
      </c>
      <c r="W63" s="177">
        <v>16221695</v>
      </c>
      <c r="X63" s="176">
        <v>122058792</v>
      </c>
      <c r="Y63" s="177">
        <v>15290230</v>
      </c>
      <c r="Z63" s="177">
        <v>120963176</v>
      </c>
      <c r="AA63" s="175">
        <f t="shared" si="17"/>
        <v>194623832</v>
      </c>
      <c r="AB63" s="176">
        <f t="shared" si="17"/>
        <v>1625635551</v>
      </c>
      <c r="AD63" s="177"/>
      <c r="AE63" s="177"/>
    </row>
    <row r="64" spans="1:31" s="27" customFormat="1" outlineLevel="1" x14ac:dyDescent="0.2">
      <c r="A64" s="197" t="s">
        <v>43</v>
      </c>
      <c r="B64" s="19" t="s">
        <v>81</v>
      </c>
      <c r="C64" s="175">
        <v>1808576</v>
      </c>
      <c r="D64" s="176">
        <v>19889150</v>
      </c>
      <c r="E64" s="177">
        <v>2377594</v>
      </c>
      <c r="F64" s="176">
        <v>26361324</v>
      </c>
      <c r="G64" s="177">
        <v>2172812</v>
      </c>
      <c r="H64" s="176">
        <v>16505167</v>
      </c>
      <c r="I64" s="177">
        <v>2091698</v>
      </c>
      <c r="J64" s="176">
        <v>25474118</v>
      </c>
      <c r="K64" s="177">
        <v>2915991</v>
      </c>
      <c r="L64" s="176">
        <v>35961026</v>
      </c>
      <c r="M64" s="177">
        <v>3236063</v>
      </c>
      <c r="N64" s="176">
        <v>24994016</v>
      </c>
      <c r="O64" s="177">
        <v>3096096</v>
      </c>
      <c r="P64" s="176">
        <v>35373494</v>
      </c>
      <c r="Q64" s="177">
        <v>3545465</v>
      </c>
      <c r="R64" s="176">
        <v>26777025</v>
      </c>
      <c r="S64" s="177">
        <v>2491572</v>
      </c>
      <c r="T64" s="176">
        <v>23603219</v>
      </c>
      <c r="U64" s="177">
        <v>3140834</v>
      </c>
      <c r="V64" s="176">
        <v>27323139</v>
      </c>
      <c r="W64" s="177">
        <v>2154734</v>
      </c>
      <c r="X64" s="176">
        <v>24909282</v>
      </c>
      <c r="Y64" s="177">
        <v>2157442</v>
      </c>
      <c r="Z64" s="177">
        <v>25356901</v>
      </c>
      <c r="AA64" s="175">
        <f t="shared" si="17"/>
        <v>31188877</v>
      </c>
      <c r="AB64" s="176">
        <f t="shared" si="17"/>
        <v>312527861</v>
      </c>
      <c r="AD64" s="177"/>
      <c r="AE64" s="177"/>
    </row>
    <row r="65" spans="1:31" s="27" customFormat="1" x14ac:dyDescent="0.2">
      <c r="A65" s="20" t="s">
        <v>136</v>
      </c>
      <c r="B65" s="22"/>
      <c r="C65" s="182">
        <f t="shared" ref="C65:R65" si="26">+C66+C67</f>
        <v>10655823</v>
      </c>
      <c r="D65" s="179">
        <f t="shared" si="26"/>
        <v>55862356</v>
      </c>
      <c r="E65" s="182">
        <f t="shared" si="26"/>
        <v>7229774</v>
      </c>
      <c r="F65" s="179">
        <f t="shared" si="26"/>
        <v>37876353</v>
      </c>
      <c r="G65" s="182">
        <f t="shared" si="26"/>
        <v>5621855</v>
      </c>
      <c r="H65" s="179">
        <f t="shared" si="26"/>
        <v>55532874</v>
      </c>
      <c r="I65" s="182">
        <f t="shared" si="26"/>
        <v>9447535</v>
      </c>
      <c r="J65" s="179">
        <f t="shared" si="26"/>
        <v>51589105</v>
      </c>
      <c r="K65" s="182">
        <f t="shared" si="26"/>
        <v>7848748</v>
      </c>
      <c r="L65" s="179">
        <f t="shared" si="26"/>
        <v>40865457</v>
      </c>
      <c r="M65" s="182">
        <f t="shared" si="26"/>
        <v>7837909</v>
      </c>
      <c r="N65" s="179">
        <f t="shared" si="26"/>
        <v>49319824</v>
      </c>
      <c r="O65" s="182">
        <f t="shared" si="26"/>
        <v>12136750</v>
      </c>
      <c r="P65" s="179">
        <f t="shared" si="26"/>
        <v>84962041</v>
      </c>
      <c r="Q65" s="182">
        <f t="shared" si="26"/>
        <v>8511095</v>
      </c>
      <c r="R65" s="179">
        <f t="shared" si="26"/>
        <v>97720707</v>
      </c>
      <c r="S65" s="183">
        <f t="shared" ref="S65:Z65" si="27">SUM(S66:S67)</f>
        <v>9344118</v>
      </c>
      <c r="T65" s="184">
        <f t="shared" si="27"/>
        <v>59516810</v>
      </c>
      <c r="U65" s="183">
        <f t="shared" si="27"/>
        <v>11173731</v>
      </c>
      <c r="V65" s="184">
        <f t="shared" si="27"/>
        <v>61778690</v>
      </c>
      <c r="W65" s="183">
        <f t="shared" si="27"/>
        <v>9376107</v>
      </c>
      <c r="X65" s="184">
        <f t="shared" si="27"/>
        <v>94759113</v>
      </c>
      <c r="Y65" s="183">
        <f t="shared" si="27"/>
        <v>21542765</v>
      </c>
      <c r="Z65" s="184">
        <f t="shared" si="27"/>
        <v>68098450</v>
      </c>
      <c r="AA65" s="182">
        <f>+AA66+AA67</f>
        <v>120726210</v>
      </c>
      <c r="AB65" s="179">
        <f>+AB66+AB67</f>
        <v>757881780</v>
      </c>
      <c r="AD65" s="183">
        <f t="shared" ref="AD65:AE65" si="28">SUM(AD66:AD67)</f>
        <v>0</v>
      </c>
      <c r="AE65" s="184">
        <f t="shared" si="28"/>
        <v>0</v>
      </c>
    </row>
    <row r="66" spans="1:31" s="27" customFormat="1" outlineLevel="1" x14ac:dyDescent="0.2">
      <c r="A66" s="197" t="s">
        <v>45</v>
      </c>
      <c r="B66" s="19" t="s">
        <v>83</v>
      </c>
      <c r="C66" s="175">
        <v>10488832</v>
      </c>
      <c r="D66" s="176">
        <v>55210808</v>
      </c>
      <c r="E66" s="177">
        <v>7081474</v>
      </c>
      <c r="F66" s="176">
        <v>37277917</v>
      </c>
      <c r="G66" s="177">
        <v>5568112</v>
      </c>
      <c r="H66" s="176">
        <v>55185728</v>
      </c>
      <c r="I66" s="177">
        <v>9254050</v>
      </c>
      <c r="J66" s="176">
        <v>51031846</v>
      </c>
      <c r="K66" s="177">
        <v>7638032</v>
      </c>
      <c r="L66" s="176">
        <v>40453064</v>
      </c>
      <c r="M66" s="177">
        <v>7535601</v>
      </c>
      <c r="N66" s="176">
        <v>48676671</v>
      </c>
      <c r="O66" s="177">
        <v>11960710</v>
      </c>
      <c r="P66" s="176">
        <v>84552771</v>
      </c>
      <c r="Q66" s="177">
        <v>8299583</v>
      </c>
      <c r="R66" s="176">
        <v>96941700</v>
      </c>
      <c r="S66" s="177">
        <v>8892681</v>
      </c>
      <c r="T66" s="176">
        <v>57797280</v>
      </c>
      <c r="U66" s="177">
        <v>10879124</v>
      </c>
      <c r="V66" s="176">
        <v>61058066</v>
      </c>
      <c r="W66" s="177">
        <v>9158141</v>
      </c>
      <c r="X66" s="176">
        <v>93709285</v>
      </c>
      <c r="Y66" s="177">
        <v>21447400</v>
      </c>
      <c r="Z66" s="177">
        <v>67543985</v>
      </c>
      <c r="AA66" s="175">
        <f t="shared" si="17"/>
        <v>118203740</v>
      </c>
      <c r="AB66" s="176">
        <f t="shared" si="17"/>
        <v>749439121</v>
      </c>
      <c r="AD66" s="177"/>
      <c r="AE66" s="177"/>
    </row>
    <row r="67" spans="1:31" s="27" customFormat="1" outlineLevel="1" x14ac:dyDescent="0.2">
      <c r="A67" s="197" t="s">
        <v>46</v>
      </c>
      <c r="B67" s="19" t="s">
        <v>84</v>
      </c>
      <c r="C67" s="175">
        <v>166991</v>
      </c>
      <c r="D67" s="176">
        <v>651548</v>
      </c>
      <c r="E67" s="177">
        <v>148300</v>
      </c>
      <c r="F67" s="176">
        <v>598436</v>
      </c>
      <c r="G67" s="177">
        <v>53743</v>
      </c>
      <c r="H67" s="176">
        <v>347146</v>
      </c>
      <c r="I67" s="177">
        <v>193485</v>
      </c>
      <c r="J67" s="176">
        <v>557259</v>
      </c>
      <c r="K67" s="177">
        <v>210716</v>
      </c>
      <c r="L67" s="176">
        <v>412393</v>
      </c>
      <c r="M67" s="177">
        <v>302308</v>
      </c>
      <c r="N67" s="176">
        <v>643153</v>
      </c>
      <c r="O67" s="177">
        <v>176040</v>
      </c>
      <c r="P67" s="176">
        <v>409270</v>
      </c>
      <c r="Q67" s="177">
        <v>211512</v>
      </c>
      <c r="R67" s="176">
        <v>779007</v>
      </c>
      <c r="S67" s="177">
        <v>451437</v>
      </c>
      <c r="T67" s="176">
        <v>1719530</v>
      </c>
      <c r="U67" s="177">
        <v>294607</v>
      </c>
      <c r="V67" s="176">
        <v>720624</v>
      </c>
      <c r="W67" s="177">
        <v>217966</v>
      </c>
      <c r="X67" s="176">
        <v>1049828</v>
      </c>
      <c r="Y67" s="177">
        <v>95365</v>
      </c>
      <c r="Z67" s="177">
        <v>554465</v>
      </c>
      <c r="AA67" s="175">
        <f t="shared" si="17"/>
        <v>2522470</v>
      </c>
      <c r="AB67" s="176">
        <f t="shared" si="17"/>
        <v>8442659</v>
      </c>
      <c r="AD67" s="177"/>
      <c r="AE67" s="177"/>
    </row>
    <row r="68" spans="1:31" s="27" customFormat="1" x14ac:dyDescent="0.2">
      <c r="A68" s="23" t="s">
        <v>49</v>
      </c>
      <c r="B68" s="18"/>
      <c r="C68" s="178">
        <f t="shared" ref="C68:AB68" si="29">SUM(C69:C72)</f>
        <v>534588</v>
      </c>
      <c r="D68" s="179">
        <f t="shared" si="29"/>
        <v>3744679</v>
      </c>
      <c r="E68" s="178">
        <f t="shared" si="29"/>
        <v>193441</v>
      </c>
      <c r="F68" s="179">
        <f t="shared" si="29"/>
        <v>4361239</v>
      </c>
      <c r="G68" s="178">
        <f t="shared" si="29"/>
        <v>231355</v>
      </c>
      <c r="H68" s="179">
        <f t="shared" si="29"/>
        <v>3049517</v>
      </c>
      <c r="I68" s="178">
        <f t="shared" si="29"/>
        <v>149649</v>
      </c>
      <c r="J68" s="179">
        <f t="shared" si="29"/>
        <v>3735262</v>
      </c>
      <c r="K68" s="178">
        <f t="shared" si="29"/>
        <v>202810</v>
      </c>
      <c r="L68" s="179">
        <f t="shared" si="29"/>
        <v>2557010</v>
      </c>
      <c r="M68" s="178">
        <f t="shared" si="29"/>
        <v>179475</v>
      </c>
      <c r="N68" s="179">
        <f t="shared" si="29"/>
        <v>3545659</v>
      </c>
      <c r="O68" s="178">
        <f t="shared" si="29"/>
        <v>234146</v>
      </c>
      <c r="P68" s="179">
        <f t="shared" si="29"/>
        <v>5740886</v>
      </c>
      <c r="Q68" s="178">
        <f t="shared" si="29"/>
        <v>166617</v>
      </c>
      <c r="R68" s="179">
        <f t="shared" si="29"/>
        <v>4040797</v>
      </c>
      <c r="S68" s="178">
        <f t="shared" si="29"/>
        <v>205472</v>
      </c>
      <c r="T68" s="179">
        <f t="shared" si="29"/>
        <v>6326331</v>
      </c>
      <c r="U68" s="178">
        <f t="shared" si="29"/>
        <v>304930</v>
      </c>
      <c r="V68" s="179">
        <f t="shared" si="29"/>
        <v>3221929</v>
      </c>
      <c r="W68" s="178">
        <f t="shared" si="29"/>
        <v>232381</v>
      </c>
      <c r="X68" s="179">
        <f t="shared" si="29"/>
        <v>4084447</v>
      </c>
      <c r="Y68" s="178">
        <f t="shared" si="29"/>
        <v>237594</v>
      </c>
      <c r="Z68" s="179">
        <f t="shared" si="29"/>
        <v>4412636</v>
      </c>
      <c r="AA68" s="178">
        <f t="shared" si="29"/>
        <v>2872458</v>
      </c>
      <c r="AB68" s="179">
        <f t="shared" si="29"/>
        <v>48820392</v>
      </c>
      <c r="AD68" s="178">
        <f t="shared" ref="AD68:AE68" si="30">SUM(AD69:AD72)</f>
        <v>0</v>
      </c>
      <c r="AE68" s="179">
        <f t="shared" si="30"/>
        <v>0</v>
      </c>
    </row>
    <row r="69" spans="1:31" s="27" customFormat="1" x14ac:dyDescent="0.2">
      <c r="A69" s="199" t="s">
        <v>103</v>
      </c>
      <c r="B69" s="19" t="s">
        <v>104</v>
      </c>
      <c r="C69" s="175">
        <v>51</v>
      </c>
      <c r="D69" s="176">
        <v>2066569</v>
      </c>
      <c r="E69" s="177">
        <v>93</v>
      </c>
      <c r="F69" s="176">
        <v>3234266</v>
      </c>
      <c r="G69" s="177">
        <v>55</v>
      </c>
      <c r="H69" s="176">
        <v>1883347</v>
      </c>
      <c r="I69" s="177">
        <v>58</v>
      </c>
      <c r="J69" s="176">
        <v>2463947</v>
      </c>
      <c r="K69" s="177">
        <v>31</v>
      </c>
      <c r="L69" s="176">
        <v>1317408</v>
      </c>
      <c r="M69" s="177">
        <v>57</v>
      </c>
      <c r="N69" s="176">
        <v>2403785</v>
      </c>
      <c r="O69" s="177">
        <v>88</v>
      </c>
      <c r="P69" s="176">
        <v>3619882</v>
      </c>
      <c r="Q69" s="177">
        <v>53</v>
      </c>
      <c r="R69" s="176">
        <v>2251549</v>
      </c>
      <c r="S69" s="177">
        <v>117</v>
      </c>
      <c r="T69" s="176">
        <v>4651558</v>
      </c>
      <c r="U69" s="177">
        <v>47</v>
      </c>
      <c r="V69" s="176">
        <v>1866058</v>
      </c>
      <c r="W69" s="177">
        <v>53</v>
      </c>
      <c r="X69" s="176">
        <v>2034350</v>
      </c>
      <c r="Y69" s="177">
        <v>33</v>
      </c>
      <c r="Z69" s="177">
        <v>974898</v>
      </c>
      <c r="AA69" s="175">
        <f t="shared" ref="AA69:AB71" si="31">C69+E69+G69+I69+K69+M69+O69+Q69+S69+U69+W69+Y69</f>
        <v>736</v>
      </c>
      <c r="AB69" s="176">
        <f t="shared" si="31"/>
        <v>28767617</v>
      </c>
      <c r="AD69" s="177"/>
      <c r="AE69" s="177"/>
    </row>
    <row r="70" spans="1:31" s="27" customFormat="1" x14ac:dyDescent="0.2">
      <c r="A70" s="196" t="s">
        <v>1</v>
      </c>
      <c r="B70" s="19" t="s">
        <v>48</v>
      </c>
      <c r="C70" s="175">
        <v>89</v>
      </c>
      <c r="D70" s="176">
        <v>568986</v>
      </c>
      <c r="E70" s="177">
        <v>36</v>
      </c>
      <c r="F70" s="176">
        <v>449990</v>
      </c>
      <c r="G70" s="177">
        <v>33</v>
      </c>
      <c r="H70" s="176">
        <v>474550</v>
      </c>
      <c r="I70" s="177">
        <v>53</v>
      </c>
      <c r="J70" s="176">
        <v>775230</v>
      </c>
      <c r="K70" s="177">
        <v>34</v>
      </c>
      <c r="L70" s="176">
        <v>492970</v>
      </c>
      <c r="M70" s="177">
        <v>35</v>
      </c>
      <c r="N70" s="176">
        <v>516223</v>
      </c>
      <c r="O70" s="177">
        <v>79</v>
      </c>
      <c r="P70" s="176">
        <v>1256982</v>
      </c>
      <c r="Q70" s="177">
        <v>73</v>
      </c>
      <c r="R70" s="176">
        <v>1158722</v>
      </c>
      <c r="S70" s="177">
        <v>68</v>
      </c>
      <c r="T70" s="176">
        <v>940531</v>
      </c>
      <c r="U70" s="177">
        <v>43</v>
      </c>
      <c r="V70" s="176">
        <v>512226</v>
      </c>
      <c r="W70" s="177">
        <v>41</v>
      </c>
      <c r="X70" s="176">
        <v>455694</v>
      </c>
      <c r="Y70" s="177">
        <v>20</v>
      </c>
      <c r="Z70" s="177">
        <v>260316</v>
      </c>
      <c r="AA70" s="175">
        <f t="shared" si="31"/>
        <v>604</v>
      </c>
      <c r="AB70" s="176">
        <f t="shared" si="31"/>
        <v>7862420</v>
      </c>
      <c r="AD70" s="177"/>
      <c r="AE70" s="177"/>
    </row>
    <row r="71" spans="1:31" s="27" customFormat="1" x14ac:dyDescent="0.2">
      <c r="A71" s="196" t="s">
        <v>2</v>
      </c>
      <c r="B71" s="19" t="s">
        <v>49</v>
      </c>
      <c r="C71" s="175">
        <v>28591</v>
      </c>
      <c r="D71" s="176">
        <v>363535</v>
      </c>
      <c r="E71" s="177">
        <v>13307</v>
      </c>
      <c r="F71" s="176">
        <v>170766</v>
      </c>
      <c r="G71" s="177">
        <v>7694</v>
      </c>
      <c r="H71" s="176">
        <v>142243</v>
      </c>
      <c r="I71" s="177">
        <v>7001</v>
      </c>
      <c r="J71" s="176">
        <v>132822</v>
      </c>
      <c r="K71" s="177">
        <v>4772</v>
      </c>
      <c r="L71" s="176">
        <v>213410</v>
      </c>
      <c r="M71" s="177">
        <v>6277</v>
      </c>
      <c r="N71" s="176">
        <v>167078</v>
      </c>
      <c r="O71" s="177">
        <v>9160</v>
      </c>
      <c r="P71" s="176">
        <v>271838</v>
      </c>
      <c r="Q71" s="177">
        <v>6043</v>
      </c>
      <c r="R71" s="176">
        <v>116282</v>
      </c>
      <c r="S71" s="177">
        <v>6646</v>
      </c>
      <c r="T71" s="176">
        <v>182482</v>
      </c>
      <c r="U71" s="177">
        <v>6679</v>
      </c>
      <c r="V71" s="176">
        <v>175695</v>
      </c>
      <c r="W71" s="177">
        <v>28198</v>
      </c>
      <c r="X71" s="176">
        <v>998586</v>
      </c>
      <c r="Y71" s="177">
        <v>70401</v>
      </c>
      <c r="Z71" s="177">
        <v>2753879</v>
      </c>
      <c r="AA71" s="175">
        <f t="shared" si="31"/>
        <v>194769</v>
      </c>
      <c r="AB71" s="176">
        <f t="shared" si="31"/>
        <v>5688616</v>
      </c>
      <c r="AD71" s="177"/>
      <c r="AE71" s="177"/>
    </row>
    <row r="72" spans="1:31" s="27" customFormat="1" x14ac:dyDescent="0.2">
      <c r="A72" s="136" t="s">
        <v>85</v>
      </c>
      <c r="B72" s="198" t="s">
        <v>86</v>
      </c>
      <c r="C72" s="185">
        <v>505857</v>
      </c>
      <c r="D72" s="186">
        <v>745589</v>
      </c>
      <c r="E72" s="187">
        <v>180005</v>
      </c>
      <c r="F72" s="186">
        <v>506217</v>
      </c>
      <c r="G72" s="187">
        <v>223573</v>
      </c>
      <c r="H72" s="186">
        <v>549377</v>
      </c>
      <c r="I72" s="187">
        <v>142537</v>
      </c>
      <c r="J72" s="186">
        <v>363263</v>
      </c>
      <c r="K72" s="187">
        <v>197973</v>
      </c>
      <c r="L72" s="186">
        <v>533222</v>
      </c>
      <c r="M72" s="187">
        <v>173106</v>
      </c>
      <c r="N72" s="186">
        <v>458573</v>
      </c>
      <c r="O72" s="187">
        <v>224819</v>
      </c>
      <c r="P72" s="186">
        <v>592184</v>
      </c>
      <c r="Q72" s="187">
        <v>160448</v>
      </c>
      <c r="R72" s="186">
        <v>514244</v>
      </c>
      <c r="S72" s="187">
        <v>198641</v>
      </c>
      <c r="T72" s="186">
        <v>551760</v>
      </c>
      <c r="U72" s="187">
        <v>298161</v>
      </c>
      <c r="V72" s="186">
        <v>667950</v>
      </c>
      <c r="W72" s="187">
        <v>204089</v>
      </c>
      <c r="X72" s="186">
        <v>595817</v>
      </c>
      <c r="Y72" s="187">
        <v>167140</v>
      </c>
      <c r="Z72" s="187">
        <v>423543</v>
      </c>
      <c r="AA72" s="185">
        <f t="shared" si="17"/>
        <v>2676349</v>
      </c>
      <c r="AB72" s="186">
        <f t="shared" si="17"/>
        <v>6501739</v>
      </c>
      <c r="AD72" s="187"/>
      <c r="AE72" s="187"/>
    </row>
    <row r="73" spans="1:31" s="27" customFormat="1" x14ac:dyDescent="0.2">
      <c r="A73" s="8" t="s">
        <v>102</v>
      </c>
      <c r="B73" s="24"/>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c r="AA73" s="188"/>
      <c r="AB73" s="188"/>
    </row>
    <row r="74" spans="1:31" x14ac:dyDescent="0.2">
      <c r="A74" s="9" t="s">
        <v>106</v>
      </c>
      <c r="B74" s="24"/>
      <c r="I74" s="5"/>
      <c r="J74" s="10"/>
      <c r="K74" s="4"/>
      <c r="L74" s="10"/>
      <c r="M74" s="4"/>
      <c r="N74" s="4"/>
      <c r="O74" s="4"/>
      <c r="P74" s="4"/>
      <c r="Q74" s="4"/>
      <c r="R74" s="4"/>
      <c r="S74" s="4"/>
      <c r="T74" s="4"/>
      <c r="U74" s="4"/>
      <c r="V74" s="4"/>
      <c r="W74" s="4"/>
      <c r="X74" s="4"/>
      <c r="Y74" s="4"/>
      <c r="Z74" s="4"/>
      <c r="AA74" s="4"/>
      <c r="AB74" s="4"/>
    </row>
    <row r="75" spans="1:31" x14ac:dyDescent="0.2">
      <c r="A75" s="25"/>
      <c r="B75" s="24"/>
      <c r="I75" s="4"/>
      <c r="J75" s="10"/>
      <c r="K75" s="4"/>
      <c r="L75" s="10"/>
      <c r="M75" s="4"/>
      <c r="N75" s="4"/>
      <c r="O75" s="4"/>
      <c r="P75" s="4"/>
      <c r="Q75" s="4"/>
      <c r="R75" s="4"/>
      <c r="S75" s="4"/>
      <c r="T75" s="4"/>
      <c r="U75" s="4"/>
      <c r="V75" s="4"/>
      <c r="W75" s="4"/>
      <c r="X75" s="4"/>
      <c r="Y75" s="4"/>
      <c r="Z75" s="4"/>
      <c r="AA75" s="4"/>
      <c r="AB75" s="4"/>
    </row>
    <row r="76" spans="1:31" x14ac:dyDescent="0.2">
      <c r="A76" s="25"/>
      <c r="B76" s="24"/>
      <c r="I76" s="4"/>
      <c r="J76" s="4"/>
      <c r="K76" s="4"/>
      <c r="L76" s="4"/>
      <c r="M76" s="4"/>
      <c r="N76" s="4"/>
      <c r="O76" s="4"/>
      <c r="P76" s="4"/>
      <c r="Q76" s="4"/>
      <c r="R76" s="4"/>
      <c r="S76" s="4"/>
      <c r="T76" s="4"/>
      <c r="U76" s="4"/>
      <c r="V76" s="4"/>
      <c r="W76" s="4"/>
      <c r="X76" s="4"/>
      <c r="Y76" s="4"/>
      <c r="Z76" s="4"/>
      <c r="AA76" s="4"/>
      <c r="AB76" s="4"/>
    </row>
    <row r="77" spans="1:31" x14ac:dyDescent="0.2">
      <c r="A77" s="25"/>
      <c r="B77" s="2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31" s="173" customFormat="1" x14ac:dyDescent="0.2">
      <c r="A78" s="170"/>
      <c r="B78" s="171"/>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s="172"/>
    </row>
    <row r="79" spans="1:31" s="173" customFormat="1" x14ac:dyDescent="0.2">
      <c r="A79" s="170"/>
      <c r="B79" s="171"/>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row>
    <row r="80" spans="1:31" x14ac:dyDescent="0.2">
      <c r="C80" s="174"/>
      <c r="D80" s="174"/>
      <c r="E80" s="174"/>
      <c r="F80" s="174"/>
      <c r="G80" s="174"/>
      <c r="H80" s="174"/>
      <c r="I80" s="174"/>
      <c r="J80" s="174"/>
      <c r="K80" s="174"/>
      <c r="L80" s="174"/>
      <c r="M80" s="174"/>
      <c r="N80" s="174"/>
      <c r="O80" s="174"/>
      <c r="P80" s="174"/>
      <c r="Q80" s="174"/>
      <c r="R80" s="174"/>
      <c r="S80" s="174"/>
      <c r="T80" s="174"/>
      <c r="U80" s="174"/>
      <c r="V80" s="174"/>
      <c r="W80" s="3"/>
      <c r="X80" s="3"/>
      <c r="Y80" s="3"/>
      <c r="Z80" s="3"/>
      <c r="AA80" s="3"/>
      <c r="AB80" s="3"/>
    </row>
    <row r="81" spans="3:28" x14ac:dyDescent="0.2">
      <c r="C81" s="174"/>
      <c r="D81" s="174"/>
      <c r="E81" s="174"/>
      <c r="F81" s="174"/>
      <c r="G81" s="174"/>
      <c r="H81" s="174"/>
      <c r="I81" s="174"/>
      <c r="J81" s="174"/>
      <c r="K81" s="174"/>
      <c r="L81" s="174"/>
      <c r="M81" s="174"/>
      <c r="N81" s="174"/>
      <c r="O81" s="174"/>
      <c r="P81" s="174"/>
      <c r="Q81" s="174"/>
      <c r="R81" s="174"/>
      <c r="S81" s="174"/>
      <c r="T81" s="174"/>
      <c r="U81" s="174"/>
      <c r="V81" s="174"/>
      <c r="W81" s="3"/>
      <c r="X81" s="3"/>
      <c r="Y81" s="3"/>
      <c r="Z81" s="3"/>
      <c r="AA81" s="3"/>
      <c r="AB81" s="3"/>
    </row>
    <row r="82" spans="3:28" x14ac:dyDescent="0.2">
      <c r="C82" s="174"/>
      <c r="D82" s="174"/>
      <c r="E82" s="174"/>
      <c r="F82" s="174"/>
      <c r="G82" s="174"/>
      <c r="H82" s="174"/>
      <c r="I82" s="174"/>
      <c r="J82" s="174"/>
      <c r="K82" s="174"/>
      <c r="L82" s="174"/>
      <c r="M82" s="174"/>
      <c r="N82" s="174"/>
      <c r="O82" s="174"/>
      <c r="P82" s="174"/>
      <c r="Q82" s="174"/>
      <c r="R82" s="174"/>
      <c r="S82" s="174"/>
      <c r="T82" s="174"/>
      <c r="U82" s="174"/>
      <c r="V82" s="174"/>
    </row>
    <row r="83" spans="3:28" x14ac:dyDescent="0.2">
      <c r="C83" s="174"/>
      <c r="D83" s="174"/>
      <c r="E83" s="174"/>
      <c r="F83" s="174"/>
      <c r="G83" s="174"/>
      <c r="H83" s="174"/>
      <c r="I83" s="174"/>
      <c r="J83" s="174"/>
      <c r="K83" s="174"/>
      <c r="L83" s="174"/>
      <c r="M83" s="174"/>
      <c r="N83" s="174"/>
      <c r="O83" s="174"/>
      <c r="P83" s="174"/>
      <c r="Q83" s="174"/>
      <c r="R83" s="174"/>
      <c r="S83" s="174"/>
      <c r="T83" s="174"/>
      <c r="U83" s="174"/>
      <c r="V83" s="174"/>
    </row>
    <row r="84" spans="3:28" x14ac:dyDescent="0.2">
      <c r="C84" s="174"/>
      <c r="D84" s="174"/>
      <c r="E84" s="174"/>
      <c r="F84" s="174"/>
      <c r="G84" s="174"/>
      <c r="H84" s="174"/>
      <c r="I84" s="174"/>
      <c r="J84" s="174"/>
      <c r="K84" s="174"/>
      <c r="L84" s="174"/>
      <c r="M84" s="174"/>
      <c r="N84" s="174"/>
      <c r="O84" s="174"/>
      <c r="P84" s="174"/>
      <c r="Q84" s="174"/>
      <c r="R84" s="174"/>
      <c r="S84" s="174"/>
      <c r="T84" s="174"/>
      <c r="U84" s="174"/>
      <c r="V84" s="174"/>
    </row>
    <row r="85" spans="3:28" x14ac:dyDescent="0.2">
      <c r="C85" s="174"/>
      <c r="D85" s="174"/>
      <c r="E85" s="174"/>
      <c r="F85" s="174"/>
      <c r="G85" s="174"/>
      <c r="H85" s="174"/>
      <c r="I85" s="174"/>
      <c r="J85" s="174"/>
      <c r="K85" s="174"/>
      <c r="L85" s="174"/>
      <c r="M85" s="174"/>
      <c r="N85" s="174"/>
      <c r="O85" s="174"/>
      <c r="P85" s="174"/>
      <c r="Q85" s="174"/>
      <c r="R85" s="174"/>
      <c r="S85" s="174"/>
      <c r="T85" s="174"/>
      <c r="U85" s="174"/>
      <c r="V85" s="174"/>
    </row>
    <row r="86" spans="3:28" x14ac:dyDescent="0.2">
      <c r="C86" s="174"/>
      <c r="D86" s="174"/>
      <c r="E86" s="174"/>
      <c r="F86" s="174"/>
      <c r="G86" s="174"/>
      <c r="H86" s="174"/>
      <c r="I86" s="174"/>
      <c r="J86" s="174"/>
      <c r="K86" s="174"/>
      <c r="L86" s="174"/>
      <c r="M86" s="174"/>
      <c r="N86" s="174"/>
      <c r="O86" s="174"/>
      <c r="P86" s="174"/>
      <c r="Q86" s="174"/>
      <c r="R86" s="174"/>
      <c r="S86" s="174"/>
      <c r="T86" s="174"/>
      <c r="U86" s="174"/>
      <c r="V86" s="174"/>
    </row>
    <row r="87" spans="3:28" x14ac:dyDescent="0.2">
      <c r="C87" s="174"/>
      <c r="D87" s="174"/>
      <c r="E87" s="174"/>
      <c r="F87" s="174"/>
      <c r="G87" s="174"/>
      <c r="H87" s="174"/>
      <c r="I87" s="174"/>
      <c r="J87" s="174"/>
      <c r="K87" s="174"/>
      <c r="L87" s="174"/>
      <c r="M87" s="174"/>
      <c r="N87" s="174"/>
      <c r="O87" s="174"/>
      <c r="P87" s="174"/>
      <c r="Q87" s="174"/>
      <c r="R87" s="174"/>
      <c r="S87" s="174"/>
      <c r="T87" s="174"/>
      <c r="U87" s="174"/>
      <c r="V87" s="174"/>
    </row>
    <row r="88" spans="3:28" x14ac:dyDescent="0.2">
      <c r="C88" s="174"/>
      <c r="D88" s="174"/>
      <c r="E88" s="174"/>
      <c r="F88" s="174"/>
      <c r="G88" s="174"/>
      <c r="H88" s="174"/>
      <c r="I88" s="174"/>
      <c r="J88" s="174"/>
      <c r="K88" s="174"/>
      <c r="L88" s="174"/>
      <c r="M88" s="174"/>
      <c r="N88" s="174"/>
      <c r="O88" s="174"/>
      <c r="P88" s="174"/>
      <c r="Q88" s="174"/>
      <c r="R88" s="174"/>
      <c r="S88" s="174"/>
      <c r="T88" s="174"/>
      <c r="U88" s="174"/>
      <c r="V88" s="174"/>
    </row>
  </sheetData>
  <mergeCells count="15">
    <mergeCell ref="W3:X3"/>
    <mergeCell ref="Y3:Z3"/>
    <mergeCell ref="AA3:AB3"/>
    <mergeCell ref="O3:P3"/>
    <mergeCell ref="Q3:R3"/>
    <mergeCell ref="S3:T3"/>
    <mergeCell ref="U3:V3"/>
    <mergeCell ref="I3:J3"/>
    <mergeCell ref="K3:L3"/>
    <mergeCell ref="M3:N3"/>
    <mergeCell ref="A3:A4"/>
    <mergeCell ref="B3:B4"/>
    <mergeCell ref="C3:D3"/>
    <mergeCell ref="E3:F3"/>
    <mergeCell ref="G3:H3"/>
  </mergeCells>
  <phoneticPr fontId="4" type="noConversion"/>
  <conditionalFormatting sqref="M9:N9 M11:N15 N10">
    <cfRule type="cellIs" dxfId="1" priority="2" operator="greaterThan">
      <formula>$M$7</formula>
    </cfRule>
  </conditionalFormatting>
  <conditionalFormatting sqref="M10">
    <cfRule type="cellIs" dxfId="0" priority="1" operator="greaterThan">
      <formula>$M$7</formula>
    </cfRule>
  </conditionalFormatting>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99"/>
  <sheetViews>
    <sheetView tabSelected="1" view="pageBreakPreview" zoomScale="55" zoomScaleNormal="55" zoomScaleSheetLayoutView="55" workbookViewId="0"/>
  </sheetViews>
  <sheetFormatPr baseColWidth="10" defaultRowHeight="20.25" outlineLevelRow="1" x14ac:dyDescent="0.3"/>
  <cols>
    <col min="1" max="1" width="19.42578125" customWidth="1"/>
    <col min="2" max="2" width="15" customWidth="1"/>
    <col min="3" max="3" width="15.5703125" customWidth="1"/>
    <col min="4" max="4" width="15.85546875" customWidth="1"/>
    <col min="5" max="5" width="20" customWidth="1"/>
    <col min="6" max="6" width="17.7109375" customWidth="1"/>
    <col min="7" max="7" width="14.85546875" customWidth="1"/>
    <col min="8" max="8" width="22.140625" bestFit="1" customWidth="1"/>
    <col min="9" max="9" width="17.7109375" customWidth="1"/>
    <col min="10" max="10" width="14.5703125" customWidth="1"/>
    <col min="11" max="13" width="17.7109375" customWidth="1"/>
    <col min="14" max="14" width="15.5703125" customWidth="1"/>
    <col min="15" max="15" width="18.7109375" customWidth="1"/>
    <col min="16" max="17" width="18.85546875" customWidth="1"/>
    <col min="18" max="18" width="15.42578125" style="125" customWidth="1"/>
    <col min="19" max="20" width="17.7109375" style="125" customWidth="1"/>
    <col min="21" max="21" width="18.140625" bestFit="1" customWidth="1"/>
    <col min="22" max="22" width="19.7109375" style="88" bestFit="1" customWidth="1"/>
    <col min="23" max="23" width="17.140625" style="104" bestFit="1" customWidth="1"/>
    <col min="24" max="24" width="14.7109375" style="92" customWidth="1"/>
    <col min="25" max="25" width="17.42578125" style="86" customWidth="1"/>
    <col min="26" max="26" width="12.140625" bestFit="1" customWidth="1"/>
    <col min="27" max="27" width="19.28515625" style="97" customWidth="1"/>
    <col min="28" max="28" width="22.7109375" customWidth="1"/>
    <col min="29" max="29" width="24.140625" customWidth="1"/>
    <col min="30" max="30" width="25.5703125" customWidth="1"/>
    <col min="31" max="31" width="23.28515625" bestFit="1" customWidth="1"/>
    <col min="32" max="32" width="12.140625" style="100" customWidth="1"/>
    <col min="33" max="33" width="12.140625" style="97" customWidth="1"/>
    <col min="34" max="34" width="12.140625" bestFit="1" customWidth="1"/>
    <col min="35" max="35" width="15" customWidth="1"/>
    <col min="37" max="37" width="15.28515625" bestFit="1" customWidth="1"/>
    <col min="38" max="38" width="15.85546875" bestFit="1" customWidth="1"/>
    <col min="42" max="42" width="21.28515625" customWidth="1"/>
    <col min="53" max="53" width="35" bestFit="1" customWidth="1"/>
    <col min="54" max="56" width="11.5703125" bestFit="1" customWidth="1"/>
    <col min="57" max="57" width="17.42578125" bestFit="1" customWidth="1"/>
    <col min="58" max="61" width="11.5703125" bestFit="1" customWidth="1"/>
  </cols>
  <sheetData>
    <row r="1" spans="1:33" ht="25.5" x14ac:dyDescent="0.3">
      <c r="A1" s="148"/>
      <c r="B1" s="28"/>
      <c r="C1" s="28"/>
      <c r="D1" s="28"/>
      <c r="E1" s="28"/>
      <c r="F1" s="28"/>
      <c r="G1" s="28"/>
      <c r="H1" s="28"/>
      <c r="I1" s="28"/>
      <c r="J1" s="28"/>
      <c r="K1" s="28"/>
      <c r="L1" s="28"/>
      <c r="M1" s="28"/>
      <c r="N1" s="28"/>
      <c r="O1" s="28"/>
      <c r="P1" s="28"/>
      <c r="Q1" s="28"/>
      <c r="R1" s="28"/>
      <c r="S1" s="28"/>
      <c r="T1" s="28"/>
    </row>
    <row r="2" spans="1:33" x14ac:dyDescent="0.3">
      <c r="A2" s="29"/>
      <c r="B2" s="28"/>
      <c r="C2" s="28"/>
      <c r="D2" s="28"/>
      <c r="E2" s="28"/>
      <c r="F2" s="28"/>
      <c r="G2" s="28"/>
      <c r="H2" s="28"/>
      <c r="I2" s="28"/>
      <c r="J2" s="28"/>
      <c r="K2" s="28"/>
      <c r="L2" s="28"/>
      <c r="M2" s="28"/>
      <c r="N2" s="28"/>
      <c r="O2" s="28"/>
      <c r="P2" s="28"/>
      <c r="Q2" s="28"/>
      <c r="R2" s="28"/>
      <c r="S2" s="28"/>
      <c r="T2" s="28"/>
    </row>
    <row r="3" spans="1:33" ht="34.5" x14ac:dyDescent="0.3">
      <c r="A3" s="317" t="s">
        <v>137</v>
      </c>
      <c r="B3" s="317"/>
      <c r="C3" s="317"/>
      <c r="D3" s="317"/>
      <c r="E3" s="317"/>
      <c r="F3" s="317"/>
      <c r="G3" s="317"/>
      <c r="H3" s="317"/>
      <c r="I3" s="317"/>
      <c r="J3" s="317"/>
      <c r="K3" s="317"/>
      <c r="L3" s="317"/>
      <c r="M3" s="317"/>
      <c r="N3" s="317"/>
      <c r="O3" s="317"/>
      <c r="P3" s="317"/>
      <c r="Q3" s="317"/>
      <c r="R3" s="317"/>
      <c r="S3" s="260"/>
      <c r="T3" s="142"/>
    </row>
    <row r="4" spans="1:33" ht="26.25" x14ac:dyDescent="0.3">
      <c r="A4" s="30"/>
      <c r="B4" s="31"/>
      <c r="C4" s="32"/>
      <c r="D4" s="306"/>
      <c r="E4" s="306"/>
      <c r="F4" s="306"/>
      <c r="G4" s="306"/>
      <c r="H4" s="306"/>
      <c r="I4" s="306"/>
      <c r="J4" s="306"/>
      <c r="K4" s="306"/>
      <c r="L4" s="306"/>
      <c r="M4" s="306"/>
      <c r="N4" s="306"/>
      <c r="O4" s="306"/>
      <c r="P4" s="306"/>
      <c r="Q4" s="306"/>
      <c r="R4" s="306"/>
      <c r="S4" s="124"/>
      <c r="T4" s="124"/>
    </row>
    <row r="5" spans="1:33" x14ac:dyDescent="0.3">
      <c r="A5" s="33"/>
      <c r="B5" s="34"/>
      <c r="C5" s="34"/>
      <c r="D5" s="34"/>
      <c r="E5" s="34"/>
      <c r="F5" s="34"/>
      <c r="G5" s="34"/>
      <c r="H5" s="34"/>
      <c r="I5" s="35"/>
      <c r="J5" s="34"/>
      <c r="K5" s="34"/>
      <c r="L5" s="34"/>
      <c r="M5" s="34"/>
      <c r="N5" s="34"/>
      <c r="O5" s="34"/>
      <c r="P5" s="304"/>
      <c r="Q5" s="304"/>
      <c r="R5" s="305" t="s">
        <v>138</v>
      </c>
      <c r="S5" s="261"/>
      <c r="T5" s="143"/>
    </row>
    <row r="6" spans="1:33" ht="21" x14ac:dyDescent="0.3">
      <c r="A6" s="36"/>
      <c r="B6" s="37" t="s">
        <v>139</v>
      </c>
      <c r="C6" s="38"/>
      <c r="D6" s="38"/>
      <c r="E6" s="39" t="s">
        <v>127</v>
      </c>
      <c r="F6" s="40"/>
      <c r="G6" s="40"/>
      <c r="H6" s="40"/>
      <c r="I6" s="41"/>
      <c r="J6" s="252"/>
      <c r="K6" s="270" t="s">
        <v>140</v>
      </c>
      <c r="L6" s="271"/>
      <c r="M6" s="271"/>
      <c r="N6" s="272"/>
      <c r="O6" s="269" t="s">
        <v>141</v>
      </c>
      <c r="P6" s="255" t="s">
        <v>217</v>
      </c>
      <c r="Q6" s="42"/>
      <c r="R6" s="43"/>
      <c r="S6" s="144"/>
      <c r="T6" s="144"/>
      <c r="U6" s="95">
        <f>1696.1-U7</f>
        <v>1639.1</v>
      </c>
    </row>
    <row r="7" spans="1:33" x14ac:dyDescent="0.3">
      <c r="A7" s="44"/>
      <c r="B7" s="42"/>
      <c r="C7" s="45"/>
      <c r="D7" s="42"/>
      <c r="E7" s="46"/>
      <c r="F7" s="47"/>
      <c r="G7" s="47"/>
      <c r="H7" s="47"/>
      <c r="I7" s="48" t="s">
        <v>142</v>
      </c>
      <c r="J7" s="253"/>
      <c r="K7" s="42"/>
      <c r="L7" s="45"/>
      <c r="M7" s="45"/>
      <c r="N7" s="42"/>
      <c r="O7" s="36"/>
      <c r="P7" s="42"/>
      <c r="Q7" s="42"/>
      <c r="R7" s="49"/>
      <c r="S7" s="53"/>
      <c r="T7" s="53"/>
      <c r="U7" s="84">
        <f>+P15-Q15</f>
        <v>57</v>
      </c>
    </row>
    <row r="8" spans="1:33" ht="21" x14ac:dyDescent="0.3">
      <c r="A8" s="50" t="s">
        <v>143</v>
      </c>
      <c r="B8" s="48" t="s">
        <v>144</v>
      </c>
      <c r="C8" s="48" t="s">
        <v>145</v>
      </c>
      <c r="D8" s="48" t="s">
        <v>146</v>
      </c>
      <c r="E8" s="51" t="s">
        <v>147</v>
      </c>
      <c r="F8" s="48" t="s">
        <v>148</v>
      </c>
      <c r="G8" s="48" t="s">
        <v>148</v>
      </c>
      <c r="H8" s="48" t="s">
        <v>149</v>
      </c>
      <c r="I8" s="48" t="s">
        <v>150</v>
      </c>
      <c r="J8" s="254" t="s">
        <v>146</v>
      </c>
      <c r="K8" s="48" t="s">
        <v>151</v>
      </c>
      <c r="L8" s="48" t="s">
        <v>148</v>
      </c>
      <c r="M8" s="48" t="s">
        <v>152</v>
      </c>
      <c r="N8" s="48" t="s">
        <v>146</v>
      </c>
      <c r="O8" s="50" t="s">
        <v>146</v>
      </c>
      <c r="P8" s="48" t="s">
        <v>153</v>
      </c>
      <c r="Q8" s="48" t="s">
        <v>154</v>
      </c>
      <c r="R8" s="52" t="s">
        <v>216</v>
      </c>
      <c r="S8" s="48"/>
      <c r="T8" s="48"/>
    </row>
    <row r="9" spans="1:33" x14ac:dyDescent="0.3">
      <c r="A9" s="50"/>
      <c r="B9" s="48" t="s">
        <v>156</v>
      </c>
      <c r="C9" s="48"/>
      <c r="D9" s="48"/>
      <c r="E9" s="51" t="s">
        <v>157</v>
      </c>
      <c r="F9" s="48" t="s">
        <v>158</v>
      </c>
      <c r="G9" s="48" t="s">
        <v>159</v>
      </c>
      <c r="H9" s="48" t="s">
        <v>160</v>
      </c>
      <c r="I9" s="48" t="s">
        <v>161</v>
      </c>
      <c r="J9" s="254"/>
      <c r="K9" s="48" t="s">
        <v>158</v>
      </c>
      <c r="L9" s="48" t="s">
        <v>159</v>
      </c>
      <c r="M9" s="48" t="s">
        <v>162</v>
      </c>
      <c r="N9" s="48"/>
      <c r="O9" s="44"/>
      <c r="P9" s="53"/>
      <c r="Q9" s="53"/>
      <c r="R9" s="54"/>
      <c r="S9" s="53"/>
      <c r="T9" s="53"/>
    </row>
    <row r="10" spans="1:33" x14ac:dyDescent="0.3">
      <c r="A10" s="55"/>
      <c r="B10" s="56"/>
      <c r="C10" s="56"/>
      <c r="D10" s="56"/>
      <c r="E10" s="57" t="s">
        <v>163</v>
      </c>
      <c r="F10" s="56"/>
      <c r="G10" s="56"/>
      <c r="H10" s="56" t="s">
        <v>164</v>
      </c>
      <c r="I10" s="56" t="s">
        <v>165</v>
      </c>
      <c r="J10" s="152"/>
      <c r="K10" s="58"/>
      <c r="L10" s="58"/>
      <c r="M10" s="58"/>
      <c r="N10" s="58"/>
      <c r="O10" s="256"/>
      <c r="P10" s="58"/>
      <c r="Q10" s="58"/>
      <c r="R10" s="59"/>
      <c r="S10" s="53"/>
      <c r="T10" s="53"/>
      <c r="V10" s="88" t="s">
        <v>153</v>
      </c>
      <c r="W10" s="104" t="s">
        <v>155</v>
      </c>
      <c r="X10" s="92" t="s">
        <v>153</v>
      </c>
      <c r="Y10" s="86" t="s">
        <v>155</v>
      </c>
      <c r="AC10" s="99" t="s">
        <v>201</v>
      </c>
      <c r="AE10" s="102" t="s">
        <v>218</v>
      </c>
      <c r="AF10" s="102" t="s">
        <v>202</v>
      </c>
      <c r="AG10" s="97" t="s">
        <v>203</v>
      </c>
    </row>
    <row r="11" spans="1:33" hidden="1" outlineLevel="1" x14ac:dyDescent="0.3">
      <c r="A11" s="60" t="s">
        <v>166</v>
      </c>
      <c r="B11" s="61">
        <v>213.08099999999999</v>
      </c>
      <c r="C11" s="62">
        <v>292.298</v>
      </c>
      <c r="D11" s="62">
        <v>505.37900000000002</v>
      </c>
      <c r="E11" s="61">
        <v>99.055000000000007</v>
      </c>
      <c r="F11" s="62">
        <v>43.195</v>
      </c>
      <c r="G11" s="62">
        <v>639.01900000000001</v>
      </c>
      <c r="H11" s="62">
        <v>72.734999999999999</v>
      </c>
      <c r="I11" s="62">
        <v>37.764000000000003</v>
      </c>
      <c r="J11" s="65">
        <v>891.76800000000003</v>
      </c>
      <c r="K11" s="62">
        <v>15.882</v>
      </c>
      <c r="L11" s="62">
        <v>465.423</v>
      </c>
      <c r="M11" s="62">
        <v>462.77499999999998</v>
      </c>
      <c r="N11" s="62">
        <v>944.08</v>
      </c>
      <c r="O11" s="63">
        <v>45.603999999999999</v>
      </c>
      <c r="P11" s="62">
        <v>2386.8309999999997</v>
      </c>
      <c r="Q11" s="62">
        <v>1983.0310000000002</v>
      </c>
      <c r="R11" s="64">
        <v>1759.3310000000001</v>
      </c>
      <c r="S11" s="62"/>
      <c r="T11" s="62"/>
    </row>
    <row r="12" spans="1:33" hidden="1" outlineLevel="1" x14ac:dyDescent="0.3">
      <c r="A12" s="60" t="s">
        <v>167</v>
      </c>
      <c r="B12" s="61">
        <v>223.44647800000001</v>
      </c>
      <c r="C12" s="62">
        <v>188.62240399999999</v>
      </c>
      <c r="D12" s="62">
        <v>412.06888200000003</v>
      </c>
      <c r="E12" s="61">
        <v>59.344619000000002</v>
      </c>
      <c r="F12" s="62">
        <v>42.825156999999997</v>
      </c>
      <c r="G12" s="62">
        <v>482.30928399999999</v>
      </c>
      <c r="H12" s="62">
        <v>101.352372</v>
      </c>
      <c r="I12" s="62">
        <v>34.044065000000003</v>
      </c>
      <c r="J12" s="65">
        <v>719.875497</v>
      </c>
      <c r="K12" s="62">
        <v>12.755478999999999</v>
      </c>
      <c r="L12" s="62">
        <v>531.87986899999999</v>
      </c>
      <c r="M12" s="62">
        <v>148.578542</v>
      </c>
      <c r="N12" s="62">
        <v>693.21388999999999</v>
      </c>
      <c r="O12" s="63">
        <v>29.310613</v>
      </c>
      <c r="P12" s="62">
        <v>1854.4688820000001</v>
      </c>
      <c r="Q12" s="62">
        <v>1755.1</v>
      </c>
      <c r="R12" s="64">
        <v>1591.1688819999999</v>
      </c>
      <c r="S12" s="62"/>
      <c r="T12" s="62"/>
    </row>
    <row r="13" spans="1:33" hidden="1" outlineLevel="1" x14ac:dyDescent="0.3">
      <c r="A13" s="60" t="s">
        <v>168</v>
      </c>
      <c r="B13" s="61">
        <v>293.44</v>
      </c>
      <c r="C13" s="62">
        <v>172.59</v>
      </c>
      <c r="D13" s="62">
        <v>466.03</v>
      </c>
      <c r="E13" s="61">
        <v>94.85</v>
      </c>
      <c r="F13" s="62">
        <v>52.85</v>
      </c>
      <c r="G13" s="62">
        <v>621.16</v>
      </c>
      <c r="H13" s="62">
        <v>81.55</v>
      </c>
      <c r="I13" s="62">
        <v>52.45</v>
      </c>
      <c r="J13" s="65">
        <v>902.86</v>
      </c>
      <c r="K13" s="62">
        <v>12.47</v>
      </c>
      <c r="L13" s="62">
        <v>406.01</v>
      </c>
      <c r="M13" s="62">
        <v>175.78</v>
      </c>
      <c r="N13" s="62">
        <v>594.26</v>
      </c>
      <c r="O13" s="63">
        <v>13.46</v>
      </c>
      <c r="P13" s="62">
        <v>1976.61</v>
      </c>
      <c r="Q13" s="62">
        <v>1829.71</v>
      </c>
      <c r="R13" s="64">
        <v>1671.81</v>
      </c>
      <c r="S13" s="62"/>
      <c r="T13" s="146"/>
    </row>
    <row r="14" spans="1:33" hidden="1" outlineLevel="1" x14ac:dyDescent="0.3">
      <c r="A14" s="60" t="s">
        <v>169</v>
      </c>
      <c r="B14" s="61">
        <v>274.43299999999999</v>
      </c>
      <c r="C14" s="62">
        <v>125.767</v>
      </c>
      <c r="D14" s="62">
        <v>400.2</v>
      </c>
      <c r="E14" s="61">
        <v>106.286</v>
      </c>
      <c r="F14" s="62">
        <v>59.274000000000001</v>
      </c>
      <c r="G14" s="62">
        <v>603.577</v>
      </c>
      <c r="H14" s="62">
        <v>63.841999999999999</v>
      </c>
      <c r="I14" s="62">
        <v>57.533000000000001</v>
      </c>
      <c r="J14" s="65">
        <v>890.51199999999994</v>
      </c>
      <c r="K14" s="62">
        <v>14.840999999999999</v>
      </c>
      <c r="L14" s="62">
        <v>352.40300000000002</v>
      </c>
      <c r="M14" s="62">
        <v>31.05</v>
      </c>
      <c r="N14" s="62">
        <v>398.29400000000004</v>
      </c>
      <c r="O14" s="63">
        <v>18.709</v>
      </c>
      <c r="P14" s="62">
        <v>1707.7149999999999</v>
      </c>
      <c r="Q14" s="62">
        <v>1707.7149999999999</v>
      </c>
      <c r="R14" s="64">
        <v>1580.0150000000001</v>
      </c>
      <c r="S14" s="62"/>
      <c r="T14" s="62"/>
    </row>
    <row r="15" spans="1:33" hidden="1" outlineLevel="1" x14ac:dyDescent="0.3">
      <c r="A15" s="60" t="s">
        <v>170</v>
      </c>
      <c r="B15" s="61">
        <v>239.869</v>
      </c>
      <c r="C15" s="62">
        <v>133.86000000000001</v>
      </c>
      <c r="D15" s="62">
        <v>373.72900000000004</v>
      </c>
      <c r="E15" s="61">
        <v>81.265000000000001</v>
      </c>
      <c r="F15" s="62">
        <v>54.192</v>
      </c>
      <c r="G15" s="62">
        <v>549.91800000000001</v>
      </c>
      <c r="H15" s="62">
        <v>185.54</v>
      </c>
      <c r="I15" s="62">
        <v>55.110999999999997</v>
      </c>
      <c r="J15" s="65">
        <v>926.02599999999995</v>
      </c>
      <c r="K15" s="62">
        <v>18.84</v>
      </c>
      <c r="L15" s="62">
        <v>405.84300000000002</v>
      </c>
      <c r="M15" s="62">
        <v>99.241</v>
      </c>
      <c r="N15" s="62">
        <v>523.92399999999998</v>
      </c>
      <c r="O15" s="63">
        <v>8.1999999999999993</v>
      </c>
      <c r="P15" s="62">
        <v>1831.8790000000001</v>
      </c>
      <c r="Q15" s="62">
        <v>1774.8790000000001</v>
      </c>
      <c r="R15" s="64">
        <v>1639.1</v>
      </c>
      <c r="S15" s="62"/>
      <c r="T15" s="62"/>
      <c r="U15" s="84">
        <f>+P15-Q15</f>
        <v>57</v>
      </c>
      <c r="V15" s="103">
        <f>-U7+1696.113794</f>
        <v>1639.1137940000001</v>
      </c>
    </row>
    <row r="16" spans="1:33" hidden="1" outlineLevel="1" x14ac:dyDescent="0.3">
      <c r="A16" s="60" t="s">
        <v>171</v>
      </c>
      <c r="B16" s="61">
        <v>226.54395600000001</v>
      </c>
      <c r="C16" s="62">
        <v>132.62821100000002</v>
      </c>
      <c r="D16" s="62">
        <v>359.172167</v>
      </c>
      <c r="E16" s="61">
        <v>114.58964899999998</v>
      </c>
      <c r="F16" s="62">
        <v>69.079860999999994</v>
      </c>
      <c r="G16" s="62">
        <v>551.07048699999996</v>
      </c>
      <c r="H16" s="62">
        <v>79.410765999999995</v>
      </c>
      <c r="I16" s="62">
        <v>48.047803999999992</v>
      </c>
      <c r="J16" s="65">
        <v>862.19856700000014</v>
      </c>
      <c r="K16" s="62">
        <v>25.448178999999996</v>
      </c>
      <c r="L16" s="62">
        <v>322.67477199999996</v>
      </c>
      <c r="M16" s="62">
        <v>109.51154099999998</v>
      </c>
      <c r="N16" s="62">
        <v>457.63449200000008</v>
      </c>
      <c r="O16" s="63">
        <v>13.060844000000001</v>
      </c>
      <c r="P16" s="62">
        <v>1692.0660700000001</v>
      </c>
      <c r="Q16" s="62">
        <v>1615.9060999999999</v>
      </c>
      <c r="R16" s="64">
        <f>+R29</f>
        <v>1492.8054290000002</v>
      </c>
      <c r="S16" s="62"/>
      <c r="T16" s="62"/>
      <c r="V16" s="62">
        <v>1692.0660700000001</v>
      </c>
      <c r="W16" s="62">
        <v>1568.9653989999999</v>
      </c>
      <c r="X16" s="110">
        <f>+P16-V16</f>
        <v>0</v>
      </c>
      <c r="Y16" s="111">
        <f>+W16-R16</f>
        <v>76.159969999999703</v>
      </c>
    </row>
    <row r="17" spans="1:48" hidden="1" outlineLevel="1" x14ac:dyDescent="0.3">
      <c r="A17" s="66" t="s">
        <v>172</v>
      </c>
      <c r="B17" s="61">
        <v>249.90583999999998</v>
      </c>
      <c r="C17" s="62">
        <v>152.90307200000001</v>
      </c>
      <c r="D17" s="65">
        <v>402.80891199999996</v>
      </c>
      <c r="E17" s="62">
        <v>122.542148</v>
      </c>
      <c r="F17" s="62">
        <v>95.713917999999993</v>
      </c>
      <c r="G17" s="62">
        <v>617.09634600000004</v>
      </c>
      <c r="H17" s="62">
        <v>106.395083</v>
      </c>
      <c r="I17" s="62">
        <v>55.660283</v>
      </c>
      <c r="J17" s="65">
        <v>997.40777799999989</v>
      </c>
      <c r="K17" s="62">
        <v>50.317242999999991</v>
      </c>
      <c r="L17" s="62">
        <v>346.65097299999996</v>
      </c>
      <c r="M17" s="62">
        <v>106.55384699999999</v>
      </c>
      <c r="N17" s="62">
        <v>503.522063</v>
      </c>
      <c r="O17" s="63">
        <v>16.689287</v>
      </c>
      <c r="P17" s="62">
        <v>1920.4280400000002</v>
      </c>
      <c r="Q17" s="62">
        <v>1876.8583753963301</v>
      </c>
      <c r="R17" s="64">
        <f>+R43</f>
        <v>1749.4721813963299</v>
      </c>
      <c r="S17" s="62"/>
      <c r="T17" s="62"/>
      <c r="V17" s="62">
        <v>1920.42804</v>
      </c>
      <c r="W17" s="62">
        <v>1793.0418460000001</v>
      </c>
      <c r="X17" s="110">
        <f t="shared" ref="X17:X24" si="0">+P17-V17</f>
        <v>0</v>
      </c>
      <c r="Y17" s="111">
        <f t="shared" ref="Y17:Y24" si="1">+W17-R17</f>
        <v>43.569664603670162</v>
      </c>
    </row>
    <row r="18" spans="1:48" hidden="1" outlineLevel="1" x14ac:dyDescent="0.3">
      <c r="A18" s="66" t="s">
        <v>173</v>
      </c>
      <c r="B18" s="61">
        <v>297.23226799999998</v>
      </c>
      <c r="C18" s="62">
        <v>226.972939</v>
      </c>
      <c r="D18" s="62">
        <v>524.20520700000009</v>
      </c>
      <c r="E18" s="61">
        <v>239.519723</v>
      </c>
      <c r="F18" s="62">
        <v>113.67386500000001</v>
      </c>
      <c r="G18" s="62">
        <v>729.08730200000014</v>
      </c>
      <c r="H18" s="62">
        <v>121.958243</v>
      </c>
      <c r="I18" s="62">
        <v>77.128611000000006</v>
      </c>
      <c r="J18" s="65">
        <v>1281.3677439999999</v>
      </c>
      <c r="K18" s="62">
        <v>39.020519999999991</v>
      </c>
      <c r="L18" s="62">
        <v>441.75517099999996</v>
      </c>
      <c r="M18" s="62">
        <v>130.55925199999999</v>
      </c>
      <c r="N18" s="62">
        <v>611.33494299999995</v>
      </c>
      <c r="O18" s="63">
        <v>23.159543000000003</v>
      </c>
      <c r="P18" s="62">
        <v>2440.0674370000002</v>
      </c>
      <c r="Q18" s="62">
        <v>2430.822576</v>
      </c>
      <c r="R18" s="64">
        <f>+R57</f>
        <v>2276.5050639999999</v>
      </c>
      <c r="S18" s="62"/>
      <c r="T18" s="62"/>
      <c r="V18" s="62">
        <v>2440.0674370000002</v>
      </c>
      <c r="W18" s="62">
        <v>2285.7499250000001</v>
      </c>
      <c r="X18" s="110">
        <f t="shared" si="0"/>
        <v>0</v>
      </c>
      <c r="Y18" s="111">
        <f t="shared" si="1"/>
        <v>9.2448610000001281</v>
      </c>
    </row>
    <row r="19" spans="1:48" hidden="1" outlineLevel="1" x14ac:dyDescent="0.3">
      <c r="A19" s="66" t="s">
        <v>174</v>
      </c>
      <c r="B19" s="61">
        <v>336.49080000000004</v>
      </c>
      <c r="C19" s="62">
        <v>153.68662499999999</v>
      </c>
      <c r="D19" s="62">
        <v>490.17742499999997</v>
      </c>
      <c r="E19" s="61">
        <v>272.28465400000005</v>
      </c>
      <c r="F19" s="62">
        <v>108.573815</v>
      </c>
      <c r="G19" s="62">
        <v>830.42438900000002</v>
      </c>
      <c r="H19" s="62">
        <v>166.78163799999999</v>
      </c>
      <c r="I19" s="62">
        <v>88.662241000000009</v>
      </c>
      <c r="J19" s="65">
        <v>1466.7267370000002</v>
      </c>
      <c r="K19" s="62">
        <v>39.036062000000001</v>
      </c>
      <c r="L19" s="62">
        <v>588.84746699999994</v>
      </c>
      <c r="M19" s="62">
        <v>317.91636</v>
      </c>
      <c r="N19" s="62">
        <v>945.79988900000001</v>
      </c>
      <c r="O19" s="63">
        <v>23.064888</v>
      </c>
      <c r="P19" s="62">
        <v>2925.7689389999996</v>
      </c>
      <c r="Q19" s="62">
        <v>2915.7328165535405</v>
      </c>
      <c r="R19" s="64">
        <f>+R71</f>
        <v>2735.5135005535399</v>
      </c>
      <c r="S19" s="62"/>
      <c r="T19" s="62"/>
      <c r="U19" s="84"/>
      <c r="V19" s="62">
        <v>2925.768939</v>
      </c>
      <c r="W19" s="62">
        <v>2745.5496229999999</v>
      </c>
      <c r="X19" s="110">
        <f t="shared" si="0"/>
        <v>0</v>
      </c>
      <c r="Y19" s="111">
        <f t="shared" si="1"/>
        <v>10.036122446460013</v>
      </c>
    </row>
    <row r="20" spans="1:48" hidden="1" collapsed="1" x14ac:dyDescent="0.3">
      <c r="A20" s="66" t="s">
        <v>175</v>
      </c>
      <c r="B20" s="61">
        <v>417.88536499999998</v>
      </c>
      <c r="C20" s="62">
        <v>418.84251900000004</v>
      </c>
      <c r="D20" s="62">
        <v>836.72788400000002</v>
      </c>
      <c r="E20" s="61">
        <v>280.43588900000003</v>
      </c>
      <c r="F20" s="62">
        <v>146.69203900000002</v>
      </c>
      <c r="G20" s="62">
        <v>1024.0674650000001</v>
      </c>
      <c r="H20" s="62">
        <v>205.58058599999998</v>
      </c>
      <c r="I20" s="62">
        <v>113.119848</v>
      </c>
      <c r="J20" s="65">
        <v>1769.8958270000001</v>
      </c>
      <c r="K20" s="62">
        <v>65.756044000000003</v>
      </c>
      <c r="L20" s="62">
        <v>653.88848099999996</v>
      </c>
      <c r="M20" s="62">
        <v>232.78770799999998</v>
      </c>
      <c r="N20" s="62">
        <v>952.43223300000011</v>
      </c>
      <c r="O20" s="63">
        <v>28.895800000000001</v>
      </c>
      <c r="P20" s="62">
        <v>3587.9517439999995</v>
      </c>
      <c r="Q20" s="62">
        <v>3585.6753439999998</v>
      </c>
      <c r="R20" s="64">
        <f>+R85</f>
        <v>3366.3939440000008</v>
      </c>
      <c r="S20" s="62"/>
      <c r="T20" s="62"/>
      <c r="V20" s="62">
        <v>3587.951744</v>
      </c>
      <c r="W20" s="62">
        <v>3368.6703440000001</v>
      </c>
      <c r="X20" s="110">
        <f t="shared" si="0"/>
        <v>0</v>
      </c>
      <c r="Y20" s="111">
        <f t="shared" si="1"/>
        <v>2.2763999999992848</v>
      </c>
      <c r="AC20" s="99"/>
      <c r="AE20" s="102" t="s">
        <v>219</v>
      </c>
      <c r="AF20" s="102" t="s">
        <v>202</v>
      </c>
      <c r="AG20" s="97" t="s">
        <v>203</v>
      </c>
    </row>
    <row r="21" spans="1:48" x14ac:dyDescent="0.3">
      <c r="A21" s="60" t="s">
        <v>176</v>
      </c>
      <c r="B21" s="61">
        <v>554.03283699999997</v>
      </c>
      <c r="C21" s="62">
        <v>564.67612299999996</v>
      </c>
      <c r="D21" s="62">
        <v>1118.7089599999997</v>
      </c>
      <c r="E21" s="61">
        <v>555.36022199999991</v>
      </c>
      <c r="F21" s="62">
        <v>210.916822</v>
      </c>
      <c r="G21" s="62">
        <v>1393.503052</v>
      </c>
      <c r="H21" s="62">
        <v>308.97457799999995</v>
      </c>
      <c r="I21" s="62">
        <v>130.287847</v>
      </c>
      <c r="J21" s="65">
        <v>2599.0425210000003</v>
      </c>
      <c r="K21" s="62">
        <v>97.296108999999987</v>
      </c>
      <c r="L21" s="62">
        <v>902.128332</v>
      </c>
      <c r="M21" s="62">
        <v>315.66945500000003</v>
      </c>
      <c r="N21" s="62">
        <v>1315.0938960000001</v>
      </c>
      <c r="O21" s="63">
        <v>67.32207600000001</v>
      </c>
      <c r="P21" s="62">
        <v>5100.167453</v>
      </c>
      <c r="Q21" s="62">
        <v>5081.3674530000008</v>
      </c>
      <c r="R21" s="64">
        <f>+R99</f>
        <v>4764.0925980000002</v>
      </c>
      <c r="S21" s="62"/>
      <c r="T21" s="62"/>
      <c r="V21" s="62">
        <v>5100.167453</v>
      </c>
      <c r="W21" s="62">
        <v>4782.8925980000004</v>
      </c>
      <c r="X21" s="110">
        <f t="shared" si="0"/>
        <v>0</v>
      </c>
      <c r="Y21" s="111">
        <f t="shared" si="1"/>
        <v>18.800000000000182</v>
      </c>
    </row>
    <row r="22" spans="1:48" x14ac:dyDescent="0.3">
      <c r="A22" s="60" t="s">
        <v>206</v>
      </c>
      <c r="B22" s="61">
        <f t="shared" ref="B22:R22" si="2">+B113</f>
        <v>516.93846499999995</v>
      </c>
      <c r="C22" s="62">
        <f t="shared" si="2"/>
        <v>411.037261</v>
      </c>
      <c r="D22" s="62">
        <f t="shared" si="2"/>
        <v>927.97572600000012</v>
      </c>
      <c r="E22" s="61">
        <f t="shared" si="2"/>
        <v>470.16936299999998</v>
      </c>
      <c r="F22" s="62">
        <f t="shared" si="2"/>
        <v>218.25546800000004</v>
      </c>
      <c r="G22" s="62">
        <f t="shared" si="2"/>
        <v>1204.1828579999999</v>
      </c>
      <c r="H22" s="62">
        <f t="shared" si="2"/>
        <v>295.52134799999999</v>
      </c>
      <c r="I22" s="62">
        <f t="shared" si="2"/>
        <v>116.89987100000002</v>
      </c>
      <c r="J22" s="65">
        <f t="shared" si="2"/>
        <v>2305.0289080000002</v>
      </c>
      <c r="K22" s="62">
        <f t="shared" si="2"/>
        <v>77.309839000000011</v>
      </c>
      <c r="L22" s="62">
        <f t="shared" si="2"/>
        <v>852.46632900000009</v>
      </c>
      <c r="M22" s="62">
        <f t="shared" si="2"/>
        <v>344.13732399999998</v>
      </c>
      <c r="N22" s="62">
        <f t="shared" si="2"/>
        <v>1273.9134919999999</v>
      </c>
      <c r="O22" s="63">
        <f t="shared" si="2"/>
        <v>70.461688999999993</v>
      </c>
      <c r="P22" s="62">
        <f t="shared" si="2"/>
        <v>4577.3798150000002</v>
      </c>
      <c r="Q22" s="62">
        <f t="shared" si="2"/>
        <v>4544.9383290000005</v>
      </c>
      <c r="R22" s="64">
        <f t="shared" si="2"/>
        <v>4248.2725949999995</v>
      </c>
      <c r="S22" s="62"/>
      <c r="T22" s="62"/>
      <c r="V22" s="62">
        <v>4577.3798150000002</v>
      </c>
      <c r="W22" s="62">
        <v>4280.7140810000001</v>
      </c>
      <c r="X22" s="110">
        <f t="shared" si="0"/>
        <v>0</v>
      </c>
      <c r="Y22" s="111">
        <f t="shared" si="1"/>
        <v>32.441486000000623</v>
      </c>
    </row>
    <row r="23" spans="1:48" ht="25.5" customHeight="1" x14ac:dyDescent="0.35">
      <c r="A23" s="60" t="s">
        <v>212</v>
      </c>
      <c r="B23" s="61">
        <f>+B126</f>
        <v>680.25147300000003</v>
      </c>
      <c r="C23" s="62">
        <f t="shared" ref="C23:R23" si="3">+C126</f>
        <v>520.37413499999991</v>
      </c>
      <c r="D23" s="62">
        <f t="shared" si="3"/>
        <v>1200.6256080000001</v>
      </c>
      <c r="E23" s="61">
        <f t="shared" si="3"/>
        <v>649.21635199999992</v>
      </c>
      <c r="F23" s="62">
        <f t="shared" si="3"/>
        <v>241.06711000000001</v>
      </c>
      <c r="G23" s="62">
        <f t="shared" si="3"/>
        <v>1451.5081169999999</v>
      </c>
      <c r="H23" s="62">
        <f t="shared" si="3"/>
        <v>316.00935499999997</v>
      </c>
      <c r="I23" s="62">
        <f t="shared" si="3"/>
        <v>144.702246</v>
      </c>
      <c r="J23" s="65">
        <f t="shared" si="3"/>
        <v>2802.5031799999997</v>
      </c>
      <c r="K23" s="62">
        <f t="shared" si="3"/>
        <v>106.487596</v>
      </c>
      <c r="L23" s="62">
        <f t="shared" si="3"/>
        <v>1083.5763769999999</v>
      </c>
      <c r="M23" s="62">
        <f t="shared" si="3"/>
        <v>354.68390399999998</v>
      </c>
      <c r="N23" s="62">
        <f t="shared" si="3"/>
        <v>1544.747877</v>
      </c>
      <c r="O23" s="63">
        <f t="shared" si="3"/>
        <v>55.997248999999989</v>
      </c>
      <c r="P23" s="62">
        <f t="shared" si="3"/>
        <v>5603.8739139999998</v>
      </c>
      <c r="Q23" s="62">
        <f t="shared" si="3"/>
        <v>5590.2467139999999</v>
      </c>
      <c r="R23" s="64">
        <f t="shared" si="3"/>
        <v>5208.438881</v>
      </c>
      <c r="S23" s="62"/>
      <c r="T23" s="62"/>
      <c r="U23" s="117"/>
      <c r="V23" s="62">
        <v>5603.8739139999998</v>
      </c>
      <c r="W23" s="62">
        <v>5222.0660809999999</v>
      </c>
      <c r="X23" s="110">
        <f t="shared" si="0"/>
        <v>0</v>
      </c>
      <c r="Y23" s="86">
        <f t="shared" si="1"/>
        <v>13.627199999999903</v>
      </c>
    </row>
    <row r="24" spans="1:48" ht="25.5" customHeight="1" x14ac:dyDescent="0.35">
      <c r="A24" s="60" t="s">
        <v>215</v>
      </c>
      <c r="B24" s="61">
        <f t="shared" ref="B24:R24" si="4">+B139</f>
        <v>909.48330299999998</v>
      </c>
      <c r="C24" s="62">
        <f t="shared" si="4"/>
        <v>908.01391799999999</v>
      </c>
      <c r="D24" s="65">
        <f t="shared" si="4"/>
        <v>1817.4972209999996</v>
      </c>
      <c r="E24" s="61">
        <f t="shared" si="4"/>
        <v>1063.221352</v>
      </c>
      <c r="F24" s="62">
        <f t="shared" si="4"/>
        <v>298.89705099999998</v>
      </c>
      <c r="G24" s="62">
        <f t="shared" si="4"/>
        <v>1835.1543929999998</v>
      </c>
      <c r="H24" s="62">
        <f t="shared" si="4"/>
        <v>454.43549799999994</v>
      </c>
      <c r="I24" s="62">
        <f t="shared" si="4"/>
        <v>192.18536499999999</v>
      </c>
      <c r="J24" s="65">
        <f t="shared" si="4"/>
        <v>3843.8936589999998</v>
      </c>
      <c r="K24" s="62">
        <f t="shared" si="4"/>
        <v>170.68835900000002</v>
      </c>
      <c r="L24" s="62">
        <f t="shared" si="4"/>
        <v>1550.1082939999999</v>
      </c>
      <c r="M24" s="62">
        <f t="shared" si="4"/>
        <v>524.55146900000011</v>
      </c>
      <c r="N24" s="65">
        <f t="shared" si="4"/>
        <v>2245.3481219999999</v>
      </c>
      <c r="O24" s="63">
        <f t="shared" si="4"/>
        <v>29.006578999999995</v>
      </c>
      <c r="P24" s="62">
        <f t="shared" si="4"/>
        <v>7935.7455809999992</v>
      </c>
      <c r="Q24" s="62">
        <f t="shared" si="4"/>
        <v>7927.3186610599996</v>
      </c>
      <c r="R24" s="64">
        <f t="shared" si="4"/>
        <v>7381.0660277498009</v>
      </c>
      <c r="S24" s="62"/>
      <c r="T24" s="62"/>
      <c r="U24" s="117"/>
      <c r="V24" s="62">
        <v>7672.6611130000001</v>
      </c>
      <c r="W24" s="62">
        <v>7134.7959069999997</v>
      </c>
      <c r="X24" s="110">
        <f t="shared" si="0"/>
        <v>263.08446799999911</v>
      </c>
      <c r="Y24" s="86">
        <f t="shared" si="1"/>
        <v>-246.27012074980121</v>
      </c>
      <c r="AC24" s="99" t="s">
        <v>201</v>
      </c>
      <c r="AE24" s="139" t="s">
        <v>218</v>
      </c>
      <c r="AF24" s="138" t="s">
        <v>202</v>
      </c>
      <c r="AG24" s="140" t="s">
        <v>203</v>
      </c>
      <c r="AK24" t="s">
        <v>213</v>
      </c>
    </row>
    <row r="25" spans="1:48" ht="25.5" customHeight="1" x14ac:dyDescent="0.35">
      <c r="A25" s="60" t="s">
        <v>221</v>
      </c>
      <c r="B25" s="61">
        <f>+B152</f>
        <v>1035.9375620000001</v>
      </c>
      <c r="C25" s="62">
        <f t="shared" ref="C25:R25" si="5">+C152</f>
        <v>846.368021</v>
      </c>
      <c r="D25" s="65">
        <f t="shared" si="5"/>
        <v>1882.3055830000001</v>
      </c>
      <c r="E25" s="61">
        <f t="shared" si="5"/>
        <v>1218.424943</v>
      </c>
      <c r="F25" s="62">
        <f t="shared" si="5"/>
        <v>309.49508400000002</v>
      </c>
      <c r="G25" s="62">
        <f t="shared" si="5"/>
        <v>1963.6763589999996</v>
      </c>
      <c r="H25" s="62">
        <f t="shared" si="5"/>
        <v>459.18023499999998</v>
      </c>
      <c r="I25" s="62">
        <f t="shared" si="5"/>
        <v>252.87252599999997</v>
      </c>
      <c r="J25" s="65">
        <f t="shared" si="5"/>
        <v>4203.6491470000001</v>
      </c>
      <c r="K25" s="62">
        <f t="shared" si="5"/>
        <v>223.03126600000002</v>
      </c>
      <c r="L25" s="62">
        <f t="shared" si="5"/>
        <v>1666.8719050000002</v>
      </c>
      <c r="M25" s="62">
        <f t="shared" si="5"/>
        <v>541.69964400000003</v>
      </c>
      <c r="N25" s="65">
        <f t="shared" si="5"/>
        <v>2431.6028150000002</v>
      </c>
      <c r="O25" s="63">
        <f t="shared" si="5"/>
        <v>72.528700999999998</v>
      </c>
      <c r="P25" s="62">
        <f t="shared" si="5"/>
        <v>8590.0862459999989</v>
      </c>
      <c r="Q25" s="62">
        <f t="shared" si="5"/>
        <v>8578.2831459999998</v>
      </c>
      <c r="R25" s="64">
        <f t="shared" si="5"/>
        <v>7997.4886345740561</v>
      </c>
      <c r="S25" s="62"/>
      <c r="T25" s="146"/>
      <c r="U25" s="117"/>
      <c r="V25" s="62"/>
      <c r="W25" s="62"/>
      <c r="X25" s="110"/>
      <c r="AC25" s="99"/>
      <c r="AF25" s="102"/>
    </row>
    <row r="26" spans="1:48" s="125" customFormat="1" hidden="1" x14ac:dyDescent="0.3">
      <c r="A26" s="60" t="s">
        <v>241</v>
      </c>
      <c r="B26" s="61">
        <f>+B165</f>
        <v>1125.948535</v>
      </c>
      <c r="C26" s="62">
        <f t="shared" ref="C26:R26" si="6">+C165</f>
        <v>989.19433900000001</v>
      </c>
      <c r="D26" s="62">
        <f t="shared" si="6"/>
        <v>2115.1428740000001</v>
      </c>
      <c r="E26" s="61">
        <f t="shared" si="6"/>
        <v>1243.818405</v>
      </c>
      <c r="F26" s="62">
        <f t="shared" si="6"/>
        <v>378.013735</v>
      </c>
      <c r="G26" s="62">
        <f t="shared" si="6"/>
        <v>2085.6953389999999</v>
      </c>
      <c r="H26" s="62">
        <f t="shared" si="6"/>
        <v>497.66957399999995</v>
      </c>
      <c r="I26" s="62">
        <f t="shared" si="6"/>
        <v>293.79166400000003</v>
      </c>
      <c r="J26" s="65">
        <f t="shared" si="6"/>
        <v>4498.9887170000002</v>
      </c>
      <c r="K26" s="62">
        <f t="shared" si="6"/>
        <v>193.91741400000001</v>
      </c>
      <c r="L26" s="62">
        <f t="shared" si="6"/>
        <v>2161.3076289999999</v>
      </c>
      <c r="M26" s="62">
        <f t="shared" si="6"/>
        <v>671.61620400000004</v>
      </c>
      <c r="N26" s="62">
        <f t="shared" si="6"/>
        <v>3026.8412469999994</v>
      </c>
      <c r="O26" s="63">
        <f t="shared" si="6"/>
        <v>58.073041000000003</v>
      </c>
      <c r="P26" s="62">
        <f t="shared" si="6"/>
        <v>9699.0458789999993</v>
      </c>
      <c r="Q26" s="62">
        <f t="shared" si="6"/>
        <v>9683.8231528500019</v>
      </c>
      <c r="R26" s="64">
        <f t="shared" si="6"/>
        <v>9064.2745708800994</v>
      </c>
      <c r="S26" s="62"/>
      <c r="T26" s="146"/>
      <c r="V26" s="200"/>
      <c r="W26" s="104"/>
      <c r="X26" s="201"/>
      <c r="Y26" s="202"/>
      <c r="AA26" s="203"/>
      <c r="AC26" s="204"/>
      <c r="AE26" s="62"/>
      <c r="AF26" s="204"/>
      <c r="AG26" s="204"/>
      <c r="AH26" s="202"/>
      <c r="AK26" s="62"/>
      <c r="AL26" s="204"/>
      <c r="AM26" s="62"/>
      <c r="AN26" s="204"/>
      <c r="AO26" s="204"/>
      <c r="AP26" s="205"/>
      <c r="AQ26" s="204"/>
      <c r="AR26" s="204"/>
      <c r="AT26" s="205"/>
      <c r="AU26" s="204"/>
      <c r="AV26" s="204"/>
    </row>
    <row r="27" spans="1:48" s="125" customFormat="1" ht="23.25" hidden="1" x14ac:dyDescent="0.3">
      <c r="A27" s="71" t="s">
        <v>220</v>
      </c>
      <c r="B27" s="61">
        <f>B178</f>
        <v>1147.8111409999999</v>
      </c>
      <c r="C27" s="62">
        <f t="shared" ref="C27:O27" si="7">C178</f>
        <v>1050.316206</v>
      </c>
      <c r="D27" s="62">
        <f t="shared" si="7"/>
        <v>2198.1273470000001</v>
      </c>
      <c r="E27" s="61">
        <f t="shared" si="7"/>
        <v>1214.7402609999999</v>
      </c>
      <c r="F27" s="62">
        <f t="shared" si="7"/>
        <v>377.40583599999997</v>
      </c>
      <c r="G27" s="62">
        <f t="shared" si="7"/>
        <v>2270.9056390000001</v>
      </c>
      <c r="H27" s="62">
        <f t="shared" si="7"/>
        <v>613.50640299999998</v>
      </c>
      <c r="I27" s="62">
        <f t="shared" si="7"/>
        <v>340.28342499999997</v>
      </c>
      <c r="J27" s="65">
        <f t="shared" si="7"/>
        <v>4816.8415640000003</v>
      </c>
      <c r="K27" s="62">
        <f t="shared" si="7"/>
        <v>220.45725999999999</v>
      </c>
      <c r="L27" s="62">
        <f t="shared" si="7"/>
        <v>2511.0537760000002</v>
      </c>
      <c r="M27" s="62">
        <f t="shared" si="7"/>
        <v>763.73661399999992</v>
      </c>
      <c r="N27" s="62">
        <f t="shared" si="7"/>
        <v>3495.2476499999998</v>
      </c>
      <c r="O27" s="63">
        <f t="shared" si="7"/>
        <v>50.141075000000008</v>
      </c>
      <c r="P27" s="62">
        <f>P178</f>
        <v>10560.357635999999</v>
      </c>
      <c r="Q27" s="62">
        <f>Q178</f>
        <v>10517.82079088</v>
      </c>
      <c r="R27" s="64">
        <f>R178</f>
        <v>9818.2886623401755</v>
      </c>
      <c r="S27" s="62"/>
      <c r="T27" s="146"/>
      <c r="V27" s="200"/>
      <c r="W27" s="104"/>
      <c r="X27" s="201"/>
      <c r="Y27" s="202"/>
      <c r="AA27" s="203"/>
      <c r="AC27" s="204"/>
      <c r="AE27" s="62"/>
      <c r="AF27" s="204"/>
      <c r="AG27" s="204"/>
      <c r="AH27" s="202"/>
      <c r="AK27" s="62"/>
      <c r="AL27" s="204"/>
      <c r="AM27" s="62"/>
      <c r="AN27" s="204"/>
      <c r="AO27" s="204"/>
      <c r="AP27" s="205"/>
      <c r="AQ27" s="204"/>
      <c r="AR27" s="204"/>
      <c r="AT27" s="205"/>
      <c r="AU27" s="204"/>
      <c r="AV27" s="204"/>
    </row>
    <row r="28" spans="1:48" s="125" customFormat="1" hidden="1" x14ac:dyDescent="0.3">
      <c r="A28" s="60"/>
      <c r="B28" s="61"/>
      <c r="C28" s="62"/>
      <c r="D28" s="62"/>
      <c r="E28" s="61"/>
      <c r="F28" s="62"/>
      <c r="G28" s="62"/>
      <c r="H28" s="62"/>
      <c r="I28" s="62"/>
      <c r="J28" s="65"/>
      <c r="K28" s="62"/>
      <c r="L28" s="62"/>
      <c r="M28" s="62"/>
      <c r="N28" s="62"/>
      <c r="O28" s="63"/>
      <c r="P28" s="62"/>
      <c r="Q28" s="62"/>
      <c r="R28" s="64"/>
      <c r="S28" s="62"/>
      <c r="T28" s="146"/>
      <c r="V28" s="200"/>
      <c r="W28" s="104"/>
      <c r="X28" s="201"/>
      <c r="Y28" s="202"/>
      <c r="AA28" s="203"/>
      <c r="AC28" s="204"/>
      <c r="AE28" s="62"/>
      <c r="AF28" s="204"/>
      <c r="AG28" s="204"/>
      <c r="AH28" s="202"/>
      <c r="AK28" s="62"/>
      <c r="AL28" s="204"/>
      <c r="AM28" s="62"/>
      <c r="AN28" s="204"/>
      <c r="AO28" s="204"/>
      <c r="AP28" s="205"/>
      <c r="AQ28" s="204"/>
      <c r="AR28" s="204"/>
      <c r="AT28" s="205"/>
      <c r="AU28" s="204"/>
      <c r="AV28" s="204"/>
    </row>
    <row r="29" spans="1:48" s="125" customFormat="1" ht="21" hidden="1" outlineLevel="1" x14ac:dyDescent="0.3">
      <c r="A29" s="67">
        <v>2003</v>
      </c>
      <c r="B29" s="61">
        <v>226.54395600000001</v>
      </c>
      <c r="C29" s="62">
        <v>132.62821100000002</v>
      </c>
      <c r="D29" s="62">
        <v>359.172167</v>
      </c>
      <c r="E29" s="61">
        <v>114.58964899999998</v>
      </c>
      <c r="F29" s="62">
        <v>69.079860999999994</v>
      </c>
      <c r="G29" s="62">
        <v>551.07048699999996</v>
      </c>
      <c r="H29" s="62">
        <v>79.410765999999995</v>
      </c>
      <c r="I29" s="62">
        <v>48.047803999999992</v>
      </c>
      <c r="J29" s="65">
        <v>862.19856700000014</v>
      </c>
      <c r="K29" s="62">
        <v>25.448178999999996</v>
      </c>
      <c r="L29" s="62">
        <v>322.67477199999996</v>
      </c>
      <c r="M29" s="62">
        <v>109.51154099999998</v>
      </c>
      <c r="N29" s="62">
        <v>457.63449200000008</v>
      </c>
      <c r="O29" s="63">
        <v>13.060844000000001</v>
      </c>
      <c r="P29" s="62">
        <v>1692.0660700000001</v>
      </c>
      <c r="Q29" s="62">
        <v>1615.9060999999999</v>
      </c>
      <c r="R29" s="64">
        <f>SUM(R30:R41)</f>
        <v>1492.8054290000002</v>
      </c>
      <c r="S29" s="62"/>
      <c r="T29" s="62"/>
      <c r="U29" s="206"/>
      <c r="V29" s="48" t="s">
        <v>153</v>
      </c>
      <c r="W29" s="48" t="s">
        <v>154</v>
      </c>
      <c r="X29" s="201"/>
      <c r="Y29" s="202"/>
      <c r="AA29" s="203"/>
      <c r="AC29" s="207">
        <f>SUM(AC30:AC41)</f>
        <v>76.159969999999987</v>
      </c>
      <c r="AE29" s="62">
        <f>SUM(AE30:AE41)</f>
        <v>1615.9060999999999</v>
      </c>
      <c r="AF29" s="62">
        <f>SUM(AF30:AF41)</f>
        <v>1568.9653990000002</v>
      </c>
      <c r="AG29" s="62">
        <f>SUM(AG30:AG41)</f>
        <v>1492.8054290000002</v>
      </c>
      <c r="AI29" s="62">
        <v>1568.9653989999999</v>
      </c>
    </row>
    <row r="30" spans="1:48" s="125" customFormat="1" hidden="1" outlineLevel="1" x14ac:dyDescent="0.3">
      <c r="A30" s="68" t="s">
        <v>178</v>
      </c>
      <c r="B30" s="61">
        <v>16.408559</v>
      </c>
      <c r="C30" s="62">
        <v>10.640837999999999</v>
      </c>
      <c r="D30" s="62">
        <v>27.049396999999999</v>
      </c>
      <c r="E30" s="61">
        <v>8.164833999999999</v>
      </c>
      <c r="F30" s="62">
        <v>6.3214579999999998</v>
      </c>
      <c r="G30" s="62">
        <v>44.299883000000001</v>
      </c>
      <c r="H30" s="62">
        <v>6.9265080000000001</v>
      </c>
      <c r="I30" s="62">
        <v>4.0258719999999997</v>
      </c>
      <c r="J30" s="65">
        <v>69.738554999999991</v>
      </c>
      <c r="K30" s="62">
        <v>0.94721099999999991</v>
      </c>
      <c r="L30" s="62">
        <v>32.484850000000002</v>
      </c>
      <c r="M30" s="62">
        <v>7.1895919999999993</v>
      </c>
      <c r="N30" s="62">
        <v>40.621653000000002</v>
      </c>
      <c r="O30" s="63">
        <v>0.76297300000000001</v>
      </c>
      <c r="P30" s="62">
        <v>138.17257799999999</v>
      </c>
      <c r="Q30" s="62">
        <v>135.17259999999999</v>
      </c>
      <c r="R30" s="64">
        <v>124.752606</v>
      </c>
      <c r="S30" s="62"/>
      <c r="T30" s="62"/>
      <c r="U30" s="200" t="s">
        <v>193</v>
      </c>
      <c r="V30" s="104">
        <f>+P30+P31+P32</f>
        <v>440.813422</v>
      </c>
      <c r="W30" s="104">
        <f>+Q30+Q31+Q32</f>
        <v>389.8134</v>
      </c>
      <c r="X30" s="201"/>
      <c r="Y30" s="202"/>
      <c r="Z30" s="208"/>
      <c r="AA30" s="203"/>
      <c r="AC30" s="204">
        <f t="shared" ref="AC30:AC41" si="8">+P30-Q30</f>
        <v>2.9999779999999987</v>
      </c>
      <c r="AE30" s="62">
        <f>+P30-AC30</f>
        <v>135.17259999999999</v>
      </c>
      <c r="AF30" s="62">
        <v>127.752584</v>
      </c>
      <c r="AG30" s="204">
        <f>+AF30-AC30</f>
        <v>124.752606</v>
      </c>
    </row>
    <row r="31" spans="1:48" s="125" customFormat="1" hidden="1" outlineLevel="1" x14ac:dyDescent="0.3">
      <c r="A31" s="68" t="s">
        <v>179</v>
      </c>
      <c r="B31" s="61">
        <v>15.444517999999999</v>
      </c>
      <c r="C31" s="62">
        <v>8.987506999999999</v>
      </c>
      <c r="D31" s="62">
        <v>24.432024999999996</v>
      </c>
      <c r="E31" s="61">
        <v>8.9792880000000004</v>
      </c>
      <c r="F31" s="62">
        <v>4.6606329999999998</v>
      </c>
      <c r="G31" s="62">
        <v>35.641582</v>
      </c>
      <c r="H31" s="62">
        <v>6.6058249999999994</v>
      </c>
      <c r="I31" s="62">
        <v>3.392153</v>
      </c>
      <c r="J31" s="65">
        <v>59.279480999999997</v>
      </c>
      <c r="K31" s="62">
        <v>1.6440919999999999</v>
      </c>
      <c r="L31" s="62">
        <v>23.074666000000001</v>
      </c>
      <c r="M31" s="62">
        <v>45.099941999999999</v>
      </c>
      <c r="N31" s="62">
        <v>69.818700000000007</v>
      </c>
      <c r="O31" s="63">
        <v>1.2877429999999999</v>
      </c>
      <c r="P31" s="62">
        <v>154.817949</v>
      </c>
      <c r="Q31" s="62">
        <v>111.81789999999999</v>
      </c>
      <c r="R31" s="64">
        <v>103.024726</v>
      </c>
      <c r="S31" s="62"/>
      <c r="T31" s="62"/>
      <c r="U31" s="200" t="s">
        <v>194</v>
      </c>
      <c r="V31" s="104">
        <f>+P33+P34+P35</f>
        <v>389.74742800000001</v>
      </c>
      <c r="W31" s="104">
        <f>+Q33+Q34+Q35</f>
        <v>389.74750000000006</v>
      </c>
      <c r="X31" s="201"/>
      <c r="Y31" s="202"/>
      <c r="Z31" s="208"/>
      <c r="AA31" s="203"/>
      <c r="AC31" s="204">
        <f t="shared" si="8"/>
        <v>43.000049000000004</v>
      </c>
      <c r="AE31" s="62">
        <f t="shared" ref="AE31:AE41" si="9">+P31-AC31</f>
        <v>111.81789999999999</v>
      </c>
      <c r="AF31" s="62">
        <v>146.02477500000001</v>
      </c>
      <c r="AG31" s="204">
        <f t="shared" ref="AG31:AG41" si="10">+AF31-AC31</f>
        <v>103.024726</v>
      </c>
    </row>
    <row r="32" spans="1:48" s="125" customFormat="1" hidden="1" outlineLevel="1" x14ac:dyDescent="0.3">
      <c r="A32" s="68" t="s">
        <v>180</v>
      </c>
      <c r="B32" s="61">
        <v>17.346847</v>
      </c>
      <c r="C32" s="62">
        <v>7.7914259999999995</v>
      </c>
      <c r="D32" s="62">
        <v>25.138272999999998</v>
      </c>
      <c r="E32" s="61">
        <v>6.9582629999999996</v>
      </c>
      <c r="F32" s="62">
        <v>5.8655849999999994</v>
      </c>
      <c r="G32" s="62">
        <v>42.852038999999998</v>
      </c>
      <c r="H32" s="62">
        <v>4.755039</v>
      </c>
      <c r="I32" s="62">
        <v>3.7389329999999998</v>
      </c>
      <c r="J32" s="65">
        <v>64.169859000000002</v>
      </c>
      <c r="K32" s="62">
        <v>3.5633649999999997</v>
      </c>
      <c r="L32" s="62">
        <v>48.260970999999998</v>
      </c>
      <c r="M32" s="62">
        <v>5.4451809999999998</v>
      </c>
      <c r="N32" s="62">
        <v>57.269516999999993</v>
      </c>
      <c r="O32" s="63">
        <v>1.2452459999999999</v>
      </c>
      <c r="P32" s="62">
        <v>147.82289500000002</v>
      </c>
      <c r="Q32" s="62">
        <v>142.8229</v>
      </c>
      <c r="R32" s="64">
        <v>131.08709899999999</v>
      </c>
      <c r="S32" s="62"/>
      <c r="T32" s="62"/>
      <c r="U32" s="200" t="s">
        <v>195</v>
      </c>
      <c r="V32" s="104">
        <f>+P36+P37+P38</f>
        <v>408.44537500000001</v>
      </c>
      <c r="W32" s="104">
        <f>+Q36+Q37+Q38</f>
        <v>405.75529999999998</v>
      </c>
      <c r="X32" s="201"/>
      <c r="Y32" s="202"/>
      <c r="Z32" s="208"/>
      <c r="AA32" s="203"/>
      <c r="AC32" s="204">
        <f t="shared" si="8"/>
        <v>4.9999950000000126</v>
      </c>
      <c r="AE32" s="62">
        <f t="shared" si="9"/>
        <v>142.8229</v>
      </c>
      <c r="AF32" s="62">
        <v>136.08709400000001</v>
      </c>
      <c r="AG32" s="204">
        <f t="shared" si="10"/>
        <v>131.08709899999999</v>
      </c>
    </row>
    <row r="33" spans="1:33" s="125" customFormat="1" hidden="1" outlineLevel="1" x14ac:dyDescent="0.3">
      <c r="A33" s="68" t="s">
        <v>181</v>
      </c>
      <c r="B33" s="61">
        <v>16.719586</v>
      </c>
      <c r="C33" s="62">
        <v>8.7664270000000002</v>
      </c>
      <c r="D33" s="62">
        <v>25.486013</v>
      </c>
      <c r="E33" s="61">
        <v>9.4122950000000003</v>
      </c>
      <c r="F33" s="62">
        <v>3.774184</v>
      </c>
      <c r="G33" s="62">
        <v>46.136257000000001</v>
      </c>
      <c r="H33" s="62">
        <v>5.556578</v>
      </c>
      <c r="I33" s="62">
        <v>4.3681519999999994</v>
      </c>
      <c r="J33" s="65">
        <v>69.247465999999989</v>
      </c>
      <c r="K33" s="62">
        <v>1.8356469999999998</v>
      </c>
      <c r="L33" s="62">
        <v>30.340243999999998</v>
      </c>
      <c r="M33" s="62">
        <v>2.9872939999999999</v>
      </c>
      <c r="N33" s="62">
        <v>35.163184999999999</v>
      </c>
      <c r="O33" s="63">
        <v>0.703708</v>
      </c>
      <c r="P33" s="62">
        <v>130.60037199999999</v>
      </c>
      <c r="Q33" s="62">
        <v>130.60040000000001</v>
      </c>
      <c r="R33" s="64">
        <v>120.71994900000001</v>
      </c>
      <c r="S33" s="62"/>
      <c r="T33" s="62"/>
      <c r="U33" s="200" t="s">
        <v>196</v>
      </c>
      <c r="V33" s="104">
        <f>+P39+P40+P41</f>
        <v>453.059845</v>
      </c>
      <c r="W33" s="104">
        <f>+Q39+Q40+Q41</f>
        <v>430.58990000000006</v>
      </c>
      <c r="X33" s="201"/>
      <c r="Y33" s="202"/>
      <c r="Z33" s="208"/>
      <c r="AA33" s="203"/>
      <c r="AC33" s="204">
        <f t="shared" si="8"/>
        <v>-2.8000000014571924E-5</v>
      </c>
      <c r="AE33" s="62">
        <f t="shared" si="9"/>
        <v>130.60040000000001</v>
      </c>
      <c r="AF33" s="62">
        <v>120.719921</v>
      </c>
      <c r="AG33" s="204">
        <f t="shared" si="10"/>
        <v>120.71994900000001</v>
      </c>
    </row>
    <row r="34" spans="1:33" s="125" customFormat="1" hidden="1" outlineLevel="1" x14ac:dyDescent="0.3">
      <c r="A34" s="68" t="s">
        <v>182</v>
      </c>
      <c r="B34" s="61">
        <v>18.874321999999999</v>
      </c>
      <c r="C34" s="62">
        <v>11.428308999999999</v>
      </c>
      <c r="D34" s="62">
        <v>30.302630999999998</v>
      </c>
      <c r="E34" s="61">
        <v>9.410323</v>
      </c>
      <c r="F34" s="62">
        <v>3.9556559999999998</v>
      </c>
      <c r="G34" s="62">
        <v>46.489435</v>
      </c>
      <c r="H34" s="62">
        <v>6.7022469999999998</v>
      </c>
      <c r="I34" s="62">
        <v>4.4166099999999995</v>
      </c>
      <c r="J34" s="65">
        <v>70.974271000000002</v>
      </c>
      <c r="K34" s="62">
        <v>2.4577719999999998</v>
      </c>
      <c r="L34" s="62">
        <v>27.044654999999999</v>
      </c>
      <c r="M34" s="62">
        <v>7.9900229999999999</v>
      </c>
      <c r="N34" s="62">
        <v>37.492449999999998</v>
      </c>
      <c r="O34" s="63">
        <v>0.61514099999999994</v>
      </c>
      <c r="P34" s="62">
        <v>139.38449299999999</v>
      </c>
      <c r="Q34" s="62">
        <v>139.3845</v>
      </c>
      <c r="R34" s="64">
        <v>128.60436900000002</v>
      </c>
      <c r="S34" s="62"/>
      <c r="T34" s="62"/>
      <c r="V34" s="200"/>
      <c r="W34" s="104"/>
      <c r="X34" s="201"/>
      <c r="Y34" s="202"/>
      <c r="Z34" s="208"/>
      <c r="AA34" s="203"/>
      <c r="AC34" s="204">
        <f t="shared" si="8"/>
        <v>-7.0000000107484084E-6</v>
      </c>
      <c r="AE34" s="62">
        <f t="shared" si="9"/>
        <v>139.3845</v>
      </c>
      <c r="AF34" s="62">
        <v>128.60436200000001</v>
      </c>
      <c r="AG34" s="204">
        <f t="shared" si="10"/>
        <v>128.60436900000002</v>
      </c>
    </row>
    <row r="35" spans="1:33" s="125" customFormat="1" hidden="1" outlineLevel="1" x14ac:dyDescent="0.3">
      <c r="A35" s="68" t="s">
        <v>183</v>
      </c>
      <c r="B35" s="61">
        <v>17.621969999999997</v>
      </c>
      <c r="C35" s="62">
        <v>9.1697439999999997</v>
      </c>
      <c r="D35" s="65">
        <v>26.791713999999999</v>
      </c>
      <c r="E35" s="61">
        <v>9.9757839999999991</v>
      </c>
      <c r="F35" s="62">
        <v>4.5758409999999996</v>
      </c>
      <c r="G35" s="62">
        <v>49.720411999999996</v>
      </c>
      <c r="H35" s="62">
        <v>5.9701209999999998</v>
      </c>
      <c r="I35" s="62">
        <v>3.9438029999999999</v>
      </c>
      <c r="J35" s="65">
        <v>74.185961000000006</v>
      </c>
      <c r="K35" s="62">
        <v>1.7897149999999999</v>
      </c>
      <c r="L35" s="62">
        <v>13.673205999999999</v>
      </c>
      <c r="M35" s="62">
        <v>2.398304</v>
      </c>
      <c r="N35" s="62">
        <v>17.861224999999997</v>
      </c>
      <c r="O35" s="63">
        <v>0.92366300000000001</v>
      </c>
      <c r="P35" s="62">
        <v>119.762563</v>
      </c>
      <c r="Q35" s="62">
        <v>119.76260000000001</v>
      </c>
      <c r="R35" s="64">
        <v>110.69023200000001</v>
      </c>
      <c r="S35" s="62"/>
      <c r="T35" s="62"/>
      <c r="V35" s="200"/>
      <c r="W35" s="104"/>
      <c r="X35" s="201"/>
      <c r="Y35" s="202"/>
      <c r="Z35" s="208"/>
      <c r="AA35" s="203"/>
      <c r="AC35" s="204">
        <f t="shared" si="8"/>
        <v>-3.7000000006059963E-5</v>
      </c>
      <c r="AE35" s="62">
        <f t="shared" si="9"/>
        <v>119.76260000000001</v>
      </c>
      <c r="AF35" s="62">
        <v>110.690195</v>
      </c>
      <c r="AG35" s="204">
        <f t="shared" si="10"/>
        <v>110.69023200000001</v>
      </c>
    </row>
    <row r="36" spans="1:33" s="125" customFormat="1" hidden="1" outlineLevel="1" x14ac:dyDescent="0.3">
      <c r="A36" s="68" t="s">
        <v>184</v>
      </c>
      <c r="B36" s="61">
        <v>20.792638</v>
      </c>
      <c r="C36" s="62">
        <v>10.791373</v>
      </c>
      <c r="D36" s="65">
        <v>31.584011</v>
      </c>
      <c r="E36" s="61">
        <v>10.705719999999999</v>
      </c>
      <c r="F36" s="62">
        <v>5.3124219999999998</v>
      </c>
      <c r="G36" s="62">
        <v>49.048302999999997</v>
      </c>
      <c r="H36" s="62">
        <v>6.7549849999999996</v>
      </c>
      <c r="I36" s="62">
        <v>4.0239149999999997</v>
      </c>
      <c r="J36" s="65">
        <v>75.845344999999995</v>
      </c>
      <c r="K36" s="62">
        <v>0.97742099999999998</v>
      </c>
      <c r="L36" s="62">
        <v>18.583365000000001</v>
      </c>
      <c r="M36" s="62">
        <v>4.5496629999999998</v>
      </c>
      <c r="N36" s="62">
        <v>24.110448999999999</v>
      </c>
      <c r="O36" s="63">
        <v>0.75029400000000002</v>
      </c>
      <c r="P36" s="62">
        <v>132.290099</v>
      </c>
      <c r="Q36" s="62">
        <v>132.2901</v>
      </c>
      <c r="R36" s="64">
        <v>121.95419699999999</v>
      </c>
      <c r="S36" s="62"/>
      <c r="T36" s="62"/>
      <c r="V36" s="200"/>
      <c r="W36" s="104"/>
      <c r="X36" s="201"/>
      <c r="Y36" s="202"/>
      <c r="Z36" s="208"/>
      <c r="AA36" s="203"/>
      <c r="AC36" s="204">
        <f t="shared" si="8"/>
        <v>-9.9999999747524271E-7</v>
      </c>
      <c r="AE36" s="62">
        <f t="shared" si="9"/>
        <v>132.2901</v>
      </c>
      <c r="AF36" s="62">
        <v>121.954196</v>
      </c>
      <c r="AG36" s="204">
        <f t="shared" si="10"/>
        <v>121.95419699999999</v>
      </c>
    </row>
    <row r="37" spans="1:33" s="125" customFormat="1" hidden="1" outlineLevel="1" x14ac:dyDescent="0.3">
      <c r="A37" s="68" t="s">
        <v>185</v>
      </c>
      <c r="B37" s="61">
        <v>20.580106000000001</v>
      </c>
      <c r="C37" s="62">
        <v>9.7516780000000001</v>
      </c>
      <c r="D37" s="65">
        <v>30.331783999999999</v>
      </c>
      <c r="E37" s="61">
        <v>10.329307</v>
      </c>
      <c r="F37" s="62">
        <v>3.4976369999999997</v>
      </c>
      <c r="G37" s="62">
        <v>45.697485999999998</v>
      </c>
      <c r="H37" s="62">
        <v>7.6859519999999995</v>
      </c>
      <c r="I37" s="62">
        <v>4.1905149999999995</v>
      </c>
      <c r="J37" s="65">
        <v>71.400897000000001</v>
      </c>
      <c r="K37" s="62">
        <v>1.1866319999999999</v>
      </c>
      <c r="L37" s="62">
        <v>18.768459</v>
      </c>
      <c r="M37" s="62">
        <v>2.331216</v>
      </c>
      <c r="N37" s="62">
        <v>22.286307000000001</v>
      </c>
      <c r="O37" s="63">
        <v>1.0483529999999999</v>
      </c>
      <c r="P37" s="62">
        <v>125.06734100000001</v>
      </c>
      <c r="Q37" s="62">
        <v>125.0673</v>
      </c>
      <c r="R37" s="64">
        <v>115.99066299999998</v>
      </c>
      <c r="S37" s="62"/>
      <c r="T37" s="62"/>
      <c r="V37" s="200"/>
      <c r="W37" s="104"/>
      <c r="X37" s="201"/>
      <c r="Y37" s="202"/>
      <c r="Z37" s="208"/>
      <c r="AA37" s="203"/>
      <c r="AC37" s="204">
        <f t="shared" si="8"/>
        <v>4.1000000010171789E-5</v>
      </c>
      <c r="AE37" s="62">
        <f t="shared" si="9"/>
        <v>125.0673</v>
      </c>
      <c r="AF37" s="62">
        <v>115.99070399999999</v>
      </c>
      <c r="AG37" s="204">
        <f t="shared" si="10"/>
        <v>115.99066299999998</v>
      </c>
    </row>
    <row r="38" spans="1:33" s="125" customFormat="1" hidden="1" outlineLevel="1" x14ac:dyDescent="0.3">
      <c r="A38" s="68" t="s">
        <v>186</v>
      </c>
      <c r="B38" s="61">
        <v>19.811979999999998</v>
      </c>
      <c r="C38" s="62">
        <v>11.674963999999999</v>
      </c>
      <c r="D38" s="65">
        <v>31.486943999999998</v>
      </c>
      <c r="E38" s="61">
        <v>10.680667</v>
      </c>
      <c r="F38" s="62">
        <v>3.4425209999999997</v>
      </c>
      <c r="G38" s="62">
        <v>46.378600999999996</v>
      </c>
      <c r="H38" s="62">
        <v>6.3852129999999994</v>
      </c>
      <c r="I38" s="62">
        <v>4.2576320000000001</v>
      </c>
      <c r="J38" s="65">
        <v>71.144633999999996</v>
      </c>
      <c r="K38" s="62">
        <v>1.5949849999999999</v>
      </c>
      <c r="L38" s="62">
        <v>36.893681999999998</v>
      </c>
      <c r="M38" s="62">
        <v>8.4988029999999988</v>
      </c>
      <c r="N38" s="62">
        <v>46.987470000000002</v>
      </c>
      <c r="O38" s="63">
        <v>1.4688869999999998</v>
      </c>
      <c r="P38" s="62">
        <v>151.08793499999999</v>
      </c>
      <c r="Q38" s="62">
        <v>148.39789999999999</v>
      </c>
      <c r="R38" s="64">
        <v>138.015029</v>
      </c>
      <c r="S38" s="62"/>
      <c r="T38" s="62"/>
      <c r="V38" s="200"/>
      <c r="W38" s="104"/>
      <c r="X38" s="201"/>
      <c r="Y38" s="202"/>
      <c r="Z38" s="208"/>
      <c r="AA38" s="203"/>
      <c r="AC38" s="204">
        <f t="shared" si="8"/>
        <v>2.6900349999999946</v>
      </c>
      <c r="AE38" s="62">
        <f t="shared" si="9"/>
        <v>148.39789999999999</v>
      </c>
      <c r="AF38" s="62">
        <v>140.70506399999999</v>
      </c>
      <c r="AG38" s="204">
        <f t="shared" si="10"/>
        <v>138.015029</v>
      </c>
    </row>
    <row r="39" spans="1:33" s="125" customFormat="1" hidden="1" outlineLevel="1" x14ac:dyDescent="0.3">
      <c r="A39" s="68" t="s">
        <v>187</v>
      </c>
      <c r="B39" s="61">
        <v>18.192246000000001</v>
      </c>
      <c r="C39" s="62">
        <v>13.694319999999999</v>
      </c>
      <c r="D39" s="65">
        <v>31.886566000000002</v>
      </c>
      <c r="E39" s="61">
        <v>10.217627</v>
      </c>
      <c r="F39" s="62">
        <v>9.8944939999999999</v>
      </c>
      <c r="G39" s="62">
        <v>49.044559</v>
      </c>
      <c r="H39" s="62">
        <v>6.0663649999999993</v>
      </c>
      <c r="I39" s="62">
        <v>3.5657509999999997</v>
      </c>
      <c r="J39" s="65">
        <v>78.788796000000005</v>
      </c>
      <c r="K39" s="62">
        <v>5.0264249999999997</v>
      </c>
      <c r="L39" s="62">
        <v>31.080081999999997</v>
      </c>
      <c r="M39" s="62">
        <v>7.6328269999999998</v>
      </c>
      <c r="N39" s="65">
        <v>43.739333999999992</v>
      </c>
      <c r="O39" s="63">
        <v>2.39446</v>
      </c>
      <c r="P39" s="62">
        <v>156.809156</v>
      </c>
      <c r="Q39" s="62">
        <v>149.26920000000001</v>
      </c>
      <c r="R39" s="64">
        <v>138.25890900000002</v>
      </c>
      <c r="S39" s="62"/>
      <c r="T39" s="62"/>
      <c r="V39" s="200"/>
      <c r="W39" s="104"/>
      <c r="X39" s="201"/>
      <c r="Y39" s="202"/>
      <c r="Z39" s="208"/>
      <c r="AA39" s="203"/>
      <c r="AC39" s="204">
        <f t="shared" si="8"/>
        <v>7.5399559999999894</v>
      </c>
      <c r="AE39" s="62">
        <f t="shared" si="9"/>
        <v>149.26920000000001</v>
      </c>
      <c r="AF39" s="62">
        <v>145.79886500000001</v>
      </c>
      <c r="AG39" s="204">
        <f t="shared" si="10"/>
        <v>138.25890900000002</v>
      </c>
    </row>
    <row r="40" spans="1:33" s="125" customFormat="1" hidden="1" outlineLevel="1" x14ac:dyDescent="0.3">
      <c r="A40" s="68" t="s">
        <v>188</v>
      </c>
      <c r="B40" s="61">
        <v>20.922530999999999</v>
      </c>
      <c r="C40" s="62">
        <v>13.592319999999999</v>
      </c>
      <c r="D40" s="65">
        <v>34.514851</v>
      </c>
      <c r="E40" s="61">
        <v>9.089772</v>
      </c>
      <c r="F40" s="62">
        <v>10.013971999999999</v>
      </c>
      <c r="G40" s="62">
        <v>47.550750000000001</v>
      </c>
      <c r="H40" s="62">
        <v>6.8243009999999993</v>
      </c>
      <c r="I40" s="62">
        <v>3.9777799999999996</v>
      </c>
      <c r="J40" s="65">
        <v>77.456575000000001</v>
      </c>
      <c r="K40" s="62">
        <v>2.8287640000000001</v>
      </c>
      <c r="L40" s="62">
        <v>19.631377999999998</v>
      </c>
      <c r="M40" s="62">
        <v>7.6439360000000001</v>
      </c>
      <c r="N40" s="65">
        <v>30.104077999999998</v>
      </c>
      <c r="O40" s="63">
        <v>1.080087</v>
      </c>
      <c r="P40" s="62">
        <v>143.15559099999999</v>
      </c>
      <c r="Q40" s="62">
        <v>135.9956</v>
      </c>
      <c r="R40" s="64">
        <v>125.80746400000001</v>
      </c>
      <c r="S40" s="62"/>
      <c r="T40" s="62"/>
      <c r="V40" s="200"/>
      <c r="W40" s="104"/>
      <c r="X40" s="201"/>
      <c r="Y40" s="202"/>
      <c r="Z40" s="208"/>
      <c r="AA40" s="203"/>
      <c r="AC40" s="204">
        <f t="shared" si="8"/>
        <v>7.1599909999999909</v>
      </c>
      <c r="AE40" s="62">
        <f t="shared" si="9"/>
        <v>135.9956</v>
      </c>
      <c r="AF40" s="62">
        <v>132.967455</v>
      </c>
      <c r="AG40" s="204">
        <f t="shared" si="10"/>
        <v>125.80746400000001</v>
      </c>
    </row>
    <row r="41" spans="1:33" s="125" customFormat="1" hidden="1" outlineLevel="1" x14ac:dyDescent="0.3">
      <c r="A41" s="68" t="s">
        <v>189</v>
      </c>
      <c r="B41" s="61">
        <v>23.828652999999999</v>
      </c>
      <c r="C41" s="62">
        <v>16.339305</v>
      </c>
      <c r="D41" s="65">
        <v>40.167957999999999</v>
      </c>
      <c r="E41" s="61">
        <v>10.665768999999999</v>
      </c>
      <c r="F41" s="62">
        <v>7.7654579999999997</v>
      </c>
      <c r="G41" s="62">
        <v>48.211179999999999</v>
      </c>
      <c r="H41" s="62">
        <v>9.1776319999999991</v>
      </c>
      <c r="I41" s="62">
        <v>4.1466880000000002</v>
      </c>
      <c r="J41" s="65">
        <v>79.966726999999992</v>
      </c>
      <c r="K41" s="62">
        <v>1.59615</v>
      </c>
      <c r="L41" s="62">
        <v>22.839213999999998</v>
      </c>
      <c r="M41" s="62">
        <v>7.7447599999999994</v>
      </c>
      <c r="N41" s="65">
        <v>32.180123999999999</v>
      </c>
      <c r="O41" s="63">
        <v>0.78028900000000001</v>
      </c>
      <c r="P41" s="62">
        <v>153.09509800000001</v>
      </c>
      <c r="Q41" s="62">
        <v>145.32509999999999</v>
      </c>
      <c r="R41" s="64">
        <v>133.90018599999999</v>
      </c>
      <c r="S41" s="62"/>
      <c r="T41" s="62"/>
      <c r="V41" s="200"/>
      <c r="W41" s="104"/>
      <c r="X41" s="201"/>
      <c r="Y41" s="202"/>
      <c r="Z41" s="208"/>
      <c r="AA41" s="203"/>
      <c r="AC41" s="204">
        <f t="shared" si="8"/>
        <v>7.7699980000000153</v>
      </c>
      <c r="AE41" s="62">
        <f t="shared" si="9"/>
        <v>145.32509999999999</v>
      </c>
      <c r="AF41" s="62">
        <v>141.67018400000001</v>
      </c>
      <c r="AG41" s="204">
        <f t="shared" si="10"/>
        <v>133.90018599999999</v>
      </c>
    </row>
    <row r="42" spans="1:33" s="125" customFormat="1" hidden="1" outlineLevel="1" x14ac:dyDescent="0.3">
      <c r="A42" s="68"/>
      <c r="B42" s="61"/>
      <c r="C42" s="62"/>
      <c r="D42" s="65"/>
      <c r="E42" s="61"/>
      <c r="F42" s="62"/>
      <c r="G42" s="62"/>
      <c r="H42" s="62"/>
      <c r="I42" s="62"/>
      <c r="J42" s="65"/>
      <c r="K42" s="62"/>
      <c r="L42" s="62"/>
      <c r="M42" s="62"/>
      <c r="N42" s="65"/>
      <c r="O42" s="63"/>
      <c r="P42" s="62"/>
      <c r="Q42" s="62"/>
      <c r="R42" s="64"/>
      <c r="S42" s="62"/>
      <c r="T42" s="62"/>
      <c r="V42" s="200"/>
      <c r="W42" s="104"/>
      <c r="X42" s="201"/>
      <c r="Y42" s="202"/>
      <c r="Z42" s="208"/>
      <c r="AA42" s="203"/>
      <c r="AC42" s="203"/>
      <c r="AE42" s="62"/>
      <c r="AF42" s="62"/>
      <c r="AG42" s="203"/>
    </row>
    <row r="43" spans="1:33" s="125" customFormat="1" ht="21" hidden="1" outlineLevel="1" x14ac:dyDescent="0.3">
      <c r="A43" s="69">
        <v>2004</v>
      </c>
      <c r="B43" s="61">
        <f t="shared" ref="B43" si="11">SUM(B44:B55)</f>
        <v>249.90583999999998</v>
      </c>
      <c r="C43" s="62">
        <f t="shared" ref="C43" si="12">SUM(C44:C55)</f>
        <v>152.90307200000001</v>
      </c>
      <c r="D43" s="65">
        <f>SUM(D44:D55)</f>
        <v>402.80891199999996</v>
      </c>
      <c r="E43" s="61">
        <f>SUM(E44:E55)</f>
        <v>122.542148</v>
      </c>
      <c r="F43" s="62">
        <f t="shared" ref="F43:O43" si="13">SUM(F44:F55)</f>
        <v>95.713917999999993</v>
      </c>
      <c r="G43" s="62">
        <f t="shared" si="13"/>
        <v>617.09634600000004</v>
      </c>
      <c r="H43" s="62">
        <f t="shared" si="13"/>
        <v>106.395083</v>
      </c>
      <c r="I43" s="62">
        <f t="shared" si="13"/>
        <v>55.660283</v>
      </c>
      <c r="J43" s="65">
        <f t="shared" si="13"/>
        <v>997.40777799999989</v>
      </c>
      <c r="K43" s="62">
        <f t="shared" si="13"/>
        <v>50.317242999999991</v>
      </c>
      <c r="L43" s="62">
        <f t="shared" si="13"/>
        <v>346.65097299999996</v>
      </c>
      <c r="M43" s="62">
        <f t="shared" si="13"/>
        <v>106.55384699999999</v>
      </c>
      <c r="N43" s="65">
        <f t="shared" si="13"/>
        <v>503.522063</v>
      </c>
      <c r="O43" s="63">
        <f t="shared" si="13"/>
        <v>16.689287</v>
      </c>
      <c r="P43" s="70">
        <f>SUM(P44:P55)</f>
        <v>1920.4280400000002</v>
      </c>
      <c r="Q43" s="62">
        <f>SUM(Q44:Q55)</f>
        <v>1876.8583753963301</v>
      </c>
      <c r="R43" s="64">
        <f>SUM(R44:R55)</f>
        <v>1749.4721813963299</v>
      </c>
      <c r="S43" s="62"/>
      <c r="T43" s="62"/>
      <c r="U43" s="206"/>
      <c r="V43" s="48" t="s">
        <v>153</v>
      </c>
      <c r="W43" s="48" t="s">
        <v>154</v>
      </c>
      <c r="X43" s="201"/>
      <c r="Y43" s="202"/>
      <c r="AA43" s="203"/>
      <c r="AC43" s="207">
        <f>SUM(AC44:AC55)</f>
        <v>43.569664603670077</v>
      </c>
      <c r="AE43" s="62">
        <f>SUM(AE44:AE55)</f>
        <v>1876.8583753963301</v>
      </c>
      <c r="AF43" s="62">
        <f>SUM(AF44:AF55)</f>
        <v>1793.0418460000001</v>
      </c>
      <c r="AG43" s="62">
        <f>SUM(AG44:AG55)</f>
        <v>1749.4721813963299</v>
      </c>
    </row>
    <row r="44" spans="1:33" s="125" customFormat="1" hidden="1" outlineLevel="1" x14ac:dyDescent="0.3">
      <c r="A44" s="68" t="s">
        <v>178</v>
      </c>
      <c r="B44" s="61">
        <v>18.568314999999998</v>
      </c>
      <c r="C44" s="62">
        <v>13.807238999999999</v>
      </c>
      <c r="D44" s="65">
        <f>+B44+C44</f>
        <v>32.375553999999994</v>
      </c>
      <c r="E44" s="61">
        <v>7.5892800000000005</v>
      </c>
      <c r="F44" s="62">
        <v>7.0423830000000001</v>
      </c>
      <c r="G44" s="62">
        <v>43.145423000000001</v>
      </c>
      <c r="H44" s="62">
        <v>6.3758490000000005</v>
      </c>
      <c r="I44" s="62">
        <v>4.1610899999999997</v>
      </c>
      <c r="J44" s="65">
        <f>SUM(E44:I44)</f>
        <v>68.314025000000001</v>
      </c>
      <c r="K44" s="62">
        <v>3.2475190000000005</v>
      </c>
      <c r="L44" s="62">
        <v>25.902873</v>
      </c>
      <c r="M44" s="62">
        <v>9.8483249999999991</v>
      </c>
      <c r="N44" s="65">
        <f>SUM(K44:M44)</f>
        <v>38.998716999999999</v>
      </c>
      <c r="O44" s="63">
        <v>0.54757100000000003</v>
      </c>
      <c r="P44" s="62">
        <f t="shared" ref="P44:P55" si="14">+O44+N44+J44+D44</f>
        <v>140.23586699999998</v>
      </c>
      <c r="Q44" s="62">
        <v>132.46188428962998</v>
      </c>
      <c r="R44" s="64">
        <v>122.62869928962999</v>
      </c>
      <c r="S44" s="62"/>
      <c r="T44" s="62"/>
      <c r="U44" s="200" t="s">
        <v>193</v>
      </c>
      <c r="V44" s="104">
        <f>+P44+P45+P46</f>
        <v>435.62533800000006</v>
      </c>
      <c r="W44" s="104">
        <f>+Q44+Q45+Q46</f>
        <v>412.55129890184003</v>
      </c>
      <c r="X44" s="201"/>
      <c r="Y44" s="202"/>
      <c r="AA44" s="203"/>
      <c r="AC44" s="204">
        <f t="shared" ref="AC44:AC55" si="15">+P44-Q44</f>
        <v>7.7739827103700065</v>
      </c>
      <c r="AE44" s="62">
        <f>+P44-AC44</f>
        <v>132.46188428962998</v>
      </c>
      <c r="AF44" s="62">
        <v>130.402682</v>
      </c>
      <c r="AG44" s="204">
        <f>+AF44-AC44</f>
        <v>122.62869928962999</v>
      </c>
    </row>
    <row r="45" spans="1:33" s="125" customFormat="1" hidden="1" outlineLevel="1" x14ac:dyDescent="0.3">
      <c r="A45" s="68" t="s">
        <v>179</v>
      </c>
      <c r="B45" s="61">
        <v>16.357908999999999</v>
      </c>
      <c r="C45" s="62">
        <v>11.555568999999998</v>
      </c>
      <c r="D45" s="65">
        <f t="shared" ref="D45:D55" si="16">+B45+C45</f>
        <v>27.913477999999998</v>
      </c>
      <c r="E45" s="61">
        <v>7.6577450000000002</v>
      </c>
      <c r="F45" s="62">
        <v>4.3842920000000003</v>
      </c>
      <c r="G45" s="62">
        <v>43.233991000000003</v>
      </c>
      <c r="H45" s="62">
        <v>7.0235099999999999</v>
      </c>
      <c r="I45" s="62">
        <v>4.0931480000000002</v>
      </c>
      <c r="J45" s="65">
        <f t="shared" ref="J45:J55" si="17">SUM(E45:I45)</f>
        <v>66.392686000000012</v>
      </c>
      <c r="K45" s="62">
        <v>4.7206789999999996</v>
      </c>
      <c r="L45" s="62">
        <v>26.354253</v>
      </c>
      <c r="M45" s="62">
        <v>9.0402249999999995</v>
      </c>
      <c r="N45" s="65">
        <f t="shared" ref="N45:N55" si="18">SUM(K45:M45)</f>
        <v>40.115156999999996</v>
      </c>
      <c r="O45" s="63">
        <v>0.73671299999999995</v>
      </c>
      <c r="P45" s="62">
        <f t="shared" si="14"/>
        <v>135.15803400000001</v>
      </c>
      <c r="Q45" s="62">
        <v>127.59702088805</v>
      </c>
      <c r="R45" s="64">
        <v>118.07421088804998</v>
      </c>
      <c r="S45" s="62"/>
      <c r="T45" s="62"/>
      <c r="U45" s="200" t="s">
        <v>194</v>
      </c>
      <c r="V45" s="104">
        <f>+P47+P48+P49</f>
        <v>445.62960600000002</v>
      </c>
      <c r="W45" s="104">
        <f>+Q47+Q48+Q49</f>
        <v>437.53045592033999</v>
      </c>
      <c r="X45" s="201"/>
      <c r="Y45" s="202"/>
      <c r="AA45" s="203"/>
      <c r="AC45" s="204">
        <f t="shared" si="15"/>
        <v>7.5610131119500181</v>
      </c>
      <c r="AE45" s="62">
        <f t="shared" ref="AE45:AE55" si="19">+P45-AC45</f>
        <v>127.59702088805</v>
      </c>
      <c r="AF45" s="62">
        <v>125.63522399999999</v>
      </c>
      <c r="AG45" s="204">
        <f t="shared" ref="AG45:AG55" si="20">+AF45-AC45</f>
        <v>118.07421088804998</v>
      </c>
    </row>
    <row r="46" spans="1:33" s="125" customFormat="1" hidden="1" outlineLevel="1" x14ac:dyDescent="0.3">
      <c r="A46" s="68" t="s">
        <v>180</v>
      </c>
      <c r="B46" s="61">
        <v>23.495307</v>
      </c>
      <c r="C46" s="62">
        <v>15.860420000000001</v>
      </c>
      <c r="D46" s="65">
        <f t="shared" si="16"/>
        <v>39.355727000000002</v>
      </c>
      <c r="E46" s="61">
        <v>7.9785849999999998</v>
      </c>
      <c r="F46" s="62">
        <v>6.5407080000000004</v>
      </c>
      <c r="G46" s="62">
        <v>50.174658000000001</v>
      </c>
      <c r="H46" s="62">
        <v>7.8895999999999997</v>
      </c>
      <c r="I46" s="62">
        <v>5.188593</v>
      </c>
      <c r="J46" s="65">
        <f t="shared" si="17"/>
        <v>77.772143999999997</v>
      </c>
      <c r="K46" s="62">
        <v>9.4761449999999989</v>
      </c>
      <c r="L46" s="62">
        <v>23.459899</v>
      </c>
      <c r="M46" s="62">
        <v>9.2440909999999992</v>
      </c>
      <c r="N46" s="65">
        <f t="shared" si="18"/>
        <v>42.180134999999993</v>
      </c>
      <c r="O46" s="63">
        <v>0.92343099999999989</v>
      </c>
      <c r="P46" s="62">
        <f t="shared" si="14"/>
        <v>160.231437</v>
      </c>
      <c r="Q46" s="62">
        <v>152.49239372416</v>
      </c>
      <c r="R46" s="64">
        <v>141.25914372416</v>
      </c>
      <c r="S46" s="62"/>
      <c r="T46" s="62"/>
      <c r="U46" s="200" t="s">
        <v>195</v>
      </c>
      <c r="V46" s="104">
        <f>+P50+P51+P52</f>
        <v>475.96278799999999</v>
      </c>
      <c r="W46" s="104">
        <f>+Q50+Q51+Q52</f>
        <v>466.62525731588994</v>
      </c>
      <c r="X46" s="201"/>
      <c r="Y46" s="202"/>
      <c r="AA46" s="203"/>
      <c r="AC46" s="204">
        <f t="shared" si="15"/>
        <v>7.7390432758400038</v>
      </c>
      <c r="AE46" s="62">
        <f t="shared" si="19"/>
        <v>152.49239372416</v>
      </c>
      <c r="AF46" s="62">
        <v>148.998187</v>
      </c>
      <c r="AG46" s="204">
        <f t="shared" si="20"/>
        <v>141.25914372416</v>
      </c>
    </row>
    <row r="47" spans="1:33" s="125" customFormat="1" hidden="1" outlineLevel="1" x14ac:dyDescent="0.3">
      <c r="A47" s="68" t="s">
        <v>181</v>
      </c>
      <c r="B47" s="61">
        <v>18.581975999999997</v>
      </c>
      <c r="C47" s="62">
        <v>10.339689</v>
      </c>
      <c r="D47" s="65">
        <f t="shared" si="16"/>
        <v>28.921664999999997</v>
      </c>
      <c r="E47" s="61">
        <v>8.4969979999999996</v>
      </c>
      <c r="F47" s="62">
        <v>4.8258369999999999</v>
      </c>
      <c r="G47" s="62">
        <v>47.853814000000007</v>
      </c>
      <c r="H47" s="62">
        <v>5.8159369999999999</v>
      </c>
      <c r="I47" s="62">
        <v>4.5671210000000002</v>
      </c>
      <c r="J47" s="65">
        <f t="shared" si="17"/>
        <v>71.559707000000003</v>
      </c>
      <c r="K47" s="62">
        <v>3.1373309999999996</v>
      </c>
      <c r="L47" s="62">
        <v>23.928787</v>
      </c>
      <c r="M47" s="62">
        <v>6.9750640000000006</v>
      </c>
      <c r="N47" s="65">
        <f t="shared" si="18"/>
        <v>34.041181999999999</v>
      </c>
      <c r="O47" s="63">
        <v>0.82372600000000007</v>
      </c>
      <c r="P47" s="62">
        <f t="shared" si="14"/>
        <v>135.34628000000001</v>
      </c>
      <c r="Q47" s="62">
        <v>131.91586155306999</v>
      </c>
      <c r="R47" s="64">
        <v>123.59795755306997</v>
      </c>
      <c r="S47" s="62"/>
      <c r="T47" s="62"/>
      <c r="U47" s="200" t="s">
        <v>196</v>
      </c>
      <c r="V47" s="104">
        <f>+P53+P54+P55</f>
        <v>563.21030799999994</v>
      </c>
      <c r="W47" s="104">
        <f>+Q53+Q54+Q55</f>
        <v>560.15136325826006</v>
      </c>
      <c r="X47" s="201"/>
      <c r="Y47" s="202"/>
      <c r="AA47" s="203"/>
      <c r="AC47" s="204">
        <f t="shared" si="15"/>
        <v>3.4304184469300196</v>
      </c>
      <c r="AE47" s="62">
        <f t="shared" si="19"/>
        <v>131.91586155306999</v>
      </c>
      <c r="AF47" s="62">
        <v>127.02837599999999</v>
      </c>
      <c r="AG47" s="204">
        <f t="shared" si="20"/>
        <v>123.59795755306997</v>
      </c>
    </row>
    <row r="48" spans="1:33" s="125" customFormat="1" hidden="1" outlineLevel="1" x14ac:dyDescent="0.3">
      <c r="A48" s="68" t="s">
        <v>190</v>
      </c>
      <c r="B48" s="61">
        <v>22.225821</v>
      </c>
      <c r="C48" s="62">
        <v>13.472073999999999</v>
      </c>
      <c r="D48" s="65">
        <f t="shared" si="16"/>
        <v>35.697895000000003</v>
      </c>
      <c r="E48" s="61">
        <v>8.5206210000000002</v>
      </c>
      <c r="F48" s="62">
        <v>4.4984700000000002</v>
      </c>
      <c r="G48" s="62">
        <v>56.098246000000003</v>
      </c>
      <c r="H48" s="62">
        <v>6.3120829999999994</v>
      </c>
      <c r="I48" s="62">
        <v>5.3288989999999998</v>
      </c>
      <c r="J48" s="65">
        <f t="shared" si="17"/>
        <v>80.758319</v>
      </c>
      <c r="K48" s="62">
        <v>5.6890770000000002</v>
      </c>
      <c r="L48" s="62">
        <v>27.291315000000001</v>
      </c>
      <c r="M48" s="62">
        <v>6.0913929999999992</v>
      </c>
      <c r="N48" s="65">
        <f t="shared" si="18"/>
        <v>39.071784999999998</v>
      </c>
      <c r="O48" s="63">
        <v>0.68537300000000001</v>
      </c>
      <c r="P48" s="62">
        <f t="shared" si="14"/>
        <v>156.21337199999999</v>
      </c>
      <c r="Q48" s="62">
        <v>153.46717508384</v>
      </c>
      <c r="R48" s="64">
        <v>142.68178208384001</v>
      </c>
      <c r="S48" s="62"/>
      <c r="T48" s="62"/>
      <c r="V48" s="200"/>
      <c r="W48" s="104"/>
      <c r="X48" s="201"/>
      <c r="Y48" s="202"/>
      <c r="AA48" s="203"/>
      <c r="AC48" s="204">
        <f t="shared" si="15"/>
        <v>2.7461969161599882</v>
      </c>
      <c r="AE48" s="62">
        <f t="shared" si="19"/>
        <v>153.46717508384</v>
      </c>
      <c r="AF48" s="62">
        <v>145.42797899999999</v>
      </c>
      <c r="AG48" s="204">
        <f t="shared" si="20"/>
        <v>142.68178208384001</v>
      </c>
    </row>
    <row r="49" spans="1:33" s="125" customFormat="1" hidden="1" outlineLevel="1" x14ac:dyDescent="0.3">
      <c r="A49" s="68" t="s">
        <v>183</v>
      </c>
      <c r="B49" s="61">
        <v>19.560395</v>
      </c>
      <c r="C49" s="62">
        <v>10.571922000000001</v>
      </c>
      <c r="D49" s="65">
        <f t="shared" si="16"/>
        <v>30.132317</v>
      </c>
      <c r="E49" s="61">
        <v>7.2420929999999997</v>
      </c>
      <c r="F49" s="62">
        <v>8.6001940000000001</v>
      </c>
      <c r="G49" s="62">
        <v>56.363690999999996</v>
      </c>
      <c r="H49" s="62">
        <v>8.0707310000000003</v>
      </c>
      <c r="I49" s="62">
        <v>4.3533799999999996</v>
      </c>
      <c r="J49" s="65">
        <f t="shared" si="17"/>
        <v>84.630088999999984</v>
      </c>
      <c r="K49" s="62">
        <v>3.2134659999999999</v>
      </c>
      <c r="L49" s="62">
        <v>30.137139999999999</v>
      </c>
      <c r="M49" s="62">
        <v>4.5578769999999995</v>
      </c>
      <c r="N49" s="65">
        <f t="shared" si="18"/>
        <v>37.908482999999997</v>
      </c>
      <c r="O49" s="63">
        <v>1.399065</v>
      </c>
      <c r="P49" s="62">
        <f t="shared" si="14"/>
        <v>154.069954</v>
      </c>
      <c r="Q49" s="62">
        <v>152.14741928343</v>
      </c>
      <c r="R49" s="64">
        <v>140.58869328342999</v>
      </c>
      <c r="S49" s="62"/>
      <c r="T49" s="62"/>
      <c r="V49" s="200"/>
      <c r="W49" s="104"/>
      <c r="X49" s="201"/>
      <c r="Y49" s="202"/>
      <c r="AA49" s="203"/>
      <c r="AC49" s="204">
        <f t="shared" si="15"/>
        <v>1.9225347165699986</v>
      </c>
      <c r="AE49" s="62">
        <f t="shared" si="19"/>
        <v>152.14741928343</v>
      </c>
      <c r="AF49" s="62">
        <v>142.51122799999999</v>
      </c>
      <c r="AG49" s="204">
        <f t="shared" si="20"/>
        <v>140.58869328342999</v>
      </c>
    </row>
    <row r="50" spans="1:33" s="125" customFormat="1" hidden="1" outlineLevel="1" x14ac:dyDescent="0.3">
      <c r="A50" s="68" t="s">
        <v>184</v>
      </c>
      <c r="B50" s="61">
        <v>18.990458000000004</v>
      </c>
      <c r="C50" s="62">
        <v>11.764538999999999</v>
      </c>
      <c r="D50" s="65">
        <f t="shared" si="16"/>
        <v>30.754997000000003</v>
      </c>
      <c r="E50" s="61">
        <v>8.0668990000000012</v>
      </c>
      <c r="F50" s="62">
        <v>6.9622859999999998</v>
      </c>
      <c r="G50" s="62">
        <v>59.356343000000003</v>
      </c>
      <c r="H50" s="62">
        <v>8.8614580000000007</v>
      </c>
      <c r="I50" s="62">
        <v>4.5934739999999996</v>
      </c>
      <c r="J50" s="65">
        <f t="shared" si="17"/>
        <v>87.840460000000007</v>
      </c>
      <c r="K50" s="62">
        <v>3.3765210000000003</v>
      </c>
      <c r="L50" s="62">
        <v>29.212835999999999</v>
      </c>
      <c r="M50" s="62">
        <v>5.4173530000000003</v>
      </c>
      <c r="N50" s="65">
        <f t="shared" si="18"/>
        <v>38.006709999999998</v>
      </c>
      <c r="O50" s="63">
        <v>1.2511620000000001</v>
      </c>
      <c r="P50" s="62">
        <f t="shared" si="14"/>
        <v>157.853329</v>
      </c>
      <c r="Q50" s="62">
        <v>156.26944482027</v>
      </c>
      <c r="R50" s="64">
        <v>145.09235282026998</v>
      </c>
      <c r="S50" s="62"/>
      <c r="T50" s="62"/>
      <c r="V50" s="200"/>
      <c r="W50" s="104"/>
      <c r="X50" s="201"/>
      <c r="Y50" s="202"/>
      <c r="AA50" s="203"/>
      <c r="AC50" s="204">
        <f t="shared" si="15"/>
        <v>1.5838841797300063</v>
      </c>
      <c r="AE50" s="62">
        <f t="shared" si="19"/>
        <v>156.26944482027</v>
      </c>
      <c r="AF50" s="62">
        <v>146.67623699999999</v>
      </c>
      <c r="AG50" s="204">
        <f t="shared" si="20"/>
        <v>145.09235282026998</v>
      </c>
    </row>
    <row r="51" spans="1:33" s="125" customFormat="1" hidden="1" outlineLevel="1" x14ac:dyDescent="0.3">
      <c r="A51" s="68" t="s">
        <v>185</v>
      </c>
      <c r="B51" s="61">
        <v>20.981099</v>
      </c>
      <c r="C51" s="62">
        <v>12.993234000000001</v>
      </c>
      <c r="D51" s="65">
        <f t="shared" si="16"/>
        <v>33.974333000000001</v>
      </c>
      <c r="E51" s="61">
        <v>9.0439359999999986</v>
      </c>
      <c r="F51" s="62">
        <v>5.6888829999999997</v>
      </c>
      <c r="G51" s="62">
        <v>46.905795000000005</v>
      </c>
      <c r="H51" s="62">
        <v>9.0883299999999991</v>
      </c>
      <c r="I51" s="62">
        <v>4.5325179999999996</v>
      </c>
      <c r="J51" s="65">
        <f t="shared" si="17"/>
        <v>75.259461999999999</v>
      </c>
      <c r="K51" s="62">
        <v>1.662426</v>
      </c>
      <c r="L51" s="62">
        <v>28.516031000000002</v>
      </c>
      <c r="M51" s="62">
        <v>9.3459389999999996</v>
      </c>
      <c r="N51" s="65">
        <f t="shared" si="18"/>
        <v>39.524396000000003</v>
      </c>
      <c r="O51" s="63">
        <v>3.3178480000000001</v>
      </c>
      <c r="P51" s="62">
        <f t="shared" si="14"/>
        <v>152.07603900000001</v>
      </c>
      <c r="Q51" s="62">
        <v>147.74682041706001</v>
      </c>
      <c r="R51" s="64">
        <v>138.38409841705999</v>
      </c>
      <c r="S51" s="62"/>
      <c r="T51" s="62"/>
      <c r="V51" s="200"/>
      <c r="W51" s="104"/>
      <c r="X51" s="201"/>
      <c r="Y51" s="202"/>
      <c r="AA51" s="203"/>
      <c r="AC51" s="204">
        <f t="shared" si="15"/>
        <v>4.3292185829400012</v>
      </c>
      <c r="AE51" s="62">
        <f t="shared" si="19"/>
        <v>147.74682041706001</v>
      </c>
      <c r="AF51" s="62">
        <v>142.71331699999999</v>
      </c>
      <c r="AG51" s="204">
        <f t="shared" si="20"/>
        <v>138.38409841705999</v>
      </c>
    </row>
    <row r="52" spans="1:33" s="125" customFormat="1" hidden="1" outlineLevel="1" x14ac:dyDescent="0.3">
      <c r="A52" s="68" t="s">
        <v>186</v>
      </c>
      <c r="B52" s="61">
        <v>20.685624999999998</v>
      </c>
      <c r="C52" s="62">
        <v>13.217388</v>
      </c>
      <c r="D52" s="65">
        <f t="shared" si="16"/>
        <v>33.903013000000001</v>
      </c>
      <c r="E52" s="61">
        <v>8.6260600000000007</v>
      </c>
      <c r="F52" s="62">
        <v>6.9699359999999997</v>
      </c>
      <c r="G52" s="62">
        <v>49.215904999999999</v>
      </c>
      <c r="H52" s="62">
        <v>11.980460000000001</v>
      </c>
      <c r="I52" s="62">
        <v>4.2000909999999996</v>
      </c>
      <c r="J52" s="65">
        <f t="shared" si="17"/>
        <v>80.992452</v>
      </c>
      <c r="K52" s="62">
        <v>2.568155</v>
      </c>
      <c r="L52" s="62">
        <v>37.045181999999997</v>
      </c>
      <c r="M52" s="62">
        <v>9.6458850000000016</v>
      </c>
      <c r="N52" s="65">
        <f t="shared" si="18"/>
        <v>49.259221999999994</v>
      </c>
      <c r="O52" s="63">
        <v>1.8787330000000002</v>
      </c>
      <c r="P52" s="62">
        <f t="shared" si="14"/>
        <v>166.03341999999998</v>
      </c>
      <c r="Q52" s="62">
        <v>162.60899207855996</v>
      </c>
      <c r="R52" s="64">
        <v>151.69674207855999</v>
      </c>
      <c r="S52" s="62"/>
      <c r="T52" s="62"/>
      <c r="V52" s="200"/>
      <c r="W52" s="104"/>
      <c r="X52" s="201"/>
      <c r="Y52" s="202"/>
      <c r="AA52" s="203"/>
      <c r="AC52" s="204">
        <f t="shared" si="15"/>
        <v>3.4244279214400137</v>
      </c>
      <c r="AE52" s="62">
        <f t="shared" si="19"/>
        <v>162.60899207855996</v>
      </c>
      <c r="AF52" s="62">
        <v>155.12117000000001</v>
      </c>
      <c r="AG52" s="204">
        <f t="shared" si="20"/>
        <v>151.69674207855999</v>
      </c>
    </row>
    <row r="53" spans="1:33" s="125" customFormat="1" hidden="1" outlineLevel="1" x14ac:dyDescent="0.3">
      <c r="A53" s="68" t="s">
        <v>187</v>
      </c>
      <c r="B53" s="61">
        <v>20.645825000000002</v>
      </c>
      <c r="C53" s="62">
        <v>11.526999999999999</v>
      </c>
      <c r="D53" s="65">
        <f t="shared" si="16"/>
        <v>32.172825000000003</v>
      </c>
      <c r="E53" s="61">
        <v>18.262613999999999</v>
      </c>
      <c r="F53" s="62">
        <v>14.189016000000001</v>
      </c>
      <c r="G53" s="62">
        <v>54.621057999999998</v>
      </c>
      <c r="H53" s="62">
        <v>11.073848</v>
      </c>
      <c r="I53" s="62">
        <v>4.9066609999999997</v>
      </c>
      <c r="J53" s="65">
        <f t="shared" si="17"/>
        <v>103.053197</v>
      </c>
      <c r="K53" s="62">
        <v>5.6154299999999999</v>
      </c>
      <c r="L53" s="62">
        <v>29.736453999999998</v>
      </c>
      <c r="M53" s="62">
        <v>8.2767149999999994</v>
      </c>
      <c r="N53" s="65">
        <f t="shared" si="18"/>
        <v>43.628598999999994</v>
      </c>
      <c r="O53" s="63">
        <v>2.36999</v>
      </c>
      <c r="P53" s="62">
        <f t="shared" si="14"/>
        <v>181.22461099999998</v>
      </c>
      <c r="Q53" s="62">
        <v>179.67491042396998</v>
      </c>
      <c r="R53" s="64">
        <v>167.08410742396998</v>
      </c>
      <c r="S53" s="62"/>
      <c r="T53" s="62"/>
      <c r="V53" s="200"/>
      <c r="W53" s="104"/>
      <c r="X53" s="201"/>
      <c r="Y53" s="202"/>
      <c r="AA53" s="203"/>
      <c r="AC53" s="204">
        <f t="shared" si="15"/>
        <v>1.5497005760300055</v>
      </c>
      <c r="AE53" s="62">
        <f t="shared" si="19"/>
        <v>179.67491042396998</v>
      </c>
      <c r="AF53" s="62">
        <v>168.63380799999999</v>
      </c>
      <c r="AG53" s="204">
        <f t="shared" si="20"/>
        <v>167.08410742396998</v>
      </c>
    </row>
    <row r="54" spans="1:33" s="125" customFormat="1" hidden="1" outlineLevel="1" x14ac:dyDescent="0.3">
      <c r="A54" s="68" t="s">
        <v>188</v>
      </c>
      <c r="B54" s="61">
        <v>24.785844000000001</v>
      </c>
      <c r="C54" s="62">
        <v>12.926263000000001</v>
      </c>
      <c r="D54" s="65">
        <f t="shared" si="16"/>
        <v>37.712107000000003</v>
      </c>
      <c r="E54" s="61">
        <v>15.926826</v>
      </c>
      <c r="F54" s="62">
        <v>15.366838</v>
      </c>
      <c r="G54" s="62">
        <v>52.079972000000005</v>
      </c>
      <c r="H54" s="62">
        <v>11.708561</v>
      </c>
      <c r="I54" s="62">
        <v>4.4257309999999999</v>
      </c>
      <c r="J54" s="65">
        <f t="shared" si="17"/>
        <v>99.507928000000007</v>
      </c>
      <c r="K54" s="62">
        <v>5.1063170000000007</v>
      </c>
      <c r="L54" s="62">
        <v>34.340715000000003</v>
      </c>
      <c r="M54" s="62">
        <v>15.41122</v>
      </c>
      <c r="N54" s="65">
        <f t="shared" si="18"/>
        <v>54.858252000000007</v>
      </c>
      <c r="O54" s="63">
        <v>2.045318</v>
      </c>
      <c r="P54" s="62">
        <f t="shared" si="14"/>
        <v>194.12360500000003</v>
      </c>
      <c r="Q54" s="62">
        <v>193.16113431917003</v>
      </c>
      <c r="R54" s="64">
        <v>181.98926831917001</v>
      </c>
      <c r="S54" s="62"/>
      <c r="T54" s="62"/>
      <c r="V54" s="200"/>
      <c r="W54" s="104"/>
      <c r="X54" s="201"/>
      <c r="Y54" s="202"/>
      <c r="AA54" s="203"/>
      <c r="AC54" s="204">
        <f t="shared" si="15"/>
        <v>0.96247068082999476</v>
      </c>
      <c r="AE54" s="62">
        <f t="shared" si="19"/>
        <v>193.16113431917003</v>
      </c>
      <c r="AF54" s="62">
        <v>182.951739</v>
      </c>
      <c r="AG54" s="204">
        <f t="shared" si="20"/>
        <v>181.98926831917001</v>
      </c>
    </row>
    <row r="55" spans="1:33" s="125" customFormat="1" hidden="1" outlineLevel="1" x14ac:dyDescent="0.3">
      <c r="A55" s="68" t="s">
        <v>189</v>
      </c>
      <c r="B55" s="61">
        <v>25.027265999999997</v>
      </c>
      <c r="C55" s="62">
        <v>14.867735000000001</v>
      </c>
      <c r="D55" s="65">
        <f t="shared" si="16"/>
        <v>39.895001000000001</v>
      </c>
      <c r="E55" s="61">
        <v>15.130490999999999</v>
      </c>
      <c r="F55" s="62">
        <v>10.645075</v>
      </c>
      <c r="G55" s="62">
        <v>58.047449999999998</v>
      </c>
      <c r="H55" s="62">
        <v>12.194716</v>
      </c>
      <c r="I55" s="62">
        <v>5.309577</v>
      </c>
      <c r="J55" s="65">
        <f t="shared" si="17"/>
        <v>101.327309</v>
      </c>
      <c r="K55" s="62">
        <v>2.5041769999999999</v>
      </c>
      <c r="L55" s="62">
        <v>30.725488000000002</v>
      </c>
      <c r="M55" s="62">
        <v>12.699760000000001</v>
      </c>
      <c r="N55" s="65">
        <f t="shared" si="18"/>
        <v>45.929425000000009</v>
      </c>
      <c r="O55" s="63">
        <v>0.71035700000000002</v>
      </c>
      <c r="P55" s="62">
        <f t="shared" si="14"/>
        <v>187.86209200000002</v>
      </c>
      <c r="Q55" s="62">
        <v>187.31531851512</v>
      </c>
      <c r="R55" s="64">
        <v>176.39512551511999</v>
      </c>
      <c r="S55" s="62"/>
      <c r="T55" s="62"/>
      <c r="V55" s="200"/>
      <c r="W55" s="104"/>
      <c r="X55" s="201"/>
      <c r="Y55" s="202"/>
      <c r="AA55" s="203"/>
      <c r="AC55" s="204">
        <f t="shared" si="15"/>
        <v>0.54677348488002053</v>
      </c>
      <c r="AE55" s="62">
        <f t="shared" si="19"/>
        <v>187.31531851512</v>
      </c>
      <c r="AF55" s="62">
        <v>176.94189900000001</v>
      </c>
      <c r="AG55" s="204">
        <f t="shared" si="20"/>
        <v>176.39512551511999</v>
      </c>
    </row>
    <row r="56" spans="1:33" s="125" customFormat="1" hidden="1" outlineLevel="1" x14ac:dyDescent="0.3">
      <c r="A56" s="68"/>
      <c r="B56" s="61"/>
      <c r="C56" s="62"/>
      <c r="D56" s="65"/>
      <c r="E56" s="61"/>
      <c r="F56" s="62"/>
      <c r="G56" s="62"/>
      <c r="H56" s="62"/>
      <c r="I56" s="62"/>
      <c r="J56" s="65"/>
      <c r="K56" s="62"/>
      <c r="L56" s="62"/>
      <c r="M56" s="62"/>
      <c r="N56" s="65"/>
      <c r="O56" s="63"/>
      <c r="P56" s="62"/>
      <c r="Q56" s="62"/>
      <c r="R56" s="64"/>
      <c r="S56" s="62"/>
      <c r="T56" s="62"/>
      <c r="V56" s="200"/>
      <c r="W56" s="104"/>
      <c r="X56" s="201"/>
      <c r="Y56" s="202"/>
      <c r="AA56" s="203"/>
      <c r="AC56" s="203"/>
      <c r="AF56" s="62"/>
      <c r="AG56" s="203"/>
    </row>
    <row r="57" spans="1:33" s="125" customFormat="1" ht="21" hidden="1" outlineLevel="1" x14ac:dyDescent="0.3">
      <c r="A57" s="69">
        <v>2005</v>
      </c>
      <c r="B57" s="61">
        <f>SUM(B58:B69)</f>
        <v>297.23226799999998</v>
      </c>
      <c r="C57" s="62">
        <f t="shared" ref="C57:O57" si="21">SUM(C58:C69)</f>
        <v>226.972939</v>
      </c>
      <c r="D57" s="65">
        <f t="shared" si="21"/>
        <v>524.20520700000009</v>
      </c>
      <c r="E57" s="61">
        <f t="shared" si="21"/>
        <v>239.519723</v>
      </c>
      <c r="F57" s="62">
        <f t="shared" si="21"/>
        <v>113.67386500000001</v>
      </c>
      <c r="G57" s="62">
        <f t="shared" si="21"/>
        <v>729.08730200000014</v>
      </c>
      <c r="H57" s="62">
        <f t="shared" si="21"/>
        <v>121.958243</v>
      </c>
      <c r="I57" s="62">
        <f t="shared" si="21"/>
        <v>77.128611000000006</v>
      </c>
      <c r="J57" s="65">
        <f t="shared" si="21"/>
        <v>1281.3677439999999</v>
      </c>
      <c r="K57" s="62">
        <f t="shared" si="21"/>
        <v>39.020519999999991</v>
      </c>
      <c r="L57" s="62">
        <f t="shared" si="21"/>
        <v>441.75517099999996</v>
      </c>
      <c r="M57" s="62">
        <f t="shared" si="21"/>
        <v>130.55925199999999</v>
      </c>
      <c r="N57" s="65">
        <f t="shared" si="21"/>
        <v>611.33494299999995</v>
      </c>
      <c r="O57" s="63">
        <f t="shared" si="21"/>
        <v>23.159543000000003</v>
      </c>
      <c r="P57" s="70">
        <f>SUM(P58:P69)</f>
        <v>2440.0674370000002</v>
      </c>
      <c r="Q57" s="62">
        <f>SUM(Q58:Q69)</f>
        <v>2430.822576</v>
      </c>
      <c r="R57" s="64">
        <f>SUM(R58:R69)</f>
        <v>2276.5050639999999</v>
      </c>
      <c r="S57" s="62"/>
      <c r="T57" s="62"/>
      <c r="U57" s="206"/>
      <c r="V57" s="48" t="s">
        <v>153</v>
      </c>
      <c r="W57" s="48" t="s">
        <v>154</v>
      </c>
      <c r="X57" s="48" t="s">
        <v>155</v>
      </c>
      <c r="Y57" s="202"/>
      <c r="AA57" s="203"/>
      <c r="AB57" s="96"/>
      <c r="AC57" s="207">
        <f>SUM(AC58:AC69)</f>
        <v>9.244860999999986</v>
      </c>
      <c r="AE57" s="62">
        <f>SUM(AE58:AE69)</f>
        <v>2430.822576</v>
      </c>
      <c r="AF57" s="62">
        <f>SUM(AF58:AF69)</f>
        <v>2285.7499250000001</v>
      </c>
      <c r="AG57" s="62">
        <f>SUM(AG58:AG69)</f>
        <v>2276.5050639999999</v>
      </c>
    </row>
    <row r="58" spans="1:33" s="125" customFormat="1" hidden="1" outlineLevel="1" x14ac:dyDescent="0.3">
      <c r="A58" s="68" t="s">
        <v>178</v>
      </c>
      <c r="B58" s="61">
        <v>21.099398000000001</v>
      </c>
      <c r="C58" s="62">
        <v>11.713525000000001</v>
      </c>
      <c r="D58" s="65">
        <f t="shared" ref="D58:D69" si="22">SUM(B58:C58)</f>
        <v>32.812922999999998</v>
      </c>
      <c r="E58" s="61">
        <v>11.138819999999999</v>
      </c>
      <c r="F58" s="62">
        <v>10.008094999999999</v>
      </c>
      <c r="G58" s="62">
        <v>56.172995999999998</v>
      </c>
      <c r="H58" s="62">
        <v>9.6815049999999996</v>
      </c>
      <c r="I58" s="62">
        <v>4.5079840000000004</v>
      </c>
      <c r="J58" s="65">
        <f>SUM(E58:I58)</f>
        <v>91.509399999999999</v>
      </c>
      <c r="K58" s="62">
        <v>1.895632</v>
      </c>
      <c r="L58" s="62">
        <v>34.300821999999997</v>
      </c>
      <c r="M58" s="62">
        <v>14.275978</v>
      </c>
      <c r="N58" s="65">
        <f>SUM(K58:M58)</f>
        <v>50.472431999999998</v>
      </c>
      <c r="O58" s="63">
        <v>1.028354</v>
      </c>
      <c r="P58" s="62">
        <f t="shared" ref="P58:P69" si="23">+O58+N58+J58+D58</f>
        <v>175.82310899999999</v>
      </c>
      <c r="Q58" s="62">
        <v>171.41386</v>
      </c>
      <c r="R58" s="64">
        <v>158.89233300000001</v>
      </c>
      <c r="S58" s="62"/>
      <c r="T58" s="62"/>
      <c r="U58" s="200" t="s">
        <v>193</v>
      </c>
      <c r="V58" s="104">
        <f>+P58+P59+P60</f>
        <v>507.88655600000004</v>
      </c>
      <c r="W58" s="104">
        <f>+Q58+Q59+Q60</f>
        <v>499.02201700000001</v>
      </c>
      <c r="X58" s="201">
        <v>163301582</v>
      </c>
      <c r="Y58" s="202">
        <f>+X58/1000000</f>
        <v>163.301582</v>
      </c>
      <c r="AA58" s="203"/>
      <c r="AB58" s="96"/>
      <c r="AC58" s="204">
        <f t="shared" ref="AC58:AC69" si="24">+P58-Q58</f>
        <v>4.4092489999999884</v>
      </c>
      <c r="AE58" s="62">
        <f>+P58-AC58</f>
        <v>171.41386</v>
      </c>
      <c r="AF58" s="62">
        <v>163.301582</v>
      </c>
      <c r="AG58" s="204">
        <f>+AF58-AC58</f>
        <v>158.89233300000001</v>
      </c>
    </row>
    <row r="59" spans="1:33" s="125" customFormat="1" hidden="1" outlineLevel="1" x14ac:dyDescent="0.3">
      <c r="A59" s="68" t="s">
        <v>179</v>
      </c>
      <c r="B59" s="61">
        <v>23.120173000000001</v>
      </c>
      <c r="C59" s="62">
        <v>12.330895</v>
      </c>
      <c r="D59" s="65">
        <f t="shared" si="22"/>
        <v>35.451067999999999</v>
      </c>
      <c r="E59" s="61">
        <v>9.6707169999999998</v>
      </c>
      <c r="F59" s="62">
        <v>7.1219130000000002</v>
      </c>
      <c r="G59" s="62">
        <v>54.636827000000004</v>
      </c>
      <c r="H59" s="62">
        <v>8.5634750000000004</v>
      </c>
      <c r="I59" s="62">
        <v>4.9916470000000004</v>
      </c>
      <c r="J59" s="65">
        <f>SUM(E59:I59)</f>
        <v>84.984578999999997</v>
      </c>
      <c r="K59" s="62">
        <v>3.8098719999999995</v>
      </c>
      <c r="L59" s="62">
        <v>27.505544</v>
      </c>
      <c r="M59" s="62">
        <v>11.878121</v>
      </c>
      <c r="N59" s="65">
        <f t="shared" ref="N59:N69" si="25">SUM(K59:M59)</f>
        <v>43.193536999999999</v>
      </c>
      <c r="O59" s="63">
        <v>2.306397</v>
      </c>
      <c r="P59" s="62">
        <f t="shared" si="23"/>
        <v>165.93558099999998</v>
      </c>
      <c r="Q59" s="62">
        <v>161.62017899999998</v>
      </c>
      <c r="R59" s="64">
        <v>149.63627299999999</v>
      </c>
      <c r="S59" s="62"/>
      <c r="T59" s="62"/>
      <c r="U59" s="200" t="s">
        <v>194</v>
      </c>
      <c r="V59" s="104">
        <f>+P61+P62+P63</f>
        <v>585.31932400000005</v>
      </c>
      <c r="W59" s="104">
        <f>+Q61+Q62+Q63</f>
        <v>585.23032599999999</v>
      </c>
      <c r="X59" s="201">
        <v>153951675</v>
      </c>
      <c r="Y59" s="202">
        <f t="shared" ref="Y59:Y69" si="26">+X59/1000000</f>
        <v>153.95167499999999</v>
      </c>
      <c r="AA59" s="203"/>
      <c r="AC59" s="204">
        <f t="shared" si="24"/>
        <v>4.315402000000006</v>
      </c>
      <c r="AE59" s="62">
        <f t="shared" ref="AE59:AE69" si="27">+P59-AC59</f>
        <v>161.62017899999998</v>
      </c>
      <c r="AF59" s="62">
        <v>153.95167499999999</v>
      </c>
      <c r="AG59" s="204">
        <f t="shared" ref="AG59:AG69" si="28">+AF59-AC59</f>
        <v>149.63627299999999</v>
      </c>
    </row>
    <row r="60" spans="1:33" s="125" customFormat="1" hidden="1" outlineLevel="1" x14ac:dyDescent="0.3">
      <c r="A60" s="68" t="s">
        <v>180</v>
      </c>
      <c r="B60" s="61">
        <v>22.479285000000001</v>
      </c>
      <c r="C60" s="62">
        <v>12.119486</v>
      </c>
      <c r="D60" s="65">
        <f t="shared" si="22"/>
        <v>34.598770999999999</v>
      </c>
      <c r="E60" s="61">
        <v>12.876802</v>
      </c>
      <c r="F60" s="62">
        <v>7.3333069999999996</v>
      </c>
      <c r="G60" s="62">
        <v>53.567768000000001</v>
      </c>
      <c r="H60" s="62">
        <v>9.5552039999999998</v>
      </c>
      <c r="I60" s="62">
        <v>5.5965759999999998</v>
      </c>
      <c r="J60" s="65">
        <f t="shared" ref="J60:J69" si="29">SUM(E60:I60)</f>
        <v>88.929657000000006</v>
      </c>
      <c r="K60" s="62">
        <v>6.480385000000001</v>
      </c>
      <c r="L60" s="62">
        <v>25.066345999999999</v>
      </c>
      <c r="M60" s="62">
        <v>7.5125200000000003</v>
      </c>
      <c r="N60" s="65">
        <f t="shared" si="25"/>
        <v>39.059251000000003</v>
      </c>
      <c r="O60" s="63">
        <v>3.540187</v>
      </c>
      <c r="P60" s="62">
        <f t="shared" si="23"/>
        <v>166.12786600000001</v>
      </c>
      <c r="Q60" s="62">
        <v>165.987978</v>
      </c>
      <c r="R60" s="64">
        <v>155.24380799999997</v>
      </c>
      <c r="S60" s="62"/>
      <c r="T60" s="62"/>
      <c r="U60" s="200" t="s">
        <v>195</v>
      </c>
      <c r="V60" s="104">
        <f>+P64+P65+P66</f>
        <v>641.54927599999996</v>
      </c>
      <c r="W60" s="104">
        <f>+Q64+Q65+Q66</f>
        <v>641.25795199999993</v>
      </c>
      <c r="X60" s="201">
        <v>155383696</v>
      </c>
      <c r="Y60" s="202">
        <f t="shared" si="26"/>
        <v>155.38369599999999</v>
      </c>
      <c r="AA60" s="203"/>
      <c r="AC60" s="204">
        <f t="shared" si="24"/>
        <v>0.13988800000001334</v>
      </c>
      <c r="AE60" s="62">
        <f t="shared" si="27"/>
        <v>165.987978</v>
      </c>
      <c r="AF60" s="62">
        <v>155.38369599999999</v>
      </c>
      <c r="AG60" s="204">
        <f t="shared" si="28"/>
        <v>155.24380799999997</v>
      </c>
    </row>
    <row r="61" spans="1:33" s="125" customFormat="1" hidden="1" outlineLevel="1" x14ac:dyDescent="0.3">
      <c r="A61" s="68" t="s">
        <v>181</v>
      </c>
      <c r="B61" s="61">
        <v>24.458452999999999</v>
      </c>
      <c r="C61" s="62">
        <v>14.936116999999999</v>
      </c>
      <c r="D61" s="65">
        <f t="shared" si="22"/>
        <v>39.394570000000002</v>
      </c>
      <c r="E61" s="61">
        <v>18.946776999999997</v>
      </c>
      <c r="F61" s="62">
        <v>6.7937079999999996</v>
      </c>
      <c r="G61" s="62">
        <v>66.956755999999999</v>
      </c>
      <c r="H61" s="62">
        <v>8.5291379999999997</v>
      </c>
      <c r="I61" s="62">
        <v>7.2304529999999998</v>
      </c>
      <c r="J61" s="65">
        <f t="shared" si="29"/>
        <v>108.45683199999999</v>
      </c>
      <c r="K61" s="62">
        <v>2.7798620000000001</v>
      </c>
      <c r="L61" s="62">
        <v>32.177392999999995</v>
      </c>
      <c r="M61" s="62">
        <v>9.542231000000001</v>
      </c>
      <c r="N61" s="65">
        <f t="shared" si="25"/>
        <v>44.499485999999997</v>
      </c>
      <c r="O61" s="63">
        <v>3.3487519999999997</v>
      </c>
      <c r="P61" s="62">
        <f t="shared" si="23"/>
        <v>195.69963999999999</v>
      </c>
      <c r="Q61" s="62">
        <v>195.660527</v>
      </c>
      <c r="R61" s="64">
        <v>183.33533300000002</v>
      </c>
      <c r="S61" s="62"/>
      <c r="T61" s="62"/>
      <c r="U61" s="200" t="s">
        <v>196</v>
      </c>
      <c r="V61" s="104">
        <f>+P67+P68+P69</f>
        <v>705.31228099999998</v>
      </c>
      <c r="W61" s="104">
        <f>+Q67+Q68+Q69</f>
        <v>705.31228099999998</v>
      </c>
      <c r="X61" s="201">
        <v>183374446</v>
      </c>
      <c r="Y61" s="202">
        <f t="shared" si="26"/>
        <v>183.37444600000001</v>
      </c>
      <c r="AA61" s="203"/>
      <c r="AC61" s="204">
        <f t="shared" si="24"/>
        <v>3.9112999999986187E-2</v>
      </c>
      <c r="AE61" s="62">
        <f t="shared" si="27"/>
        <v>195.660527</v>
      </c>
      <c r="AF61" s="62">
        <v>183.37444600000001</v>
      </c>
      <c r="AG61" s="204">
        <f t="shared" si="28"/>
        <v>183.33533300000002</v>
      </c>
    </row>
    <row r="62" spans="1:33" s="125" customFormat="1" hidden="1" outlineLevel="1" x14ac:dyDescent="0.3">
      <c r="A62" s="68" t="s">
        <v>190</v>
      </c>
      <c r="B62" s="61">
        <v>23.547659000000003</v>
      </c>
      <c r="C62" s="62">
        <v>16.704822999999998</v>
      </c>
      <c r="D62" s="65">
        <f t="shared" si="22"/>
        <v>40.252482000000001</v>
      </c>
      <c r="E62" s="61">
        <v>16.279513999999999</v>
      </c>
      <c r="F62" s="62">
        <v>8.5415960000000002</v>
      </c>
      <c r="G62" s="62">
        <v>61.193288000000003</v>
      </c>
      <c r="H62" s="62">
        <v>9.3457849999999993</v>
      </c>
      <c r="I62" s="62">
        <v>6.3519439999999996</v>
      </c>
      <c r="J62" s="65">
        <f t="shared" si="29"/>
        <v>101.71212700000001</v>
      </c>
      <c r="K62" s="62">
        <v>2.8313190000000001</v>
      </c>
      <c r="L62" s="62">
        <v>42.742477000000001</v>
      </c>
      <c r="M62" s="62">
        <v>6.1759250000000003</v>
      </c>
      <c r="N62" s="65">
        <f t="shared" si="25"/>
        <v>51.749721000000001</v>
      </c>
      <c r="O62" s="63">
        <v>1.0778370000000002</v>
      </c>
      <c r="P62" s="62">
        <f t="shared" si="23"/>
        <v>194.79216700000001</v>
      </c>
      <c r="Q62" s="62">
        <v>194.76855900000001</v>
      </c>
      <c r="R62" s="64">
        <v>182.35670999999999</v>
      </c>
      <c r="S62" s="62"/>
      <c r="T62" s="62"/>
      <c r="V62" s="200"/>
      <c r="W62" s="104"/>
      <c r="X62" s="201">
        <v>182380318</v>
      </c>
      <c r="Y62" s="202">
        <f t="shared" si="26"/>
        <v>182.38031799999999</v>
      </c>
      <c r="AA62" s="203"/>
      <c r="AC62" s="204">
        <f t="shared" si="24"/>
        <v>2.3607999999995855E-2</v>
      </c>
      <c r="AE62" s="62">
        <f t="shared" si="27"/>
        <v>194.76855900000001</v>
      </c>
      <c r="AF62" s="62">
        <v>182.38031799999999</v>
      </c>
      <c r="AG62" s="204">
        <f t="shared" si="28"/>
        <v>182.35670999999999</v>
      </c>
    </row>
    <row r="63" spans="1:33" s="125" customFormat="1" hidden="1" outlineLevel="1" x14ac:dyDescent="0.3">
      <c r="A63" s="68" t="s">
        <v>183</v>
      </c>
      <c r="B63" s="61">
        <v>23.306998999999998</v>
      </c>
      <c r="C63" s="62">
        <v>14.954101</v>
      </c>
      <c r="D63" s="65">
        <f t="shared" si="22"/>
        <v>38.261099999999999</v>
      </c>
      <c r="E63" s="61">
        <v>19.072510000000001</v>
      </c>
      <c r="F63" s="62">
        <v>8.5516810000000003</v>
      </c>
      <c r="G63" s="62">
        <v>63.431836000000004</v>
      </c>
      <c r="H63" s="62">
        <v>9.57348</v>
      </c>
      <c r="I63" s="62">
        <v>6.101502</v>
      </c>
      <c r="J63" s="65">
        <f t="shared" si="29"/>
        <v>106.731009</v>
      </c>
      <c r="K63" s="62">
        <v>2.0164979999999999</v>
      </c>
      <c r="L63" s="62">
        <v>34.111666999999997</v>
      </c>
      <c r="M63" s="62">
        <v>12.249551</v>
      </c>
      <c r="N63" s="65">
        <f t="shared" si="25"/>
        <v>48.377715999999992</v>
      </c>
      <c r="O63" s="63">
        <v>1.457692</v>
      </c>
      <c r="P63" s="62">
        <f t="shared" si="23"/>
        <v>194.827517</v>
      </c>
      <c r="Q63" s="62">
        <v>194.80124000000001</v>
      </c>
      <c r="R63" s="64">
        <v>183.15500400000002</v>
      </c>
      <c r="S63" s="62"/>
      <c r="T63" s="62"/>
      <c r="V63" s="200"/>
      <c r="W63" s="104"/>
      <c r="X63" s="201">
        <v>183181281</v>
      </c>
      <c r="Y63" s="202">
        <f t="shared" si="26"/>
        <v>183.18128100000001</v>
      </c>
      <c r="AA63" s="203"/>
      <c r="AC63" s="204">
        <f t="shared" si="24"/>
        <v>2.6276999999993222E-2</v>
      </c>
      <c r="AE63" s="62">
        <f t="shared" si="27"/>
        <v>194.80124000000001</v>
      </c>
      <c r="AF63" s="62">
        <v>183.18128100000001</v>
      </c>
      <c r="AG63" s="204">
        <f t="shared" si="28"/>
        <v>183.15500400000002</v>
      </c>
    </row>
    <row r="64" spans="1:33" s="125" customFormat="1" hidden="1" outlineLevel="1" x14ac:dyDescent="0.3">
      <c r="A64" s="68" t="s">
        <v>184</v>
      </c>
      <c r="B64" s="61">
        <v>25.25224</v>
      </c>
      <c r="C64" s="62">
        <v>18.219460999999999</v>
      </c>
      <c r="D64" s="65">
        <f t="shared" si="22"/>
        <v>43.471700999999996</v>
      </c>
      <c r="E64" s="61">
        <v>26.574397999999999</v>
      </c>
      <c r="F64" s="62">
        <v>5.6527460000000005</v>
      </c>
      <c r="G64" s="62">
        <v>63.873376999999991</v>
      </c>
      <c r="H64" s="62">
        <v>10.117607</v>
      </c>
      <c r="I64" s="62">
        <v>7.6102280000000002</v>
      </c>
      <c r="J64" s="65">
        <f t="shared" si="29"/>
        <v>113.82835599999999</v>
      </c>
      <c r="K64" s="62">
        <v>1.9633869999999998</v>
      </c>
      <c r="L64" s="62">
        <v>41.457908999999994</v>
      </c>
      <c r="M64" s="62">
        <v>13.44624</v>
      </c>
      <c r="N64" s="65">
        <f t="shared" si="25"/>
        <v>56.867535999999987</v>
      </c>
      <c r="O64" s="63">
        <v>1.3896599999999999</v>
      </c>
      <c r="P64" s="62">
        <f t="shared" si="23"/>
        <v>215.55725299999997</v>
      </c>
      <c r="Q64" s="62">
        <v>215.53736999999998</v>
      </c>
      <c r="R64" s="64">
        <v>202.214495</v>
      </c>
      <c r="S64" s="62"/>
      <c r="T64" s="62"/>
      <c r="V64" s="200"/>
      <c r="W64" s="104"/>
      <c r="X64" s="201">
        <v>202234378</v>
      </c>
      <c r="Y64" s="202">
        <f t="shared" si="26"/>
        <v>202.23437799999999</v>
      </c>
      <c r="AA64" s="203"/>
      <c r="AC64" s="204">
        <f t="shared" si="24"/>
        <v>1.988299999999299E-2</v>
      </c>
      <c r="AE64" s="62">
        <f t="shared" si="27"/>
        <v>215.53736999999998</v>
      </c>
      <c r="AF64" s="62">
        <v>202.23437799999999</v>
      </c>
      <c r="AG64" s="204">
        <f t="shared" si="28"/>
        <v>202.214495</v>
      </c>
    </row>
    <row r="65" spans="1:33" s="125" customFormat="1" hidden="1" outlineLevel="1" x14ac:dyDescent="0.3">
      <c r="A65" s="68" t="s">
        <v>185</v>
      </c>
      <c r="B65" s="61">
        <v>26.005701999999996</v>
      </c>
      <c r="C65" s="62">
        <v>20.960830000000001</v>
      </c>
      <c r="D65" s="65">
        <f t="shared" si="22"/>
        <v>46.966532000000001</v>
      </c>
      <c r="E65" s="61">
        <v>22.932086999999999</v>
      </c>
      <c r="F65" s="62">
        <v>5.9631990000000004</v>
      </c>
      <c r="G65" s="62">
        <v>65.380886000000004</v>
      </c>
      <c r="H65" s="62">
        <v>10.235106999999999</v>
      </c>
      <c r="I65" s="62">
        <v>7.5284389999999997</v>
      </c>
      <c r="J65" s="65">
        <f t="shared" si="29"/>
        <v>112.03971800000001</v>
      </c>
      <c r="K65" s="62">
        <v>2.4461789999999999</v>
      </c>
      <c r="L65" s="62">
        <v>44.299733000000003</v>
      </c>
      <c r="M65" s="62">
        <v>11.567467000000001</v>
      </c>
      <c r="N65" s="65">
        <f t="shared" si="25"/>
        <v>58.313379000000005</v>
      </c>
      <c r="O65" s="63">
        <v>1.77433</v>
      </c>
      <c r="P65" s="62">
        <f t="shared" si="23"/>
        <v>219.09395900000001</v>
      </c>
      <c r="Q65" s="62">
        <v>218.853926</v>
      </c>
      <c r="R65" s="64">
        <v>205.39569999999998</v>
      </c>
      <c r="S65" s="62"/>
      <c r="T65" s="62"/>
      <c r="V65" s="200"/>
      <c r="W65" s="104"/>
      <c r="X65" s="201">
        <v>205635733</v>
      </c>
      <c r="Y65" s="202">
        <f t="shared" si="26"/>
        <v>205.63573299999999</v>
      </c>
      <c r="AA65" s="203"/>
      <c r="AC65" s="204">
        <f t="shared" si="24"/>
        <v>0.24003300000001104</v>
      </c>
      <c r="AE65" s="62">
        <f t="shared" si="27"/>
        <v>218.853926</v>
      </c>
      <c r="AF65" s="62">
        <v>205.63573299999999</v>
      </c>
      <c r="AG65" s="204">
        <f t="shared" si="28"/>
        <v>205.39569999999998</v>
      </c>
    </row>
    <row r="66" spans="1:33" s="125" customFormat="1" hidden="1" outlineLevel="1" x14ac:dyDescent="0.3">
      <c r="A66" s="68" t="s">
        <v>186</v>
      </c>
      <c r="B66" s="61">
        <v>24.357887999999996</v>
      </c>
      <c r="C66" s="62">
        <v>23.305879000000001</v>
      </c>
      <c r="D66" s="65">
        <f t="shared" si="22"/>
        <v>47.663766999999993</v>
      </c>
      <c r="E66" s="61">
        <v>23.554069000000002</v>
      </c>
      <c r="F66" s="62">
        <v>7.401548</v>
      </c>
      <c r="G66" s="62">
        <v>59.696353000000002</v>
      </c>
      <c r="H66" s="62">
        <v>9.2481229999999996</v>
      </c>
      <c r="I66" s="62">
        <v>7.463012</v>
      </c>
      <c r="J66" s="65">
        <f t="shared" si="29"/>
        <v>107.363105</v>
      </c>
      <c r="K66" s="62">
        <v>4.6654419999999996</v>
      </c>
      <c r="L66" s="62">
        <v>32.151865999999998</v>
      </c>
      <c r="M66" s="62">
        <v>12.52519</v>
      </c>
      <c r="N66" s="65">
        <f t="shared" si="25"/>
        <v>49.342497999999999</v>
      </c>
      <c r="O66" s="63">
        <v>2.5286940000000002</v>
      </c>
      <c r="P66" s="62">
        <f t="shared" si="23"/>
        <v>206.89806399999998</v>
      </c>
      <c r="Q66" s="62">
        <v>206.86665599999998</v>
      </c>
      <c r="R66" s="64">
        <v>194.610266</v>
      </c>
      <c r="S66" s="62"/>
      <c r="T66" s="62"/>
      <c r="V66" s="200"/>
      <c r="W66" s="104"/>
      <c r="X66" s="201">
        <v>194641674</v>
      </c>
      <c r="Y66" s="202">
        <f t="shared" si="26"/>
        <v>194.64167399999999</v>
      </c>
      <c r="AA66" s="203"/>
      <c r="AC66" s="204">
        <f t="shared" si="24"/>
        <v>3.1407999999998992E-2</v>
      </c>
      <c r="AE66" s="62">
        <f t="shared" si="27"/>
        <v>206.86665599999998</v>
      </c>
      <c r="AF66" s="62">
        <v>194.64167399999999</v>
      </c>
      <c r="AG66" s="204">
        <f t="shared" si="28"/>
        <v>194.610266</v>
      </c>
    </row>
    <row r="67" spans="1:33" s="125" customFormat="1" hidden="1" outlineLevel="1" x14ac:dyDescent="0.3">
      <c r="A67" s="68" t="s">
        <v>187</v>
      </c>
      <c r="B67" s="61">
        <v>25.081484000000003</v>
      </c>
      <c r="C67" s="62">
        <v>22.855604</v>
      </c>
      <c r="D67" s="65">
        <f t="shared" si="22"/>
        <v>47.937088000000003</v>
      </c>
      <c r="E67" s="61">
        <v>31.330541999999998</v>
      </c>
      <c r="F67" s="62">
        <v>15.214983999999999</v>
      </c>
      <c r="G67" s="62">
        <v>58.329419999999999</v>
      </c>
      <c r="H67" s="62">
        <v>10.824731</v>
      </c>
      <c r="I67" s="62">
        <v>7.4816240000000001</v>
      </c>
      <c r="J67" s="65">
        <f t="shared" si="29"/>
        <v>123.18130099999999</v>
      </c>
      <c r="K67" s="62">
        <v>4.2818550000000002</v>
      </c>
      <c r="L67" s="62">
        <v>32.803522999999998</v>
      </c>
      <c r="M67" s="62">
        <v>10.401305000000001</v>
      </c>
      <c r="N67" s="65">
        <f t="shared" si="25"/>
        <v>47.486682999999999</v>
      </c>
      <c r="O67" s="63">
        <v>1.8039700000000001</v>
      </c>
      <c r="P67" s="62">
        <f t="shared" si="23"/>
        <v>220.409042</v>
      </c>
      <c r="Q67" s="62">
        <v>220.409042</v>
      </c>
      <c r="R67" s="64">
        <v>208.18982500000001</v>
      </c>
      <c r="S67" s="62"/>
      <c r="T67" s="62"/>
      <c r="V67" s="200"/>
      <c r="W67" s="104"/>
      <c r="X67" s="201">
        <v>208189825</v>
      </c>
      <c r="Y67" s="202">
        <f t="shared" si="26"/>
        <v>208.18982500000001</v>
      </c>
      <c r="AA67" s="203"/>
      <c r="AC67" s="204">
        <f t="shared" si="24"/>
        <v>0</v>
      </c>
      <c r="AE67" s="62">
        <f t="shared" si="27"/>
        <v>220.409042</v>
      </c>
      <c r="AF67" s="62">
        <v>208.18982500000001</v>
      </c>
      <c r="AG67" s="204">
        <f t="shared" si="28"/>
        <v>208.18982500000001</v>
      </c>
    </row>
    <row r="68" spans="1:33" s="125" customFormat="1" hidden="1" outlineLevel="1" x14ac:dyDescent="0.3">
      <c r="A68" s="68" t="s">
        <v>188</v>
      </c>
      <c r="B68" s="61">
        <v>30.454244000000003</v>
      </c>
      <c r="C68" s="62">
        <v>28.177153999999998</v>
      </c>
      <c r="D68" s="65">
        <f t="shared" si="22"/>
        <v>58.631398000000004</v>
      </c>
      <c r="E68" s="61">
        <v>26.652051</v>
      </c>
      <c r="F68" s="62">
        <v>15.800255</v>
      </c>
      <c r="G68" s="62">
        <v>63.079698</v>
      </c>
      <c r="H68" s="62">
        <v>13.952894000000001</v>
      </c>
      <c r="I68" s="62">
        <v>6.2276009999999999</v>
      </c>
      <c r="J68" s="65">
        <f t="shared" si="29"/>
        <v>125.71249900000001</v>
      </c>
      <c r="K68" s="62">
        <v>3.211309</v>
      </c>
      <c r="L68" s="62">
        <v>44.183149000000007</v>
      </c>
      <c r="M68" s="62">
        <v>8.6357099999999996</v>
      </c>
      <c r="N68" s="65">
        <f t="shared" si="25"/>
        <v>56.030168000000003</v>
      </c>
      <c r="O68" s="63">
        <v>1.7164640000000002</v>
      </c>
      <c r="P68" s="62">
        <f t="shared" si="23"/>
        <v>242.090529</v>
      </c>
      <c r="Q68" s="62">
        <v>242.090529</v>
      </c>
      <c r="R68" s="64">
        <v>226.00189800000001</v>
      </c>
      <c r="S68" s="62"/>
      <c r="T68" s="62"/>
      <c r="V68" s="200"/>
      <c r="W68" s="104"/>
      <c r="X68" s="201">
        <v>226001898</v>
      </c>
      <c r="Y68" s="202">
        <f t="shared" si="26"/>
        <v>226.00189800000001</v>
      </c>
      <c r="AA68" s="203"/>
      <c r="AC68" s="204">
        <f t="shared" si="24"/>
        <v>0</v>
      </c>
      <c r="AE68" s="62">
        <f t="shared" si="27"/>
        <v>242.090529</v>
      </c>
      <c r="AF68" s="62">
        <v>226.00189800000001</v>
      </c>
      <c r="AG68" s="204">
        <f t="shared" si="28"/>
        <v>226.00189800000001</v>
      </c>
    </row>
    <row r="69" spans="1:33" s="125" customFormat="1" hidden="1" outlineLevel="1" x14ac:dyDescent="0.3">
      <c r="A69" s="68" t="s">
        <v>189</v>
      </c>
      <c r="B69" s="61">
        <v>28.068743000000001</v>
      </c>
      <c r="C69" s="62">
        <v>30.695064000000002</v>
      </c>
      <c r="D69" s="65">
        <f t="shared" si="22"/>
        <v>58.763807</v>
      </c>
      <c r="E69" s="61">
        <v>20.491436</v>
      </c>
      <c r="F69" s="62">
        <v>15.290832999999999</v>
      </c>
      <c r="G69" s="62">
        <v>62.768096999999997</v>
      </c>
      <c r="H69" s="62">
        <v>12.331194</v>
      </c>
      <c r="I69" s="62">
        <v>6.0376010000000004</v>
      </c>
      <c r="J69" s="65">
        <f t="shared" si="29"/>
        <v>116.91916099999999</v>
      </c>
      <c r="K69" s="62">
        <v>2.6387800000000001</v>
      </c>
      <c r="L69" s="62">
        <v>50.954742000000003</v>
      </c>
      <c r="M69" s="62">
        <v>12.349014</v>
      </c>
      <c r="N69" s="65">
        <f t="shared" si="25"/>
        <v>65.942536000000004</v>
      </c>
      <c r="O69" s="63">
        <v>1.187206</v>
      </c>
      <c r="P69" s="62">
        <f t="shared" si="23"/>
        <v>242.81270999999998</v>
      </c>
      <c r="Q69" s="62">
        <v>242.81270999999998</v>
      </c>
      <c r="R69" s="64">
        <v>227.47341900000001</v>
      </c>
      <c r="S69" s="62"/>
      <c r="T69" s="62"/>
      <c r="V69" s="200"/>
      <c r="W69" s="104"/>
      <c r="X69" s="201">
        <v>227473419</v>
      </c>
      <c r="Y69" s="202">
        <f t="shared" si="26"/>
        <v>227.47341900000001</v>
      </c>
      <c r="AA69" s="203"/>
      <c r="AC69" s="204">
        <f t="shared" si="24"/>
        <v>0</v>
      </c>
      <c r="AE69" s="62">
        <f t="shared" si="27"/>
        <v>242.81270999999998</v>
      </c>
      <c r="AF69" s="62">
        <v>227.47341900000001</v>
      </c>
      <c r="AG69" s="204">
        <f t="shared" si="28"/>
        <v>227.47341900000001</v>
      </c>
    </row>
    <row r="70" spans="1:33" s="125" customFormat="1" hidden="1" outlineLevel="1" x14ac:dyDescent="0.3">
      <c r="A70" s="68"/>
      <c r="B70" s="61"/>
      <c r="C70" s="62"/>
      <c r="D70" s="65"/>
      <c r="E70" s="61"/>
      <c r="F70" s="62"/>
      <c r="G70" s="62"/>
      <c r="H70" s="62"/>
      <c r="I70" s="62"/>
      <c r="J70" s="65"/>
      <c r="K70" s="62"/>
      <c r="L70" s="62"/>
      <c r="M70" s="62"/>
      <c r="N70" s="65"/>
      <c r="O70" s="63"/>
      <c r="P70" s="62"/>
      <c r="Q70" s="62"/>
      <c r="R70" s="64"/>
      <c r="S70" s="62"/>
      <c r="T70" s="62"/>
      <c r="V70" s="200"/>
      <c r="W70" s="104"/>
      <c r="X70" s="201"/>
      <c r="Y70" s="202"/>
      <c r="AA70" s="203"/>
      <c r="AC70" s="203"/>
      <c r="AF70" s="62"/>
      <c r="AG70" s="203"/>
    </row>
    <row r="71" spans="1:33" s="125" customFormat="1" ht="21" hidden="1" outlineLevel="1" x14ac:dyDescent="0.3">
      <c r="A71" s="69">
        <v>2006</v>
      </c>
      <c r="B71" s="61">
        <f t="shared" ref="B71:O71" si="30">SUM(B72:B83)</f>
        <v>336.49080000000004</v>
      </c>
      <c r="C71" s="62">
        <f t="shared" si="30"/>
        <v>153.68662499999999</v>
      </c>
      <c r="D71" s="65">
        <f t="shared" si="30"/>
        <v>490.17742499999997</v>
      </c>
      <c r="E71" s="61">
        <f t="shared" si="30"/>
        <v>272.28465400000005</v>
      </c>
      <c r="F71" s="62">
        <f t="shared" si="30"/>
        <v>108.573815</v>
      </c>
      <c r="G71" s="62">
        <f t="shared" si="30"/>
        <v>830.42438900000002</v>
      </c>
      <c r="H71" s="62">
        <f t="shared" si="30"/>
        <v>166.78163799999999</v>
      </c>
      <c r="I71" s="62">
        <f t="shared" si="30"/>
        <v>88.662241000000009</v>
      </c>
      <c r="J71" s="65">
        <f t="shared" si="30"/>
        <v>1466.7267370000002</v>
      </c>
      <c r="K71" s="62">
        <f t="shared" si="30"/>
        <v>39.036062000000001</v>
      </c>
      <c r="L71" s="62">
        <f t="shared" si="30"/>
        <v>588.84746699999994</v>
      </c>
      <c r="M71" s="62">
        <f t="shared" si="30"/>
        <v>317.91636</v>
      </c>
      <c r="N71" s="65">
        <f t="shared" si="30"/>
        <v>945.79988900000001</v>
      </c>
      <c r="O71" s="63">
        <f t="shared" si="30"/>
        <v>23.064888</v>
      </c>
      <c r="P71" s="70">
        <f>SUM(P72:P83)</f>
        <v>2925.7689389999996</v>
      </c>
      <c r="Q71" s="135">
        <f>SUM(Q72:Q83)</f>
        <v>2915.7328165535405</v>
      </c>
      <c r="R71" s="64">
        <f>SUM(R72:R83)</f>
        <v>2735.5135005535399</v>
      </c>
      <c r="S71" s="62"/>
      <c r="T71" s="62"/>
      <c r="U71" s="206"/>
      <c r="V71" s="48" t="s">
        <v>153</v>
      </c>
      <c r="W71" s="48" t="s">
        <v>154</v>
      </c>
      <c r="X71" s="48" t="s">
        <v>155</v>
      </c>
      <c r="Y71" s="202"/>
      <c r="AA71" s="203"/>
      <c r="AC71" s="207">
        <f>SUM(AC72:AC83)</f>
        <v>10.036122446459927</v>
      </c>
      <c r="AE71" s="62">
        <f>SUM(AE72:AE83)</f>
        <v>2915.7328165535405</v>
      </c>
      <c r="AF71" s="62">
        <f>SUM(AF72:AF83)</f>
        <v>2745.5496230000003</v>
      </c>
      <c r="AG71" s="62">
        <f>SUM(AG72:AG83)</f>
        <v>2735.5135005535399</v>
      </c>
    </row>
    <row r="72" spans="1:33" s="125" customFormat="1" hidden="1" outlineLevel="1" x14ac:dyDescent="0.3">
      <c r="A72" s="68" t="s">
        <v>178</v>
      </c>
      <c r="B72" s="61">
        <v>22.173739999999999</v>
      </c>
      <c r="C72" s="62">
        <v>10.336565</v>
      </c>
      <c r="D72" s="65">
        <f>SUM(B72:C72)</f>
        <v>32.510305000000002</v>
      </c>
      <c r="E72" s="61">
        <v>21.459862000000001</v>
      </c>
      <c r="F72" s="62">
        <v>11.513831</v>
      </c>
      <c r="G72" s="62">
        <v>72.034835000000001</v>
      </c>
      <c r="H72" s="62">
        <v>12.065988000000001</v>
      </c>
      <c r="I72" s="62">
        <v>7.9556930000000001</v>
      </c>
      <c r="J72" s="65">
        <f>SUM(E72:I72)</f>
        <v>125.030209</v>
      </c>
      <c r="K72" s="62">
        <v>2.7732579999999998</v>
      </c>
      <c r="L72" s="62">
        <v>48.001363999999995</v>
      </c>
      <c r="M72" s="62">
        <v>30.547657000000001</v>
      </c>
      <c r="N72" s="65">
        <f t="shared" ref="N72:N82" si="31">SUM(K72:M72)</f>
        <v>81.322278999999995</v>
      </c>
      <c r="O72" s="63">
        <v>2.6699570000000001</v>
      </c>
      <c r="P72" s="62">
        <f>+O72+N72+J72+D72</f>
        <v>241.53275000000002</v>
      </c>
      <c r="Q72" s="135">
        <v>240.10542300000003</v>
      </c>
      <c r="R72" s="64">
        <v>225.49481</v>
      </c>
      <c r="S72" s="62"/>
      <c r="T72" s="62"/>
      <c r="U72" s="200" t="s">
        <v>193</v>
      </c>
      <c r="V72" s="104">
        <f>+P72+P73+P74</f>
        <v>691.31273299999998</v>
      </c>
      <c r="W72" s="104">
        <f>+Q72+Q73+Q74</f>
        <v>689.86767520189005</v>
      </c>
      <c r="X72" s="201">
        <v>226922137</v>
      </c>
      <c r="Y72" s="202">
        <f>+X72/1000000</f>
        <v>226.92213699999999</v>
      </c>
      <c r="AA72" s="203"/>
      <c r="AC72" s="204">
        <f t="shared" ref="AC72:AC83" si="32">+P72-Q72</f>
        <v>1.4273269999999911</v>
      </c>
      <c r="AE72" s="62">
        <f>+P72-AC72</f>
        <v>240.10542300000003</v>
      </c>
      <c r="AF72" s="62">
        <v>226.92213699999999</v>
      </c>
      <c r="AG72" s="204">
        <f>+AF72-AC72</f>
        <v>225.49481</v>
      </c>
    </row>
    <row r="73" spans="1:33" s="125" customFormat="1" hidden="1" outlineLevel="1" x14ac:dyDescent="0.3">
      <c r="A73" s="68" t="s">
        <v>179</v>
      </c>
      <c r="B73" s="61">
        <v>20.833462999999998</v>
      </c>
      <c r="C73" s="62">
        <v>9.6079259999999991</v>
      </c>
      <c r="D73" s="65">
        <f t="shared" ref="D73:D83" si="33">SUM(B73:C73)</f>
        <v>30.441388999999997</v>
      </c>
      <c r="E73" s="61">
        <v>15.688950999999999</v>
      </c>
      <c r="F73" s="62">
        <v>6.6428309999999993</v>
      </c>
      <c r="G73" s="62">
        <v>54.745936999999998</v>
      </c>
      <c r="H73" s="62">
        <v>10.234072999999999</v>
      </c>
      <c r="I73" s="62">
        <v>5.996651</v>
      </c>
      <c r="J73" s="65">
        <f t="shared" ref="J73:J83" si="34">SUM(E73:I73)</f>
        <v>93.308442999999997</v>
      </c>
      <c r="K73" s="62">
        <v>3.0219779999999998</v>
      </c>
      <c r="L73" s="62">
        <v>32.745909999999995</v>
      </c>
      <c r="M73" s="62">
        <v>22.339421000000002</v>
      </c>
      <c r="N73" s="65">
        <f t="shared" si="31"/>
        <v>58.107308999999994</v>
      </c>
      <c r="O73" s="63">
        <v>1.5945290000000001</v>
      </c>
      <c r="P73" s="62">
        <f t="shared" ref="P73:P83" si="35">+O73+N73+J73+D73</f>
        <v>183.45166999999998</v>
      </c>
      <c r="Q73" s="135">
        <v>183.44680289457997</v>
      </c>
      <c r="R73" s="64">
        <v>172.90291889457998</v>
      </c>
      <c r="S73" s="62"/>
      <c r="T73" s="62"/>
      <c r="U73" s="200" t="s">
        <v>194</v>
      </c>
      <c r="V73" s="104">
        <f>+P75+P76+P77</f>
        <v>761.36632199999997</v>
      </c>
      <c r="W73" s="104">
        <f>+Q75+Q76+Q77</f>
        <v>758.29949038273003</v>
      </c>
      <c r="X73" s="201">
        <v>172907786</v>
      </c>
      <c r="Y73" s="202">
        <f t="shared" ref="Y73:Y83" si="36">+X73/1000000</f>
        <v>172.90778599999999</v>
      </c>
      <c r="AA73" s="203"/>
      <c r="AC73" s="204">
        <f t="shared" si="32"/>
        <v>4.8671054200042363E-3</v>
      </c>
      <c r="AE73" s="62">
        <f t="shared" ref="AE73:AE83" si="37">+P73-AC73</f>
        <v>183.44680289457997</v>
      </c>
      <c r="AF73" s="62">
        <v>172.90778599999999</v>
      </c>
      <c r="AG73" s="204">
        <f t="shared" ref="AG73:AG83" si="38">+AF73-AC73</f>
        <v>172.90291889457998</v>
      </c>
    </row>
    <row r="74" spans="1:33" s="125" customFormat="1" hidden="1" outlineLevel="1" x14ac:dyDescent="0.3">
      <c r="A74" s="68" t="s">
        <v>180</v>
      </c>
      <c r="B74" s="61">
        <v>30.530621</v>
      </c>
      <c r="C74" s="62">
        <v>11.398309999999999</v>
      </c>
      <c r="D74" s="65">
        <f t="shared" si="33"/>
        <v>41.928930999999999</v>
      </c>
      <c r="E74" s="61">
        <v>23.046625999999996</v>
      </c>
      <c r="F74" s="62">
        <v>7.6934570000000004</v>
      </c>
      <c r="G74" s="62">
        <v>83.127020000000002</v>
      </c>
      <c r="H74" s="62">
        <v>13.681735</v>
      </c>
      <c r="I74" s="62">
        <v>6.1164129999999997</v>
      </c>
      <c r="J74" s="65">
        <f t="shared" si="34"/>
        <v>133.66525100000001</v>
      </c>
      <c r="K74" s="62">
        <v>3.7751119999999996</v>
      </c>
      <c r="L74" s="62">
        <v>57.387045999999998</v>
      </c>
      <c r="M74" s="62">
        <v>27.494505</v>
      </c>
      <c r="N74" s="65">
        <f t="shared" si="31"/>
        <v>88.656662999999995</v>
      </c>
      <c r="O74" s="63">
        <v>2.0774679999999996</v>
      </c>
      <c r="P74" s="62">
        <f>+O74+N74+J74+D74</f>
        <v>266.32831299999998</v>
      </c>
      <c r="Q74" s="135">
        <v>266.31544930730996</v>
      </c>
      <c r="R74" s="64">
        <v>250.01872630730998</v>
      </c>
      <c r="S74" s="62"/>
      <c r="T74" s="62"/>
      <c r="U74" s="200" t="s">
        <v>195</v>
      </c>
      <c r="V74" s="104">
        <f>+P78+P79+P80</f>
        <v>693.03528399999993</v>
      </c>
      <c r="W74" s="104">
        <f>+Q78+Q79+Q80</f>
        <v>693.01371454174</v>
      </c>
      <c r="X74" s="201">
        <v>250031590</v>
      </c>
      <c r="Y74" s="202">
        <f t="shared" si="36"/>
        <v>250.03158999999999</v>
      </c>
      <c r="AA74" s="203"/>
      <c r="AC74" s="204">
        <f t="shared" si="32"/>
        <v>1.2863692690018524E-2</v>
      </c>
      <c r="AE74" s="62">
        <f t="shared" si="37"/>
        <v>266.31544930730996</v>
      </c>
      <c r="AF74" s="62">
        <v>250.03158999999999</v>
      </c>
      <c r="AG74" s="204">
        <f t="shared" si="38"/>
        <v>250.01872630730998</v>
      </c>
    </row>
    <row r="75" spans="1:33" s="125" customFormat="1" hidden="1" outlineLevel="1" x14ac:dyDescent="0.3">
      <c r="A75" s="68" t="s">
        <v>181</v>
      </c>
      <c r="B75" s="61">
        <v>26.330753999999999</v>
      </c>
      <c r="C75" s="62">
        <v>14.973453999999998</v>
      </c>
      <c r="D75" s="65">
        <f t="shared" si="33"/>
        <v>41.304207999999996</v>
      </c>
      <c r="E75" s="61">
        <v>24.790741999999998</v>
      </c>
      <c r="F75" s="62">
        <v>5.4217149999999998</v>
      </c>
      <c r="G75" s="62">
        <v>58.220314000000002</v>
      </c>
      <c r="H75" s="62">
        <v>14.842283000000002</v>
      </c>
      <c r="I75" s="62">
        <v>6.9163309999999996</v>
      </c>
      <c r="J75" s="65">
        <f t="shared" si="34"/>
        <v>110.19138500000001</v>
      </c>
      <c r="K75" s="62">
        <v>3.1594879999999996</v>
      </c>
      <c r="L75" s="62">
        <v>51.506882999999995</v>
      </c>
      <c r="M75" s="62">
        <v>22.138107999999999</v>
      </c>
      <c r="N75" s="65">
        <f t="shared" si="31"/>
        <v>76.804479000000001</v>
      </c>
      <c r="O75" s="63">
        <v>1.2579440000000002</v>
      </c>
      <c r="P75" s="62">
        <f>+O75+N75+J75+D75</f>
        <v>229.55801599999998</v>
      </c>
      <c r="Q75" s="135">
        <v>228.04773450681</v>
      </c>
      <c r="R75" s="64">
        <v>214.87817450681001</v>
      </c>
      <c r="S75" s="62"/>
      <c r="T75" s="62"/>
      <c r="U75" s="200" t="s">
        <v>196</v>
      </c>
      <c r="V75" s="104">
        <f>+P81+P82+P83</f>
        <v>780.05460000000016</v>
      </c>
      <c r="W75" s="104">
        <f>+Q81+Q82+Q83</f>
        <v>774.55193642718007</v>
      </c>
      <c r="X75" s="201">
        <v>216388456</v>
      </c>
      <c r="Y75" s="202">
        <f t="shared" si="36"/>
        <v>216.38845599999999</v>
      </c>
      <c r="AA75" s="203"/>
      <c r="AC75" s="204">
        <f>+P75-Q75</f>
        <v>1.5102814931899786</v>
      </c>
      <c r="AE75" s="62">
        <f t="shared" si="37"/>
        <v>228.04773450681</v>
      </c>
      <c r="AF75" s="62">
        <v>216.38845599999999</v>
      </c>
      <c r="AG75" s="204">
        <f t="shared" si="38"/>
        <v>214.87817450681001</v>
      </c>
    </row>
    <row r="76" spans="1:33" s="125" customFormat="1" hidden="1" outlineLevel="1" x14ac:dyDescent="0.3">
      <c r="A76" s="68" t="s">
        <v>190</v>
      </c>
      <c r="B76" s="61">
        <v>30.409533000000003</v>
      </c>
      <c r="C76" s="62">
        <v>18.026886999999999</v>
      </c>
      <c r="D76" s="65">
        <f t="shared" si="33"/>
        <v>48.436419999999998</v>
      </c>
      <c r="E76" s="61">
        <v>28.931929999999998</v>
      </c>
      <c r="F76" s="62">
        <v>10.643319</v>
      </c>
      <c r="G76" s="62">
        <v>74.860860000000017</v>
      </c>
      <c r="H76" s="62">
        <v>17.774048000000001</v>
      </c>
      <c r="I76" s="62">
        <v>7.1530940000000003</v>
      </c>
      <c r="J76" s="65">
        <f t="shared" si="34"/>
        <v>139.36325100000002</v>
      </c>
      <c r="K76" s="62">
        <v>2.684501</v>
      </c>
      <c r="L76" s="62">
        <v>64.443191999999996</v>
      </c>
      <c r="M76" s="62">
        <v>22.830304999999999</v>
      </c>
      <c r="N76" s="65">
        <f t="shared" si="31"/>
        <v>89.957997999999989</v>
      </c>
      <c r="O76" s="63">
        <v>1.4115519999999999</v>
      </c>
      <c r="P76" s="62">
        <f>+O76+N76+J76+D76</f>
        <v>279.16922099999999</v>
      </c>
      <c r="Q76" s="135">
        <v>279.12782434987002</v>
      </c>
      <c r="R76" s="64">
        <v>261.68945334987001</v>
      </c>
      <c r="S76" s="62"/>
      <c r="T76" s="62"/>
      <c r="V76" s="200"/>
      <c r="W76" s="104"/>
      <c r="X76" s="201">
        <v>261730850</v>
      </c>
      <c r="Y76" s="202">
        <f t="shared" si="36"/>
        <v>261.73084999999998</v>
      </c>
      <c r="AA76" s="203"/>
      <c r="AC76" s="204">
        <f t="shared" si="32"/>
        <v>4.1396650129968293E-2</v>
      </c>
      <c r="AE76" s="62">
        <f t="shared" si="37"/>
        <v>279.12782434987002</v>
      </c>
      <c r="AF76" s="62">
        <v>261.73084999999998</v>
      </c>
      <c r="AG76" s="204">
        <f t="shared" si="38"/>
        <v>261.68945334987001</v>
      </c>
    </row>
    <row r="77" spans="1:33" s="125" customFormat="1" hidden="1" outlineLevel="1" x14ac:dyDescent="0.3">
      <c r="A77" s="68" t="s">
        <v>183</v>
      </c>
      <c r="B77" s="61">
        <v>28.473656999999999</v>
      </c>
      <c r="C77" s="62">
        <v>11.787894</v>
      </c>
      <c r="D77" s="65">
        <f t="shared" si="33"/>
        <v>40.261550999999997</v>
      </c>
      <c r="E77" s="61">
        <v>20.832777</v>
      </c>
      <c r="F77" s="62">
        <v>8.5892930000000014</v>
      </c>
      <c r="G77" s="62">
        <v>74.210765000000009</v>
      </c>
      <c r="H77" s="62">
        <v>14.553761999999999</v>
      </c>
      <c r="I77" s="62">
        <v>7.4870330000000003</v>
      </c>
      <c r="J77" s="65">
        <f t="shared" si="34"/>
        <v>125.67363</v>
      </c>
      <c r="K77" s="62">
        <v>2.7936449999999997</v>
      </c>
      <c r="L77" s="62">
        <v>56.025100999999999</v>
      </c>
      <c r="M77" s="62">
        <v>26.634231</v>
      </c>
      <c r="N77" s="65">
        <f t="shared" si="31"/>
        <v>85.452977000000004</v>
      </c>
      <c r="O77" s="63">
        <v>1.2509269999999999</v>
      </c>
      <c r="P77" s="62">
        <f>+O77+N77+J77+D77</f>
        <v>252.63908500000002</v>
      </c>
      <c r="Q77" s="135">
        <v>251.12393152605003</v>
      </c>
      <c r="R77" s="64">
        <v>235.08943752605001</v>
      </c>
      <c r="S77" s="62"/>
      <c r="T77" s="62"/>
      <c r="V77" s="200"/>
      <c r="W77" s="104"/>
      <c r="X77" s="201">
        <v>236604591</v>
      </c>
      <c r="Y77" s="202">
        <f t="shared" si="36"/>
        <v>236.604591</v>
      </c>
      <c r="AA77" s="203"/>
      <c r="AC77" s="204">
        <f t="shared" si="32"/>
        <v>1.5151534739499937</v>
      </c>
      <c r="AE77" s="62">
        <f t="shared" si="37"/>
        <v>251.12393152605003</v>
      </c>
      <c r="AF77" s="62">
        <v>236.604591</v>
      </c>
      <c r="AG77" s="204">
        <f t="shared" si="38"/>
        <v>235.08943752605001</v>
      </c>
    </row>
    <row r="78" spans="1:33" s="125" customFormat="1" hidden="1" outlineLevel="1" x14ac:dyDescent="0.3">
      <c r="A78" s="68" t="s">
        <v>184</v>
      </c>
      <c r="B78" s="61">
        <v>26.098035000000003</v>
      </c>
      <c r="C78" s="62">
        <v>10.901299999999999</v>
      </c>
      <c r="D78" s="65">
        <f t="shared" si="33"/>
        <v>36.999335000000002</v>
      </c>
      <c r="E78" s="61">
        <v>16.363779000000001</v>
      </c>
      <c r="F78" s="62">
        <v>6.1350509999999998</v>
      </c>
      <c r="G78" s="62">
        <v>65.499301000000003</v>
      </c>
      <c r="H78" s="62">
        <v>13.568678999999999</v>
      </c>
      <c r="I78" s="62">
        <v>7.446536</v>
      </c>
      <c r="J78" s="65">
        <f t="shared" si="34"/>
        <v>109.013346</v>
      </c>
      <c r="K78" s="62">
        <v>3.2370859999999997</v>
      </c>
      <c r="L78" s="62">
        <v>41.386275999999995</v>
      </c>
      <c r="M78" s="62">
        <v>28.159806</v>
      </c>
      <c r="N78" s="65">
        <f t="shared" si="31"/>
        <v>72.783167999999989</v>
      </c>
      <c r="O78" s="63">
        <v>1.650909</v>
      </c>
      <c r="P78" s="62">
        <f>+O78+N78+J78+D78</f>
        <v>220.44675799999999</v>
      </c>
      <c r="Q78" s="135">
        <v>220.44217189578001</v>
      </c>
      <c r="R78" s="64">
        <v>206.98688089578002</v>
      </c>
      <c r="S78" s="62"/>
      <c r="T78" s="62"/>
      <c r="V78" s="200"/>
      <c r="W78" s="104"/>
      <c r="X78" s="201">
        <v>206991467</v>
      </c>
      <c r="Y78" s="202">
        <f>+X78/1000000</f>
        <v>206.991467</v>
      </c>
      <c r="AA78" s="203"/>
      <c r="AC78" s="204">
        <f t="shared" si="32"/>
        <v>4.5861042199817348E-3</v>
      </c>
      <c r="AE78" s="62">
        <f t="shared" si="37"/>
        <v>220.44217189578001</v>
      </c>
      <c r="AF78" s="62">
        <v>206.991467</v>
      </c>
      <c r="AG78" s="204">
        <f t="shared" si="38"/>
        <v>206.98688089578002</v>
      </c>
    </row>
    <row r="79" spans="1:33" s="125" customFormat="1" hidden="1" outlineLevel="1" x14ac:dyDescent="0.3">
      <c r="A79" s="68" t="s">
        <v>185</v>
      </c>
      <c r="B79" s="61">
        <v>28.661312000000002</v>
      </c>
      <c r="C79" s="62">
        <v>11.766444999999999</v>
      </c>
      <c r="D79" s="65">
        <f t="shared" si="33"/>
        <v>40.427757</v>
      </c>
      <c r="E79" s="61">
        <v>19.488955999999998</v>
      </c>
      <c r="F79" s="62">
        <v>5.7620019999999998</v>
      </c>
      <c r="G79" s="62">
        <v>67.615793999999994</v>
      </c>
      <c r="H79" s="62">
        <v>13.90436</v>
      </c>
      <c r="I79" s="62">
        <v>8.9097259999999991</v>
      </c>
      <c r="J79" s="65">
        <f t="shared" si="34"/>
        <v>115.68083799999999</v>
      </c>
      <c r="K79" s="62">
        <v>2.6854520000000002</v>
      </c>
      <c r="L79" s="62">
        <v>52.931303999999997</v>
      </c>
      <c r="M79" s="62">
        <v>28.647189000000001</v>
      </c>
      <c r="N79" s="65">
        <f t="shared" si="31"/>
        <v>84.263944999999993</v>
      </c>
      <c r="O79" s="63">
        <v>3.0859329999999998</v>
      </c>
      <c r="P79" s="62">
        <f t="shared" si="35"/>
        <v>243.45847299999997</v>
      </c>
      <c r="Q79" s="135">
        <v>243.458473</v>
      </c>
      <c r="R79" s="64">
        <v>228.68247500000001</v>
      </c>
      <c r="S79" s="62"/>
      <c r="T79" s="62"/>
      <c r="V79" s="200"/>
      <c r="W79" s="104"/>
      <c r="X79" s="201">
        <v>228682475</v>
      </c>
      <c r="Y79" s="202">
        <f t="shared" si="36"/>
        <v>228.68247500000001</v>
      </c>
      <c r="AA79" s="203"/>
      <c r="AC79" s="204">
        <f t="shared" si="32"/>
        <v>0</v>
      </c>
      <c r="AE79" s="62">
        <f t="shared" si="37"/>
        <v>243.45847299999997</v>
      </c>
      <c r="AF79" s="62">
        <v>228.68247500000001</v>
      </c>
      <c r="AG79" s="204">
        <f t="shared" si="38"/>
        <v>228.68247500000001</v>
      </c>
    </row>
    <row r="80" spans="1:33" s="125" customFormat="1" hidden="1" outlineLevel="1" x14ac:dyDescent="0.3">
      <c r="A80" s="68" t="s">
        <v>186</v>
      </c>
      <c r="B80" s="61">
        <v>28.052578</v>
      </c>
      <c r="C80" s="62">
        <v>11.747098000000001</v>
      </c>
      <c r="D80" s="65">
        <f t="shared" si="33"/>
        <v>39.799676000000005</v>
      </c>
      <c r="E80" s="61">
        <v>16.846864999999998</v>
      </c>
      <c r="F80" s="62">
        <v>6.8348890000000004</v>
      </c>
      <c r="G80" s="62">
        <v>65.926619000000002</v>
      </c>
      <c r="H80" s="62">
        <v>11.781928000000001</v>
      </c>
      <c r="I80" s="62">
        <v>6.6366059999999996</v>
      </c>
      <c r="J80" s="65">
        <f t="shared" si="34"/>
        <v>108.02690699999999</v>
      </c>
      <c r="K80" s="62">
        <v>4.0809680000000004</v>
      </c>
      <c r="L80" s="62">
        <v>44.821404999999999</v>
      </c>
      <c r="M80" s="62">
        <v>29.438684000000002</v>
      </c>
      <c r="N80" s="65">
        <f t="shared" si="31"/>
        <v>78.341057000000006</v>
      </c>
      <c r="O80" s="63">
        <v>2.9624130000000002</v>
      </c>
      <c r="P80" s="62">
        <f t="shared" si="35"/>
        <v>229.130053</v>
      </c>
      <c r="Q80" s="135">
        <v>229.11306964596</v>
      </c>
      <c r="R80" s="64">
        <v>215.14154064595999</v>
      </c>
      <c r="S80" s="62"/>
      <c r="T80" s="62"/>
      <c r="V80" s="200"/>
      <c r="W80" s="104"/>
      <c r="X80" s="201">
        <v>215158524</v>
      </c>
      <c r="Y80" s="202">
        <f>+X80/1000000</f>
        <v>215.158524</v>
      </c>
      <c r="AA80" s="203"/>
      <c r="AC80" s="204">
        <f t="shared" si="32"/>
        <v>1.6983354040007725E-2</v>
      </c>
      <c r="AE80" s="62">
        <f t="shared" si="37"/>
        <v>229.11306964596</v>
      </c>
      <c r="AF80" s="62">
        <v>215.158524</v>
      </c>
      <c r="AG80" s="204">
        <f t="shared" si="38"/>
        <v>215.14154064595999</v>
      </c>
    </row>
    <row r="81" spans="1:33" s="125" customFormat="1" hidden="1" outlineLevel="1" x14ac:dyDescent="0.3">
      <c r="A81" s="68" t="s">
        <v>187</v>
      </c>
      <c r="B81" s="61">
        <v>30.205594999999999</v>
      </c>
      <c r="C81" s="62">
        <v>13.432358999999998</v>
      </c>
      <c r="D81" s="65">
        <f t="shared" si="33"/>
        <v>43.637953999999993</v>
      </c>
      <c r="E81" s="61">
        <v>20.605084000000002</v>
      </c>
      <c r="F81" s="62">
        <v>11.733360999999999</v>
      </c>
      <c r="G81" s="62">
        <v>72.90935300000001</v>
      </c>
      <c r="H81" s="62">
        <v>16.854128000000003</v>
      </c>
      <c r="I81" s="62">
        <v>8.3162819999999993</v>
      </c>
      <c r="J81" s="65">
        <f t="shared" si="34"/>
        <v>130.41820800000002</v>
      </c>
      <c r="K81" s="62">
        <v>3.3440080000000001</v>
      </c>
      <c r="L81" s="62">
        <v>48.750864000000007</v>
      </c>
      <c r="M81" s="62">
        <v>28.652480999999998</v>
      </c>
      <c r="N81" s="65">
        <f t="shared" si="31"/>
        <v>80.747353000000004</v>
      </c>
      <c r="O81" s="63">
        <v>2.2095120000000001</v>
      </c>
      <c r="P81" s="62">
        <f t="shared" si="35"/>
        <v>257.01302700000002</v>
      </c>
      <c r="Q81" s="135">
        <v>255.81142004347001</v>
      </c>
      <c r="R81" s="64">
        <v>239.38522104346998</v>
      </c>
      <c r="S81" s="62"/>
      <c r="T81" s="62"/>
      <c r="V81" s="200"/>
      <c r="W81" s="104"/>
      <c r="X81" s="201">
        <v>240586828</v>
      </c>
      <c r="Y81" s="202">
        <f t="shared" si="36"/>
        <v>240.586828</v>
      </c>
      <c r="AA81" s="203"/>
      <c r="AC81" s="204">
        <f t="shared" si="32"/>
        <v>1.2016069565300143</v>
      </c>
      <c r="AE81" s="62">
        <f t="shared" si="37"/>
        <v>255.81142004347001</v>
      </c>
      <c r="AF81" s="62">
        <v>240.586828</v>
      </c>
      <c r="AG81" s="204">
        <f t="shared" si="38"/>
        <v>239.38522104346998</v>
      </c>
    </row>
    <row r="82" spans="1:33" s="125" customFormat="1" hidden="1" outlineLevel="1" x14ac:dyDescent="0.3">
      <c r="A82" s="68" t="s">
        <v>188</v>
      </c>
      <c r="B82" s="61">
        <v>34.952307000000005</v>
      </c>
      <c r="C82" s="62">
        <v>14.083797000000001</v>
      </c>
      <c r="D82" s="65">
        <f t="shared" si="33"/>
        <v>49.036104000000009</v>
      </c>
      <c r="E82" s="61">
        <v>24.412247999999998</v>
      </c>
      <c r="F82" s="62">
        <v>14.872159</v>
      </c>
      <c r="G82" s="62">
        <v>71.191653000000002</v>
      </c>
      <c r="H82" s="62">
        <v>14.480281999999999</v>
      </c>
      <c r="I82" s="62">
        <v>8.5052149999999997</v>
      </c>
      <c r="J82" s="65">
        <f t="shared" si="34"/>
        <v>133.461557</v>
      </c>
      <c r="K82" s="62">
        <v>5.2852620000000003</v>
      </c>
      <c r="L82" s="62">
        <v>49.416310999999993</v>
      </c>
      <c r="M82" s="62">
        <v>26.603960999999998</v>
      </c>
      <c r="N82" s="65">
        <f t="shared" si="31"/>
        <v>81.305533999999994</v>
      </c>
      <c r="O82" s="63">
        <v>1.77488</v>
      </c>
      <c r="P82" s="62">
        <f t="shared" si="35"/>
        <v>265.57807500000001</v>
      </c>
      <c r="Q82" s="135">
        <v>264.49900543479004</v>
      </c>
      <c r="R82" s="64">
        <v>247.15301343479001</v>
      </c>
      <c r="S82" s="62"/>
      <c r="T82" s="62"/>
      <c r="V82" s="200"/>
      <c r="W82" s="104"/>
      <c r="X82" s="201">
        <v>248232083</v>
      </c>
      <c r="Y82" s="202">
        <f t="shared" si="36"/>
        <v>248.23208299999999</v>
      </c>
      <c r="AA82" s="203"/>
      <c r="AC82" s="204">
        <f t="shared" si="32"/>
        <v>1.0790695652099771</v>
      </c>
      <c r="AE82" s="62">
        <f t="shared" si="37"/>
        <v>264.49900543479004</v>
      </c>
      <c r="AF82" s="62">
        <v>248.23208299999999</v>
      </c>
      <c r="AG82" s="204">
        <f t="shared" si="38"/>
        <v>247.15301343479001</v>
      </c>
    </row>
    <row r="83" spans="1:33" s="125" customFormat="1" hidden="1" outlineLevel="1" x14ac:dyDescent="0.3">
      <c r="A83" s="68" t="s">
        <v>189</v>
      </c>
      <c r="B83" s="61">
        <v>29.769204999999999</v>
      </c>
      <c r="C83" s="62">
        <v>15.624590000000001</v>
      </c>
      <c r="D83" s="65">
        <f t="shared" si="33"/>
        <v>45.393794999999997</v>
      </c>
      <c r="E83" s="61">
        <v>39.816834</v>
      </c>
      <c r="F83" s="62">
        <v>12.731907</v>
      </c>
      <c r="G83" s="62">
        <v>70.081938000000008</v>
      </c>
      <c r="H83" s="62">
        <v>13.040372000000001</v>
      </c>
      <c r="I83" s="62">
        <v>7.2226610000000004</v>
      </c>
      <c r="J83" s="65">
        <f t="shared" si="34"/>
        <v>142.89371199999999</v>
      </c>
      <c r="K83" s="62">
        <v>2.1953040000000001</v>
      </c>
      <c r="L83" s="62">
        <v>41.431810999999996</v>
      </c>
      <c r="M83" s="62">
        <v>24.430012000000001</v>
      </c>
      <c r="N83" s="65">
        <f t="shared" ref="N83" si="39">SUM(K83:M83)</f>
        <v>68.057126999999994</v>
      </c>
      <c r="O83" s="63">
        <v>1.1188639999999999</v>
      </c>
      <c r="P83" s="62">
        <f t="shared" si="35"/>
        <v>257.46349800000002</v>
      </c>
      <c r="Q83" s="135">
        <v>254.24151094892002</v>
      </c>
      <c r="R83" s="64">
        <v>238.09084894892001</v>
      </c>
      <c r="S83" s="62"/>
      <c r="T83" s="62"/>
      <c r="V83" s="200"/>
      <c r="W83" s="104"/>
      <c r="X83" s="201">
        <v>241312836</v>
      </c>
      <c r="Y83" s="202">
        <f t="shared" si="36"/>
        <v>241.312836</v>
      </c>
      <c r="AA83" s="203"/>
      <c r="AC83" s="204">
        <f t="shared" si="32"/>
        <v>3.2219870510799922</v>
      </c>
      <c r="AE83" s="62">
        <f t="shared" si="37"/>
        <v>254.24151094892002</v>
      </c>
      <c r="AF83" s="62">
        <v>241.312836</v>
      </c>
      <c r="AG83" s="204">
        <f t="shared" si="38"/>
        <v>238.09084894892001</v>
      </c>
    </row>
    <row r="84" spans="1:33" s="125" customFormat="1" hidden="1" outlineLevel="1" x14ac:dyDescent="0.3">
      <c r="A84" s="68"/>
      <c r="B84" s="61"/>
      <c r="C84" s="62"/>
      <c r="D84" s="65"/>
      <c r="E84" s="61"/>
      <c r="F84" s="62"/>
      <c r="G84" s="62"/>
      <c r="H84" s="62"/>
      <c r="I84" s="62"/>
      <c r="J84" s="65"/>
      <c r="K84" s="62"/>
      <c r="L84" s="62"/>
      <c r="M84" s="62"/>
      <c r="N84" s="65"/>
      <c r="O84" s="63"/>
      <c r="P84" s="62"/>
      <c r="Q84" s="135"/>
      <c r="R84" s="64"/>
      <c r="S84" s="62"/>
      <c r="T84" s="62"/>
      <c r="V84" s="200"/>
      <c r="W84" s="104"/>
      <c r="X84" s="201"/>
      <c r="Y84" s="202"/>
      <c r="AA84" s="203"/>
      <c r="AC84" s="203"/>
      <c r="AF84" s="62"/>
      <c r="AG84" s="203"/>
    </row>
    <row r="85" spans="1:33" s="125" customFormat="1" ht="21" hidden="1" outlineLevel="1" x14ac:dyDescent="0.3">
      <c r="A85" s="66" t="s">
        <v>175</v>
      </c>
      <c r="B85" s="61">
        <f>SUM(B86:B97)</f>
        <v>417.88536499999998</v>
      </c>
      <c r="C85" s="62">
        <f>SUM(C86:C97)</f>
        <v>418.84251900000004</v>
      </c>
      <c r="D85" s="65">
        <f>SUM(D86:D97)</f>
        <v>836.72788400000002</v>
      </c>
      <c r="E85" s="61">
        <f t="shared" ref="E85:R85" si="40">SUM(E86:E97)</f>
        <v>280.43588900000003</v>
      </c>
      <c r="F85" s="62">
        <f t="shared" si="40"/>
        <v>146.69203900000002</v>
      </c>
      <c r="G85" s="62">
        <f t="shared" si="40"/>
        <v>1024.0674650000001</v>
      </c>
      <c r="H85" s="62">
        <f t="shared" si="40"/>
        <v>205.58058599999998</v>
      </c>
      <c r="I85" s="62">
        <f t="shared" si="40"/>
        <v>113.119848</v>
      </c>
      <c r="J85" s="65">
        <f t="shared" si="40"/>
        <v>1769.8958270000001</v>
      </c>
      <c r="K85" s="62">
        <f t="shared" si="40"/>
        <v>65.756044000000003</v>
      </c>
      <c r="L85" s="62">
        <f t="shared" si="40"/>
        <v>653.88848099999996</v>
      </c>
      <c r="M85" s="62">
        <f t="shared" si="40"/>
        <v>232.78770799999998</v>
      </c>
      <c r="N85" s="65">
        <f>SUM(N86:N97)</f>
        <v>952.43223300000011</v>
      </c>
      <c r="O85" s="63">
        <f t="shared" si="40"/>
        <v>28.895800000000001</v>
      </c>
      <c r="P85" s="70">
        <f t="shared" si="40"/>
        <v>3587.9517439999995</v>
      </c>
      <c r="Q85" s="135">
        <f>SUM(Q86:Q97)</f>
        <v>3585.6753439999998</v>
      </c>
      <c r="R85" s="64">
        <f t="shared" si="40"/>
        <v>3366.3939440000008</v>
      </c>
      <c r="S85" s="62"/>
      <c r="T85" s="62"/>
      <c r="U85" s="206"/>
      <c r="V85" s="48" t="s">
        <v>153</v>
      </c>
      <c r="W85" s="48" t="s">
        <v>154</v>
      </c>
      <c r="X85" s="48" t="s">
        <v>155</v>
      </c>
      <c r="Y85" s="202"/>
      <c r="AA85" s="203"/>
      <c r="AC85" s="207">
        <f>SUM(AC86:AC97)</f>
        <v>2.2763999999998532</v>
      </c>
      <c r="AE85" s="62">
        <f>SUM(AE86:AE97)</f>
        <v>3585.6753439999998</v>
      </c>
      <c r="AF85" s="62">
        <f t="shared" ref="AF85" si="41">SUM(AF86:AF97)</f>
        <v>3368.6703440000006</v>
      </c>
      <c r="AG85" s="62">
        <f>SUM(AG86:AG97)</f>
        <v>3366.3939440000008</v>
      </c>
    </row>
    <row r="86" spans="1:33" s="125" customFormat="1" hidden="1" outlineLevel="1" x14ac:dyDescent="0.3">
      <c r="A86" s="68" t="s">
        <v>178</v>
      </c>
      <c r="B86" s="61">
        <v>29.878723999999998</v>
      </c>
      <c r="C86" s="62">
        <v>29.378671999999998</v>
      </c>
      <c r="D86" s="65">
        <f>+B86+C86</f>
        <v>59.257396</v>
      </c>
      <c r="E86" s="61">
        <v>17.463481000000002</v>
      </c>
      <c r="F86" s="62">
        <v>12.509273</v>
      </c>
      <c r="G86" s="62">
        <v>81.741596000000001</v>
      </c>
      <c r="H86" s="62">
        <v>14.698902</v>
      </c>
      <c r="I86" s="62">
        <v>7.0704250000000002</v>
      </c>
      <c r="J86" s="65">
        <f>SUM(E86:I86)</f>
        <v>133.483677</v>
      </c>
      <c r="K86" s="62">
        <v>2.5141879999999999</v>
      </c>
      <c r="L86" s="62">
        <v>59.305081000000008</v>
      </c>
      <c r="M86" s="62">
        <v>22.019414999999999</v>
      </c>
      <c r="N86" s="65">
        <f>SUM(K86:M86)</f>
        <v>83.838684000000001</v>
      </c>
      <c r="O86" s="63">
        <v>1.6820339999999998</v>
      </c>
      <c r="P86" s="62">
        <f>+D86+J86+N86+O86</f>
        <v>278.26179099999996</v>
      </c>
      <c r="Q86" s="135">
        <v>278.25285500000001</v>
      </c>
      <c r="R86" s="64">
        <v>262.40825100000006</v>
      </c>
      <c r="S86" s="62"/>
      <c r="T86" s="62"/>
      <c r="U86" s="200" t="s">
        <v>193</v>
      </c>
      <c r="V86" s="104">
        <f>+P86+P87+P88</f>
        <v>782.11251900000002</v>
      </c>
      <c r="W86" s="104">
        <f>+Q86+Q87+Q88</f>
        <v>782.10358300000007</v>
      </c>
      <c r="X86" s="201">
        <v>262417187</v>
      </c>
      <c r="Y86" s="202"/>
      <c r="AA86" s="203"/>
      <c r="AC86" s="204">
        <f t="shared" ref="AC86:AC97" si="42">+P86-Q86</f>
        <v>8.9359999999487627E-3</v>
      </c>
      <c r="AE86" s="62">
        <f>+P86-AC86</f>
        <v>278.25285500000001</v>
      </c>
      <c r="AF86" s="62">
        <v>262.41718700000001</v>
      </c>
      <c r="AG86" s="204">
        <f>+AF86-AC86</f>
        <v>262.40825100000006</v>
      </c>
    </row>
    <row r="87" spans="1:33" s="125" customFormat="1" hidden="1" outlineLevel="1" x14ac:dyDescent="0.3">
      <c r="A87" s="68" t="s">
        <v>179</v>
      </c>
      <c r="B87" s="61">
        <v>29.74569</v>
      </c>
      <c r="C87" s="62">
        <v>24.955148000000001</v>
      </c>
      <c r="D87" s="65">
        <f t="shared" ref="D87:D97" si="43">+B87+C87</f>
        <v>54.700838000000005</v>
      </c>
      <c r="E87" s="61">
        <v>15.663556</v>
      </c>
      <c r="F87" s="62">
        <v>9.811674</v>
      </c>
      <c r="G87" s="62">
        <v>64.658918999999983</v>
      </c>
      <c r="H87" s="62">
        <v>10.640150999999999</v>
      </c>
      <c r="I87" s="62">
        <v>7.5713100000000004</v>
      </c>
      <c r="J87" s="65">
        <f t="shared" ref="J87:J97" si="44">SUM(E87:I87)</f>
        <v>108.34560999999998</v>
      </c>
      <c r="K87" s="62">
        <v>3.7997680000000003</v>
      </c>
      <c r="L87" s="62">
        <v>33.962536</v>
      </c>
      <c r="M87" s="62">
        <v>15.585420999999998</v>
      </c>
      <c r="N87" s="65">
        <f t="shared" ref="N87:N89" si="45">SUM(K87:M87)</f>
        <v>53.347724999999997</v>
      </c>
      <c r="O87" s="63">
        <v>1.262605</v>
      </c>
      <c r="P87" s="62">
        <f t="shared" ref="P87:P97" si="46">+D87+J87+N87+O87</f>
        <v>217.656778</v>
      </c>
      <c r="Q87" s="135">
        <v>217.656778</v>
      </c>
      <c r="R87" s="64">
        <v>203.79507100000001</v>
      </c>
      <c r="S87" s="62"/>
      <c r="T87" s="62"/>
      <c r="U87" s="200" t="s">
        <v>194</v>
      </c>
      <c r="V87" s="104">
        <f>+P89+P90+P91</f>
        <v>832.60985499999992</v>
      </c>
      <c r="W87" s="104">
        <f>+Q89+Q90+Q91</f>
        <v>832.60320700000011</v>
      </c>
      <c r="X87" s="201">
        <v>203795071</v>
      </c>
      <c r="Y87" s="202"/>
      <c r="AA87" s="203"/>
      <c r="AC87" s="204">
        <f t="shared" si="42"/>
        <v>0</v>
      </c>
      <c r="AE87" s="62">
        <f t="shared" ref="AE87:AE97" si="47">+P87-AC87</f>
        <v>217.656778</v>
      </c>
      <c r="AF87" s="62">
        <v>203.79507100000001</v>
      </c>
      <c r="AG87" s="204">
        <f t="shared" ref="AG87:AG97" si="48">+AF87-AC87</f>
        <v>203.79507100000001</v>
      </c>
    </row>
    <row r="88" spans="1:33" s="125" customFormat="1" hidden="1" outlineLevel="1" x14ac:dyDescent="0.3">
      <c r="A88" s="68" t="s">
        <v>180</v>
      </c>
      <c r="B88" s="61">
        <v>35.217351999999998</v>
      </c>
      <c r="C88" s="62">
        <v>32.098793999999998</v>
      </c>
      <c r="D88" s="65">
        <f t="shared" si="43"/>
        <v>67.316146000000003</v>
      </c>
      <c r="E88" s="61">
        <v>23.971997999999999</v>
      </c>
      <c r="F88" s="62">
        <v>8.7844219999999993</v>
      </c>
      <c r="G88" s="62">
        <v>83.253392000000005</v>
      </c>
      <c r="H88" s="62">
        <v>13.931436999999999</v>
      </c>
      <c r="I88" s="62">
        <v>9.7984349999999996</v>
      </c>
      <c r="J88" s="65">
        <f t="shared" si="44"/>
        <v>139.73968400000001</v>
      </c>
      <c r="K88" s="62">
        <v>5.96007</v>
      </c>
      <c r="L88" s="62">
        <v>51.897726000000006</v>
      </c>
      <c r="M88" s="62">
        <v>18.723557999999997</v>
      </c>
      <c r="N88" s="65">
        <f>SUM(K88:M88)</f>
        <v>76.581354000000005</v>
      </c>
      <c r="O88" s="63">
        <v>2.5567660000000001</v>
      </c>
      <c r="P88" s="62">
        <f t="shared" si="46"/>
        <v>286.19395000000003</v>
      </c>
      <c r="Q88" s="135">
        <v>286.19395000000003</v>
      </c>
      <c r="R88" s="64">
        <v>268.913949</v>
      </c>
      <c r="S88" s="62"/>
      <c r="T88" s="62"/>
      <c r="U88" s="200" t="s">
        <v>195</v>
      </c>
      <c r="V88" s="104">
        <f>+P92+P93+P94</f>
        <v>932.55654000000004</v>
      </c>
      <c r="W88" s="104">
        <f>+Q92+Q93+Q94</f>
        <v>930.29572400000006</v>
      </c>
      <c r="X88" s="201">
        <v>268913949</v>
      </c>
      <c r="Y88" s="202"/>
      <c r="AA88" s="203"/>
      <c r="AC88" s="204">
        <f t="shared" si="42"/>
        <v>0</v>
      </c>
      <c r="AE88" s="62">
        <f t="shared" si="47"/>
        <v>286.19395000000003</v>
      </c>
      <c r="AF88" s="62">
        <v>268.913949</v>
      </c>
      <c r="AG88" s="204">
        <f t="shared" si="48"/>
        <v>268.913949</v>
      </c>
    </row>
    <row r="89" spans="1:33" s="125" customFormat="1" hidden="1" outlineLevel="1" x14ac:dyDescent="0.3">
      <c r="A89" s="68" t="s">
        <v>181</v>
      </c>
      <c r="B89" s="61">
        <v>30.298324999999998</v>
      </c>
      <c r="C89" s="62">
        <v>31.093382999999999</v>
      </c>
      <c r="D89" s="65">
        <f t="shared" si="43"/>
        <v>61.391707999999994</v>
      </c>
      <c r="E89" s="61">
        <v>14.573919</v>
      </c>
      <c r="F89" s="62">
        <v>8.6735980000000001</v>
      </c>
      <c r="G89" s="62">
        <v>79.313411999999985</v>
      </c>
      <c r="H89" s="62">
        <v>12.953635</v>
      </c>
      <c r="I89" s="62">
        <v>10.460216000000001</v>
      </c>
      <c r="J89" s="65">
        <f t="shared" si="44"/>
        <v>125.97478</v>
      </c>
      <c r="K89" s="62">
        <v>5.5577550000000002</v>
      </c>
      <c r="L89" s="62">
        <v>46.985042999999997</v>
      </c>
      <c r="M89" s="62">
        <v>19.929206000000001</v>
      </c>
      <c r="N89" s="65">
        <f t="shared" si="45"/>
        <v>72.472003999999998</v>
      </c>
      <c r="O89" s="63">
        <v>1.4474659999999999</v>
      </c>
      <c r="P89" s="62">
        <f t="shared" si="46"/>
        <v>261.28595799999999</v>
      </c>
      <c r="Q89" s="135">
        <v>261.28595799999999</v>
      </c>
      <c r="R89" s="64">
        <v>245.91947999999999</v>
      </c>
      <c r="S89" s="62"/>
      <c r="T89" s="62"/>
      <c r="U89" s="200" t="s">
        <v>196</v>
      </c>
      <c r="V89" s="104">
        <f>+P95+P96+P97</f>
        <v>1040.6728300000002</v>
      </c>
      <c r="W89" s="104">
        <f>+Q95+Q96+Q97</f>
        <v>1040.6728300000002</v>
      </c>
      <c r="X89" s="201">
        <v>245919480</v>
      </c>
      <c r="Y89" s="202"/>
      <c r="AA89" s="203"/>
      <c r="AC89" s="204">
        <f t="shared" si="42"/>
        <v>0</v>
      </c>
      <c r="AE89" s="62">
        <f t="shared" si="47"/>
        <v>261.28595799999999</v>
      </c>
      <c r="AF89" s="62">
        <v>245.91947999999999</v>
      </c>
      <c r="AG89" s="204">
        <f t="shared" si="48"/>
        <v>245.91947999999999</v>
      </c>
    </row>
    <row r="90" spans="1:33" s="125" customFormat="1" hidden="1" outlineLevel="1" x14ac:dyDescent="0.3">
      <c r="A90" s="68" t="s">
        <v>190</v>
      </c>
      <c r="B90" s="61">
        <v>36.091882999999996</v>
      </c>
      <c r="C90" s="62">
        <v>34.999708000000005</v>
      </c>
      <c r="D90" s="65">
        <f t="shared" si="43"/>
        <v>71.091590999999994</v>
      </c>
      <c r="E90" s="61">
        <v>22.206271999999998</v>
      </c>
      <c r="F90" s="62">
        <v>10.231546</v>
      </c>
      <c r="G90" s="62">
        <v>86.586132000000006</v>
      </c>
      <c r="H90" s="62">
        <v>17.177441999999999</v>
      </c>
      <c r="I90" s="62">
        <v>10.470667000000001</v>
      </c>
      <c r="J90" s="65">
        <f t="shared" si="44"/>
        <v>146.67205899999999</v>
      </c>
      <c r="K90" s="62">
        <v>6.8364519999999995</v>
      </c>
      <c r="L90" s="62">
        <v>58.894489</v>
      </c>
      <c r="M90" s="62">
        <v>16.464606</v>
      </c>
      <c r="N90" s="65">
        <f t="shared" ref="N90:N97" si="49">SUM(K90:M90)</f>
        <v>82.195547000000005</v>
      </c>
      <c r="O90" s="63">
        <v>2.359429</v>
      </c>
      <c r="P90" s="62">
        <f t="shared" si="46"/>
        <v>302.31862599999999</v>
      </c>
      <c r="Q90" s="135">
        <v>302.31197800000007</v>
      </c>
      <c r="R90" s="64">
        <v>285.19943700000005</v>
      </c>
      <c r="S90" s="62"/>
      <c r="T90" s="62"/>
      <c r="V90" s="200"/>
      <c r="W90" s="104"/>
      <c r="X90" s="201">
        <v>285206085</v>
      </c>
      <c r="Y90" s="202"/>
      <c r="AA90" s="203"/>
      <c r="AC90" s="204">
        <f t="shared" si="42"/>
        <v>6.6479999999273787E-3</v>
      </c>
      <c r="AE90" s="62">
        <f t="shared" si="47"/>
        <v>302.31197800000007</v>
      </c>
      <c r="AF90" s="62">
        <v>285.20608499999997</v>
      </c>
      <c r="AG90" s="204">
        <f t="shared" si="48"/>
        <v>285.19943700000005</v>
      </c>
    </row>
    <row r="91" spans="1:33" s="125" customFormat="1" hidden="1" outlineLevel="1" x14ac:dyDescent="0.3">
      <c r="A91" s="68" t="s">
        <v>183</v>
      </c>
      <c r="B91" s="61">
        <v>31.470970999999999</v>
      </c>
      <c r="C91" s="62">
        <v>31.763012</v>
      </c>
      <c r="D91" s="65">
        <f t="shared" si="43"/>
        <v>63.233982999999995</v>
      </c>
      <c r="E91" s="61">
        <v>17.061581999999998</v>
      </c>
      <c r="F91" s="62">
        <v>12.626602</v>
      </c>
      <c r="G91" s="62">
        <v>85.643614999999997</v>
      </c>
      <c r="H91" s="62">
        <v>15.390594999999999</v>
      </c>
      <c r="I91" s="62">
        <v>9.4358310000000003</v>
      </c>
      <c r="J91" s="65">
        <f t="shared" si="44"/>
        <v>140.15822499999999</v>
      </c>
      <c r="K91" s="62">
        <v>4.6230860000000007</v>
      </c>
      <c r="L91" s="62">
        <v>41.022297999999999</v>
      </c>
      <c r="M91" s="62">
        <v>17.728166999999999</v>
      </c>
      <c r="N91" s="65">
        <f t="shared" si="49"/>
        <v>63.373550999999999</v>
      </c>
      <c r="O91" s="63">
        <v>2.2395119999999999</v>
      </c>
      <c r="P91" s="62">
        <f t="shared" si="46"/>
        <v>269.00527099999999</v>
      </c>
      <c r="Q91" s="135">
        <v>269.00527099999999</v>
      </c>
      <c r="R91" s="64">
        <v>251.96327199999999</v>
      </c>
      <c r="S91" s="62"/>
      <c r="T91" s="62"/>
      <c r="V91" s="200"/>
      <c r="W91" s="104"/>
      <c r="X91" s="201">
        <v>251963272</v>
      </c>
      <c r="Y91" s="202"/>
      <c r="AA91" s="203"/>
      <c r="AC91" s="204">
        <f t="shared" si="42"/>
        <v>0</v>
      </c>
      <c r="AE91" s="62">
        <f t="shared" si="47"/>
        <v>269.00527099999999</v>
      </c>
      <c r="AF91" s="62">
        <v>251.96327199999999</v>
      </c>
      <c r="AG91" s="204">
        <f t="shared" si="48"/>
        <v>251.96327199999999</v>
      </c>
    </row>
    <row r="92" spans="1:33" s="125" customFormat="1" hidden="1" outlineLevel="1" x14ac:dyDescent="0.3">
      <c r="A92" s="68" t="s">
        <v>184</v>
      </c>
      <c r="B92" s="61">
        <v>32.610121999999997</v>
      </c>
      <c r="C92" s="62">
        <v>32.924776000000001</v>
      </c>
      <c r="D92" s="65">
        <f t="shared" si="43"/>
        <v>65.534897999999998</v>
      </c>
      <c r="E92" s="61">
        <v>15.860671</v>
      </c>
      <c r="F92" s="62">
        <v>9.0787469999999999</v>
      </c>
      <c r="G92" s="62">
        <v>94.057420999999991</v>
      </c>
      <c r="H92" s="62">
        <v>18.859186999999999</v>
      </c>
      <c r="I92" s="62">
        <v>9.7574660000000009</v>
      </c>
      <c r="J92" s="65">
        <f t="shared" si="44"/>
        <v>147.61349199999998</v>
      </c>
      <c r="K92" s="62">
        <v>4.1249169999999999</v>
      </c>
      <c r="L92" s="62">
        <v>58.940741999999993</v>
      </c>
      <c r="M92" s="62">
        <v>20.219338</v>
      </c>
      <c r="N92" s="65">
        <f t="shared" si="49"/>
        <v>83.284997000000004</v>
      </c>
      <c r="O92" s="63">
        <v>2.1354350000000002</v>
      </c>
      <c r="P92" s="62">
        <f t="shared" si="46"/>
        <v>298.56882199999995</v>
      </c>
      <c r="Q92" s="135">
        <v>298.56882199999995</v>
      </c>
      <c r="R92" s="64">
        <v>279.94219500000003</v>
      </c>
      <c r="S92" s="62"/>
      <c r="T92" s="62"/>
      <c r="V92" s="200"/>
      <c r="W92" s="104"/>
      <c r="X92" s="201">
        <v>279942195</v>
      </c>
      <c r="Y92" s="202"/>
      <c r="AA92" s="203"/>
      <c r="AC92" s="204">
        <f t="shared" si="42"/>
        <v>0</v>
      </c>
      <c r="AE92" s="62">
        <f t="shared" si="47"/>
        <v>298.56882199999995</v>
      </c>
      <c r="AF92" s="62">
        <v>279.94219500000003</v>
      </c>
      <c r="AG92" s="204">
        <f t="shared" si="48"/>
        <v>279.94219500000003</v>
      </c>
    </row>
    <row r="93" spans="1:33" s="125" customFormat="1" hidden="1" outlineLevel="1" x14ac:dyDescent="0.3">
      <c r="A93" s="68" t="s">
        <v>185</v>
      </c>
      <c r="B93" s="61">
        <v>38.067849000000002</v>
      </c>
      <c r="C93" s="62">
        <v>38.583404000000002</v>
      </c>
      <c r="D93" s="65">
        <f t="shared" si="43"/>
        <v>76.651252999999997</v>
      </c>
      <c r="E93" s="61">
        <v>22.926171999999998</v>
      </c>
      <c r="F93" s="62">
        <v>10.601725999999999</v>
      </c>
      <c r="G93" s="62">
        <v>100.951268</v>
      </c>
      <c r="H93" s="62">
        <v>21.025963999999998</v>
      </c>
      <c r="I93" s="62">
        <v>10.887841999999999</v>
      </c>
      <c r="J93" s="65">
        <f t="shared" si="44"/>
        <v>166.39297199999999</v>
      </c>
      <c r="K93" s="62">
        <v>5.6173640000000002</v>
      </c>
      <c r="L93" s="62">
        <v>60.914322000000006</v>
      </c>
      <c r="M93" s="62">
        <v>21.047183999999998</v>
      </c>
      <c r="N93" s="65">
        <f t="shared" si="49"/>
        <v>87.578870000000009</v>
      </c>
      <c r="O93" s="63">
        <v>3.4181919999999995</v>
      </c>
      <c r="P93" s="62">
        <f t="shared" si="46"/>
        <v>334.04128699999995</v>
      </c>
      <c r="Q93" s="135">
        <v>334.04128699999995</v>
      </c>
      <c r="R93" s="64">
        <v>313.145599</v>
      </c>
      <c r="S93" s="62"/>
      <c r="T93" s="62"/>
      <c r="V93" s="200"/>
      <c r="W93" s="104"/>
      <c r="X93" s="201">
        <v>313145599</v>
      </c>
      <c r="Y93" s="202"/>
      <c r="AA93" s="203"/>
      <c r="AC93" s="204">
        <f t="shared" si="42"/>
        <v>0</v>
      </c>
      <c r="AE93" s="62">
        <f t="shared" si="47"/>
        <v>334.04128699999995</v>
      </c>
      <c r="AF93" s="62">
        <v>313.145599</v>
      </c>
      <c r="AG93" s="204">
        <f t="shared" si="48"/>
        <v>313.145599</v>
      </c>
    </row>
    <row r="94" spans="1:33" s="125" customFormat="1" hidden="1" outlineLevel="1" x14ac:dyDescent="0.3">
      <c r="A94" s="68" t="s">
        <v>186</v>
      </c>
      <c r="B94" s="61">
        <v>33.625499999999995</v>
      </c>
      <c r="C94" s="62">
        <v>35.898212999999998</v>
      </c>
      <c r="D94" s="65">
        <f t="shared" si="43"/>
        <v>69.523712999999987</v>
      </c>
      <c r="E94" s="61">
        <v>23.34235</v>
      </c>
      <c r="F94" s="62">
        <v>11.072528</v>
      </c>
      <c r="G94" s="62">
        <v>81.772157000000007</v>
      </c>
      <c r="H94" s="62">
        <v>18.325298</v>
      </c>
      <c r="I94" s="62">
        <v>8.6602610000000002</v>
      </c>
      <c r="J94" s="65">
        <f t="shared" si="44"/>
        <v>143.172594</v>
      </c>
      <c r="K94" s="62">
        <v>8.4289819999999995</v>
      </c>
      <c r="L94" s="62">
        <v>50.563053000000004</v>
      </c>
      <c r="M94" s="62">
        <v>24.29081</v>
      </c>
      <c r="N94" s="65">
        <f t="shared" si="49"/>
        <v>83.282845000000009</v>
      </c>
      <c r="O94" s="63">
        <v>3.967279</v>
      </c>
      <c r="P94" s="62">
        <f t="shared" si="46"/>
        <v>299.94643100000002</v>
      </c>
      <c r="Q94" s="135">
        <v>297.68561500000004</v>
      </c>
      <c r="R94" s="64">
        <v>279.68742500000002</v>
      </c>
      <c r="S94" s="62"/>
      <c r="T94" s="62"/>
      <c r="V94" s="200"/>
      <c r="W94" s="104"/>
      <c r="X94" s="201">
        <v>281948241</v>
      </c>
      <c r="Y94" s="202"/>
      <c r="AA94" s="203"/>
      <c r="AC94" s="204">
        <f t="shared" si="42"/>
        <v>2.2608159999999771</v>
      </c>
      <c r="AE94" s="62">
        <f t="shared" si="47"/>
        <v>297.68561500000004</v>
      </c>
      <c r="AF94" s="62">
        <v>281.948241</v>
      </c>
      <c r="AG94" s="204">
        <f t="shared" si="48"/>
        <v>279.68742500000002</v>
      </c>
    </row>
    <row r="95" spans="1:33" s="125" customFormat="1" hidden="1" outlineLevel="1" x14ac:dyDescent="0.3">
      <c r="A95" s="68" t="s">
        <v>187</v>
      </c>
      <c r="B95" s="61">
        <v>39.792947000000005</v>
      </c>
      <c r="C95" s="62">
        <v>43.564682000000005</v>
      </c>
      <c r="D95" s="65">
        <f t="shared" si="43"/>
        <v>83.357629000000003</v>
      </c>
      <c r="E95" s="61">
        <v>30.342310000000001</v>
      </c>
      <c r="F95" s="62">
        <v>16.381674</v>
      </c>
      <c r="G95" s="62">
        <v>95.265570000000011</v>
      </c>
      <c r="H95" s="62">
        <v>23.032899</v>
      </c>
      <c r="I95" s="62">
        <v>11.27783</v>
      </c>
      <c r="J95" s="65">
        <f t="shared" si="44"/>
        <v>176.30028299999998</v>
      </c>
      <c r="K95" s="62">
        <v>7.2500079999999993</v>
      </c>
      <c r="L95" s="62">
        <v>67.036374999999992</v>
      </c>
      <c r="M95" s="62">
        <v>20.056398000000002</v>
      </c>
      <c r="N95" s="65">
        <f t="shared" si="49"/>
        <v>94.342780999999988</v>
      </c>
      <c r="O95" s="63">
        <v>2.755115</v>
      </c>
      <c r="P95" s="62">
        <f t="shared" si="46"/>
        <v>356.755808</v>
      </c>
      <c r="Q95" s="135">
        <v>356.755808</v>
      </c>
      <c r="R95" s="64">
        <v>334.06954999999999</v>
      </c>
      <c r="S95" s="62"/>
      <c r="T95" s="62"/>
      <c r="V95" s="200"/>
      <c r="W95" s="104"/>
      <c r="X95" s="201">
        <v>334069550</v>
      </c>
      <c r="Y95" s="202"/>
      <c r="AA95" s="203"/>
      <c r="AC95" s="204">
        <f t="shared" si="42"/>
        <v>0</v>
      </c>
      <c r="AE95" s="62">
        <f t="shared" si="47"/>
        <v>356.755808</v>
      </c>
      <c r="AF95" s="62">
        <v>334.06954999999999</v>
      </c>
      <c r="AG95" s="204">
        <f t="shared" si="48"/>
        <v>334.06954999999999</v>
      </c>
    </row>
    <row r="96" spans="1:33" s="125" customFormat="1" hidden="1" outlineLevel="1" x14ac:dyDescent="0.3">
      <c r="A96" s="68" t="s">
        <v>188</v>
      </c>
      <c r="B96" s="61">
        <v>40.666007</v>
      </c>
      <c r="C96" s="62">
        <v>39.425399999999996</v>
      </c>
      <c r="D96" s="65">
        <f t="shared" si="43"/>
        <v>80.091407000000004</v>
      </c>
      <c r="E96" s="61">
        <v>34.428870000000003</v>
      </c>
      <c r="F96" s="62">
        <v>17.839355000000001</v>
      </c>
      <c r="G96" s="62">
        <v>85.674137000000002</v>
      </c>
      <c r="H96" s="62">
        <v>21.965848000000001</v>
      </c>
      <c r="I96" s="62">
        <v>8.9940090000000001</v>
      </c>
      <c r="J96" s="65">
        <f t="shared" si="44"/>
        <v>168.902219</v>
      </c>
      <c r="K96" s="62">
        <v>7.0859459999999999</v>
      </c>
      <c r="L96" s="62">
        <v>63.082945000000002</v>
      </c>
      <c r="M96" s="62">
        <v>16.300167000000002</v>
      </c>
      <c r="N96" s="65">
        <f t="shared" si="49"/>
        <v>86.469058000000004</v>
      </c>
      <c r="O96" s="63">
        <v>2.1326939999999999</v>
      </c>
      <c r="P96" s="62">
        <f t="shared" si="46"/>
        <v>337.59537800000004</v>
      </c>
      <c r="Q96" s="135">
        <v>337.59537800000004</v>
      </c>
      <c r="R96" s="64">
        <v>316.90005000000002</v>
      </c>
      <c r="S96" s="62"/>
      <c r="T96" s="62"/>
      <c r="V96" s="200"/>
      <c r="W96" s="104"/>
      <c r="X96" s="201">
        <v>316900050</v>
      </c>
      <c r="Y96" s="202"/>
      <c r="AA96" s="203"/>
      <c r="AC96" s="204">
        <f t="shared" si="42"/>
        <v>0</v>
      </c>
      <c r="AE96" s="62">
        <f t="shared" si="47"/>
        <v>337.59537800000004</v>
      </c>
      <c r="AF96" s="62">
        <v>316.90005000000002</v>
      </c>
      <c r="AG96" s="204">
        <f t="shared" si="48"/>
        <v>316.90005000000002</v>
      </c>
    </row>
    <row r="97" spans="1:33" s="125" customFormat="1" hidden="1" outlineLevel="1" x14ac:dyDescent="0.3">
      <c r="A97" s="68" t="s">
        <v>189</v>
      </c>
      <c r="B97" s="61">
        <v>40.419995</v>
      </c>
      <c r="C97" s="62">
        <v>44.157327000000002</v>
      </c>
      <c r="D97" s="65">
        <f t="shared" si="43"/>
        <v>84.577322000000009</v>
      </c>
      <c r="E97" s="61">
        <v>42.594708000000004</v>
      </c>
      <c r="F97" s="62">
        <v>19.080894000000001</v>
      </c>
      <c r="G97" s="62">
        <v>85.149846000000011</v>
      </c>
      <c r="H97" s="62">
        <v>17.579228000000001</v>
      </c>
      <c r="I97" s="62">
        <v>8.7355560000000008</v>
      </c>
      <c r="J97" s="65">
        <f t="shared" si="44"/>
        <v>173.14023200000003</v>
      </c>
      <c r="K97" s="62">
        <v>3.9575079999999998</v>
      </c>
      <c r="L97" s="62">
        <v>61.283871000000005</v>
      </c>
      <c r="M97" s="62">
        <v>20.423438000000001</v>
      </c>
      <c r="N97" s="65">
        <f t="shared" si="49"/>
        <v>85.664817000000014</v>
      </c>
      <c r="O97" s="63">
        <v>2.939273</v>
      </c>
      <c r="P97" s="62">
        <f t="shared" si="46"/>
        <v>346.32164400000011</v>
      </c>
      <c r="Q97" s="135">
        <v>346.32164400000011</v>
      </c>
      <c r="R97" s="64">
        <v>324.44966499999998</v>
      </c>
      <c r="S97" s="62"/>
      <c r="T97" s="62"/>
      <c r="V97" s="200"/>
      <c r="W97" s="104"/>
      <c r="X97" s="201">
        <v>324449665</v>
      </c>
      <c r="Y97" s="202"/>
      <c r="AA97" s="203"/>
      <c r="AC97" s="204">
        <f t="shared" si="42"/>
        <v>0</v>
      </c>
      <c r="AE97" s="62">
        <f t="shared" si="47"/>
        <v>346.32164400000011</v>
      </c>
      <c r="AF97" s="62">
        <v>324.44966499999998</v>
      </c>
      <c r="AG97" s="204">
        <f t="shared" si="48"/>
        <v>324.44966499999998</v>
      </c>
    </row>
    <row r="98" spans="1:33" s="125" customFormat="1" hidden="1" outlineLevel="1" x14ac:dyDescent="0.3">
      <c r="A98" s="68"/>
      <c r="B98" s="61"/>
      <c r="C98" s="62"/>
      <c r="D98" s="65"/>
      <c r="E98" s="61"/>
      <c r="F98" s="62"/>
      <c r="G98" s="62"/>
      <c r="H98" s="62"/>
      <c r="I98" s="62"/>
      <c r="J98" s="65"/>
      <c r="K98" s="62"/>
      <c r="L98" s="62"/>
      <c r="M98" s="62"/>
      <c r="N98" s="65"/>
      <c r="O98" s="63"/>
      <c r="P98" s="62"/>
      <c r="Q98" s="135"/>
      <c r="R98" s="64"/>
      <c r="S98" s="62"/>
      <c r="T98" s="62"/>
      <c r="V98" s="200"/>
      <c r="W98" s="104"/>
      <c r="X98" s="201"/>
      <c r="Y98" s="202"/>
      <c r="AA98" s="203"/>
      <c r="AC98" s="203"/>
      <c r="AF98" s="62"/>
      <c r="AG98" s="203"/>
    </row>
    <row r="99" spans="1:33" s="125" customFormat="1" ht="21" hidden="1" outlineLevel="1" x14ac:dyDescent="0.3">
      <c r="A99" s="60" t="s">
        <v>176</v>
      </c>
      <c r="B99" s="61">
        <f>+B100+B101+B102+B103+B104+B105+B106+B107+B108+B109+B110+B111</f>
        <v>554.03283699999997</v>
      </c>
      <c r="C99" s="62">
        <f t="shared" ref="C99:Q99" si="50">+C100+C101+C102+C103+C104+C105+C106+C107+C108+C109+C110+C111</f>
        <v>564.67612299999996</v>
      </c>
      <c r="D99" s="65">
        <f t="shared" si="50"/>
        <v>1118.7089599999997</v>
      </c>
      <c r="E99" s="61">
        <f>+E100+E101+E102+E103+E104+E105+E106+E107+E108+E109+E110+E111</f>
        <v>555.36022199999991</v>
      </c>
      <c r="F99" s="62">
        <f t="shared" si="50"/>
        <v>210.916822</v>
      </c>
      <c r="G99" s="62">
        <f t="shared" si="50"/>
        <v>1393.503052</v>
      </c>
      <c r="H99" s="62">
        <f t="shared" si="50"/>
        <v>308.97457799999995</v>
      </c>
      <c r="I99" s="62">
        <f t="shared" si="50"/>
        <v>130.287847</v>
      </c>
      <c r="J99" s="65">
        <f>+J100+J101+J102+J103+J104+J105+J106+J107+J108+J109+J110+J111</f>
        <v>2599.0425210000003</v>
      </c>
      <c r="K99" s="62">
        <f t="shared" si="50"/>
        <v>97.296108999999987</v>
      </c>
      <c r="L99" s="62">
        <f t="shared" si="50"/>
        <v>902.128332</v>
      </c>
      <c r="M99" s="62">
        <f t="shared" si="50"/>
        <v>315.66945500000003</v>
      </c>
      <c r="N99" s="65">
        <f t="shared" si="50"/>
        <v>1315.0938960000001</v>
      </c>
      <c r="O99" s="63">
        <f t="shared" si="50"/>
        <v>67.32207600000001</v>
      </c>
      <c r="P99" s="70">
        <f t="shared" ref="P99" si="51">SUM(P100:P111)</f>
        <v>5100.167453</v>
      </c>
      <c r="Q99" s="135">
        <f t="shared" si="50"/>
        <v>5081.3674530000008</v>
      </c>
      <c r="R99" s="64">
        <f>SUM(R100:R111)</f>
        <v>4764.0925980000002</v>
      </c>
      <c r="S99" s="62"/>
      <c r="T99" s="62"/>
      <c r="V99" s="48" t="s">
        <v>153</v>
      </c>
      <c r="W99" s="48" t="s">
        <v>154</v>
      </c>
      <c r="X99" s="201"/>
      <c r="Y99" s="202"/>
      <c r="AA99" s="203"/>
      <c r="AC99" s="207">
        <f>SUM(AC100:AC111)</f>
        <v>18.800000000000068</v>
      </c>
      <c r="AE99" s="62">
        <f>SUM(AE100:AE111)</f>
        <v>5081.3674530000008</v>
      </c>
      <c r="AF99" s="62">
        <f>SUM(AF100:AF111)</f>
        <v>4782.8925980000004</v>
      </c>
      <c r="AG99" s="62">
        <f>SUM(AG100:AG111)</f>
        <v>4764.0925980000002</v>
      </c>
    </row>
    <row r="100" spans="1:33" s="125" customFormat="1" hidden="1" outlineLevel="1" x14ac:dyDescent="0.3">
      <c r="A100" s="68" t="s">
        <v>178</v>
      </c>
      <c r="B100" s="61">
        <v>38.788727999999999</v>
      </c>
      <c r="C100" s="62">
        <v>43.027800999999997</v>
      </c>
      <c r="D100" s="65">
        <f>+B100+C100</f>
        <v>81.816529000000003</v>
      </c>
      <c r="E100" s="61">
        <v>24.003166</v>
      </c>
      <c r="F100" s="62">
        <v>17.206869000000001</v>
      </c>
      <c r="G100" s="62">
        <v>98.657297</v>
      </c>
      <c r="H100" s="62">
        <v>21.507159999999999</v>
      </c>
      <c r="I100" s="62">
        <v>9.3779500000000002</v>
      </c>
      <c r="J100" s="65">
        <f>+F100+G100+H100+I100+E100</f>
        <v>170.752442</v>
      </c>
      <c r="K100" s="62">
        <v>4.4773839999999998</v>
      </c>
      <c r="L100" s="62">
        <v>72.646671999999995</v>
      </c>
      <c r="M100" s="62">
        <v>22.251249999999999</v>
      </c>
      <c r="N100" s="65">
        <f>+K100+L100+M100</f>
        <v>99.375305999999995</v>
      </c>
      <c r="O100" s="63">
        <v>3.8616860000000002</v>
      </c>
      <c r="P100" s="62">
        <f>+O100+N100+J100+D100</f>
        <v>355.80596300000002</v>
      </c>
      <c r="Q100" s="135">
        <v>355.80596300000002</v>
      </c>
      <c r="R100" s="64">
        <v>333.97284100000002</v>
      </c>
      <c r="S100" s="62"/>
      <c r="T100" s="62"/>
      <c r="U100" s="200" t="s">
        <v>193</v>
      </c>
      <c r="V100" s="104">
        <f>+P100+P101+P102</f>
        <v>1037.333826</v>
      </c>
      <c r="W100" s="104">
        <f>+Q100+Q101+Q102</f>
        <v>1037.333826</v>
      </c>
      <c r="X100" s="201"/>
      <c r="Y100" s="202"/>
      <c r="AA100" s="203"/>
      <c r="AC100" s="204">
        <f t="shared" ref="AC100:AC111" si="52">+P100-Q100</f>
        <v>0</v>
      </c>
      <c r="AE100" s="62">
        <f>+P100-AC100</f>
        <v>355.80596300000002</v>
      </c>
      <c r="AF100" s="62">
        <v>333.97284100000002</v>
      </c>
      <c r="AG100" s="204">
        <f>+AF100-AC100</f>
        <v>333.97284100000002</v>
      </c>
    </row>
    <row r="101" spans="1:33" s="125" customFormat="1" hidden="1" outlineLevel="1" x14ac:dyDescent="0.3">
      <c r="A101" s="68" t="s">
        <v>179</v>
      </c>
      <c r="B101" s="61">
        <v>39.741062999999997</v>
      </c>
      <c r="C101" s="62">
        <v>33.415711000000002</v>
      </c>
      <c r="D101" s="65">
        <f t="shared" ref="D101:D111" si="53">+B101+C101</f>
        <v>73.156773999999999</v>
      </c>
      <c r="E101" s="61">
        <v>27.433403999999999</v>
      </c>
      <c r="F101" s="62">
        <v>14.457433</v>
      </c>
      <c r="G101" s="62">
        <v>89.561994999999996</v>
      </c>
      <c r="H101" s="62">
        <v>19.214175999999998</v>
      </c>
      <c r="I101" s="62">
        <v>10.355468999999999</v>
      </c>
      <c r="J101" s="65">
        <f t="shared" ref="J101:J125" si="54">+F101+G101+H101+I101+E101</f>
        <v>161.02247699999998</v>
      </c>
      <c r="K101" s="62">
        <v>6.4295260000000001</v>
      </c>
      <c r="L101" s="62">
        <v>59.085785999999999</v>
      </c>
      <c r="M101" s="62">
        <v>15.860087999999999</v>
      </c>
      <c r="N101" s="65">
        <f t="shared" ref="N101:N111" si="55">+K101+L101+M101</f>
        <v>81.375399999999999</v>
      </c>
      <c r="O101" s="63">
        <v>6.53301</v>
      </c>
      <c r="P101" s="62">
        <f t="shared" ref="P101:P111" si="56">+O101+N101+J101+D101</f>
        <v>322.08766099999997</v>
      </c>
      <c r="Q101" s="135">
        <v>322.08766099999997</v>
      </c>
      <c r="R101" s="64">
        <v>301.42762499999998</v>
      </c>
      <c r="S101" s="62"/>
      <c r="T101" s="62"/>
      <c r="U101" s="200" t="s">
        <v>194</v>
      </c>
      <c r="V101" s="104">
        <f>+P103+P104+P105</f>
        <v>1255.2251240000001</v>
      </c>
      <c r="W101" s="104">
        <f>+Q103+Q104+Q105</f>
        <v>1253.2251240000001</v>
      </c>
      <c r="X101" s="201"/>
      <c r="Y101" s="202"/>
      <c r="AA101" s="203"/>
      <c r="AC101" s="204">
        <f t="shared" si="52"/>
        <v>0</v>
      </c>
      <c r="AE101" s="62">
        <f t="shared" ref="AE101:AE111" si="57">+P101-AC101</f>
        <v>322.08766099999997</v>
      </c>
      <c r="AF101" s="62">
        <v>301.42762499999998</v>
      </c>
      <c r="AG101" s="204">
        <f t="shared" ref="AG101:AG111" si="58">+AF101-AC101</f>
        <v>301.42762499999998</v>
      </c>
    </row>
    <row r="102" spans="1:33" s="125" customFormat="1" hidden="1" outlineLevel="1" x14ac:dyDescent="0.3">
      <c r="A102" s="68" t="s">
        <v>180</v>
      </c>
      <c r="B102" s="61">
        <v>45.982461999999998</v>
      </c>
      <c r="C102" s="62">
        <v>41.422854999999998</v>
      </c>
      <c r="D102" s="65">
        <f t="shared" si="53"/>
        <v>87.405316999999997</v>
      </c>
      <c r="E102" s="61">
        <v>30.19098</v>
      </c>
      <c r="F102" s="62">
        <v>12.60267</v>
      </c>
      <c r="G102" s="62">
        <v>102.32875</v>
      </c>
      <c r="H102" s="62">
        <v>20.671609</v>
      </c>
      <c r="I102" s="62">
        <v>8.5910530000000005</v>
      </c>
      <c r="J102" s="65">
        <f t="shared" si="54"/>
        <v>174.38506199999998</v>
      </c>
      <c r="K102" s="62">
        <v>7.603955</v>
      </c>
      <c r="L102" s="62">
        <v>56.304644000000003</v>
      </c>
      <c r="M102" s="62">
        <v>22.795525999999999</v>
      </c>
      <c r="N102" s="65">
        <f t="shared" si="55"/>
        <v>86.704125000000005</v>
      </c>
      <c r="O102" s="63">
        <v>10.945698</v>
      </c>
      <c r="P102" s="62">
        <f t="shared" si="56"/>
        <v>359.440202</v>
      </c>
      <c r="Q102" s="135">
        <v>359.440202</v>
      </c>
      <c r="R102" s="64">
        <v>337.33817900000003</v>
      </c>
      <c r="S102" s="62"/>
      <c r="T102" s="62"/>
      <c r="U102" s="200" t="s">
        <v>195</v>
      </c>
      <c r="V102" s="104">
        <f>+P106+P107+P108</f>
        <v>1398.0267759999999</v>
      </c>
      <c r="W102" s="104">
        <f>+Q106+Q107+Q108</f>
        <v>1381.226776</v>
      </c>
      <c r="X102" s="201"/>
      <c r="Y102" s="202"/>
      <c r="AA102" s="203"/>
      <c r="AC102" s="204">
        <f t="shared" si="52"/>
        <v>0</v>
      </c>
      <c r="AE102" s="62">
        <f t="shared" si="57"/>
        <v>359.440202</v>
      </c>
      <c r="AF102" s="62">
        <v>337.33817900000003</v>
      </c>
      <c r="AG102" s="204">
        <f t="shared" si="58"/>
        <v>337.33817900000003</v>
      </c>
    </row>
    <row r="103" spans="1:33" s="125" customFormat="1" hidden="1" outlineLevel="1" x14ac:dyDescent="0.3">
      <c r="A103" s="68" t="s">
        <v>181</v>
      </c>
      <c r="B103" s="61">
        <v>43.873170000000002</v>
      </c>
      <c r="C103" s="62">
        <v>47.574193000000001</v>
      </c>
      <c r="D103" s="65">
        <f t="shared" si="53"/>
        <v>91.447362999999996</v>
      </c>
      <c r="E103" s="61">
        <v>50.584842999999999</v>
      </c>
      <c r="F103" s="62">
        <v>17.279043000000001</v>
      </c>
      <c r="G103" s="62">
        <v>96.693201999999999</v>
      </c>
      <c r="H103" s="62">
        <v>23.093204</v>
      </c>
      <c r="I103" s="62">
        <v>10.905104</v>
      </c>
      <c r="J103" s="65">
        <f t="shared" si="54"/>
        <v>198.555396</v>
      </c>
      <c r="K103" s="62">
        <v>6.9183320000000004</v>
      </c>
      <c r="L103" s="62">
        <v>62.992555000000003</v>
      </c>
      <c r="M103" s="62">
        <v>28.172163000000001</v>
      </c>
      <c r="N103" s="65">
        <f t="shared" si="55"/>
        <v>98.08305</v>
      </c>
      <c r="O103" s="63">
        <v>4.0011580000000002</v>
      </c>
      <c r="P103" s="62">
        <f t="shared" si="56"/>
        <v>392.08696700000002</v>
      </c>
      <c r="Q103" s="135">
        <v>392.08696700000002</v>
      </c>
      <c r="R103" s="64">
        <v>368.105344</v>
      </c>
      <c r="S103" s="62"/>
      <c r="T103" s="62"/>
      <c r="U103" s="200" t="s">
        <v>196</v>
      </c>
      <c r="V103" s="104">
        <f>+P109+P110+P111</f>
        <v>1409.581727</v>
      </c>
      <c r="W103" s="104">
        <f>+Q109+Q110+Q111</f>
        <v>1409.581727</v>
      </c>
      <c r="X103" s="201"/>
      <c r="Y103" s="202"/>
      <c r="AA103" s="203"/>
      <c r="AC103" s="204">
        <f t="shared" si="52"/>
        <v>0</v>
      </c>
      <c r="AE103" s="62">
        <f t="shared" si="57"/>
        <v>392.08696700000002</v>
      </c>
      <c r="AF103" s="62">
        <v>368.105344</v>
      </c>
      <c r="AG103" s="204">
        <f t="shared" si="58"/>
        <v>368.105344</v>
      </c>
    </row>
    <row r="104" spans="1:33" s="125" customFormat="1" hidden="1" outlineLevel="1" x14ac:dyDescent="0.3">
      <c r="A104" s="68" t="s">
        <v>190</v>
      </c>
      <c r="B104" s="61">
        <v>44.705132999999996</v>
      </c>
      <c r="C104" s="62">
        <v>45.598852000000001</v>
      </c>
      <c r="D104" s="65">
        <f t="shared" si="53"/>
        <v>90.303984999999997</v>
      </c>
      <c r="E104" s="61">
        <v>48.242550999999999</v>
      </c>
      <c r="F104" s="62">
        <v>15.601160999999999</v>
      </c>
      <c r="G104" s="62">
        <v>119.981295</v>
      </c>
      <c r="H104" s="62">
        <v>24.463336999999999</v>
      </c>
      <c r="I104" s="62">
        <v>11.502838000000001</v>
      </c>
      <c r="J104" s="65">
        <f t="shared" si="54"/>
        <v>219.79118199999999</v>
      </c>
      <c r="K104" s="62">
        <v>7.3249430000000002</v>
      </c>
      <c r="L104" s="62">
        <v>85.873581999999999</v>
      </c>
      <c r="M104" s="62">
        <v>26.551051999999999</v>
      </c>
      <c r="N104" s="65">
        <f t="shared" si="55"/>
        <v>119.749577</v>
      </c>
      <c r="O104" s="63">
        <v>6.3385749999999996</v>
      </c>
      <c r="P104" s="62">
        <f t="shared" si="56"/>
        <v>436.18331899999998</v>
      </c>
      <c r="Q104" s="135">
        <v>434.18331899999998</v>
      </c>
      <c r="R104" s="64">
        <v>405.75629900000001</v>
      </c>
      <c r="S104" s="62"/>
      <c r="T104" s="62"/>
      <c r="V104" s="200"/>
      <c r="W104" s="104"/>
      <c r="X104" s="201"/>
      <c r="Y104" s="202"/>
      <c r="AA104" s="203"/>
      <c r="AC104" s="204">
        <f t="shared" si="52"/>
        <v>2</v>
      </c>
      <c r="AE104" s="62">
        <f t="shared" si="57"/>
        <v>434.18331899999998</v>
      </c>
      <c r="AF104" s="62">
        <v>407.75629900000001</v>
      </c>
      <c r="AG104" s="204">
        <f t="shared" si="58"/>
        <v>405.75629900000001</v>
      </c>
    </row>
    <row r="105" spans="1:33" s="125" customFormat="1" hidden="1" outlineLevel="1" x14ac:dyDescent="0.3">
      <c r="A105" s="68" t="s">
        <v>183</v>
      </c>
      <c r="B105" s="61">
        <v>45.153230999999998</v>
      </c>
      <c r="C105" s="62">
        <v>47.551405000000003</v>
      </c>
      <c r="D105" s="65">
        <f t="shared" si="53"/>
        <v>92.704635999999994</v>
      </c>
      <c r="E105" s="61">
        <v>56.176878000000002</v>
      </c>
      <c r="F105" s="62">
        <v>11.598235000000001</v>
      </c>
      <c r="G105" s="62">
        <v>117.95607099999999</v>
      </c>
      <c r="H105" s="62">
        <v>25.315683</v>
      </c>
      <c r="I105" s="62">
        <v>10.731514000000001</v>
      </c>
      <c r="J105" s="65">
        <f t="shared" si="54"/>
        <v>221.77838100000002</v>
      </c>
      <c r="K105" s="62">
        <v>6.0378470000000002</v>
      </c>
      <c r="L105" s="62">
        <v>74.679019999999994</v>
      </c>
      <c r="M105" s="62">
        <v>25.810324000000001</v>
      </c>
      <c r="N105" s="65">
        <f t="shared" si="55"/>
        <v>106.52719099999999</v>
      </c>
      <c r="O105" s="63">
        <v>5.9446300000000001</v>
      </c>
      <c r="P105" s="62">
        <f t="shared" si="56"/>
        <v>426.954838</v>
      </c>
      <c r="Q105" s="135">
        <v>426.954838</v>
      </c>
      <c r="R105" s="64">
        <v>401.45630199999999</v>
      </c>
      <c r="S105" s="62"/>
      <c r="T105" s="62"/>
      <c r="V105" s="200"/>
      <c r="W105" s="104"/>
      <c r="X105" s="201"/>
      <c r="Y105" s="202"/>
      <c r="AA105" s="203"/>
      <c r="AC105" s="204">
        <f t="shared" si="52"/>
        <v>0</v>
      </c>
      <c r="AE105" s="62">
        <f t="shared" si="57"/>
        <v>426.954838</v>
      </c>
      <c r="AF105" s="62">
        <v>401.45630199999999</v>
      </c>
      <c r="AG105" s="204">
        <f t="shared" si="58"/>
        <v>401.45630199999999</v>
      </c>
    </row>
    <row r="106" spans="1:33" s="125" customFormat="1" hidden="1" outlineLevel="1" x14ac:dyDescent="0.3">
      <c r="A106" s="68" t="s">
        <v>184</v>
      </c>
      <c r="B106" s="61">
        <v>52.110601000000003</v>
      </c>
      <c r="C106" s="62">
        <v>54.495744000000002</v>
      </c>
      <c r="D106" s="65">
        <f t="shared" si="53"/>
        <v>106.606345</v>
      </c>
      <c r="E106" s="61">
        <v>50.248614000000003</v>
      </c>
      <c r="F106" s="62">
        <v>17.321086000000001</v>
      </c>
      <c r="G106" s="62">
        <v>144.23298500000001</v>
      </c>
      <c r="H106" s="62">
        <v>31.179835000000001</v>
      </c>
      <c r="I106" s="62">
        <v>12.919968000000001</v>
      </c>
      <c r="J106" s="65">
        <f t="shared" si="54"/>
        <v>255.90248800000003</v>
      </c>
      <c r="K106" s="62">
        <v>9.2946229999999996</v>
      </c>
      <c r="L106" s="62">
        <v>108.48951700000001</v>
      </c>
      <c r="M106" s="62">
        <v>45.092213999999998</v>
      </c>
      <c r="N106" s="65">
        <f t="shared" si="55"/>
        <v>162.87635399999999</v>
      </c>
      <c r="O106" s="63">
        <v>4.2266000000000004</v>
      </c>
      <c r="P106" s="62">
        <f t="shared" si="56"/>
        <v>529.61178700000005</v>
      </c>
      <c r="Q106" s="135">
        <v>512.81178699999998</v>
      </c>
      <c r="R106" s="64">
        <v>480.31996399999991</v>
      </c>
      <c r="S106" s="62"/>
      <c r="T106" s="62"/>
      <c r="V106" s="200"/>
      <c r="W106" s="104"/>
      <c r="X106" s="201"/>
      <c r="Y106" s="202"/>
      <c r="AA106" s="203"/>
      <c r="AC106" s="204">
        <f t="shared" si="52"/>
        <v>16.800000000000068</v>
      </c>
      <c r="AE106" s="62">
        <f t="shared" si="57"/>
        <v>512.81178699999998</v>
      </c>
      <c r="AF106" s="62">
        <v>497.11996399999998</v>
      </c>
      <c r="AG106" s="204">
        <f t="shared" si="58"/>
        <v>480.31996399999991</v>
      </c>
    </row>
    <row r="107" spans="1:33" s="125" customFormat="1" hidden="1" outlineLevel="1" x14ac:dyDescent="0.3">
      <c r="A107" s="68" t="s">
        <v>185</v>
      </c>
      <c r="B107" s="61">
        <v>45.798895000000002</v>
      </c>
      <c r="C107" s="62">
        <v>45.981954000000002</v>
      </c>
      <c r="D107" s="65">
        <f t="shared" si="53"/>
        <v>91.780849000000003</v>
      </c>
      <c r="E107" s="61">
        <v>61.295617</v>
      </c>
      <c r="F107" s="62">
        <v>16.394995000000002</v>
      </c>
      <c r="G107" s="62">
        <v>136.65141399999999</v>
      </c>
      <c r="H107" s="62">
        <v>30.187063999999999</v>
      </c>
      <c r="I107" s="62">
        <v>12.838359000000001</v>
      </c>
      <c r="J107" s="65">
        <f t="shared" si="54"/>
        <v>257.36744899999997</v>
      </c>
      <c r="K107" s="62">
        <v>9.2194900000000004</v>
      </c>
      <c r="L107" s="62">
        <v>66.088588000000001</v>
      </c>
      <c r="M107" s="62">
        <v>25.245087000000002</v>
      </c>
      <c r="N107" s="65">
        <f t="shared" si="55"/>
        <v>100.55316499999999</v>
      </c>
      <c r="O107" s="63">
        <v>10.631112</v>
      </c>
      <c r="P107" s="62">
        <f t="shared" si="56"/>
        <v>460.33257499999996</v>
      </c>
      <c r="Q107" s="135">
        <v>460.33257499999996</v>
      </c>
      <c r="R107" s="64">
        <v>432.22117900000001</v>
      </c>
      <c r="S107" s="62"/>
      <c r="T107" s="62"/>
      <c r="V107" s="200"/>
      <c r="W107" s="104"/>
      <c r="X107" s="201"/>
      <c r="Y107" s="202"/>
      <c r="AA107" s="203"/>
      <c r="AC107" s="204">
        <f t="shared" si="52"/>
        <v>0</v>
      </c>
      <c r="AE107" s="62">
        <f t="shared" si="57"/>
        <v>460.33257499999996</v>
      </c>
      <c r="AF107" s="62">
        <v>432.22117900000001</v>
      </c>
      <c r="AG107" s="204">
        <f t="shared" si="58"/>
        <v>432.22117900000001</v>
      </c>
    </row>
    <row r="108" spans="1:33" s="125" customFormat="1" hidden="1" outlineLevel="1" x14ac:dyDescent="0.3">
      <c r="A108" s="68" t="s">
        <v>186</v>
      </c>
      <c r="B108" s="61">
        <v>40.752017000000002</v>
      </c>
      <c r="C108" s="62">
        <v>47.144429000000002</v>
      </c>
      <c r="D108" s="65">
        <f t="shared" si="53"/>
        <v>87.896445999999997</v>
      </c>
      <c r="E108" s="61">
        <v>56.754098999999997</v>
      </c>
      <c r="F108" s="62">
        <v>12.674092999999999</v>
      </c>
      <c r="G108" s="62">
        <v>108.243779</v>
      </c>
      <c r="H108" s="62">
        <v>28.109321000000001</v>
      </c>
      <c r="I108" s="62">
        <v>10.214897000000001</v>
      </c>
      <c r="J108" s="65">
        <f t="shared" si="54"/>
        <v>215.99618900000002</v>
      </c>
      <c r="K108" s="62">
        <v>6.0462009999999999</v>
      </c>
      <c r="L108" s="62">
        <v>70.291031000000004</v>
      </c>
      <c r="M108" s="62">
        <v>23.441231999999999</v>
      </c>
      <c r="N108" s="65">
        <f t="shared" si="55"/>
        <v>99.778464</v>
      </c>
      <c r="O108" s="63">
        <v>4.4113150000000001</v>
      </c>
      <c r="P108" s="62">
        <f t="shared" si="56"/>
        <v>408.08241399999997</v>
      </c>
      <c r="Q108" s="135">
        <v>408.08241399999997</v>
      </c>
      <c r="R108" s="64">
        <v>383.02212400000002</v>
      </c>
      <c r="S108" s="62"/>
      <c r="T108" s="62"/>
      <c r="V108" s="200"/>
      <c r="W108" s="104"/>
      <c r="X108" s="201"/>
      <c r="Y108" s="202"/>
      <c r="AA108" s="203"/>
      <c r="AC108" s="204">
        <f t="shared" si="52"/>
        <v>0</v>
      </c>
      <c r="AE108" s="62">
        <f t="shared" si="57"/>
        <v>408.08241399999997</v>
      </c>
      <c r="AF108" s="62">
        <v>383.02212400000002</v>
      </c>
      <c r="AG108" s="204">
        <f t="shared" si="58"/>
        <v>383.02212400000002</v>
      </c>
    </row>
    <row r="109" spans="1:33" s="125" customFormat="1" hidden="1" outlineLevel="1" x14ac:dyDescent="0.3">
      <c r="A109" s="68" t="s">
        <v>187</v>
      </c>
      <c r="B109" s="61">
        <v>60.442585999999999</v>
      </c>
      <c r="C109" s="62">
        <v>61.198</v>
      </c>
      <c r="D109" s="65">
        <f t="shared" si="53"/>
        <v>121.640586</v>
      </c>
      <c r="E109" s="61">
        <v>68.901859999999999</v>
      </c>
      <c r="F109" s="62">
        <v>29.450216000000001</v>
      </c>
      <c r="G109" s="62">
        <v>137.23279500000001</v>
      </c>
      <c r="H109" s="62">
        <v>32.233384000000001</v>
      </c>
      <c r="I109" s="62">
        <v>11.987962</v>
      </c>
      <c r="J109" s="65">
        <f t="shared" si="54"/>
        <v>279.80621700000006</v>
      </c>
      <c r="K109" s="62">
        <v>17.105333999999999</v>
      </c>
      <c r="L109" s="62">
        <v>84.468061000000006</v>
      </c>
      <c r="M109" s="62">
        <v>29.474990999999999</v>
      </c>
      <c r="N109" s="65">
        <f t="shared" si="55"/>
        <v>131.04838599999999</v>
      </c>
      <c r="O109" s="63">
        <v>6.2610040000000007</v>
      </c>
      <c r="P109" s="62">
        <f t="shared" si="56"/>
        <v>538.75619300000005</v>
      </c>
      <c r="Q109" s="135">
        <v>538.75619300000005</v>
      </c>
      <c r="R109" s="64">
        <v>505.60463900000002</v>
      </c>
      <c r="S109" s="62"/>
      <c r="T109" s="62"/>
      <c r="V109" s="200"/>
      <c r="W109" s="104"/>
      <c r="X109" s="201"/>
      <c r="Y109" s="202"/>
      <c r="AA109" s="203"/>
      <c r="AC109" s="204">
        <f t="shared" si="52"/>
        <v>0</v>
      </c>
      <c r="AE109" s="62">
        <f t="shared" si="57"/>
        <v>538.75619300000005</v>
      </c>
      <c r="AF109" s="62">
        <v>505.60463900000002</v>
      </c>
      <c r="AG109" s="204">
        <f t="shared" si="58"/>
        <v>505.60463900000002</v>
      </c>
    </row>
    <row r="110" spans="1:33" s="125" customFormat="1" hidden="1" outlineLevel="1" x14ac:dyDescent="0.3">
      <c r="A110" s="68" t="s">
        <v>188</v>
      </c>
      <c r="B110" s="61">
        <v>46.973731999999998</v>
      </c>
      <c r="C110" s="62">
        <v>46.785750999999998</v>
      </c>
      <c r="D110" s="65">
        <f t="shared" si="53"/>
        <v>93.759482999999989</v>
      </c>
      <c r="E110" s="61">
        <v>54.015355999999997</v>
      </c>
      <c r="F110" s="62">
        <v>22.657194</v>
      </c>
      <c r="G110" s="62">
        <v>113.80626599999999</v>
      </c>
      <c r="H110" s="62">
        <v>25.248497</v>
      </c>
      <c r="I110" s="62">
        <v>9.7551039999999993</v>
      </c>
      <c r="J110" s="65">
        <f t="shared" si="54"/>
        <v>225.48241699999997</v>
      </c>
      <c r="K110" s="62">
        <v>9.3011649999999992</v>
      </c>
      <c r="L110" s="62">
        <v>76.884765000000002</v>
      </c>
      <c r="M110" s="62">
        <v>25.589943999999999</v>
      </c>
      <c r="N110" s="65">
        <f t="shared" si="55"/>
        <v>111.775874</v>
      </c>
      <c r="O110" s="63">
        <v>2.3118099999999999</v>
      </c>
      <c r="P110" s="62">
        <f t="shared" si="56"/>
        <v>433.32958399999995</v>
      </c>
      <c r="Q110" s="135">
        <v>433.32958399999995</v>
      </c>
      <c r="R110" s="64">
        <v>405.98231900000002</v>
      </c>
      <c r="S110" s="62"/>
      <c r="T110" s="62"/>
      <c r="V110" s="200"/>
      <c r="W110" s="104"/>
      <c r="X110" s="201"/>
      <c r="Y110" s="202"/>
      <c r="AA110" s="203"/>
      <c r="AC110" s="204">
        <f t="shared" si="52"/>
        <v>0</v>
      </c>
      <c r="AE110" s="62">
        <f t="shared" si="57"/>
        <v>433.32958399999995</v>
      </c>
      <c r="AF110" s="62">
        <v>405.98231900000002</v>
      </c>
      <c r="AG110" s="204">
        <f t="shared" si="58"/>
        <v>405.98231900000002</v>
      </c>
    </row>
    <row r="111" spans="1:33" s="125" customFormat="1" hidden="1" outlineLevel="1" x14ac:dyDescent="0.3">
      <c r="A111" s="68" t="s">
        <v>189</v>
      </c>
      <c r="B111" s="61">
        <v>49.711219</v>
      </c>
      <c r="C111" s="62">
        <v>50.479427999999999</v>
      </c>
      <c r="D111" s="65">
        <f t="shared" si="53"/>
        <v>100.190647</v>
      </c>
      <c r="E111" s="61">
        <v>27.512854000000001</v>
      </c>
      <c r="F111" s="62">
        <v>23.673826999999999</v>
      </c>
      <c r="G111" s="62">
        <v>128.15720300000001</v>
      </c>
      <c r="H111" s="62">
        <v>27.751308000000002</v>
      </c>
      <c r="I111" s="62">
        <v>11.107628999999999</v>
      </c>
      <c r="J111" s="65">
        <f t="shared" si="54"/>
        <v>218.202821</v>
      </c>
      <c r="K111" s="62">
        <v>7.5373089999999996</v>
      </c>
      <c r="L111" s="62">
        <v>84.324111000000002</v>
      </c>
      <c r="M111" s="62">
        <v>25.385584000000001</v>
      </c>
      <c r="N111" s="65">
        <f t="shared" si="55"/>
        <v>117.247004</v>
      </c>
      <c r="O111" s="63">
        <v>1.855478</v>
      </c>
      <c r="P111" s="62">
        <f t="shared" si="56"/>
        <v>437.49594999999999</v>
      </c>
      <c r="Q111" s="135">
        <v>437.49594999999999</v>
      </c>
      <c r="R111" s="64">
        <v>408.885783</v>
      </c>
      <c r="S111" s="62"/>
      <c r="T111" s="62"/>
      <c r="V111" s="200"/>
      <c r="W111" s="104"/>
      <c r="X111" s="201"/>
      <c r="Y111" s="202"/>
      <c r="AA111" s="203"/>
      <c r="AC111" s="204">
        <f t="shared" si="52"/>
        <v>0</v>
      </c>
      <c r="AE111" s="62">
        <f t="shared" si="57"/>
        <v>437.49594999999999</v>
      </c>
      <c r="AF111" s="62">
        <v>408.885783</v>
      </c>
      <c r="AG111" s="204">
        <f t="shared" si="58"/>
        <v>408.885783</v>
      </c>
    </row>
    <row r="112" spans="1:33" s="125" customFormat="1" hidden="1" outlineLevel="1" x14ac:dyDescent="0.3">
      <c r="A112" s="68"/>
      <c r="B112" s="61"/>
      <c r="C112" s="62"/>
      <c r="D112" s="65"/>
      <c r="E112" s="61"/>
      <c r="F112" s="62"/>
      <c r="G112" s="62"/>
      <c r="H112" s="62"/>
      <c r="I112" s="62"/>
      <c r="J112" s="65"/>
      <c r="K112" s="62"/>
      <c r="L112" s="62"/>
      <c r="M112" s="62"/>
      <c r="N112" s="65"/>
      <c r="O112" s="63"/>
      <c r="P112" s="62"/>
      <c r="Q112" s="135"/>
      <c r="R112" s="64"/>
      <c r="S112" s="62"/>
      <c r="T112" s="62"/>
      <c r="V112" s="200"/>
      <c r="W112" s="104"/>
      <c r="X112" s="201"/>
      <c r="Y112" s="202"/>
      <c r="AA112" s="203"/>
      <c r="AC112" s="203"/>
      <c r="AF112" s="62"/>
      <c r="AG112" s="203"/>
    </row>
    <row r="113" spans="1:42" s="125" customFormat="1" ht="23.25" hidden="1" outlineLevel="1" x14ac:dyDescent="0.3">
      <c r="A113" s="60" t="s">
        <v>177</v>
      </c>
      <c r="B113" s="61">
        <f>SUM(B114:B125)</f>
        <v>516.93846499999995</v>
      </c>
      <c r="C113" s="62">
        <f t="shared" ref="C113:R113" si="59">SUM(C114:C125)</f>
        <v>411.037261</v>
      </c>
      <c r="D113" s="65">
        <f>SUM(D114:D125)</f>
        <v>927.97572600000012</v>
      </c>
      <c r="E113" s="61">
        <f t="shared" si="59"/>
        <v>470.16936299999998</v>
      </c>
      <c r="F113" s="62">
        <f t="shared" si="59"/>
        <v>218.25546800000004</v>
      </c>
      <c r="G113" s="62">
        <f t="shared" si="59"/>
        <v>1204.1828579999999</v>
      </c>
      <c r="H113" s="62">
        <f t="shared" si="59"/>
        <v>295.52134799999999</v>
      </c>
      <c r="I113" s="62">
        <f t="shared" si="59"/>
        <v>116.89987100000002</v>
      </c>
      <c r="J113" s="65">
        <f>SUM(J114:J125)</f>
        <v>2305.0289080000002</v>
      </c>
      <c r="K113" s="62">
        <f>SUM(K114:K125)</f>
        <v>77.309839000000011</v>
      </c>
      <c r="L113" s="62">
        <f t="shared" si="59"/>
        <v>852.46632900000009</v>
      </c>
      <c r="M113" s="62">
        <f t="shared" si="59"/>
        <v>344.13732399999998</v>
      </c>
      <c r="N113" s="65">
        <f t="shared" si="59"/>
        <v>1273.9134919999999</v>
      </c>
      <c r="O113" s="63">
        <f>SUM(O114:O125)</f>
        <v>70.461688999999993</v>
      </c>
      <c r="P113" s="62">
        <f t="shared" si="59"/>
        <v>4577.3798150000002</v>
      </c>
      <c r="Q113" s="135">
        <f t="shared" si="59"/>
        <v>4544.9383290000005</v>
      </c>
      <c r="R113" s="64">
        <f t="shared" si="59"/>
        <v>4248.2725949999995</v>
      </c>
      <c r="S113" s="62"/>
      <c r="T113" s="62"/>
      <c r="V113" s="48" t="s">
        <v>153</v>
      </c>
      <c r="W113" s="48" t="s">
        <v>154</v>
      </c>
      <c r="X113" s="201"/>
      <c r="Y113" s="202"/>
      <c r="AA113" s="203"/>
      <c r="AC113" s="207">
        <f>SUM(AC114:AC125)</f>
        <v>32.441485999999998</v>
      </c>
      <c r="AE113" s="62">
        <f>SUM(AE114:AE125)</f>
        <v>4544.9383290000005</v>
      </c>
      <c r="AF113" s="62">
        <f t="shared" ref="AF113" si="60">SUM(AF114:AF125)</f>
        <v>4280.7140810000001</v>
      </c>
      <c r="AG113" s="62">
        <f>SUM(AG114:AG125)</f>
        <v>4248.2725949999995</v>
      </c>
    </row>
    <row r="114" spans="1:42" s="125" customFormat="1" hidden="1" outlineLevel="1" x14ac:dyDescent="0.3">
      <c r="A114" s="68" t="s">
        <v>178</v>
      </c>
      <c r="B114" s="61">
        <v>44.674669999999999</v>
      </c>
      <c r="C114" s="62">
        <v>28.331111</v>
      </c>
      <c r="D114" s="65">
        <f>B114+C114</f>
        <v>73.005780999999999</v>
      </c>
      <c r="E114" s="61">
        <v>33.775149999999996</v>
      </c>
      <c r="F114" s="62">
        <v>20.620262</v>
      </c>
      <c r="G114" s="62">
        <v>117.775818</v>
      </c>
      <c r="H114" s="62">
        <v>22.775224000000001</v>
      </c>
      <c r="I114" s="62">
        <v>10.467162</v>
      </c>
      <c r="J114" s="65">
        <f>+F114+G114+H114+I114+E114</f>
        <v>205.41361600000002</v>
      </c>
      <c r="K114" s="62">
        <v>3.8901029999999999</v>
      </c>
      <c r="L114" s="62">
        <v>81.015895999999998</v>
      </c>
      <c r="M114" s="62">
        <v>25.729628000000002</v>
      </c>
      <c r="N114" s="65">
        <f>+K114+L114+M114</f>
        <v>110.635627</v>
      </c>
      <c r="O114" s="63">
        <v>4.4298270000000004</v>
      </c>
      <c r="P114" s="62">
        <f t="shared" ref="P114:P125" si="61">+O114+N114+J114+D114</f>
        <v>393.48485100000005</v>
      </c>
      <c r="Q114" s="135">
        <v>393.48485100000005</v>
      </c>
      <c r="R114" s="64">
        <v>366.80714699999999</v>
      </c>
      <c r="S114" s="62"/>
      <c r="T114" s="62"/>
      <c r="U114" s="200" t="s">
        <v>193</v>
      </c>
      <c r="V114" s="104">
        <f>+P114+P115+P116</f>
        <v>1077.9239520000001</v>
      </c>
      <c r="W114" s="104">
        <f>+Q114+Q115+Q116</f>
        <v>1061.855552</v>
      </c>
      <c r="X114" s="104">
        <f>+R114+R115+R116</f>
        <v>987.43887999999993</v>
      </c>
      <c r="Y114" s="202"/>
      <c r="AA114" s="203"/>
      <c r="AC114" s="204">
        <f t="shared" ref="AC114:AC125" si="62">+P114-Q114</f>
        <v>0</v>
      </c>
      <c r="AE114" s="62">
        <f>+P114-AC114</f>
        <v>393.48485100000005</v>
      </c>
      <c r="AF114" s="62">
        <v>366.80714699999999</v>
      </c>
      <c r="AG114" s="204">
        <f>+AF114-AC114</f>
        <v>366.80714699999999</v>
      </c>
    </row>
    <row r="115" spans="1:42" s="125" customFormat="1" hidden="1" outlineLevel="1" x14ac:dyDescent="0.3">
      <c r="A115" s="68" t="s">
        <v>179</v>
      </c>
      <c r="B115" s="61">
        <v>39.125810000000001</v>
      </c>
      <c r="C115" s="62">
        <v>20.844154</v>
      </c>
      <c r="D115" s="65">
        <f t="shared" ref="D115:D125" si="63">B115+C115</f>
        <v>59.969964000000004</v>
      </c>
      <c r="E115" s="61">
        <v>28.548297000000002</v>
      </c>
      <c r="F115" s="62">
        <v>12.694057000000001</v>
      </c>
      <c r="G115" s="62">
        <v>95.755340000000004</v>
      </c>
      <c r="H115" s="62">
        <v>18.950119000000001</v>
      </c>
      <c r="I115" s="62">
        <v>8.8446160000000003</v>
      </c>
      <c r="J115" s="65">
        <f t="shared" si="54"/>
        <v>164.792429</v>
      </c>
      <c r="K115" s="62">
        <v>5.2370000000000001</v>
      </c>
      <c r="L115" s="62">
        <v>67.670283999999995</v>
      </c>
      <c r="M115" s="62">
        <v>15.382887999999999</v>
      </c>
      <c r="N115" s="65">
        <f t="shared" ref="N115:N125" si="64">+K115+L115+M115</f>
        <v>88.290171999999984</v>
      </c>
      <c r="O115" s="63">
        <v>4.3025960000000003</v>
      </c>
      <c r="P115" s="62">
        <f t="shared" si="61"/>
        <v>317.35516099999995</v>
      </c>
      <c r="Q115" s="135">
        <v>317.35516099999995</v>
      </c>
      <c r="R115" s="64">
        <v>294.04453100000001</v>
      </c>
      <c r="S115" s="62"/>
      <c r="T115" s="62"/>
      <c r="U115" s="200" t="s">
        <v>194</v>
      </c>
      <c r="V115" s="104">
        <f>+P117+P118+P119</f>
        <v>1000.653546</v>
      </c>
      <c r="W115" s="104">
        <f>+Q117+Q118+Q119</f>
        <v>995.01954599999999</v>
      </c>
      <c r="X115" s="104">
        <f>+R117+R118+R119</f>
        <v>930.51006299999995</v>
      </c>
      <c r="Y115" s="202"/>
      <c r="AA115" s="203"/>
      <c r="AC115" s="204">
        <f t="shared" si="62"/>
        <v>0</v>
      </c>
      <c r="AE115" s="62">
        <f t="shared" ref="AE115:AE125" si="65">+P115-AC115</f>
        <v>317.35516099999995</v>
      </c>
      <c r="AF115" s="62">
        <v>294.04453100000001</v>
      </c>
      <c r="AG115" s="204">
        <f t="shared" ref="AG115:AG125" si="66">+AF115-AC115</f>
        <v>294.04453100000001</v>
      </c>
    </row>
    <row r="116" spans="1:42" s="125" customFormat="1" hidden="1" outlineLevel="1" x14ac:dyDescent="0.3">
      <c r="A116" s="68" t="s">
        <v>180</v>
      </c>
      <c r="B116" s="61">
        <v>40.050953</v>
      </c>
      <c r="C116" s="62">
        <v>26.950120999999999</v>
      </c>
      <c r="D116" s="65">
        <f t="shared" si="63"/>
        <v>67.001074000000003</v>
      </c>
      <c r="E116" s="61">
        <v>27.045856000000001</v>
      </c>
      <c r="F116" s="62">
        <v>17.986839</v>
      </c>
      <c r="G116" s="62">
        <v>106.671683</v>
      </c>
      <c r="H116" s="62">
        <v>19.969429999999999</v>
      </c>
      <c r="I116" s="62">
        <v>9.556832</v>
      </c>
      <c r="J116" s="65">
        <f t="shared" si="54"/>
        <v>181.23063999999999</v>
      </c>
      <c r="K116" s="62">
        <v>7.0200950000000004</v>
      </c>
      <c r="L116" s="62">
        <v>70.009743999999998</v>
      </c>
      <c r="M116" s="62">
        <v>37.972065000000001</v>
      </c>
      <c r="N116" s="65">
        <f t="shared" si="64"/>
        <v>115.001904</v>
      </c>
      <c r="O116" s="63">
        <v>3.8503219999999998</v>
      </c>
      <c r="P116" s="62">
        <f t="shared" si="61"/>
        <v>367.08393999999998</v>
      </c>
      <c r="Q116" s="135">
        <v>351.01553999999999</v>
      </c>
      <c r="R116" s="64">
        <v>326.58720199999999</v>
      </c>
      <c r="S116" s="62"/>
      <c r="T116" s="62"/>
      <c r="U116" s="200" t="s">
        <v>195</v>
      </c>
      <c r="V116" s="104">
        <f>+P120+P121+P122</f>
        <v>1157.6655740000001</v>
      </c>
      <c r="W116" s="104">
        <f>+Q120+Q121+Q122</f>
        <v>1156.5855740000002</v>
      </c>
      <c r="X116" s="104">
        <f>+R120+R121+R122</f>
        <v>1082.721456</v>
      </c>
      <c r="Y116" s="202"/>
      <c r="AA116" s="203"/>
      <c r="AB116" s="62">
        <f>+P116-AC116</f>
        <v>351.01553999999999</v>
      </c>
      <c r="AC116" s="204">
        <f t="shared" si="62"/>
        <v>16.068399999999997</v>
      </c>
      <c r="AE116" s="62">
        <f t="shared" si="65"/>
        <v>351.01553999999999</v>
      </c>
      <c r="AF116" s="62">
        <v>342.65560199999999</v>
      </c>
      <c r="AG116" s="204">
        <f t="shared" si="66"/>
        <v>326.58720199999999</v>
      </c>
    </row>
    <row r="117" spans="1:42" s="125" customFormat="1" hidden="1" outlineLevel="1" x14ac:dyDescent="0.3">
      <c r="A117" s="68" t="s">
        <v>181</v>
      </c>
      <c r="B117" s="61">
        <v>35.469710999999997</v>
      </c>
      <c r="C117" s="62">
        <v>24.45993</v>
      </c>
      <c r="D117" s="65">
        <f t="shared" si="63"/>
        <v>59.929640999999997</v>
      </c>
      <c r="E117" s="61">
        <v>22.677873000000002</v>
      </c>
      <c r="F117" s="62">
        <v>14.808978</v>
      </c>
      <c r="G117" s="62">
        <v>96.493029000000007</v>
      </c>
      <c r="H117" s="62">
        <v>18.622902</v>
      </c>
      <c r="I117" s="62">
        <v>10.477539</v>
      </c>
      <c r="J117" s="65">
        <f t="shared" si="54"/>
        <v>163.08032100000003</v>
      </c>
      <c r="K117" s="62">
        <v>6.1527500000000002</v>
      </c>
      <c r="L117" s="62">
        <v>79.569766000000001</v>
      </c>
      <c r="M117" s="62">
        <v>20.690794</v>
      </c>
      <c r="N117" s="65">
        <f t="shared" si="64"/>
        <v>106.41331</v>
      </c>
      <c r="O117" s="63">
        <v>5.1957529999999998</v>
      </c>
      <c r="P117" s="62">
        <f t="shared" si="61"/>
        <v>334.61902500000002</v>
      </c>
      <c r="Q117" s="135">
        <v>334.61902500000002</v>
      </c>
      <c r="R117" s="64">
        <v>313.045365</v>
      </c>
      <c r="S117" s="62"/>
      <c r="T117" s="62"/>
      <c r="U117" s="200" t="s">
        <v>196</v>
      </c>
      <c r="V117" s="104">
        <f>+P123+P124+P125</f>
        <v>1341.136743</v>
      </c>
      <c r="W117" s="104">
        <f>+Q123+Q124+Q125</f>
        <v>1331.4776569999999</v>
      </c>
      <c r="X117" s="104">
        <f>+R123+R124+R125</f>
        <v>1247.602196</v>
      </c>
      <c r="Y117" s="202"/>
      <c r="AA117" s="203"/>
      <c r="AC117" s="204">
        <f t="shared" si="62"/>
        <v>0</v>
      </c>
      <c r="AE117" s="62">
        <f t="shared" si="65"/>
        <v>334.61902500000002</v>
      </c>
      <c r="AF117" s="62">
        <v>313.045365</v>
      </c>
      <c r="AG117" s="204">
        <f t="shared" si="66"/>
        <v>313.045365</v>
      </c>
    </row>
    <row r="118" spans="1:42" s="125" customFormat="1" hidden="1" outlineLevel="1" x14ac:dyDescent="0.3">
      <c r="A118" s="68" t="s">
        <v>190</v>
      </c>
      <c r="B118" s="61">
        <v>38.596317999999997</v>
      </c>
      <c r="C118" s="62">
        <v>28.777906999999999</v>
      </c>
      <c r="D118" s="65">
        <f t="shared" si="63"/>
        <v>67.374224999999996</v>
      </c>
      <c r="E118" s="61">
        <v>31.9255</v>
      </c>
      <c r="F118" s="62">
        <v>19.179365000000001</v>
      </c>
      <c r="G118" s="62">
        <v>89.790229999999994</v>
      </c>
      <c r="H118" s="62">
        <v>21.567985</v>
      </c>
      <c r="I118" s="62">
        <v>8.9245870000000007</v>
      </c>
      <c r="J118" s="65">
        <f t="shared" si="54"/>
        <v>171.38766699999999</v>
      </c>
      <c r="K118" s="62">
        <v>4.1611180000000001</v>
      </c>
      <c r="L118" s="62">
        <v>59.50949</v>
      </c>
      <c r="M118" s="62">
        <v>24.127696</v>
      </c>
      <c r="N118" s="65">
        <f t="shared" si="64"/>
        <v>87.798304000000002</v>
      </c>
      <c r="O118" s="63">
        <v>4.4515750000000001</v>
      </c>
      <c r="P118" s="62">
        <f t="shared" si="61"/>
        <v>331.01177099999995</v>
      </c>
      <c r="Q118" s="135">
        <v>331.01177099999995</v>
      </c>
      <c r="R118" s="64">
        <v>309.08397500000001</v>
      </c>
      <c r="S118" s="62"/>
      <c r="T118" s="62"/>
      <c r="V118" s="200"/>
      <c r="W118" s="104"/>
      <c r="X118" s="201"/>
      <c r="Y118" s="202"/>
      <c r="AA118" s="203"/>
      <c r="AC118" s="204">
        <f t="shared" si="62"/>
        <v>0</v>
      </c>
      <c r="AE118" s="62">
        <f t="shared" si="65"/>
        <v>331.01177099999995</v>
      </c>
      <c r="AF118" s="62">
        <v>309.08397500000001</v>
      </c>
      <c r="AG118" s="204">
        <f t="shared" si="66"/>
        <v>309.08397500000001</v>
      </c>
    </row>
    <row r="119" spans="1:42" s="125" customFormat="1" hidden="1" outlineLevel="1" x14ac:dyDescent="0.3">
      <c r="A119" s="68" t="s">
        <v>183</v>
      </c>
      <c r="B119" s="61">
        <v>38.053714999999997</v>
      </c>
      <c r="C119" s="62">
        <v>26.309162000000001</v>
      </c>
      <c r="D119" s="65">
        <f t="shared" si="63"/>
        <v>64.362876999999997</v>
      </c>
      <c r="E119" s="61">
        <v>27.130230000000001</v>
      </c>
      <c r="F119" s="62">
        <v>16.949458</v>
      </c>
      <c r="G119" s="62">
        <v>97.921914000000001</v>
      </c>
      <c r="H119" s="62">
        <v>19.312372</v>
      </c>
      <c r="I119" s="62">
        <v>7.9099310000000003</v>
      </c>
      <c r="J119" s="65">
        <f t="shared" si="54"/>
        <v>169.22390500000003</v>
      </c>
      <c r="K119" s="62">
        <v>6.2224089999999999</v>
      </c>
      <c r="L119" s="62">
        <v>64.255609000000007</v>
      </c>
      <c r="M119" s="62">
        <v>28.612368</v>
      </c>
      <c r="N119" s="65">
        <f t="shared" si="64"/>
        <v>99.090386000000009</v>
      </c>
      <c r="O119" s="63">
        <v>2.3455819999999998</v>
      </c>
      <c r="P119" s="62">
        <f t="shared" si="61"/>
        <v>335.02275000000009</v>
      </c>
      <c r="Q119" s="135">
        <v>329.38875000000007</v>
      </c>
      <c r="R119" s="64">
        <v>308.38072299999999</v>
      </c>
      <c r="S119" s="62"/>
      <c r="T119" s="62"/>
      <c r="V119" s="200"/>
      <c r="W119" s="104"/>
      <c r="X119" s="201"/>
      <c r="Y119" s="202"/>
      <c r="AA119" s="203"/>
      <c r="AC119" s="204">
        <f t="shared" si="62"/>
        <v>5.6340000000000146</v>
      </c>
      <c r="AE119" s="62">
        <f t="shared" si="65"/>
        <v>329.38875000000007</v>
      </c>
      <c r="AF119" s="62">
        <v>314.014723</v>
      </c>
      <c r="AG119" s="204">
        <f t="shared" si="66"/>
        <v>308.38072299999999</v>
      </c>
    </row>
    <row r="120" spans="1:42" s="125" customFormat="1" hidden="1" outlineLevel="1" x14ac:dyDescent="0.3">
      <c r="A120" s="68" t="s">
        <v>184</v>
      </c>
      <c r="B120" s="61">
        <v>47.373576999999997</v>
      </c>
      <c r="C120" s="62">
        <v>36.566431999999999</v>
      </c>
      <c r="D120" s="65">
        <f t="shared" si="63"/>
        <v>83.940009000000003</v>
      </c>
      <c r="E120" s="61">
        <v>53.582383999999998</v>
      </c>
      <c r="F120" s="62">
        <v>15.187003000000001</v>
      </c>
      <c r="G120" s="62">
        <v>95.834030999999996</v>
      </c>
      <c r="H120" s="62">
        <v>23.688198</v>
      </c>
      <c r="I120" s="62">
        <v>11.661763000000001</v>
      </c>
      <c r="J120" s="65">
        <f t="shared" si="54"/>
        <v>199.95337899999998</v>
      </c>
      <c r="K120" s="62">
        <v>7.88774</v>
      </c>
      <c r="L120" s="62">
        <v>69.064625000000007</v>
      </c>
      <c r="M120" s="62">
        <v>23.850559000000001</v>
      </c>
      <c r="N120" s="65">
        <f t="shared" si="64"/>
        <v>100.802924</v>
      </c>
      <c r="O120" s="63">
        <v>3.7366739999999998</v>
      </c>
      <c r="P120" s="62">
        <f t="shared" si="61"/>
        <v>388.43298600000003</v>
      </c>
      <c r="Q120" s="135">
        <v>388.43298600000003</v>
      </c>
      <c r="R120" s="64">
        <v>363.38324599999999</v>
      </c>
      <c r="S120" s="62"/>
      <c r="T120" s="62"/>
      <c r="V120" s="200"/>
      <c r="W120" s="104"/>
      <c r="X120" s="201"/>
      <c r="Y120" s="202"/>
      <c r="AA120" s="203"/>
      <c r="AC120" s="204">
        <f t="shared" si="62"/>
        <v>0</v>
      </c>
      <c r="AE120" s="62">
        <f t="shared" si="65"/>
        <v>388.43298600000003</v>
      </c>
      <c r="AF120" s="62">
        <v>363.38324599999999</v>
      </c>
      <c r="AG120" s="204">
        <f t="shared" si="66"/>
        <v>363.38324599999999</v>
      </c>
    </row>
    <row r="121" spans="1:42" s="125" customFormat="1" hidden="1" outlineLevel="1" x14ac:dyDescent="0.3">
      <c r="A121" s="68" t="s">
        <v>185</v>
      </c>
      <c r="B121" s="61">
        <v>41.453724999999999</v>
      </c>
      <c r="C121" s="62">
        <v>33.381410000000002</v>
      </c>
      <c r="D121" s="65">
        <f t="shared" si="63"/>
        <v>74.835135000000008</v>
      </c>
      <c r="E121" s="61">
        <v>40.174379999999999</v>
      </c>
      <c r="F121" s="62">
        <v>11.571189</v>
      </c>
      <c r="G121" s="62">
        <v>95.388199</v>
      </c>
      <c r="H121" s="62">
        <v>24.399833000000001</v>
      </c>
      <c r="I121" s="62">
        <v>10.408086000000001</v>
      </c>
      <c r="J121" s="65">
        <f t="shared" si="54"/>
        <v>181.941687</v>
      </c>
      <c r="K121" s="62">
        <v>6.5954660000000001</v>
      </c>
      <c r="L121" s="62">
        <v>66.267680999999996</v>
      </c>
      <c r="M121" s="62">
        <v>33.705807999999998</v>
      </c>
      <c r="N121" s="65">
        <f t="shared" si="64"/>
        <v>106.56895499999999</v>
      </c>
      <c r="O121" s="63">
        <v>6.5958670000000001</v>
      </c>
      <c r="P121" s="62">
        <f t="shared" si="61"/>
        <v>369.941644</v>
      </c>
      <c r="Q121" s="135">
        <v>368.86164400000001</v>
      </c>
      <c r="R121" s="64">
        <v>345.08929000000001</v>
      </c>
      <c r="S121" s="62"/>
      <c r="T121" s="62"/>
      <c r="V121" s="200"/>
      <c r="W121" s="104"/>
      <c r="X121" s="201"/>
      <c r="Y121" s="202"/>
      <c r="AA121" s="203"/>
      <c r="AC121" s="204">
        <f t="shared" si="62"/>
        <v>1.0799999999999841</v>
      </c>
      <c r="AE121" s="62">
        <f t="shared" si="65"/>
        <v>368.86164400000001</v>
      </c>
      <c r="AF121" s="62">
        <v>346.16928999999999</v>
      </c>
      <c r="AG121" s="204">
        <f t="shared" si="66"/>
        <v>345.08929000000001</v>
      </c>
    </row>
    <row r="122" spans="1:42" s="125" customFormat="1" hidden="1" outlineLevel="1" x14ac:dyDescent="0.3">
      <c r="A122" s="68" t="s">
        <v>186</v>
      </c>
      <c r="B122" s="61">
        <v>44.458112999999997</v>
      </c>
      <c r="C122" s="62">
        <v>38.538581999999998</v>
      </c>
      <c r="D122" s="65">
        <f t="shared" si="63"/>
        <v>82.996694999999988</v>
      </c>
      <c r="E122" s="61">
        <v>54.645389999999999</v>
      </c>
      <c r="F122" s="62">
        <v>15.821379</v>
      </c>
      <c r="G122" s="62">
        <v>93.552060999999995</v>
      </c>
      <c r="H122" s="62">
        <v>32.995181000000002</v>
      </c>
      <c r="I122" s="62">
        <v>10.280681</v>
      </c>
      <c r="J122" s="65">
        <f t="shared" si="54"/>
        <v>207.29469199999997</v>
      </c>
      <c r="K122" s="62">
        <v>6.8270289999999996</v>
      </c>
      <c r="L122" s="62">
        <v>60.148049999999998</v>
      </c>
      <c r="M122" s="62">
        <v>30.283524</v>
      </c>
      <c r="N122" s="65">
        <f t="shared" si="64"/>
        <v>97.258602999999994</v>
      </c>
      <c r="O122" s="63">
        <v>11.740954</v>
      </c>
      <c r="P122" s="62">
        <f t="shared" si="61"/>
        <v>399.29094399999997</v>
      </c>
      <c r="Q122" s="135">
        <v>399.29094399999997</v>
      </c>
      <c r="R122" s="64">
        <v>374.24892</v>
      </c>
      <c r="S122" s="62"/>
      <c r="T122" s="62"/>
      <c r="V122" s="200"/>
      <c r="W122" s="104"/>
      <c r="X122" s="201"/>
      <c r="Y122" s="202"/>
      <c r="AA122" s="203"/>
      <c r="AC122" s="204">
        <f t="shared" si="62"/>
        <v>0</v>
      </c>
      <c r="AE122" s="62">
        <f t="shared" si="65"/>
        <v>399.29094399999997</v>
      </c>
      <c r="AF122" s="62">
        <v>374.24892</v>
      </c>
      <c r="AG122" s="204">
        <f t="shared" si="66"/>
        <v>374.24892</v>
      </c>
    </row>
    <row r="123" spans="1:42" s="125" customFormat="1" hidden="1" outlineLevel="1" x14ac:dyDescent="0.3">
      <c r="A123" s="68" t="s">
        <v>187</v>
      </c>
      <c r="B123" s="61">
        <v>48.044293000000003</v>
      </c>
      <c r="C123" s="62">
        <v>45.263340999999997</v>
      </c>
      <c r="D123" s="65">
        <f t="shared" si="63"/>
        <v>93.307634000000007</v>
      </c>
      <c r="E123" s="61">
        <v>79.241305999999994</v>
      </c>
      <c r="F123" s="62">
        <v>20.911405999999999</v>
      </c>
      <c r="G123" s="62">
        <v>106.773326</v>
      </c>
      <c r="H123" s="62">
        <v>32.914248999999998</v>
      </c>
      <c r="I123" s="62">
        <v>10.982858</v>
      </c>
      <c r="J123" s="65">
        <f t="shared" si="54"/>
        <v>250.82314499999995</v>
      </c>
      <c r="K123" s="62">
        <v>10.103723</v>
      </c>
      <c r="L123" s="62">
        <v>66.455313000000004</v>
      </c>
      <c r="M123" s="62">
        <v>24.852885000000001</v>
      </c>
      <c r="N123" s="65">
        <f t="shared" si="64"/>
        <v>101.41192100000001</v>
      </c>
      <c r="O123" s="63">
        <v>9.2601370000000003</v>
      </c>
      <c r="P123" s="62">
        <f t="shared" si="61"/>
        <v>454.80283699999995</v>
      </c>
      <c r="Q123" s="135">
        <v>454.80283699999995</v>
      </c>
      <c r="R123" s="64">
        <v>426.41402799999997</v>
      </c>
      <c r="S123" s="62"/>
      <c r="T123" s="62"/>
      <c r="V123" s="200"/>
      <c r="W123" s="104"/>
      <c r="X123" s="201"/>
      <c r="Y123" s="202"/>
      <c r="AA123" s="203"/>
      <c r="AC123" s="204">
        <f t="shared" si="62"/>
        <v>0</v>
      </c>
      <c r="AE123" s="62">
        <f t="shared" si="65"/>
        <v>454.80283699999995</v>
      </c>
      <c r="AF123" s="62">
        <v>426.41402799999997</v>
      </c>
      <c r="AG123" s="204">
        <f t="shared" si="66"/>
        <v>426.41402799999997</v>
      </c>
    </row>
    <row r="124" spans="1:42" s="125" customFormat="1" hidden="1" outlineLevel="1" x14ac:dyDescent="0.3">
      <c r="A124" s="68" t="s">
        <v>188</v>
      </c>
      <c r="B124" s="61">
        <v>49.069341000000001</v>
      </c>
      <c r="C124" s="62">
        <v>49.392263999999997</v>
      </c>
      <c r="D124" s="65">
        <f t="shared" si="63"/>
        <v>98.461604999999992</v>
      </c>
      <c r="E124" s="61">
        <v>29.280626999999999</v>
      </c>
      <c r="F124" s="62">
        <v>24.942447000000001</v>
      </c>
      <c r="G124" s="62">
        <v>100.752171</v>
      </c>
      <c r="H124" s="62">
        <v>28.225352000000001</v>
      </c>
      <c r="I124" s="62">
        <v>8.1161220000000007</v>
      </c>
      <c r="J124" s="65">
        <f t="shared" si="54"/>
        <v>191.31671900000001</v>
      </c>
      <c r="K124" s="62">
        <v>7.2108080000000001</v>
      </c>
      <c r="L124" s="62">
        <v>78.366031000000007</v>
      </c>
      <c r="M124" s="62">
        <v>46.190143999999997</v>
      </c>
      <c r="N124" s="65">
        <f t="shared" si="64"/>
        <v>131.76698300000001</v>
      </c>
      <c r="O124" s="63">
        <v>11.865017999999999</v>
      </c>
      <c r="P124" s="62">
        <f t="shared" si="61"/>
        <v>433.41032499999994</v>
      </c>
      <c r="Q124" s="135">
        <v>423.75123899999994</v>
      </c>
      <c r="R124" s="64">
        <v>396.69461899999999</v>
      </c>
      <c r="S124" s="62"/>
      <c r="T124" s="62"/>
      <c r="V124" s="200"/>
      <c r="W124" s="104"/>
      <c r="X124" s="201"/>
      <c r="Y124" s="202"/>
      <c r="AA124" s="203"/>
      <c r="AC124" s="204">
        <f t="shared" si="62"/>
        <v>9.6590860000000021</v>
      </c>
      <c r="AE124" s="62">
        <f t="shared" si="65"/>
        <v>423.75123899999994</v>
      </c>
      <c r="AF124" s="62">
        <v>406.35370499999999</v>
      </c>
      <c r="AG124" s="204">
        <f t="shared" si="66"/>
        <v>396.69461899999999</v>
      </c>
    </row>
    <row r="125" spans="1:42" s="125" customFormat="1" ht="18.75" hidden="1" customHeight="1" outlineLevel="1" x14ac:dyDescent="0.3">
      <c r="A125" s="68" t="s">
        <v>189</v>
      </c>
      <c r="B125" s="61">
        <v>50.568238999999998</v>
      </c>
      <c r="C125" s="62">
        <v>52.222847000000002</v>
      </c>
      <c r="D125" s="65">
        <f t="shared" si="63"/>
        <v>102.79108600000001</v>
      </c>
      <c r="E125" s="61">
        <v>42.14237</v>
      </c>
      <c r="F125" s="62">
        <v>27.583085000000001</v>
      </c>
      <c r="G125" s="62">
        <v>107.475056</v>
      </c>
      <c r="H125" s="62">
        <v>32.100503000000003</v>
      </c>
      <c r="I125" s="62">
        <v>9.2696939999999994</v>
      </c>
      <c r="J125" s="65">
        <f t="shared" si="54"/>
        <v>218.570708</v>
      </c>
      <c r="K125" s="62">
        <v>6.0015980000000004</v>
      </c>
      <c r="L125" s="62">
        <v>90.133840000000006</v>
      </c>
      <c r="M125" s="62">
        <v>32.738965</v>
      </c>
      <c r="N125" s="65">
        <f t="shared" si="64"/>
        <v>128.874403</v>
      </c>
      <c r="O125" s="63">
        <v>2.6873840000000002</v>
      </c>
      <c r="P125" s="62">
        <f t="shared" si="61"/>
        <v>452.92358100000001</v>
      </c>
      <c r="Q125" s="135">
        <v>452.92358100000001</v>
      </c>
      <c r="R125" s="64">
        <v>424.49354899999997</v>
      </c>
      <c r="S125" s="62"/>
      <c r="T125" s="62"/>
      <c r="V125" s="200"/>
      <c r="W125" s="104"/>
      <c r="X125" s="201"/>
      <c r="Y125" s="202"/>
      <c r="AA125" s="203"/>
      <c r="AC125" s="204">
        <f t="shared" si="62"/>
        <v>0</v>
      </c>
      <c r="AE125" s="62">
        <f t="shared" si="65"/>
        <v>452.92358100000001</v>
      </c>
      <c r="AF125" s="62">
        <v>424.49354899999997</v>
      </c>
      <c r="AG125" s="204">
        <f t="shared" si="66"/>
        <v>424.49354899999997</v>
      </c>
    </row>
    <row r="126" spans="1:42" s="125" customFormat="1" ht="46.5" hidden="1" customHeight="1" outlineLevel="1" x14ac:dyDescent="0.3">
      <c r="A126" s="71" t="s">
        <v>212</v>
      </c>
      <c r="B126" s="72">
        <f t="shared" ref="B126:R126" si="67">SUM(B127:B138)</f>
        <v>680.25147300000003</v>
      </c>
      <c r="C126" s="73">
        <f t="shared" si="67"/>
        <v>520.37413499999991</v>
      </c>
      <c r="D126" s="74">
        <f t="shared" si="67"/>
        <v>1200.6256080000001</v>
      </c>
      <c r="E126" s="72">
        <f t="shared" si="67"/>
        <v>649.21635199999992</v>
      </c>
      <c r="F126" s="73">
        <f t="shared" si="67"/>
        <v>241.06711000000001</v>
      </c>
      <c r="G126" s="73">
        <f t="shared" si="67"/>
        <v>1451.5081169999999</v>
      </c>
      <c r="H126" s="73">
        <f t="shared" si="67"/>
        <v>316.00935499999997</v>
      </c>
      <c r="I126" s="73">
        <f t="shared" si="67"/>
        <v>144.702246</v>
      </c>
      <c r="J126" s="74">
        <f t="shared" si="67"/>
        <v>2802.5031799999997</v>
      </c>
      <c r="K126" s="73">
        <f t="shared" si="67"/>
        <v>106.487596</v>
      </c>
      <c r="L126" s="73">
        <f t="shared" si="67"/>
        <v>1083.5763769999999</v>
      </c>
      <c r="M126" s="73">
        <f t="shared" si="67"/>
        <v>354.68390399999998</v>
      </c>
      <c r="N126" s="74">
        <f t="shared" si="67"/>
        <v>1544.747877</v>
      </c>
      <c r="O126" s="75">
        <f t="shared" si="67"/>
        <v>55.997248999999989</v>
      </c>
      <c r="P126" s="73">
        <f t="shared" si="67"/>
        <v>5603.8739139999998</v>
      </c>
      <c r="Q126" s="280">
        <f t="shared" si="67"/>
        <v>5590.2467139999999</v>
      </c>
      <c r="R126" s="76">
        <f t="shared" si="67"/>
        <v>5208.438881</v>
      </c>
      <c r="S126" s="73"/>
      <c r="T126" s="73"/>
      <c r="V126" s="48" t="s">
        <v>153</v>
      </c>
      <c r="W126" s="48" t="s">
        <v>154</v>
      </c>
      <c r="X126" s="201"/>
      <c r="Y126" s="202"/>
      <c r="AA126" s="204">
        <f>+P126-Q126</f>
        <v>13.627199999999903</v>
      </c>
      <c r="AB126" s="203">
        <v>5222.0660809999999</v>
      </c>
      <c r="AC126" s="207">
        <f>SUM(AC127:AC138)</f>
        <v>13.627200000000073</v>
      </c>
      <c r="AE126" s="73">
        <f>SUM(AE127:AE138)</f>
        <v>5590.2467139999999</v>
      </c>
      <c r="AF126" s="204">
        <f>SUM(AF127:AF138)</f>
        <v>5222.0660809999999</v>
      </c>
      <c r="AG126" s="73">
        <f>SUM(AG127:AG138)</f>
        <v>5208.438881</v>
      </c>
      <c r="AH126" s="202">
        <f t="shared" ref="AH126:AH137" si="68">+R126-AG126</f>
        <v>0</v>
      </c>
      <c r="AJ126" s="204"/>
      <c r="AK126" s="73">
        <f t="shared" ref="AK126:AM126" si="69">SUM(AK127:AK138)</f>
        <v>5016.4100389999994</v>
      </c>
      <c r="AL126" s="204">
        <f>SUM(AL127:AL138)</f>
        <v>5002.7828389999995</v>
      </c>
      <c r="AM126" s="73">
        <f t="shared" si="69"/>
        <v>5016.4100389999994</v>
      </c>
      <c r="AN126" s="204"/>
      <c r="AO126" s="204"/>
    </row>
    <row r="127" spans="1:42" s="125" customFormat="1" hidden="1" outlineLevel="1" x14ac:dyDescent="0.3">
      <c r="A127" s="68" t="s">
        <v>178</v>
      </c>
      <c r="B127" s="61">
        <v>38.017169000000003</v>
      </c>
      <c r="C127" s="62">
        <v>32.750995000000003</v>
      </c>
      <c r="D127" s="65">
        <v>70.768164000000013</v>
      </c>
      <c r="E127" s="61">
        <v>67.22484</v>
      </c>
      <c r="F127" s="62">
        <v>22.645171999999999</v>
      </c>
      <c r="G127" s="62">
        <v>86.819346999999993</v>
      </c>
      <c r="H127" s="62">
        <v>21.692761999999998</v>
      </c>
      <c r="I127" s="62">
        <v>9.5010999999999992</v>
      </c>
      <c r="J127" s="65">
        <v>207.88322099999999</v>
      </c>
      <c r="K127" s="62">
        <v>5.9871429999999997</v>
      </c>
      <c r="L127" s="62">
        <v>94.789760000000001</v>
      </c>
      <c r="M127" s="62">
        <v>19.716456999999998</v>
      </c>
      <c r="N127" s="65">
        <v>120.49336</v>
      </c>
      <c r="O127" s="63">
        <v>2.4299149999999998</v>
      </c>
      <c r="P127" s="62">
        <v>401.57465999999999</v>
      </c>
      <c r="Q127" s="135">
        <v>401.57465999999999</v>
      </c>
      <c r="R127" s="64">
        <v>375.933965</v>
      </c>
      <c r="S127" s="62"/>
      <c r="T127" s="62"/>
      <c r="U127" s="200" t="s">
        <v>193</v>
      </c>
      <c r="V127" s="104">
        <f>+P127+P128+P129</f>
        <v>1202.6660390000002</v>
      </c>
      <c r="W127" s="104">
        <f>+Q127+Q128+Q129</f>
        <v>1202.6660390000002</v>
      </c>
      <c r="X127" s="104">
        <f>+R127+R128+R129</f>
        <v>1122.0016559999999</v>
      </c>
      <c r="Y127" s="202"/>
      <c r="AA127" s="203"/>
      <c r="AB127" s="204">
        <f>+AB126-AA126</f>
        <v>5208.438881</v>
      </c>
      <c r="AC127" s="204">
        <v>0</v>
      </c>
      <c r="AE127" s="62">
        <f>+P127-AC127</f>
        <v>401.57465999999999</v>
      </c>
      <c r="AF127" s="204">
        <v>375.933965</v>
      </c>
      <c r="AG127" s="204">
        <f t="shared" ref="AG127:AG137" si="70">+AF127-AC127</f>
        <v>375.933965</v>
      </c>
      <c r="AH127" s="202">
        <f>+R127-AG127</f>
        <v>0</v>
      </c>
      <c r="AJ127" s="204"/>
      <c r="AK127" s="62">
        <v>365.57105100000001</v>
      </c>
      <c r="AL127" s="204">
        <f t="shared" ref="AL127:AL132" si="71">+AK127-AC127</f>
        <v>365.57105100000001</v>
      </c>
      <c r="AM127" s="62">
        <v>365.57105100000001</v>
      </c>
      <c r="AN127" s="204"/>
      <c r="AO127" s="204"/>
      <c r="AP127" s="204"/>
    </row>
    <row r="128" spans="1:42" s="125" customFormat="1" hidden="1" outlineLevel="1" x14ac:dyDescent="0.3">
      <c r="A128" s="68" t="s">
        <v>179</v>
      </c>
      <c r="B128" s="61">
        <v>41.918244999999999</v>
      </c>
      <c r="C128" s="62">
        <v>25.346309000000002</v>
      </c>
      <c r="D128" s="65">
        <v>67.264554000000004</v>
      </c>
      <c r="E128" s="61">
        <v>51.503231999999997</v>
      </c>
      <c r="F128" s="62">
        <v>13.182387</v>
      </c>
      <c r="G128" s="62">
        <v>93.157360999999995</v>
      </c>
      <c r="H128" s="62">
        <v>23.017613000000001</v>
      </c>
      <c r="I128" s="62">
        <v>7.9637209999999996</v>
      </c>
      <c r="J128" s="65">
        <v>188.82431400000002</v>
      </c>
      <c r="K128" s="62">
        <v>9.6659970000000008</v>
      </c>
      <c r="L128" s="62">
        <v>57.643312999999999</v>
      </c>
      <c r="M128" s="62">
        <v>13.654828999999999</v>
      </c>
      <c r="N128" s="65">
        <v>80.964138999999989</v>
      </c>
      <c r="O128" s="63">
        <v>2.4512040000000002</v>
      </c>
      <c r="P128" s="62">
        <v>339.50421100000005</v>
      </c>
      <c r="Q128" s="135">
        <v>339.50421100000005</v>
      </c>
      <c r="R128" s="64">
        <v>316.166676</v>
      </c>
      <c r="S128" s="62"/>
      <c r="T128" s="62"/>
      <c r="U128" s="200" t="s">
        <v>194</v>
      </c>
      <c r="V128" s="104">
        <f>+P130+P131+P132</f>
        <v>1345.7304899999999</v>
      </c>
      <c r="W128" s="104">
        <f>+Q130+Q131+Q132</f>
        <v>1342.7352900000001</v>
      </c>
      <c r="X128" s="104">
        <f>+R130+R131+R132</f>
        <v>1254.139259</v>
      </c>
      <c r="Y128" s="202"/>
      <c r="AA128" s="203"/>
      <c r="AC128" s="204">
        <v>0</v>
      </c>
      <c r="AE128" s="62">
        <f t="shared" ref="AE128:AE138" si="72">+P128-AC128</f>
        <v>339.50421100000005</v>
      </c>
      <c r="AF128" s="204">
        <v>316.166676</v>
      </c>
      <c r="AG128" s="204">
        <f t="shared" si="70"/>
        <v>316.166676</v>
      </c>
      <c r="AH128" s="202">
        <f>+R128-AG128</f>
        <v>0</v>
      </c>
      <c r="AK128" s="62">
        <v>306.67373199999997</v>
      </c>
      <c r="AL128" s="204">
        <f t="shared" si="71"/>
        <v>306.67373199999997</v>
      </c>
      <c r="AM128" s="62">
        <v>306.67373199999997</v>
      </c>
      <c r="AN128" s="204"/>
      <c r="AO128" s="204"/>
      <c r="AP128" s="204"/>
    </row>
    <row r="129" spans="1:48" s="125" customFormat="1" hidden="1" outlineLevel="1" x14ac:dyDescent="0.3">
      <c r="A129" s="68" t="s">
        <v>180</v>
      </c>
      <c r="B129" s="61">
        <v>53.889468999999998</v>
      </c>
      <c r="C129" s="62">
        <v>33.880763999999999</v>
      </c>
      <c r="D129" s="65">
        <v>87.77023299999999</v>
      </c>
      <c r="E129" s="61">
        <v>65.555524000000005</v>
      </c>
      <c r="F129" s="62">
        <v>17.044430999999999</v>
      </c>
      <c r="G129" s="62">
        <v>126.432451</v>
      </c>
      <c r="H129" s="62">
        <v>26.930588</v>
      </c>
      <c r="I129" s="62">
        <v>12.114228000000001</v>
      </c>
      <c r="J129" s="65">
        <v>248.07722200000001</v>
      </c>
      <c r="K129" s="62">
        <v>9.4881860000000007</v>
      </c>
      <c r="L129" s="62">
        <v>92.893994000000006</v>
      </c>
      <c r="M129" s="62">
        <v>21.349433999999999</v>
      </c>
      <c r="N129" s="65">
        <v>123.73161400000001</v>
      </c>
      <c r="O129" s="63">
        <v>2.0080990000000001</v>
      </c>
      <c r="P129" s="62">
        <v>461.58716800000002</v>
      </c>
      <c r="Q129" s="135">
        <v>461.58716800000002</v>
      </c>
      <c r="R129" s="64">
        <v>429.90101499999997</v>
      </c>
      <c r="S129" s="62"/>
      <c r="T129" s="62"/>
      <c r="U129" s="200" t="s">
        <v>195</v>
      </c>
      <c r="V129" s="104">
        <f>+P133+P134+P135</f>
        <v>1455.8886969999999</v>
      </c>
      <c r="W129" s="104">
        <f>+Q133+Q134+Q135</f>
        <v>1447.2556969999998</v>
      </c>
      <c r="X129" s="104">
        <f>+R133+R134+R135</f>
        <v>1346.5851299999999</v>
      </c>
      <c r="Y129" s="202"/>
      <c r="AA129" s="203"/>
      <c r="AC129" s="204">
        <v>0</v>
      </c>
      <c r="AE129" s="62">
        <f t="shared" si="72"/>
        <v>461.58716800000002</v>
      </c>
      <c r="AF129" s="204">
        <v>429.90101499999997</v>
      </c>
      <c r="AG129" s="204">
        <f t="shared" si="70"/>
        <v>429.90101499999997</v>
      </c>
      <c r="AH129" s="202">
        <f>+R129-AG129</f>
        <v>0</v>
      </c>
      <c r="AK129" s="62">
        <v>415.75379900000001</v>
      </c>
      <c r="AL129" s="204">
        <f t="shared" si="71"/>
        <v>415.75379900000001</v>
      </c>
      <c r="AM129" s="62">
        <v>415.75379900000001</v>
      </c>
      <c r="AN129" s="204"/>
      <c r="AO129" s="204"/>
      <c r="AP129" s="204"/>
    </row>
    <row r="130" spans="1:48" s="125" customFormat="1" hidden="1" outlineLevel="1" x14ac:dyDescent="0.3">
      <c r="A130" s="68" t="s">
        <v>181</v>
      </c>
      <c r="B130" s="61">
        <v>51.049712999999997</v>
      </c>
      <c r="C130" s="62">
        <v>34.719990000000003</v>
      </c>
      <c r="D130" s="65">
        <v>85.769702999999993</v>
      </c>
      <c r="E130" s="61">
        <v>44.539338999999998</v>
      </c>
      <c r="F130" s="62">
        <v>16.110775</v>
      </c>
      <c r="G130" s="62">
        <v>117.732969</v>
      </c>
      <c r="H130" s="62">
        <v>24.910021</v>
      </c>
      <c r="I130" s="62">
        <v>11.024497999999999</v>
      </c>
      <c r="J130" s="65">
        <v>214.31760199999999</v>
      </c>
      <c r="K130" s="62">
        <v>9.1225950000000005</v>
      </c>
      <c r="L130" s="62">
        <v>76.797859000000003</v>
      </c>
      <c r="M130" s="62">
        <v>20.564995</v>
      </c>
      <c r="N130" s="65">
        <v>106.485449</v>
      </c>
      <c r="O130" s="63">
        <v>28.141352999999999</v>
      </c>
      <c r="P130" s="62">
        <v>434.71410699999996</v>
      </c>
      <c r="Q130" s="135">
        <v>431.71890699999994</v>
      </c>
      <c r="R130" s="64">
        <v>402.70619299999998</v>
      </c>
      <c r="S130" s="62"/>
      <c r="T130" s="62"/>
      <c r="U130" s="200" t="s">
        <v>196</v>
      </c>
      <c r="V130" s="104">
        <f>+P136+P137+P138</f>
        <v>1599.588688</v>
      </c>
      <c r="W130" s="104">
        <f>+Q136+Q137+Q138</f>
        <v>1597.589688</v>
      </c>
      <c r="X130" s="104">
        <f>+R136+R137+R138</f>
        <v>1485.7128360000002</v>
      </c>
      <c r="Y130" s="202"/>
      <c r="AA130" s="203"/>
      <c r="AC130" s="204">
        <v>2.9952000000000112</v>
      </c>
      <c r="AE130" s="62">
        <f t="shared" si="72"/>
        <v>431.71890699999994</v>
      </c>
      <c r="AF130" s="204">
        <v>405.701393</v>
      </c>
      <c r="AG130" s="204">
        <f t="shared" si="70"/>
        <v>402.70619299999998</v>
      </c>
      <c r="AH130" s="202">
        <f>+R130-AG130</f>
        <v>0</v>
      </c>
      <c r="AK130" s="62">
        <v>388.78728899999999</v>
      </c>
      <c r="AL130" s="204">
        <f t="shared" si="71"/>
        <v>385.79208899999998</v>
      </c>
      <c r="AM130" s="62">
        <v>388.78728899999999</v>
      </c>
      <c r="AN130" s="204"/>
      <c r="AO130" s="204"/>
      <c r="AP130" s="204"/>
    </row>
    <row r="131" spans="1:48" s="125" customFormat="1" ht="21" hidden="1" outlineLevel="1" x14ac:dyDescent="0.3">
      <c r="A131" s="68" t="s">
        <v>190</v>
      </c>
      <c r="B131" s="61">
        <v>56.642513999999998</v>
      </c>
      <c r="C131" s="62">
        <v>38.101635999999999</v>
      </c>
      <c r="D131" s="65">
        <v>94.744149999999991</v>
      </c>
      <c r="E131" s="61">
        <v>74.836275999999998</v>
      </c>
      <c r="F131" s="62">
        <v>17.752787000000001</v>
      </c>
      <c r="G131" s="62">
        <v>114.61663</v>
      </c>
      <c r="H131" s="62">
        <v>27.170459999999999</v>
      </c>
      <c r="I131" s="62">
        <v>11.268542</v>
      </c>
      <c r="J131" s="65">
        <v>245.64469499999998</v>
      </c>
      <c r="K131" s="62">
        <v>6.3430619999999998</v>
      </c>
      <c r="L131" s="62">
        <v>96.723864000000006</v>
      </c>
      <c r="M131" s="62">
        <v>29.125463</v>
      </c>
      <c r="N131" s="65">
        <v>132.19238900000002</v>
      </c>
      <c r="O131" s="63">
        <v>2.728831</v>
      </c>
      <c r="P131" s="62">
        <v>475.31006500000001</v>
      </c>
      <c r="Q131" s="135">
        <v>475.31006500000001</v>
      </c>
      <c r="R131" s="64">
        <v>444.63956899999999</v>
      </c>
      <c r="S131" s="62"/>
      <c r="T131" s="62"/>
      <c r="V131" s="200"/>
      <c r="W131" s="104"/>
      <c r="X131" s="201"/>
      <c r="Y131" s="202"/>
      <c r="AA131" s="203"/>
      <c r="AC131" s="204">
        <v>0</v>
      </c>
      <c r="AE131" s="62">
        <f t="shared" si="72"/>
        <v>475.31006500000001</v>
      </c>
      <c r="AF131" s="204">
        <v>444.63956899999999</v>
      </c>
      <c r="AG131" s="204">
        <f t="shared" si="70"/>
        <v>444.63956899999999</v>
      </c>
      <c r="AH131" s="202">
        <f>+R131-AG131</f>
        <v>0</v>
      </c>
      <c r="AK131" s="62">
        <v>428.27039200000002</v>
      </c>
      <c r="AL131" s="204">
        <f t="shared" si="71"/>
        <v>428.27039200000002</v>
      </c>
      <c r="AM131" s="62">
        <v>428.27039200000002</v>
      </c>
      <c r="AN131" s="204"/>
      <c r="AO131" s="204"/>
      <c r="AP131" s="204"/>
      <c r="AQ131" s="48" t="s">
        <v>153</v>
      </c>
      <c r="AU131" s="48" t="s">
        <v>154</v>
      </c>
    </row>
    <row r="132" spans="1:48" s="125" customFormat="1" hidden="1" outlineLevel="1" x14ac:dyDescent="0.3">
      <c r="A132" s="68" t="s">
        <v>183</v>
      </c>
      <c r="B132" s="61">
        <v>54.893067000000002</v>
      </c>
      <c r="C132" s="62">
        <v>41.238157000000001</v>
      </c>
      <c r="D132" s="65">
        <v>96.131224000000003</v>
      </c>
      <c r="E132" s="61">
        <v>50.256844000000001</v>
      </c>
      <c r="F132" s="62">
        <v>17.445786999999999</v>
      </c>
      <c r="G132" s="62">
        <v>124.287284</v>
      </c>
      <c r="H132" s="62">
        <v>25.751760999999998</v>
      </c>
      <c r="I132" s="62">
        <v>11.305759</v>
      </c>
      <c r="J132" s="65">
        <v>229.04743499999998</v>
      </c>
      <c r="K132" s="62">
        <v>5.764246</v>
      </c>
      <c r="L132" s="62">
        <v>75.304287000000002</v>
      </c>
      <c r="M132" s="62">
        <v>28.109462000000001</v>
      </c>
      <c r="N132" s="65">
        <v>109.17799500000001</v>
      </c>
      <c r="O132" s="63">
        <v>1.349664</v>
      </c>
      <c r="P132" s="62">
        <v>435.70631800000001</v>
      </c>
      <c r="Q132" s="135">
        <v>435.70631800000001</v>
      </c>
      <c r="R132" s="64">
        <v>406.793497</v>
      </c>
      <c r="S132" s="62"/>
      <c r="T132" s="62"/>
      <c r="V132" s="200"/>
      <c r="W132" s="104"/>
      <c r="X132" s="201"/>
      <c r="Y132" s="202"/>
      <c r="AA132" s="203"/>
      <c r="AC132" s="204">
        <v>0</v>
      </c>
      <c r="AE132" s="62">
        <f t="shared" si="72"/>
        <v>435.70631800000001</v>
      </c>
      <c r="AF132" s="204">
        <v>406.793497</v>
      </c>
      <c r="AG132" s="204">
        <f t="shared" si="70"/>
        <v>406.793497</v>
      </c>
      <c r="AH132" s="202">
        <f t="shared" si="68"/>
        <v>0</v>
      </c>
      <c r="AK132" s="62">
        <v>390.645105</v>
      </c>
      <c r="AL132" s="204">
        <f t="shared" si="71"/>
        <v>390.645105</v>
      </c>
      <c r="AM132" s="62">
        <v>390.645105</v>
      </c>
      <c r="AN132" s="204"/>
      <c r="AO132" s="204"/>
      <c r="AP132" s="209" t="s">
        <v>209</v>
      </c>
      <c r="AQ132" s="209" t="s">
        <v>157</v>
      </c>
      <c r="AR132" s="204"/>
      <c r="AT132" s="209" t="s">
        <v>209</v>
      </c>
      <c r="AU132" s="209" t="s">
        <v>157</v>
      </c>
    </row>
    <row r="133" spans="1:48" s="125" customFormat="1" hidden="1" outlineLevel="1" x14ac:dyDescent="0.3">
      <c r="A133" s="68" t="s">
        <v>184</v>
      </c>
      <c r="B133" s="61">
        <v>58.614448000000003</v>
      </c>
      <c r="C133" s="62">
        <v>47.567307999999997</v>
      </c>
      <c r="D133" s="65">
        <v>106.18175600000001</v>
      </c>
      <c r="E133" s="61">
        <v>42.138849999999998</v>
      </c>
      <c r="F133" s="62">
        <v>25.506250000000001</v>
      </c>
      <c r="G133" s="62">
        <v>133.696325</v>
      </c>
      <c r="H133" s="62">
        <v>26.786588999999999</v>
      </c>
      <c r="I133" s="62">
        <v>13.291641</v>
      </c>
      <c r="J133" s="65">
        <v>241.41965499999998</v>
      </c>
      <c r="K133" s="62">
        <v>7.0089290000000002</v>
      </c>
      <c r="L133" s="62">
        <v>81.161186999999998</v>
      </c>
      <c r="M133" s="62">
        <v>29.731263999999999</v>
      </c>
      <c r="N133" s="65">
        <v>117.90137999999999</v>
      </c>
      <c r="O133" s="63">
        <v>1.960771</v>
      </c>
      <c r="P133" s="62">
        <v>467.46356199999997</v>
      </c>
      <c r="Q133" s="135">
        <v>463.87056199999989</v>
      </c>
      <c r="R133" s="64">
        <v>432.30235299999993</v>
      </c>
      <c r="S133" s="62"/>
      <c r="T133" s="62"/>
      <c r="V133" s="200"/>
      <c r="W133" s="104"/>
      <c r="X133" s="201"/>
      <c r="Y133" s="202"/>
      <c r="AA133" s="203"/>
      <c r="AC133" s="204">
        <v>3.5930000000000746</v>
      </c>
      <c r="AE133" s="62">
        <f t="shared" si="72"/>
        <v>463.87056199999989</v>
      </c>
      <c r="AF133" s="204">
        <v>435.895353</v>
      </c>
      <c r="AG133" s="204">
        <f t="shared" si="70"/>
        <v>432.30235299999993</v>
      </c>
      <c r="AH133" s="202">
        <f>+R133-AG133</f>
        <v>0</v>
      </c>
      <c r="AK133" s="62">
        <v>416.20261799999997</v>
      </c>
      <c r="AL133" s="204">
        <f t="shared" ref="AL133:AL138" si="73">+AK133-AC133</f>
        <v>412.6096179999999</v>
      </c>
      <c r="AM133" s="62">
        <v>416.20261799999997</v>
      </c>
      <c r="AN133" s="204"/>
      <c r="AO133" s="204"/>
      <c r="AP133" s="205">
        <v>1</v>
      </c>
      <c r="AQ133" s="204">
        <v>511.42843199999999</v>
      </c>
      <c r="AR133" s="204"/>
      <c r="AT133" s="205">
        <v>1</v>
      </c>
      <c r="AU133" s="204">
        <v>511.42843199999999</v>
      </c>
    </row>
    <row r="134" spans="1:48" s="125" customFormat="1" hidden="1" outlineLevel="1" x14ac:dyDescent="0.3">
      <c r="A134" s="68" t="s">
        <v>185</v>
      </c>
      <c r="B134" s="61">
        <v>59.580877000000001</v>
      </c>
      <c r="C134" s="62">
        <v>44.631932999999997</v>
      </c>
      <c r="D134" s="65">
        <v>104.21280999999999</v>
      </c>
      <c r="E134" s="61">
        <v>40.004260000000002</v>
      </c>
      <c r="F134" s="62">
        <v>12.843742000000001</v>
      </c>
      <c r="G134" s="62">
        <v>121.384384</v>
      </c>
      <c r="H134" s="62">
        <v>27.218924000000001</v>
      </c>
      <c r="I134" s="62">
        <v>12.928818</v>
      </c>
      <c r="J134" s="65">
        <v>214.38012800000001</v>
      </c>
      <c r="K134" s="62">
        <v>8.8002409999999998</v>
      </c>
      <c r="L134" s="62">
        <v>89.960916999999995</v>
      </c>
      <c r="M134" s="62">
        <v>29.970521000000002</v>
      </c>
      <c r="N134" s="65">
        <v>128.73167899999999</v>
      </c>
      <c r="O134" s="63">
        <v>5.3632470000000003</v>
      </c>
      <c r="P134" s="62">
        <v>452.68786399999999</v>
      </c>
      <c r="Q134" s="135">
        <v>447.64786399999991</v>
      </c>
      <c r="R134" s="64">
        <v>415.67073099999993</v>
      </c>
      <c r="S134" s="62"/>
      <c r="T134" s="62"/>
      <c r="V134" s="200" t="s">
        <v>197</v>
      </c>
      <c r="W134" s="104"/>
      <c r="X134" s="201"/>
      <c r="Y134" s="202"/>
      <c r="AA134" s="203"/>
      <c r="AC134" s="204">
        <v>5.0400000000000773</v>
      </c>
      <c r="AE134" s="62">
        <f t="shared" si="72"/>
        <v>447.64786399999991</v>
      </c>
      <c r="AF134" s="204">
        <v>420.71073100000001</v>
      </c>
      <c r="AG134" s="204">
        <f t="shared" si="70"/>
        <v>415.67073099999993</v>
      </c>
      <c r="AH134" s="202">
        <f>+R134-AG134</f>
        <v>0</v>
      </c>
      <c r="AK134" s="62">
        <v>400.20649300000002</v>
      </c>
      <c r="AL134" s="204">
        <f>+AK134-AC134</f>
        <v>395.16649299999995</v>
      </c>
      <c r="AM134" s="62">
        <v>400.20649300000002</v>
      </c>
      <c r="AN134" s="204"/>
      <c r="AO134" s="204"/>
      <c r="AP134" s="205">
        <v>2</v>
      </c>
      <c r="AQ134" s="204">
        <v>482.69111599999997</v>
      </c>
      <c r="AR134" s="204"/>
      <c r="AT134" s="205">
        <v>2</v>
      </c>
      <c r="AU134" s="204">
        <v>482.69111599999997</v>
      </c>
      <c r="AV134" s="204"/>
    </row>
    <row r="135" spans="1:48" s="125" customFormat="1" hidden="1" outlineLevel="1" x14ac:dyDescent="0.3">
      <c r="A135" s="68" t="s">
        <v>186</v>
      </c>
      <c r="B135" s="61">
        <v>65.924861000000007</v>
      </c>
      <c r="C135" s="62">
        <v>49.013759999999998</v>
      </c>
      <c r="D135" s="65">
        <v>114.93862100000001</v>
      </c>
      <c r="E135" s="61">
        <v>44.479280000000003</v>
      </c>
      <c r="F135" s="62">
        <v>19.142457</v>
      </c>
      <c r="G135" s="62">
        <v>135.69474099999999</v>
      </c>
      <c r="H135" s="62">
        <v>29.722383000000001</v>
      </c>
      <c r="I135" s="62">
        <v>14.455802</v>
      </c>
      <c r="J135" s="65">
        <v>243.494663</v>
      </c>
      <c r="K135" s="62">
        <v>10.228507</v>
      </c>
      <c r="L135" s="62">
        <v>93.859245000000001</v>
      </c>
      <c r="M135" s="62">
        <v>70.073594</v>
      </c>
      <c r="N135" s="65">
        <v>174.16134599999998</v>
      </c>
      <c r="O135" s="63">
        <v>3.1426409999999998</v>
      </c>
      <c r="P135" s="62">
        <v>535.73727099999996</v>
      </c>
      <c r="Q135" s="135">
        <v>535.73727099999996</v>
      </c>
      <c r="R135" s="64">
        <v>498.61204600000002</v>
      </c>
      <c r="S135" s="62"/>
      <c r="T135" s="62"/>
      <c r="V135" s="105">
        <f>(+P139/P126-1)*100</f>
        <v>41.611779686447804</v>
      </c>
      <c r="W135" s="105">
        <f>(+Q139/Q126-1)*100</f>
        <v>41.806239807039745</v>
      </c>
      <c r="X135" s="105">
        <f>(+R139/R126-1)*100</f>
        <v>41.713595885235087</v>
      </c>
      <c r="Y135" s="202"/>
      <c r="AA135" s="203"/>
      <c r="AC135" s="204">
        <v>0</v>
      </c>
      <c r="AE135" s="62">
        <f t="shared" si="72"/>
        <v>535.73727099999996</v>
      </c>
      <c r="AF135" s="204">
        <v>498.61204600000002</v>
      </c>
      <c r="AG135" s="204">
        <f t="shared" si="70"/>
        <v>498.61204600000002</v>
      </c>
      <c r="AH135" s="202">
        <f t="shared" si="68"/>
        <v>0</v>
      </c>
      <c r="AK135" s="62">
        <v>476.34212600000001</v>
      </c>
      <c r="AL135" s="204">
        <f>+AK135-AC135</f>
        <v>476.34212600000001</v>
      </c>
      <c r="AM135" s="62">
        <v>476.34212600000001</v>
      </c>
      <c r="AN135" s="204"/>
      <c r="AO135" s="204"/>
      <c r="AP135" s="205">
        <v>3</v>
      </c>
      <c r="AQ135" s="204">
        <v>612.06359699999996</v>
      </c>
      <c r="AR135" s="204"/>
      <c r="AT135" s="205">
        <v>3</v>
      </c>
      <c r="AU135" s="204">
        <v>612.06359699999996</v>
      </c>
      <c r="AV135" s="204"/>
    </row>
    <row r="136" spans="1:48" s="125" customFormat="1" hidden="1" outlineLevel="1" x14ac:dyDescent="0.3">
      <c r="A136" s="68" t="s">
        <v>187</v>
      </c>
      <c r="B136" s="61">
        <v>60.807859000000001</v>
      </c>
      <c r="C136" s="62">
        <v>52.973256999999997</v>
      </c>
      <c r="D136" s="65">
        <v>113.781116</v>
      </c>
      <c r="E136" s="61">
        <v>50.868271</v>
      </c>
      <c r="F136" s="62">
        <v>19.57461</v>
      </c>
      <c r="G136" s="62">
        <v>131.008882</v>
      </c>
      <c r="H136" s="62">
        <v>25.814568999999999</v>
      </c>
      <c r="I136" s="62">
        <v>16.637373</v>
      </c>
      <c r="J136" s="65">
        <v>243.903705</v>
      </c>
      <c r="K136" s="62">
        <v>11.194103999999999</v>
      </c>
      <c r="L136" s="62">
        <v>82.102615999999998</v>
      </c>
      <c r="M136" s="62">
        <v>27.649286</v>
      </c>
      <c r="N136" s="65">
        <v>120.946006</v>
      </c>
      <c r="O136" s="63">
        <v>2.5141979999999999</v>
      </c>
      <c r="P136" s="62">
        <v>481.14502499999998</v>
      </c>
      <c r="Q136" s="135">
        <v>481.14502499999998</v>
      </c>
      <c r="R136" s="64">
        <v>446.28676200000001</v>
      </c>
      <c r="S136" s="62"/>
      <c r="T136" s="62"/>
      <c r="V136" s="105"/>
      <c r="W136" s="105"/>
      <c r="X136" s="210"/>
      <c r="Y136" s="202"/>
      <c r="AA136" s="203"/>
      <c r="AC136" s="204">
        <v>0</v>
      </c>
      <c r="AE136" s="62">
        <f t="shared" si="72"/>
        <v>481.14502499999998</v>
      </c>
      <c r="AF136" s="204">
        <v>446.28676200000001</v>
      </c>
      <c r="AG136" s="204">
        <f t="shared" si="70"/>
        <v>446.28676200000001</v>
      </c>
      <c r="AH136" s="202">
        <f t="shared" si="68"/>
        <v>0</v>
      </c>
      <c r="AK136" s="62">
        <v>426.24444199999999</v>
      </c>
      <c r="AL136" s="204">
        <f>+AK136-AC136</f>
        <v>426.24444199999999</v>
      </c>
      <c r="AM136" s="62">
        <v>426.24444199999999</v>
      </c>
      <c r="AN136" s="204"/>
      <c r="AO136" s="204"/>
      <c r="AP136" s="205">
        <v>4</v>
      </c>
      <c r="AQ136" s="204">
        <v>581.45712400000002</v>
      </c>
      <c r="AR136" s="204"/>
      <c r="AT136" s="205">
        <v>4</v>
      </c>
      <c r="AU136" s="204">
        <v>581.45712400000002</v>
      </c>
      <c r="AV136" s="204"/>
    </row>
    <row r="137" spans="1:48" s="125" customFormat="1" hidden="1" outlineLevel="1" x14ac:dyDescent="0.3">
      <c r="A137" s="68" t="s">
        <v>188</v>
      </c>
      <c r="B137" s="61">
        <v>70.103245000000001</v>
      </c>
      <c r="C137" s="62">
        <v>53.790940999999997</v>
      </c>
      <c r="D137" s="65">
        <v>123.89418599999999</v>
      </c>
      <c r="E137" s="61">
        <v>63.866090999999997</v>
      </c>
      <c r="F137" s="62">
        <v>28.607741000000001</v>
      </c>
      <c r="G137" s="62">
        <v>127.153509</v>
      </c>
      <c r="H137" s="62">
        <v>28.456451000000001</v>
      </c>
      <c r="I137" s="62">
        <v>13.047665</v>
      </c>
      <c r="J137" s="65">
        <v>261.13145699999995</v>
      </c>
      <c r="K137" s="62">
        <v>10.762192000000001</v>
      </c>
      <c r="L137" s="62">
        <v>102.21222299999999</v>
      </c>
      <c r="M137" s="62">
        <v>27.137798</v>
      </c>
      <c r="N137" s="65">
        <v>140.112213</v>
      </c>
      <c r="O137" s="63">
        <v>2.712018</v>
      </c>
      <c r="P137" s="62">
        <v>527.849874</v>
      </c>
      <c r="Q137" s="135">
        <v>527.849874</v>
      </c>
      <c r="R137" s="64">
        <v>491.29411299999998</v>
      </c>
      <c r="S137" s="62"/>
      <c r="T137" s="62"/>
      <c r="U137" s="62">
        <v>1000000</v>
      </c>
      <c r="V137" s="211">
        <f>+P127+P128</f>
        <v>741.07887100000005</v>
      </c>
      <c r="W137" s="104"/>
      <c r="X137" s="201"/>
      <c r="Y137" s="202"/>
      <c r="AA137" s="203"/>
      <c r="AC137" s="204">
        <v>0</v>
      </c>
      <c r="AE137" s="62">
        <f t="shared" si="72"/>
        <v>527.849874</v>
      </c>
      <c r="AF137" s="204">
        <v>491.29411299999998</v>
      </c>
      <c r="AG137" s="204">
        <f t="shared" si="70"/>
        <v>491.29411299999998</v>
      </c>
      <c r="AH137" s="202">
        <f t="shared" si="68"/>
        <v>0</v>
      </c>
      <c r="AK137" s="62">
        <v>472.18558200000001</v>
      </c>
      <c r="AL137" s="204">
        <f t="shared" si="73"/>
        <v>472.18558200000001</v>
      </c>
      <c r="AM137" s="62">
        <v>472.18558200000001</v>
      </c>
      <c r="AN137" s="204"/>
      <c r="AO137" s="204"/>
      <c r="AP137" s="205">
        <v>5</v>
      </c>
      <c r="AQ137" s="204">
        <v>556.13386000000003</v>
      </c>
      <c r="AR137" s="204"/>
      <c r="AT137" s="205">
        <v>5</v>
      </c>
      <c r="AU137" s="204">
        <v>553.04506000000003</v>
      </c>
      <c r="AV137" s="204"/>
    </row>
    <row r="138" spans="1:48" s="125" customFormat="1" hidden="1" outlineLevel="1" x14ac:dyDescent="0.3">
      <c r="A138" s="68" t="s">
        <v>189</v>
      </c>
      <c r="B138" s="61">
        <v>68.810006000000001</v>
      </c>
      <c r="C138" s="62">
        <v>66.359084999999993</v>
      </c>
      <c r="D138" s="65">
        <v>135.16909099999998</v>
      </c>
      <c r="E138" s="61">
        <v>53.943545</v>
      </c>
      <c r="F138" s="62">
        <v>31.210971000000001</v>
      </c>
      <c r="G138" s="62">
        <v>139.52423400000001</v>
      </c>
      <c r="H138" s="62">
        <v>28.537234000000002</v>
      </c>
      <c r="I138" s="62">
        <v>11.163099000000001</v>
      </c>
      <c r="J138" s="65">
        <v>264.37908300000004</v>
      </c>
      <c r="K138" s="62">
        <v>12.122394</v>
      </c>
      <c r="L138" s="62">
        <v>140.12711200000001</v>
      </c>
      <c r="M138" s="62">
        <v>37.600800999999997</v>
      </c>
      <c r="N138" s="65">
        <v>189.85030699999999</v>
      </c>
      <c r="O138" s="63">
        <v>1.195308</v>
      </c>
      <c r="P138" s="62">
        <v>590.59378900000002</v>
      </c>
      <c r="Q138" s="135">
        <v>588.59478900000011</v>
      </c>
      <c r="R138" s="64">
        <v>548.13196100000005</v>
      </c>
      <c r="S138" s="62"/>
      <c r="T138" s="62"/>
      <c r="V138" s="200"/>
      <c r="W138" s="104"/>
      <c r="X138" s="201"/>
      <c r="Y138" s="202"/>
      <c r="AA138" s="203"/>
      <c r="AC138" s="204">
        <v>1.99899999999991</v>
      </c>
      <c r="AE138" s="62">
        <f t="shared" si="72"/>
        <v>588.59478900000011</v>
      </c>
      <c r="AF138" s="204">
        <v>550.13096099999996</v>
      </c>
      <c r="AG138" s="204">
        <f t="shared" ref="AG138:AG151" si="74">+AF138-AC138</f>
        <v>548.13196100000005</v>
      </c>
      <c r="AH138" s="202">
        <f>+R138-AG138</f>
        <v>0</v>
      </c>
      <c r="AK138" s="62">
        <v>529.52741000000003</v>
      </c>
      <c r="AL138" s="204">
        <f t="shared" si="73"/>
        <v>527.52841000000012</v>
      </c>
      <c r="AM138" s="62">
        <v>529.52741000000003</v>
      </c>
      <c r="AN138" s="204"/>
      <c r="AO138" s="204"/>
      <c r="AP138" s="205">
        <v>6</v>
      </c>
      <c r="AQ138" s="204">
        <v>684.49020199999995</v>
      </c>
      <c r="AR138" s="204"/>
      <c r="AT138" s="205">
        <v>6</v>
      </c>
      <c r="AU138" s="204">
        <v>684.49020199999995</v>
      </c>
      <c r="AV138" s="204"/>
    </row>
    <row r="139" spans="1:48" s="125" customFormat="1" ht="50.1" hidden="1" customHeight="1" outlineLevel="1" x14ac:dyDescent="0.3">
      <c r="A139" s="71" t="s">
        <v>215</v>
      </c>
      <c r="B139" s="72">
        <f>SUM(B140:B151)</f>
        <v>909.48330299999998</v>
      </c>
      <c r="C139" s="73">
        <f t="shared" ref="C139:R139" si="75">SUM(C140:C151)</f>
        <v>908.01391799999999</v>
      </c>
      <c r="D139" s="74">
        <f t="shared" si="75"/>
        <v>1817.4972209999996</v>
      </c>
      <c r="E139" s="72">
        <f t="shared" si="75"/>
        <v>1063.221352</v>
      </c>
      <c r="F139" s="73">
        <f t="shared" si="75"/>
        <v>298.89705099999998</v>
      </c>
      <c r="G139" s="73">
        <f t="shared" si="75"/>
        <v>1835.1543929999998</v>
      </c>
      <c r="H139" s="73">
        <f t="shared" si="75"/>
        <v>454.43549799999994</v>
      </c>
      <c r="I139" s="73">
        <f t="shared" si="75"/>
        <v>192.18536499999999</v>
      </c>
      <c r="J139" s="74">
        <f t="shared" si="75"/>
        <v>3843.8936589999998</v>
      </c>
      <c r="K139" s="73">
        <f t="shared" si="75"/>
        <v>170.68835900000002</v>
      </c>
      <c r="L139" s="73">
        <f t="shared" si="75"/>
        <v>1550.1082939999999</v>
      </c>
      <c r="M139" s="73">
        <f t="shared" si="75"/>
        <v>524.55146900000011</v>
      </c>
      <c r="N139" s="74">
        <f t="shared" si="75"/>
        <v>2245.3481219999999</v>
      </c>
      <c r="O139" s="75">
        <f t="shared" si="75"/>
        <v>29.006578999999995</v>
      </c>
      <c r="P139" s="73">
        <f>SUM(P140:P151)</f>
        <v>7935.7455809999992</v>
      </c>
      <c r="Q139" s="280">
        <f t="shared" si="75"/>
        <v>7927.3186610599996</v>
      </c>
      <c r="R139" s="76">
        <f t="shared" si="75"/>
        <v>7381.0660277498009</v>
      </c>
      <c r="S139" s="73"/>
      <c r="T139" s="73"/>
      <c r="U139" s="208"/>
      <c r="V139" s="48" t="s">
        <v>153</v>
      </c>
      <c r="W139" s="48" t="s">
        <v>154</v>
      </c>
      <c r="X139" s="201"/>
      <c r="Y139" s="202"/>
      <c r="Z139" s="212"/>
      <c r="AA139" s="318" t="s">
        <v>199</v>
      </c>
      <c r="AB139" s="318"/>
      <c r="AC139" s="207">
        <f>SUM(AC140:AC151)</f>
        <v>8.4269199400000616</v>
      </c>
      <c r="AE139" s="73">
        <f>SUM(AE140:AE151)</f>
        <v>7927.3186610599996</v>
      </c>
      <c r="AF139" s="73">
        <f t="shared" ref="AF139" si="76">SUM(AF140:AF151)</f>
        <v>7389.4929476898005</v>
      </c>
      <c r="AG139" s="73">
        <f>SUM(AG140:AG151)</f>
        <v>7381.0660277498</v>
      </c>
      <c r="AI139" s="73">
        <v>7389.4929476897996</v>
      </c>
      <c r="AP139" s="205">
        <v>7</v>
      </c>
      <c r="AQ139" s="204">
        <v>698.43317400000001</v>
      </c>
      <c r="AR139" s="204"/>
      <c r="AT139" s="205">
        <v>7</v>
      </c>
      <c r="AU139" s="204">
        <v>698.43317400000001</v>
      </c>
      <c r="AV139" s="204"/>
    </row>
    <row r="140" spans="1:48" s="125" customFormat="1" ht="27" hidden="1" customHeight="1" outlineLevel="1" x14ac:dyDescent="0.3">
      <c r="A140" s="68" t="s">
        <v>178</v>
      </c>
      <c r="B140" s="61">
        <v>58.717803000000004</v>
      </c>
      <c r="C140" s="62">
        <v>48.733007999999998</v>
      </c>
      <c r="D140" s="65">
        <f>B140+C140</f>
        <v>107.450811</v>
      </c>
      <c r="E140" s="61">
        <v>56.669974000000003</v>
      </c>
      <c r="F140" s="62">
        <v>16.902221000000001</v>
      </c>
      <c r="G140" s="62">
        <v>141.94696099999999</v>
      </c>
      <c r="H140" s="62">
        <v>39.201957999999998</v>
      </c>
      <c r="I140" s="62">
        <v>13.243050999999999</v>
      </c>
      <c r="J140" s="65">
        <f>SUM(E140:I140)</f>
        <v>267.96416499999998</v>
      </c>
      <c r="K140" s="62">
        <v>8.3128860000000007</v>
      </c>
      <c r="L140" s="62">
        <v>102.773858</v>
      </c>
      <c r="M140" s="62">
        <v>22.447451000000001</v>
      </c>
      <c r="N140" s="65">
        <f>SUM(K140:M140)</f>
        <v>133.53419500000001</v>
      </c>
      <c r="O140" s="63">
        <v>2.4792610000000002</v>
      </c>
      <c r="P140" s="62">
        <f>+O140+N140+J140+D140</f>
        <v>511.42843199999999</v>
      </c>
      <c r="Q140" s="135">
        <f>+P140</f>
        <v>511.42843199999999</v>
      </c>
      <c r="R140" s="64">
        <v>474.85710498980296</v>
      </c>
      <c r="S140" s="62"/>
      <c r="T140" s="62"/>
      <c r="U140" s="200" t="s">
        <v>193</v>
      </c>
      <c r="V140" s="104">
        <f>+P140+P141+P142</f>
        <v>1606.183145</v>
      </c>
      <c r="W140" s="104">
        <f>+Q140+Q141+Q142</f>
        <v>1606.183145</v>
      </c>
      <c r="X140" s="104">
        <f>+R140+R141+R142</f>
        <v>1488.030471159796</v>
      </c>
      <c r="Y140" s="202"/>
      <c r="Z140" s="212"/>
      <c r="AA140" s="213" t="s">
        <v>205</v>
      </c>
      <c r="AB140" s="214" t="s">
        <v>200</v>
      </c>
      <c r="AC140" s="204">
        <f t="shared" ref="AC140:AC151" si="77">+P140-Q140</f>
        <v>0</v>
      </c>
      <c r="AE140" s="62">
        <f>+P140-AC140</f>
        <v>511.42843199999999</v>
      </c>
      <c r="AF140" s="62">
        <v>474.85710498980296</v>
      </c>
      <c r="AG140" s="62">
        <f>+AF140-AC140</f>
        <v>474.85710498980296</v>
      </c>
      <c r="AI140" s="73">
        <f>+AI139-AC139</f>
        <v>7381.0660277497991</v>
      </c>
      <c r="AK140" s="125">
        <f>AL140/1000000-C140</f>
        <v>0</v>
      </c>
      <c r="AL140" s="125">
        <v>48733008</v>
      </c>
      <c r="AM140" s="212" t="s">
        <v>209</v>
      </c>
      <c r="AN140" s="212" t="s">
        <v>157</v>
      </c>
      <c r="AO140" s="212"/>
      <c r="AP140" s="205">
        <v>8</v>
      </c>
      <c r="AQ140" s="204">
        <v>752.02868100000001</v>
      </c>
      <c r="AR140" s="204"/>
      <c r="AT140" s="205">
        <v>8</v>
      </c>
      <c r="AU140" s="204">
        <v>749.29556105999995</v>
      </c>
      <c r="AV140" s="204"/>
    </row>
    <row r="141" spans="1:48" s="125" customFormat="1" hidden="1" outlineLevel="1" x14ac:dyDescent="0.3">
      <c r="A141" s="68" t="s">
        <v>179</v>
      </c>
      <c r="B141" s="61">
        <v>60.097290999999998</v>
      </c>
      <c r="C141" s="62">
        <v>43.700856999999999</v>
      </c>
      <c r="D141" s="65">
        <f>B141+C141</f>
        <v>103.798148</v>
      </c>
      <c r="E141" s="61">
        <v>46.644198000000003</v>
      </c>
      <c r="F141" s="62">
        <v>29.475380000000001</v>
      </c>
      <c r="G141" s="62">
        <v>128.37641199999999</v>
      </c>
      <c r="H141" s="62">
        <v>31.740552000000001</v>
      </c>
      <c r="I141" s="62">
        <v>13.516467</v>
      </c>
      <c r="J141" s="65">
        <f>SUM(E141:I141)</f>
        <v>249.75300900000002</v>
      </c>
      <c r="K141" s="62">
        <v>7.0853950000000001</v>
      </c>
      <c r="L141" s="62">
        <v>98.927277000000004</v>
      </c>
      <c r="M141" s="62">
        <v>19.561371999999999</v>
      </c>
      <c r="N141" s="65">
        <f>SUM(K141:M141)</f>
        <v>125.57404400000001</v>
      </c>
      <c r="O141" s="63">
        <v>3.5659149999999999</v>
      </c>
      <c r="P141" s="62">
        <f>+O141+N141+J141+D141</f>
        <v>482.69111599999997</v>
      </c>
      <c r="Q141" s="135">
        <f>+P141</f>
        <v>482.69111599999997</v>
      </c>
      <c r="R141" s="64">
        <v>444.70895166999884</v>
      </c>
      <c r="S141" s="62"/>
      <c r="T141" s="62"/>
      <c r="U141" s="200" t="s">
        <v>194</v>
      </c>
      <c r="V141" s="104">
        <f>+P143+P144+P145</f>
        <v>1822.0811859999999</v>
      </c>
      <c r="W141" s="104">
        <f>+Q143+Q144+Q145</f>
        <v>1818.9923859999999</v>
      </c>
      <c r="X141" s="104">
        <f>+R143+R144+R145</f>
        <v>1690.6367874000027</v>
      </c>
      <c r="Y141" s="202"/>
      <c r="Z141" s="215">
        <v>38687</v>
      </c>
      <c r="AA141" s="216">
        <f>+Q58+Q59+Q60+Q61+Q62+Q63+Q64+Q65+Q66+Q67+Q68+Q69</f>
        <v>2430.822576</v>
      </c>
      <c r="AB141" s="217"/>
      <c r="AC141" s="204">
        <f t="shared" si="77"/>
        <v>0</v>
      </c>
      <c r="AE141" s="62">
        <f t="shared" ref="AE141:AE151" si="78">+P141-AC141</f>
        <v>482.69111599999997</v>
      </c>
      <c r="AF141" s="62">
        <v>444.70895166999884</v>
      </c>
      <c r="AG141" s="62">
        <f t="shared" si="74"/>
        <v>444.70895166999884</v>
      </c>
      <c r="AJ141" s="218" t="s">
        <v>204</v>
      </c>
      <c r="AK141" s="125">
        <f t="shared" ref="AK141:AK151" si="79">AL141/1000000-C141</f>
        <v>0</v>
      </c>
      <c r="AL141" s="125">
        <v>43700857</v>
      </c>
      <c r="AM141" s="212">
        <v>1</v>
      </c>
      <c r="AN141" s="212">
        <v>612.44424400000003</v>
      </c>
      <c r="AO141" s="212"/>
      <c r="AP141" s="205">
        <v>9</v>
      </c>
      <c r="AQ141" s="204">
        <v>770.61972200000002</v>
      </c>
      <c r="AR141" s="204"/>
      <c r="AT141" s="205">
        <v>9</v>
      </c>
      <c r="AU141" s="204">
        <v>770.61972200000002</v>
      </c>
      <c r="AV141" s="204"/>
    </row>
    <row r="142" spans="1:48" s="125" customFormat="1" hidden="1" outlineLevel="1" x14ac:dyDescent="0.3">
      <c r="A142" s="68" t="s">
        <v>180</v>
      </c>
      <c r="B142" s="61">
        <v>83.720293999999996</v>
      </c>
      <c r="C142" s="62">
        <v>51.979683000000001</v>
      </c>
      <c r="D142" s="65">
        <f>B142+C142</f>
        <v>135.69997699999999</v>
      </c>
      <c r="E142" s="61">
        <v>81.615958000000006</v>
      </c>
      <c r="F142" s="62">
        <v>26.956810000000001</v>
      </c>
      <c r="G142" s="62">
        <v>172.346407</v>
      </c>
      <c r="H142" s="62">
        <v>30.394031999999999</v>
      </c>
      <c r="I142" s="62">
        <v>13.785677</v>
      </c>
      <c r="J142" s="65">
        <f>SUM(E142:I142)</f>
        <v>325.098884</v>
      </c>
      <c r="K142" s="62">
        <v>13.715743</v>
      </c>
      <c r="L142" s="62">
        <v>111.002509</v>
      </c>
      <c r="M142" s="62">
        <v>23.154243999999998</v>
      </c>
      <c r="N142" s="65">
        <f>SUM(K142:M142)</f>
        <v>147.87249600000001</v>
      </c>
      <c r="O142" s="63">
        <v>3.3922400000000001</v>
      </c>
      <c r="P142" s="62">
        <f>+O142+N142+J142+D142</f>
        <v>612.06359699999996</v>
      </c>
      <c r="Q142" s="135">
        <f>+P142</f>
        <v>612.06359699999996</v>
      </c>
      <c r="R142" s="64">
        <v>568.46441449999406</v>
      </c>
      <c r="S142" s="62"/>
      <c r="T142" s="62"/>
      <c r="U142" s="200" t="s">
        <v>195</v>
      </c>
      <c r="V142" s="104">
        <f>+P146+P147+P148</f>
        <v>2221.0815769999999</v>
      </c>
      <c r="W142" s="104">
        <f>+Q146+Q147+Q148</f>
        <v>2218.3484570599999</v>
      </c>
      <c r="X142" s="104">
        <f>+R146+R147+R148</f>
        <v>2069.6004606100005</v>
      </c>
      <c r="Y142" s="202"/>
      <c r="Z142" s="215">
        <v>39052</v>
      </c>
      <c r="AA142" s="216">
        <f>+Q72+Q73+Q74+Q75+Q76+Q77+Q78+Q79+Q80+Q81+Q82+Q83</f>
        <v>2915.7328165535405</v>
      </c>
      <c r="AB142" s="217"/>
      <c r="AC142" s="204">
        <f t="shared" si="77"/>
        <v>0</v>
      </c>
      <c r="AE142" s="62">
        <f t="shared" si="78"/>
        <v>612.06359699999996</v>
      </c>
      <c r="AF142" s="62">
        <v>568.46441449999406</v>
      </c>
      <c r="AG142" s="62">
        <f t="shared" si="74"/>
        <v>568.46441449999406</v>
      </c>
      <c r="AK142" s="125">
        <f t="shared" si="79"/>
        <v>0</v>
      </c>
      <c r="AL142" s="125">
        <v>51979683</v>
      </c>
      <c r="AM142" s="212">
        <v>2</v>
      </c>
      <c r="AN142" s="212">
        <v>591.95627000000002</v>
      </c>
      <c r="AO142" s="212"/>
      <c r="AP142" s="205">
        <v>10</v>
      </c>
      <c r="AQ142" s="204">
        <v>732.39173099999994</v>
      </c>
      <c r="AR142" s="204"/>
      <c r="AT142" s="205">
        <v>10</v>
      </c>
      <c r="AU142" s="204">
        <v>731.64773085999991</v>
      </c>
      <c r="AV142" s="204"/>
    </row>
    <row r="143" spans="1:48" s="125" customFormat="1" hidden="1" outlineLevel="1" x14ac:dyDescent="0.3">
      <c r="A143" s="68" t="s">
        <v>181</v>
      </c>
      <c r="B143" s="61">
        <v>79.248046000000002</v>
      </c>
      <c r="C143" s="62">
        <v>50.019798999999999</v>
      </c>
      <c r="D143" s="65">
        <f t="shared" ref="D143:D151" si="80">B143+C143</f>
        <v>129.26784499999999</v>
      </c>
      <c r="E143" s="61">
        <v>97.717737</v>
      </c>
      <c r="F143" s="62">
        <v>17.157679999999999</v>
      </c>
      <c r="G143" s="62">
        <v>147.887428</v>
      </c>
      <c r="H143" s="62">
        <v>28.511675</v>
      </c>
      <c r="I143" s="62">
        <v>14.691374</v>
      </c>
      <c r="J143" s="65">
        <f t="shared" ref="J143" si="81">SUM(E143:I143)</f>
        <v>305.96589399999999</v>
      </c>
      <c r="K143" s="62">
        <v>10.530704999999999</v>
      </c>
      <c r="L143" s="62">
        <v>113.102154</v>
      </c>
      <c r="M143" s="62">
        <v>20.890037</v>
      </c>
      <c r="N143" s="65">
        <f t="shared" ref="N143" si="82">SUM(K143:M143)</f>
        <v>144.522896</v>
      </c>
      <c r="O143" s="63">
        <v>1.7004889999999999</v>
      </c>
      <c r="P143" s="62">
        <f t="shared" ref="P143:P151" si="83">+O143+N143+J143+D143</f>
        <v>581.45712400000002</v>
      </c>
      <c r="Q143" s="135">
        <f>+P143</f>
        <v>581.45712400000002</v>
      </c>
      <c r="R143" s="64">
        <v>538.91708542999947</v>
      </c>
      <c r="S143" s="62"/>
      <c r="T143" s="62"/>
      <c r="U143" s="200" t="s">
        <v>196</v>
      </c>
      <c r="V143" s="104">
        <f>+P149+P150+P151</f>
        <v>2286.3996729999999</v>
      </c>
      <c r="W143" s="104">
        <f>+Q149+Q150+Q151</f>
        <v>2283.7946729999999</v>
      </c>
      <c r="X143" s="104">
        <f>+R149+R150+R151</f>
        <v>2132.7983085800015</v>
      </c>
      <c r="Y143" s="202"/>
      <c r="Z143" s="215">
        <v>39417</v>
      </c>
      <c r="AA143" s="216">
        <f>+Q86+Q87+Q88+Q89+Q90+Q91+Q92+Q93+Q94+Q95+Q96+Q97</f>
        <v>3585.6753439999998</v>
      </c>
      <c r="AB143" s="217"/>
      <c r="AC143" s="204">
        <f t="shared" si="77"/>
        <v>0</v>
      </c>
      <c r="AE143" s="62">
        <f t="shared" si="78"/>
        <v>581.45712400000002</v>
      </c>
      <c r="AF143" s="62">
        <v>538.91708542999947</v>
      </c>
      <c r="AG143" s="62">
        <f t="shared" si="74"/>
        <v>538.91708542999947</v>
      </c>
      <c r="AK143" s="125">
        <f t="shared" si="79"/>
        <v>0</v>
      </c>
      <c r="AL143" s="125">
        <v>50019799</v>
      </c>
      <c r="AM143" s="212">
        <v>3</v>
      </c>
      <c r="AN143" s="212">
        <v>691.99297999999999</v>
      </c>
      <c r="AO143" s="212"/>
      <c r="AP143" s="205">
        <v>11</v>
      </c>
      <c r="AQ143" s="204">
        <v>768.73051900000007</v>
      </c>
      <c r="AR143" s="204"/>
      <c r="AT143" s="205">
        <v>11</v>
      </c>
      <c r="AU143" s="204">
        <v>768.73051900000007</v>
      </c>
      <c r="AV143" s="204"/>
    </row>
    <row r="144" spans="1:48" s="125" customFormat="1" hidden="1" outlineLevel="1" x14ac:dyDescent="0.3">
      <c r="A144" s="68" t="s">
        <v>190</v>
      </c>
      <c r="B144" s="61">
        <v>78.106386000000001</v>
      </c>
      <c r="C144" s="62">
        <v>53.877127999999999</v>
      </c>
      <c r="D144" s="65">
        <f t="shared" si="80"/>
        <v>131.98351400000001</v>
      </c>
      <c r="E144" s="61">
        <v>75.143643999999995</v>
      </c>
      <c r="F144" s="62">
        <v>17.896478999999999</v>
      </c>
      <c r="G144" s="62">
        <v>144.92505299999999</v>
      </c>
      <c r="H144" s="62">
        <v>39.142085000000002</v>
      </c>
      <c r="I144" s="62">
        <v>14.235125999999999</v>
      </c>
      <c r="J144" s="65">
        <f t="shared" ref="J144:J151" si="84">+F144+G144+H144+I144+E144</f>
        <v>291.34238700000003</v>
      </c>
      <c r="K144" s="62">
        <v>10.655154</v>
      </c>
      <c r="L144" s="62">
        <v>93.381127000000006</v>
      </c>
      <c r="M144" s="62">
        <v>26.035640000000001</v>
      </c>
      <c r="N144" s="65">
        <f>+K144+L144+M144</f>
        <v>130.071921</v>
      </c>
      <c r="O144" s="63">
        <v>2.7360380000000002</v>
      </c>
      <c r="P144" s="62">
        <f t="shared" si="83"/>
        <v>556.13386000000003</v>
      </c>
      <c r="Q144" s="135">
        <f>+P144-3.0888</f>
        <v>553.04506000000003</v>
      </c>
      <c r="R144" s="64">
        <f>517.699692070001-3.0888</f>
        <v>514.610892070001</v>
      </c>
      <c r="S144" s="62"/>
      <c r="T144" s="62"/>
      <c r="V144" s="200"/>
      <c r="W144" s="104"/>
      <c r="X144" s="201"/>
      <c r="Y144" s="202"/>
      <c r="Z144" s="215">
        <v>39783</v>
      </c>
      <c r="AA144" s="216">
        <f>+Q100+Q101+Q102+Q103+Q104+Q105+Q106+Q107+Q108+Q109+Q110+Q111</f>
        <v>5081.3674530000008</v>
      </c>
      <c r="AB144" s="217"/>
      <c r="AC144" s="204">
        <f t="shared" si="77"/>
        <v>3.088799999999992</v>
      </c>
      <c r="AE144" s="62">
        <f t="shared" si="78"/>
        <v>553.04506000000003</v>
      </c>
      <c r="AF144" s="62">
        <v>517.69969207000054</v>
      </c>
      <c r="AG144" s="62">
        <f t="shared" si="74"/>
        <v>514.61089207000055</v>
      </c>
      <c r="AK144" s="125">
        <f t="shared" si="79"/>
        <v>0</v>
      </c>
      <c r="AL144" s="125">
        <v>53877128</v>
      </c>
      <c r="AM144" s="212">
        <v>4</v>
      </c>
      <c r="AN144" s="212">
        <v>607.93677199999991</v>
      </c>
      <c r="AO144" s="212"/>
      <c r="AP144" s="205">
        <v>12</v>
      </c>
      <c r="AQ144" s="204">
        <v>785.277423</v>
      </c>
      <c r="AR144" s="204"/>
      <c r="AT144" s="205">
        <v>12</v>
      </c>
      <c r="AU144" s="204">
        <v>783.41642314000001</v>
      </c>
      <c r="AV144" s="204"/>
    </row>
    <row r="145" spans="1:48" s="125" customFormat="1" hidden="1" outlineLevel="1" x14ac:dyDescent="0.3">
      <c r="A145" s="68" t="s">
        <v>183</v>
      </c>
      <c r="B145" s="61">
        <v>68.075401999999997</v>
      </c>
      <c r="C145" s="62">
        <v>48.562683</v>
      </c>
      <c r="D145" s="65">
        <f>B145+C145</f>
        <v>116.63808499999999</v>
      </c>
      <c r="E145" s="61">
        <v>155.14284599999999</v>
      </c>
      <c r="F145" s="62">
        <v>22.172159000000001</v>
      </c>
      <c r="G145" s="62">
        <v>139.49335500000001</v>
      </c>
      <c r="H145" s="62">
        <v>36.386558999999998</v>
      </c>
      <c r="I145" s="62">
        <v>17.531396000000001</v>
      </c>
      <c r="J145" s="65">
        <f t="shared" si="84"/>
        <v>370.726315</v>
      </c>
      <c r="K145" s="62">
        <v>13.983158</v>
      </c>
      <c r="L145" s="62">
        <v>109.699906</v>
      </c>
      <c r="M145" s="62">
        <v>72.666475000000005</v>
      </c>
      <c r="N145" s="65">
        <f>+K145+L145+M145</f>
        <v>196.34953899999999</v>
      </c>
      <c r="O145" s="63">
        <v>0.77626300000000004</v>
      </c>
      <c r="P145" s="62">
        <f t="shared" si="83"/>
        <v>684.49020199999995</v>
      </c>
      <c r="Q145" s="135">
        <f t="shared" ref="Q145:Q150" si="85">+P145</f>
        <v>684.49020199999995</v>
      </c>
      <c r="R145" s="64">
        <v>637.10880990000237</v>
      </c>
      <c r="S145" s="62"/>
      <c r="T145" s="62"/>
      <c r="V145" s="200"/>
      <c r="W145" s="104"/>
      <c r="X145" s="201"/>
      <c r="Y145" s="202"/>
      <c r="Z145" s="215">
        <v>40148</v>
      </c>
      <c r="AA145" s="216">
        <f>+Q114+Q115+Q116+Q117+Q118+Q119+Q120+Q121+Q122+Q123+Q124+Q125</f>
        <v>4544.9383290000005</v>
      </c>
      <c r="AB145" s="217"/>
      <c r="AC145" s="204">
        <f t="shared" si="77"/>
        <v>0</v>
      </c>
      <c r="AE145" s="62">
        <f t="shared" si="78"/>
        <v>684.49020199999995</v>
      </c>
      <c r="AF145" s="62">
        <v>637.10880990000237</v>
      </c>
      <c r="AG145" s="62">
        <f t="shared" si="74"/>
        <v>637.10880990000237</v>
      </c>
      <c r="AK145" s="125">
        <f t="shared" si="79"/>
        <v>0</v>
      </c>
      <c r="AL145" s="125">
        <v>48562683</v>
      </c>
      <c r="AM145" s="212">
        <v>5</v>
      </c>
      <c r="AN145" s="212">
        <v>744.34682399999997</v>
      </c>
      <c r="AO145" s="212"/>
      <c r="AP145" s="205">
        <v>13</v>
      </c>
      <c r="AQ145" s="204">
        <v>617.83979099999999</v>
      </c>
      <c r="AR145" s="204"/>
      <c r="AT145" s="205">
        <v>13</v>
      </c>
      <c r="AU145" s="204">
        <v>617.83979099999999</v>
      </c>
      <c r="AV145" s="204"/>
    </row>
    <row r="146" spans="1:48" s="125" customFormat="1" hidden="1" outlineLevel="1" x14ac:dyDescent="0.3">
      <c r="A146" s="68" t="s">
        <v>184</v>
      </c>
      <c r="B146" s="61">
        <v>70.374149000000003</v>
      </c>
      <c r="C146" s="62">
        <v>83.006179000000003</v>
      </c>
      <c r="D146" s="65">
        <f>B146+C146</f>
        <v>153.38032800000002</v>
      </c>
      <c r="E146" s="61">
        <v>100.30304099999999</v>
      </c>
      <c r="F146" s="62">
        <v>19.915323999999998</v>
      </c>
      <c r="G146" s="62">
        <v>150.62454299999999</v>
      </c>
      <c r="H146" s="62">
        <v>39.933813999999998</v>
      </c>
      <c r="I146" s="62">
        <v>14.635016999999999</v>
      </c>
      <c r="J146" s="65">
        <f t="shared" si="84"/>
        <v>325.41173900000001</v>
      </c>
      <c r="K146" s="62">
        <v>14.145022000000001</v>
      </c>
      <c r="L146" s="62">
        <v>174.07181800000001</v>
      </c>
      <c r="M146" s="62">
        <v>30.411479</v>
      </c>
      <c r="N146" s="65">
        <f>+K146+L146+M146</f>
        <v>218.62831900000003</v>
      </c>
      <c r="O146" s="63">
        <v>1.012788</v>
      </c>
      <c r="P146" s="62">
        <f t="shared" si="83"/>
        <v>698.43317400000001</v>
      </c>
      <c r="Q146" s="135">
        <f>+P146</f>
        <v>698.43317400000001</v>
      </c>
      <c r="R146" s="64">
        <v>651.50582976000419</v>
      </c>
      <c r="S146" s="62"/>
      <c r="T146" s="62"/>
      <c r="V146" s="200"/>
      <c r="W146" s="104"/>
      <c r="X146" s="201"/>
      <c r="Y146" s="202"/>
      <c r="Z146" s="215">
        <v>40513</v>
      </c>
      <c r="AA146" s="216">
        <f>+Q127+Q128+Q129+Q130+Q131+Q132+Q133+Q134+Q135+Q136+Q137+Q138</f>
        <v>5590.2467139999999</v>
      </c>
      <c r="AB146" s="217"/>
      <c r="AC146" s="204">
        <f t="shared" si="77"/>
        <v>0</v>
      </c>
      <c r="AE146" s="62">
        <f t="shared" si="78"/>
        <v>698.43317400000001</v>
      </c>
      <c r="AF146" s="62">
        <v>651.50582976000419</v>
      </c>
      <c r="AG146" s="62">
        <f t="shared" si="74"/>
        <v>651.50582976000419</v>
      </c>
      <c r="AK146" s="125">
        <f t="shared" si="79"/>
        <v>0</v>
      </c>
      <c r="AL146" s="125">
        <v>83006179</v>
      </c>
      <c r="AM146" s="212">
        <v>6</v>
      </c>
      <c r="AN146" s="212">
        <v>588.35332299999993</v>
      </c>
      <c r="AO146" s="212"/>
      <c r="AP146" s="205">
        <v>14</v>
      </c>
      <c r="AQ146" s="204">
        <v>595.73178500000006</v>
      </c>
      <c r="AR146" s="204"/>
      <c r="AT146" s="205">
        <v>14</v>
      </c>
      <c r="AU146" s="204">
        <v>595.73178500000006</v>
      </c>
      <c r="AV146" s="204"/>
    </row>
    <row r="147" spans="1:48" s="125" customFormat="1" hidden="1" outlineLevel="1" x14ac:dyDescent="0.3">
      <c r="A147" s="68" t="s">
        <v>185</v>
      </c>
      <c r="B147" s="61">
        <v>79.294199000000006</v>
      </c>
      <c r="C147" s="62">
        <v>116.381953</v>
      </c>
      <c r="D147" s="65">
        <f>B147+C147</f>
        <v>195.676152</v>
      </c>
      <c r="E147" s="61">
        <v>99.781080000000003</v>
      </c>
      <c r="F147" s="62">
        <v>20.203520999999999</v>
      </c>
      <c r="G147" s="62">
        <v>170.31990300000001</v>
      </c>
      <c r="H147" s="62">
        <v>44.983497</v>
      </c>
      <c r="I147" s="62">
        <v>17.054575</v>
      </c>
      <c r="J147" s="65">
        <f t="shared" si="84"/>
        <v>352.34257600000001</v>
      </c>
      <c r="K147" s="62">
        <v>22.031046</v>
      </c>
      <c r="L147" s="62">
        <v>131.685667</v>
      </c>
      <c r="M147" s="62">
        <v>47.143974999999998</v>
      </c>
      <c r="N147" s="65">
        <f>+K147+L147+M147</f>
        <v>200.86068799999998</v>
      </c>
      <c r="O147" s="63">
        <v>3.1492650000000002</v>
      </c>
      <c r="P147" s="62">
        <f t="shared" si="83"/>
        <v>752.02868100000001</v>
      </c>
      <c r="Q147" s="135">
        <f>+P147-2.73311994</f>
        <v>749.29556105999995</v>
      </c>
      <c r="R147" s="64">
        <f>700.834345939996-2.73311994</f>
        <v>698.1012259999959</v>
      </c>
      <c r="S147" s="62"/>
      <c r="T147" s="62"/>
      <c r="V147" s="211">
        <f>+P140+P141</f>
        <v>994.1195479999999</v>
      </c>
      <c r="W147" s="104"/>
      <c r="X147" s="201"/>
      <c r="Y147" s="202"/>
      <c r="Z147" s="215">
        <v>40878</v>
      </c>
      <c r="AA147" s="216">
        <f>+Q140+Q141+Q142+Q143+Q144+Q145+Q146+Q147+Q148+Q149+Q150+Q151</f>
        <v>7927.3186610599996</v>
      </c>
      <c r="AB147" s="217"/>
      <c r="AC147" s="204">
        <f t="shared" si="77"/>
        <v>2.7331199400000514</v>
      </c>
      <c r="AE147" s="62">
        <f t="shared" si="78"/>
        <v>749.29556105999995</v>
      </c>
      <c r="AF147" s="62">
        <v>700.83434593999561</v>
      </c>
      <c r="AG147" s="62">
        <f t="shared" si="74"/>
        <v>698.10122599999556</v>
      </c>
      <c r="AK147" s="125">
        <f t="shared" si="79"/>
        <v>0</v>
      </c>
      <c r="AL147" s="125">
        <v>116381953</v>
      </c>
      <c r="AM147" s="212">
        <v>7</v>
      </c>
      <c r="AN147" s="212">
        <v>697.19886000000008</v>
      </c>
      <c r="AO147" s="212"/>
      <c r="AP147" s="205">
        <v>15</v>
      </c>
      <c r="AQ147" s="204">
        <v>692.70955299999991</v>
      </c>
      <c r="AR147" s="204"/>
      <c r="AT147" s="205">
        <v>15</v>
      </c>
      <c r="AU147" s="204">
        <v>692.70955299999991</v>
      </c>
      <c r="AV147" s="204"/>
    </row>
    <row r="148" spans="1:48" s="125" customFormat="1" hidden="1" outlineLevel="1" x14ac:dyDescent="0.3">
      <c r="A148" s="68" t="s">
        <v>186</v>
      </c>
      <c r="B148" s="61">
        <v>83.412261999999998</v>
      </c>
      <c r="C148" s="62">
        <v>116.490706</v>
      </c>
      <c r="D148" s="65">
        <f>B148+C148</f>
        <v>199.90296799999999</v>
      </c>
      <c r="E148" s="61">
        <v>100.320548</v>
      </c>
      <c r="F148" s="62">
        <v>27.785746</v>
      </c>
      <c r="G148" s="62">
        <v>154.11310399999999</v>
      </c>
      <c r="H148" s="62">
        <v>40.177509000000001</v>
      </c>
      <c r="I148" s="62">
        <v>19.060918999999998</v>
      </c>
      <c r="J148" s="65">
        <f t="shared" si="84"/>
        <v>341.45782599999995</v>
      </c>
      <c r="K148" s="62">
        <v>16.47241</v>
      </c>
      <c r="L148" s="62">
        <v>145.55915300000001</v>
      </c>
      <c r="M148" s="62">
        <v>64.602073000000004</v>
      </c>
      <c r="N148" s="65">
        <f t="shared" ref="N148" si="86">+K148+L148+M148</f>
        <v>226.63363600000002</v>
      </c>
      <c r="O148" s="63">
        <v>2.625292</v>
      </c>
      <c r="P148" s="62">
        <f t="shared" si="83"/>
        <v>770.61972200000002</v>
      </c>
      <c r="Q148" s="135">
        <f>+P148</f>
        <v>770.61972200000002</v>
      </c>
      <c r="R148" s="64">
        <v>719.99340485000016</v>
      </c>
      <c r="S148" s="62"/>
      <c r="T148" s="62"/>
      <c r="V148" s="200">
        <f>+P165/V147-1</f>
        <v>8.7564180268991159</v>
      </c>
      <c r="W148" s="104"/>
      <c r="X148" s="201"/>
      <c r="Y148" s="202"/>
      <c r="Z148" s="215">
        <v>41244</v>
      </c>
      <c r="AA148" s="216">
        <f>+Q153+Q154+Q155+Q156+Q157+Q158+Q159+Q160+Q161+Q162+Q163+Q164</f>
        <v>8578.2831459999998</v>
      </c>
      <c r="AB148" s="217"/>
      <c r="AC148" s="204">
        <f t="shared" si="77"/>
        <v>0</v>
      </c>
      <c r="AE148" s="62">
        <f t="shared" si="78"/>
        <v>770.61972200000002</v>
      </c>
      <c r="AF148" s="62">
        <v>719.99340485000016</v>
      </c>
      <c r="AG148" s="62">
        <f t="shared" si="74"/>
        <v>719.99340485000016</v>
      </c>
      <c r="AK148" s="125">
        <f t="shared" si="79"/>
        <v>0</v>
      </c>
      <c r="AL148" s="125">
        <v>116490706</v>
      </c>
      <c r="AM148" s="212">
        <v>8</v>
      </c>
      <c r="AN148" s="212">
        <v>726.17484300000001</v>
      </c>
      <c r="AO148" s="212"/>
      <c r="AP148" s="205">
        <v>16</v>
      </c>
      <c r="AQ148" s="204">
        <v>608.57205299999998</v>
      </c>
      <c r="AR148" s="204"/>
      <c r="AT148" s="205">
        <v>16</v>
      </c>
      <c r="AU148" s="204">
        <v>604.37205299999994</v>
      </c>
      <c r="AV148" s="204"/>
    </row>
    <row r="149" spans="1:48" s="125" customFormat="1" hidden="1" outlineLevel="1" x14ac:dyDescent="0.3">
      <c r="A149" s="68" t="s">
        <v>187</v>
      </c>
      <c r="B149" s="61">
        <v>80.210123999999993</v>
      </c>
      <c r="C149" s="62">
        <v>105.46476800000001</v>
      </c>
      <c r="D149" s="65">
        <f>B149+C149</f>
        <v>185.674892</v>
      </c>
      <c r="E149" s="61">
        <v>69.345129999999997</v>
      </c>
      <c r="F149" s="62">
        <v>33.656036</v>
      </c>
      <c r="G149" s="62">
        <v>156.45360700000001</v>
      </c>
      <c r="H149" s="62">
        <v>41.708086999999999</v>
      </c>
      <c r="I149" s="62">
        <v>17.211199000000001</v>
      </c>
      <c r="J149" s="65">
        <f t="shared" si="84"/>
        <v>318.37405899999999</v>
      </c>
      <c r="K149" s="62">
        <v>18.528269999999999</v>
      </c>
      <c r="L149" s="62">
        <v>138.112821</v>
      </c>
      <c r="M149" s="62">
        <v>67.681326999999996</v>
      </c>
      <c r="N149" s="65">
        <f>+K149+L149+M149</f>
        <v>224.32241799999997</v>
      </c>
      <c r="O149" s="63">
        <v>4.0203620000000004</v>
      </c>
      <c r="P149" s="62">
        <f t="shared" si="83"/>
        <v>732.39173099999994</v>
      </c>
      <c r="Q149" s="135">
        <f>+P149-0.74400014</f>
        <v>731.64773085999991</v>
      </c>
      <c r="R149" s="64">
        <f>683.109544339996-0.74400014</f>
        <v>682.36554419999595</v>
      </c>
      <c r="S149" s="62"/>
      <c r="T149" s="62"/>
      <c r="V149" s="200">
        <f>+V148*100</f>
        <v>875.64180268991163</v>
      </c>
      <c r="W149" s="104"/>
      <c r="X149" s="201"/>
      <c r="Y149" s="202"/>
      <c r="Z149" s="215">
        <v>41275</v>
      </c>
      <c r="AA149" s="216">
        <f>+Q166</f>
        <v>781.878918</v>
      </c>
      <c r="AB149" s="212"/>
      <c r="AC149" s="204">
        <f t="shared" si="77"/>
        <v>0.74400014000002557</v>
      </c>
      <c r="AE149" s="62">
        <f t="shared" si="78"/>
        <v>731.64773085999991</v>
      </c>
      <c r="AF149" s="62">
        <v>683.10954433999598</v>
      </c>
      <c r="AG149" s="62">
        <f t="shared" si="74"/>
        <v>682.36554419999595</v>
      </c>
      <c r="AK149" s="125">
        <f t="shared" si="79"/>
        <v>0</v>
      </c>
      <c r="AL149" s="125">
        <v>105464768</v>
      </c>
      <c r="AM149" s="212">
        <v>9</v>
      </c>
      <c r="AN149" s="212">
        <v>612.08594299999993</v>
      </c>
      <c r="AO149" s="212"/>
      <c r="AP149" s="205">
        <v>17</v>
      </c>
      <c r="AQ149" s="204">
        <v>743.04922899999997</v>
      </c>
      <c r="AR149" s="204"/>
      <c r="AT149" s="205">
        <v>17</v>
      </c>
      <c r="AU149" s="204">
        <v>741.05242899999996</v>
      </c>
      <c r="AV149" s="204"/>
    </row>
    <row r="150" spans="1:48" s="125" customFormat="1" hidden="1" outlineLevel="1" x14ac:dyDescent="0.3">
      <c r="A150" s="68" t="s">
        <v>188</v>
      </c>
      <c r="B150" s="61">
        <v>84.043487999999996</v>
      </c>
      <c r="C150" s="62">
        <v>104.430835</v>
      </c>
      <c r="D150" s="65">
        <f t="shared" si="80"/>
        <v>188.474323</v>
      </c>
      <c r="E150" s="61">
        <v>68.053462999999994</v>
      </c>
      <c r="F150" s="62">
        <v>36.554934000000003</v>
      </c>
      <c r="G150" s="62">
        <v>160.156767</v>
      </c>
      <c r="H150" s="62">
        <v>39.076110999999997</v>
      </c>
      <c r="I150" s="62">
        <v>17.850090000000002</v>
      </c>
      <c r="J150" s="65">
        <f t="shared" si="84"/>
        <v>321.69136500000002</v>
      </c>
      <c r="K150" s="62">
        <v>17.97317</v>
      </c>
      <c r="L150" s="62">
        <v>166.132645</v>
      </c>
      <c r="M150" s="62">
        <v>72.402009000000007</v>
      </c>
      <c r="N150" s="65">
        <f>+K150+L150+M150</f>
        <v>256.50782400000003</v>
      </c>
      <c r="O150" s="63">
        <v>2.057007</v>
      </c>
      <c r="P150" s="62">
        <f t="shared" si="83"/>
        <v>768.73051900000007</v>
      </c>
      <c r="Q150" s="135">
        <f t="shared" si="85"/>
        <v>768.73051900000007</v>
      </c>
      <c r="R150" s="64">
        <v>718.96167476999779</v>
      </c>
      <c r="S150" s="62"/>
      <c r="T150" s="62"/>
      <c r="V150" s="200"/>
      <c r="W150" s="104"/>
      <c r="X150" s="201"/>
      <c r="Y150" s="202"/>
      <c r="AA150" s="203"/>
      <c r="AC150" s="204">
        <f t="shared" si="77"/>
        <v>0</v>
      </c>
      <c r="AE150" s="62">
        <f t="shared" si="78"/>
        <v>768.73051900000007</v>
      </c>
      <c r="AF150" s="62">
        <v>718.96167476999779</v>
      </c>
      <c r="AG150" s="62">
        <f t="shared" si="74"/>
        <v>718.96167476999779</v>
      </c>
      <c r="AK150" s="125">
        <f t="shared" si="79"/>
        <v>0</v>
      </c>
      <c r="AL150" s="125">
        <v>104430835</v>
      </c>
      <c r="AM150" s="212">
        <v>10</v>
      </c>
      <c r="AN150" s="212">
        <v>795.77384900000004</v>
      </c>
      <c r="AO150" s="212"/>
      <c r="AP150" s="205">
        <v>18</v>
      </c>
      <c r="AQ150" s="204">
        <v>589.05663400000003</v>
      </c>
      <c r="AR150" s="204"/>
      <c r="AT150" s="205">
        <v>18</v>
      </c>
      <c r="AU150" s="204">
        <v>588.24543400000005</v>
      </c>
      <c r="AV150" s="204"/>
    </row>
    <row r="151" spans="1:48" s="125" customFormat="1" hidden="1" outlineLevel="1" x14ac:dyDescent="0.3">
      <c r="A151" s="68" t="s">
        <v>189</v>
      </c>
      <c r="B151" s="61">
        <v>84.183858999999998</v>
      </c>
      <c r="C151" s="62">
        <v>85.366319000000004</v>
      </c>
      <c r="D151" s="65">
        <f t="shared" si="80"/>
        <v>169.55017800000002</v>
      </c>
      <c r="E151" s="61">
        <v>112.483733</v>
      </c>
      <c r="F151" s="62">
        <v>30.220761</v>
      </c>
      <c r="G151" s="62">
        <v>168.510853</v>
      </c>
      <c r="H151" s="62">
        <v>43.179619000000002</v>
      </c>
      <c r="I151" s="62">
        <v>19.370474000000002</v>
      </c>
      <c r="J151" s="65">
        <f t="shared" si="84"/>
        <v>373.76544000000001</v>
      </c>
      <c r="K151" s="62">
        <v>17.255400000000002</v>
      </c>
      <c r="L151" s="62">
        <v>165.65935899999999</v>
      </c>
      <c r="M151" s="62">
        <v>57.555387000000003</v>
      </c>
      <c r="N151" s="65">
        <f>+K151+L151+M151</f>
        <v>240.470146</v>
      </c>
      <c r="O151" s="63">
        <v>1.4916590000000001</v>
      </c>
      <c r="P151" s="62">
        <f t="shared" si="83"/>
        <v>785.277423</v>
      </c>
      <c r="Q151" s="135">
        <f>+P151-1.86099986</f>
        <v>783.41642314000001</v>
      </c>
      <c r="R151" s="64">
        <f>733.332089470008-1.86099986</f>
        <v>731.47108961000799</v>
      </c>
      <c r="S151" s="62"/>
      <c r="T151" s="62"/>
      <c r="V151" s="200"/>
      <c r="W151" s="104"/>
      <c r="X151" s="201"/>
      <c r="Y151" s="202"/>
      <c r="AA151" s="203"/>
      <c r="AC151" s="204">
        <f t="shared" si="77"/>
        <v>1.8609998599999926</v>
      </c>
      <c r="AE151" s="62">
        <f t="shared" si="78"/>
        <v>783.41642314000001</v>
      </c>
      <c r="AF151" s="62">
        <v>733.33208947000787</v>
      </c>
      <c r="AG151" s="62">
        <f t="shared" si="74"/>
        <v>731.47108961000788</v>
      </c>
      <c r="AK151" s="125">
        <f t="shared" si="79"/>
        <v>0</v>
      </c>
      <c r="AL151" s="125">
        <v>85366319</v>
      </c>
      <c r="AM151" s="212">
        <v>11</v>
      </c>
      <c r="AN151" s="212">
        <v>733.85160300000007</v>
      </c>
      <c r="AO151" s="212"/>
      <c r="AP151" s="205">
        <v>19</v>
      </c>
      <c r="AQ151" s="204">
        <v>698.14047100000005</v>
      </c>
      <c r="AR151" s="204"/>
      <c r="AT151" s="205">
        <v>19</v>
      </c>
      <c r="AU151" s="204">
        <v>698.14047100000005</v>
      </c>
      <c r="AV151" s="204"/>
    </row>
    <row r="152" spans="1:48" s="125" customFormat="1" ht="50.1" hidden="1" customHeight="1" outlineLevel="1" collapsed="1" x14ac:dyDescent="0.3">
      <c r="A152" s="71" t="s">
        <v>198</v>
      </c>
      <c r="B152" s="72">
        <f>SUM(B153:B164)</f>
        <v>1035.9375620000001</v>
      </c>
      <c r="C152" s="73">
        <f>SUM(C153:C164)</f>
        <v>846.368021</v>
      </c>
      <c r="D152" s="74">
        <f>SUM(D153:D164)</f>
        <v>1882.3055830000001</v>
      </c>
      <c r="E152" s="72">
        <f t="shared" ref="E152:R152" si="87">SUM(E153:E164)</f>
        <v>1218.424943</v>
      </c>
      <c r="F152" s="73">
        <f t="shared" si="87"/>
        <v>309.49508400000002</v>
      </c>
      <c r="G152" s="73">
        <f t="shared" si="87"/>
        <v>1963.6763589999996</v>
      </c>
      <c r="H152" s="73">
        <f t="shared" si="87"/>
        <v>459.18023499999998</v>
      </c>
      <c r="I152" s="73">
        <f t="shared" si="87"/>
        <v>252.87252599999997</v>
      </c>
      <c r="J152" s="74">
        <f>SUM(J153:J164)</f>
        <v>4203.6491470000001</v>
      </c>
      <c r="K152" s="73">
        <f t="shared" si="87"/>
        <v>223.03126600000002</v>
      </c>
      <c r="L152" s="73">
        <f t="shared" si="87"/>
        <v>1666.8719050000002</v>
      </c>
      <c r="M152" s="73">
        <f t="shared" si="87"/>
        <v>541.69964400000003</v>
      </c>
      <c r="N152" s="74">
        <f t="shared" si="87"/>
        <v>2431.6028150000002</v>
      </c>
      <c r="O152" s="75">
        <f>SUM(O153:O164)</f>
        <v>72.528700999999998</v>
      </c>
      <c r="P152" s="73">
        <f>SUM(P153:P164)</f>
        <v>8590.0862459999989</v>
      </c>
      <c r="Q152" s="280">
        <f>SUM(Q153:Q164)</f>
        <v>8578.2831459999998</v>
      </c>
      <c r="R152" s="76">
        <f t="shared" si="87"/>
        <v>7997.4886345740561</v>
      </c>
      <c r="S152" s="73"/>
      <c r="T152" s="73"/>
      <c r="V152" s="48" t="s">
        <v>153</v>
      </c>
      <c r="W152" s="48" t="s">
        <v>154</v>
      </c>
      <c r="X152" s="48"/>
      <c r="Y152" s="48" t="s">
        <v>210</v>
      </c>
      <c r="Z152" s="48" t="s">
        <v>154</v>
      </c>
      <c r="AA152" s="48" t="s">
        <v>155</v>
      </c>
      <c r="AB152" s="48" t="s">
        <v>211</v>
      </c>
      <c r="AC152" s="207">
        <f>SUM(AC153:AC164)</f>
        <v>11.803100000000001</v>
      </c>
      <c r="AE152" s="73">
        <f>SUM(AE153:AE164)</f>
        <v>8578.2831459999998</v>
      </c>
      <c r="AF152" s="73">
        <f>SUM(AF153:AF164)</f>
        <v>8009.2917345740552</v>
      </c>
      <c r="AG152" s="73">
        <f>SUM(AG153:AG164)</f>
        <v>7997.4886345740561</v>
      </c>
      <c r="AH152" s="62">
        <v>7705.8344466440449</v>
      </c>
      <c r="AM152" s="212"/>
      <c r="AN152" s="212"/>
      <c r="AO152" s="212"/>
      <c r="AP152" s="205">
        <v>20</v>
      </c>
      <c r="AQ152" s="204">
        <v>727.143641</v>
      </c>
      <c r="AR152" s="204"/>
      <c r="AT152" s="205">
        <v>20</v>
      </c>
      <c r="AU152" s="204">
        <v>723.54194099999995</v>
      </c>
      <c r="AV152" s="204"/>
    </row>
    <row r="153" spans="1:48" s="125" customFormat="1" hidden="1" outlineLevel="1" x14ac:dyDescent="0.3">
      <c r="A153" s="68" t="s">
        <v>178</v>
      </c>
      <c r="B153" s="61">
        <v>64.346540000000005</v>
      </c>
      <c r="C153" s="62">
        <v>59.753228999999997</v>
      </c>
      <c r="D153" s="65">
        <f>B153+C153</f>
        <v>124.09976900000001</v>
      </c>
      <c r="E153" s="61">
        <v>103.195488</v>
      </c>
      <c r="F153" s="62">
        <v>21.498695999999999</v>
      </c>
      <c r="G153" s="62">
        <v>149.25478799999999</v>
      </c>
      <c r="H153" s="62">
        <v>39.004486</v>
      </c>
      <c r="I153" s="62">
        <v>16.475922000000001</v>
      </c>
      <c r="J153" s="65">
        <f>SUM(E153:I153)</f>
        <v>329.42937999999998</v>
      </c>
      <c r="K153" s="62">
        <v>17.024262</v>
      </c>
      <c r="L153" s="62">
        <v>113.243081</v>
      </c>
      <c r="M153" s="62">
        <v>35.089142000000002</v>
      </c>
      <c r="N153" s="65">
        <f>SUM(K153:M153)</f>
        <v>165.35648500000002</v>
      </c>
      <c r="O153" s="63">
        <v>15.770913</v>
      </c>
      <c r="P153" s="62">
        <f>+O153+N153+J153+D153</f>
        <v>634.65654700000005</v>
      </c>
      <c r="Q153" s="135">
        <v>634.65654700000005</v>
      </c>
      <c r="R153" s="64">
        <v>589.48802938980509</v>
      </c>
      <c r="S153" s="62"/>
      <c r="T153" s="62"/>
      <c r="U153" s="200" t="s">
        <v>193</v>
      </c>
      <c r="V153" s="104">
        <f>+P153+P154+P155</f>
        <v>1959.1668979999999</v>
      </c>
      <c r="W153" s="104">
        <f>+Q153+Q154+Q155</f>
        <v>1959.1668979999999</v>
      </c>
      <c r="X153" s="104">
        <f>+R153+R154+R155</f>
        <v>1823.09453315982</v>
      </c>
      <c r="Y153" s="62">
        <v>0</v>
      </c>
      <c r="Z153" s="62">
        <f t="shared" ref="Z153:Z162" si="88">+X153-Y153</f>
        <v>1823.09453315982</v>
      </c>
      <c r="AA153" s="62">
        <v>572.84970898980589</v>
      </c>
      <c r="AB153" s="62">
        <f t="shared" ref="AB153:AB164" si="89">+AA153-Y153</f>
        <v>572.84970898980589</v>
      </c>
      <c r="AC153" s="62">
        <v>0</v>
      </c>
      <c r="AE153" s="62">
        <f t="shared" ref="AE153:AE159" si="90">+P153-AC153</f>
        <v>634.65654700000005</v>
      </c>
      <c r="AF153" s="62">
        <v>589.48802938980509</v>
      </c>
      <c r="AG153" s="62">
        <f>+AF153-AC153</f>
        <v>589.48802938980509</v>
      </c>
      <c r="AH153" s="62">
        <f>+AH152-AC152</f>
        <v>7694.0313466440448</v>
      </c>
      <c r="AJ153" s="125">
        <v>572.84970898980589</v>
      </c>
      <c r="AM153" s="212"/>
      <c r="AN153" s="212"/>
      <c r="AO153" s="203"/>
      <c r="AP153" s="205">
        <v>21</v>
      </c>
      <c r="AQ153" s="204">
        <v>612.97197799999992</v>
      </c>
      <c r="AR153" s="204"/>
      <c r="AS153" s="62"/>
      <c r="AT153" s="205">
        <v>21</v>
      </c>
      <c r="AU153" s="204">
        <v>612.1373779999999</v>
      </c>
      <c r="AV153" s="204"/>
    </row>
    <row r="154" spans="1:48" s="125" customFormat="1" hidden="1" outlineLevel="1" x14ac:dyDescent="0.3">
      <c r="A154" s="68" t="s">
        <v>179</v>
      </c>
      <c r="B154" s="61">
        <v>72.293644</v>
      </c>
      <c r="C154" s="62">
        <v>58.358719000000001</v>
      </c>
      <c r="D154" s="65">
        <f>B154+C154</f>
        <v>130.65236300000001</v>
      </c>
      <c r="E154" s="61">
        <v>68.148092000000005</v>
      </c>
      <c r="F154" s="62">
        <v>21.290835000000001</v>
      </c>
      <c r="G154" s="62">
        <v>153.032477</v>
      </c>
      <c r="H154" s="62">
        <v>38.694200000000002</v>
      </c>
      <c r="I154" s="62">
        <v>18.188898999999999</v>
      </c>
      <c r="J154" s="65">
        <f>SUM(E154:I154)</f>
        <v>299.35450300000002</v>
      </c>
      <c r="K154" s="62">
        <v>25.727018000000001</v>
      </c>
      <c r="L154" s="62">
        <v>108.746033</v>
      </c>
      <c r="M154" s="62">
        <v>50.963411000000001</v>
      </c>
      <c r="N154" s="65">
        <f>SUM(K154:M154)</f>
        <v>185.43646200000001</v>
      </c>
      <c r="O154" s="63">
        <v>2.229921</v>
      </c>
      <c r="P154" s="62">
        <f>+O154+N154+J154+D154</f>
        <v>617.67324900000006</v>
      </c>
      <c r="Q154" s="135">
        <v>617.67324900000006</v>
      </c>
      <c r="R154" s="64">
        <v>575.56436317000578</v>
      </c>
      <c r="S154" s="62"/>
      <c r="T154" s="62"/>
      <c r="U154" s="200" t="s">
        <v>194</v>
      </c>
      <c r="V154" s="104">
        <f>+P156+P157+P158</f>
        <v>2008.8698380000001</v>
      </c>
      <c r="W154" s="104">
        <f>+Q156+Q157+Q158</f>
        <v>2001.8618379999998</v>
      </c>
      <c r="X154" s="104">
        <f>+R156+R157+R158</f>
        <v>1864.5708300200383</v>
      </c>
      <c r="Y154" s="62">
        <v>0</v>
      </c>
      <c r="Z154" s="62">
        <f t="shared" si="88"/>
        <v>1864.5708300200383</v>
      </c>
      <c r="AA154" s="62">
        <v>554.12622180000437</v>
      </c>
      <c r="AB154" s="62">
        <f t="shared" si="89"/>
        <v>554.12622180000437</v>
      </c>
      <c r="AC154" s="62">
        <v>0</v>
      </c>
      <c r="AE154" s="62">
        <f t="shared" si="90"/>
        <v>617.67324900000006</v>
      </c>
      <c r="AF154" s="62">
        <v>575.56436317000578</v>
      </c>
      <c r="AG154" s="62">
        <f>+AF154-AC154</f>
        <v>575.56436317000578</v>
      </c>
      <c r="AH154" s="62"/>
      <c r="AJ154" s="125">
        <v>554.12622180000437</v>
      </c>
      <c r="AM154" s="212"/>
      <c r="AN154" s="212"/>
      <c r="AO154" s="203"/>
      <c r="AP154" s="205">
        <v>22</v>
      </c>
      <c r="AQ154" s="204">
        <v>796.77822000000003</v>
      </c>
      <c r="AR154" s="204"/>
      <c r="AS154" s="62"/>
      <c r="AT154" s="205">
        <v>22</v>
      </c>
      <c r="AU154" s="204">
        <v>796.77822000000003</v>
      </c>
      <c r="AV154" s="204"/>
    </row>
    <row r="155" spans="1:48" s="125" customFormat="1" hidden="1" outlineLevel="1" x14ac:dyDescent="0.3">
      <c r="A155" s="68" t="s">
        <v>180</v>
      </c>
      <c r="B155" s="61">
        <v>86.231598000000005</v>
      </c>
      <c r="C155" s="62">
        <v>66.955877999999998</v>
      </c>
      <c r="D155" s="65">
        <f>B155+C155</f>
        <v>153.187476</v>
      </c>
      <c r="E155" s="61">
        <v>83.720730000000003</v>
      </c>
      <c r="F155" s="62">
        <v>30.595704000000001</v>
      </c>
      <c r="G155" s="62">
        <v>167.55735999999999</v>
      </c>
      <c r="H155" s="62">
        <v>40.463965000000002</v>
      </c>
      <c r="I155" s="62">
        <v>20.327441</v>
      </c>
      <c r="J155" s="65">
        <f>SUM(E155:I155)</f>
        <v>342.66520000000003</v>
      </c>
      <c r="K155" s="62">
        <v>26.318631</v>
      </c>
      <c r="L155" s="62">
        <v>144.635828</v>
      </c>
      <c r="M155" s="62">
        <v>34.597721</v>
      </c>
      <c r="N155" s="65">
        <f>SUM(K155:M155)</f>
        <v>205.55218000000002</v>
      </c>
      <c r="O155" s="63">
        <v>5.4322460000000001</v>
      </c>
      <c r="P155" s="62">
        <f>+O155+N155+J155+D155</f>
        <v>706.83710199999996</v>
      </c>
      <c r="Q155" s="135">
        <v>706.83710199999996</v>
      </c>
      <c r="R155" s="64">
        <v>658.04214060000925</v>
      </c>
      <c r="S155" s="62"/>
      <c r="T155" s="62"/>
      <c r="U155" s="200" t="s">
        <v>195</v>
      </c>
      <c r="V155" s="104">
        <f>+P159+P160+P161</f>
        <v>2135.7715480000002</v>
      </c>
      <c r="W155" s="104">
        <f>+Q159+Q160+Q161</f>
        <v>2131.3352479999999</v>
      </c>
      <c r="X155" s="104">
        <f>+R159+R160+R161</f>
        <v>1984.062169729134</v>
      </c>
      <c r="Y155" s="62">
        <v>0</v>
      </c>
      <c r="Z155" s="62">
        <f t="shared" si="88"/>
        <v>1984.062169729134</v>
      </c>
      <c r="AA155" s="62">
        <v>643.34573077000698</v>
      </c>
      <c r="AB155" s="62">
        <f t="shared" si="89"/>
        <v>643.34573077000698</v>
      </c>
      <c r="AC155" s="62">
        <v>0</v>
      </c>
      <c r="AE155" s="62">
        <f t="shared" si="90"/>
        <v>706.83710199999996</v>
      </c>
      <c r="AF155" s="62">
        <v>658.04214060000925</v>
      </c>
      <c r="AG155" s="62">
        <f>+AF155-AC155</f>
        <v>658.04214060000925</v>
      </c>
      <c r="AJ155" s="125">
        <v>643.34573077000698</v>
      </c>
      <c r="AM155" s="212"/>
      <c r="AN155" s="212"/>
      <c r="AO155" s="203"/>
      <c r="AP155" s="205">
        <v>23</v>
      </c>
      <c r="AQ155" s="204">
        <v>770.19223299999999</v>
      </c>
      <c r="AR155" s="204"/>
      <c r="AS155" s="62"/>
      <c r="AT155" s="205">
        <v>23</v>
      </c>
      <c r="AU155" s="204">
        <v>770.19223299999999</v>
      </c>
      <c r="AV155" s="204"/>
    </row>
    <row r="156" spans="1:48" s="125" customFormat="1" hidden="1" outlineLevel="1" x14ac:dyDescent="0.3">
      <c r="A156" s="68" t="s">
        <v>181</v>
      </c>
      <c r="B156" s="61">
        <v>71.423002999999994</v>
      </c>
      <c r="C156" s="62">
        <v>53.936055000000003</v>
      </c>
      <c r="D156" s="65">
        <f t="shared" ref="D156:D157" si="91">B156+C156</f>
        <v>125.359058</v>
      </c>
      <c r="E156" s="61">
        <v>130.954295</v>
      </c>
      <c r="F156" s="62">
        <v>18.369883999999999</v>
      </c>
      <c r="G156" s="62">
        <v>137.57722000000001</v>
      </c>
      <c r="H156" s="62">
        <v>34.136192999999999</v>
      </c>
      <c r="I156" s="62">
        <v>15.728078999999999</v>
      </c>
      <c r="J156" s="65">
        <f t="shared" ref="J156" si="92">SUM(E156:I156)</f>
        <v>336.765671</v>
      </c>
      <c r="K156" s="62">
        <v>15.335789</v>
      </c>
      <c r="L156" s="62">
        <v>107.366443</v>
      </c>
      <c r="M156" s="62">
        <v>34.247532</v>
      </c>
      <c r="N156" s="65">
        <f t="shared" ref="N156" si="93">SUM(K156:M156)</f>
        <v>156.94976400000002</v>
      </c>
      <c r="O156" s="63">
        <v>3.4698259999999999</v>
      </c>
      <c r="P156" s="62">
        <f t="shared" ref="P156:P164" si="94">+O156+N156+J156+D156</f>
        <v>622.54431900000009</v>
      </c>
      <c r="Q156" s="135">
        <v>618.34431900000004</v>
      </c>
      <c r="R156" s="64">
        <v>576.13373301000752</v>
      </c>
      <c r="S156" s="62"/>
      <c r="T156" s="62"/>
      <c r="U156" s="200" t="s">
        <v>196</v>
      </c>
      <c r="V156" s="104">
        <f>+P162+P163+P164</f>
        <v>2486.2779620000001</v>
      </c>
      <c r="W156" s="104">
        <f>+Q162+Q163+Q164</f>
        <v>2485.9191620000001</v>
      </c>
      <c r="X156" s="104">
        <f>+R162+R163+R164</f>
        <v>2325.7611016650631</v>
      </c>
      <c r="Y156" s="62">
        <v>4.2</v>
      </c>
      <c r="Z156" s="62">
        <f t="shared" si="88"/>
        <v>2321.5611016650632</v>
      </c>
      <c r="AA156" s="62">
        <v>566.10541936000618</v>
      </c>
      <c r="AB156" s="62">
        <f t="shared" si="89"/>
        <v>561.90541936000614</v>
      </c>
      <c r="AC156" s="62">
        <v>4.2</v>
      </c>
      <c r="AE156" s="62">
        <f t="shared" si="90"/>
        <v>618.34431900000004</v>
      </c>
      <c r="AF156" s="62">
        <v>580.33373301000756</v>
      </c>
      <c r="AG156" s="62">
        <f>+AF156-AC156</f>
        <v>576.13373301000752</v>
      </c>
      <c r="AJ156" s="125">
        <v>566.10541936000618</v>
      </c>
      <c r="AM156" s="212"/>
      <c r="AN156" s="212"/>
      <c r="AO156" s="203"/>
      <c r="AP156" s="205">
        <v>24</v>
      </c>
      <c r="AQ156" s="62">
        <v>828.85111600000005</v>
      </c>
      <c r="AR156" s="62"/>
      <c r="AS156" s="62"/>
      <c r="AT156" s="205">
        <v>24</v>
      </c>
      <c r="AU156" s="204">
        <v>828.49231600000007</v>
      </c>
      <c r="AV156" s="204"/>
    </row>
    <row r="157" spans="1:48" s="125" customFormat="1" hidden="1" outlineLevel="1" x14ac:dyDescent="0.3">
      <c r="A157" s="68" t="s">
        <v>190</v>
      </c>
      <c r="B157" s="61">
        <v>87.884186999999997</v>
      </c>
      <c r="C157" s="62">
        <v>70.538162999999997</v>
      </c>
      <c r="D157" s="65">
        <f t="shared" si="91"/>
        <v>158.42234999999999</v>
      </c>
      <c r="E157" s="61">
        <v>130.917362</v>
      </c>
      <c r="F157" s="62">
        <v>18.989169</v>
      </c>
      <c r="G157" s="62">
        <v>172.99937</v>
      </c>
      <c r="H157" s="62">
        <v>31.160672000000002</v>
      </c>
      <c r="I157" s="62">
        <v>20.430488</v>
      </c>
      <c r="J157" s="65">
        <f t="shared" ref="J157:J164" si="95">+F157+G157+H157+I157+E157</f>
        <v>374.49706100000003</v>
      </c>
      <c r="K157" s="62">
        <v>15.954758999999999</v>
      </c>
      <c r="L157" s="62">
        <v>178.133568</v>
      </c>
      <c r="M157" s="62">
        <v>38.789797999999998</v>
      </c>
      <c r="N157" s="65">
        <f>+K157+L157+M157</f>
        <v>232.87812499999998</v>
      </c>
      <c r="O157" s="63">
        <v>2.2313890000000001</v>
      </c>
      <c r="P157" s="62">
        <f t="shared" si="94"/>
        <v>768.02892500000007</v>
      </c>
      <c r="Q157" s="135">
        <v>766.03212500000006</v>
      </c>
      <c r="R157" s="64">
        <v>713.28303935002759</v>
      </c>
      <c r="S157" s="62"/>
      <c r="T157" s="62"/>
      <c r="V157" s="200"/>
      <c r="W157" s="104"/>
      <c r="X157" s="62"/>
      <c r="Y157" s="62">
        <v>1.9967999999999999</v>
      </c>
      <c r="Z157" s="62">
        <f t="shared" si="88"/>
        <v>-1.9967999999999999</v>
      </c>
      <c r="AA157" s="62">
        <v>690.63234171002421</v>
      </c>
      <c r="AB157" s="62">
        <f t="shared" si="89"/>
        <v>688.6355417100242</v>
      </c>
      <c r="AC157" s="62">
        <v>1.9967999999999999</v>
      </c>
      <c r="AE157" s="62">
        <f t="shared" si="90"/>
        <v>766.03212500000006</v>
      </c>
      <c r="AF157" s="62">
        <v>715.2798393500276</v>
      </c>
      <c r="AG157" s="62">
        <f>+AF157-AC157</f>
        <v>713.28303935002759</v>
      </c>
      <c r="AJ157" s="125">
        <v>690.63234171002421</v>
      </c>
      <c r="AM157" s="212"/>
      <c r="AN157" s="212"/>
      <c r="AO157" s="203"/>
      <c r="AP157" s="205">
        <v>25</v>
      </c>
      <c r="AQ157" s="62">
        <v>756.33564200000001</v>
      </c>
      <c r="AR157" s="62"/>
      <c r="AS157" s="62"/>
      <c r="AT157" s="205">
        <v>25</v>
      </c>
      <c r="AU157" s="204">
        <v>756.33564200000001</v>
      </c>
      <c r="AV157" s="204"/>
    </row>
    <row r="158" spans="1:48" s="125" customFormat="1" hidden="1" outlineLevel="1" x14ac:dyDescent="0.3">
      <c r="A158" s="68" t="s">
        <v>183</v>
      </c>
      <c r="B158" s="61">
        <v>82.848553999999993</v>
      </c>
      <c r="C158" s="62">
        <v>59.394362000000001</v>
      </c>
      <c r="D158" s="65">
        <f>B158+C158</f>
        <v>142.24291599999998</v>
      </c>
      <c r="E158" s="61">
        <v>64.146574999999999</v>
      </c>
      <c r="F158" s="62">
        <v>19.170536999999999</v>
      </c>
      <c r="G158" s="62">
        <v>159.82950299999999</v>
      </c>
      <c r="H158" s="62">
        <v>29.012626000000001</v>
      </c>
      <c r="I158" s="62">
        <v>19.440141000000001</v>
      </c>
      <c r="J158" s="65">
        <f t="shared" si="95"/>
        <v>291.59938199999999</v>
      </c>
      <c r="K158" s="62">
        <v>15.130296</v>
      </c>
      <c r="L158" s="62">
        <v>125.55039600000001</v>
      </c>
      <c r="M158" s="62">
        <v>39.134785000000001</v>
      </c>
      <c r="N158" s="65">
        <f>+K158+L158+M158</f>
        <v>179.81547699999999</v>
      </c>
      <c r="O158" s="63">
        <v>4.6388189999999998</v>
      </c>
      <c r="P158" s="62">
        <f t="shared" si="94"/>
        <v>618.29659399999991</v>
      </c>
      <c r="Q158" s="135">
        <v>617.48539399999993</v>
      </c>
      <c r="R158" s="64">
        <v>575.15405766000322</v>
      </c>
      <c r="S158" s="62"/>
      <c r="T158" s="62"/>
      <c r="V158" s="200"/>
      <c r="W158" s="104"/>
      <c r="X158" s="62"/>
      <c r="Y158" s="62">
        <v>0.81120000000000003</v>
      </c>
      <c r="Z158" s="62">
        <f t="shared" si="88"/>
        <v>-0.81120000000000003</v>
      </c>
      <c r="AA158" s="62">
        <v>547.48057575999792</v>
      </c>
      <c r="AB158" s="62">
        <f t="shared" si="89"/>
        <v>546.66937575999793</v>
      </c>
      <c r="AC158" s="62">
        <v>0.81120000000000003</v>
      </c>
      <c r="AE158" s="62">
        <f t="shared" si="90"/>
        <v>617.48539399999993</v>
      </c>
      <c r="AF158" s="62">
        <v>575.9652576600032</v>
      </c>
      <c r="AG158" s="62">
        <f t="shared" ref="AG158:AG164" si="96">+AF158-AC158</f>
        <v>575.15405766000322</v>
      </c>
      <c r="AJ158" s="125">
        <v>547.48057575999792</v>
      </c>
      <c r="AM158" s="212"/>
      <c r="AN158" s="212"/>
      <c r="AO158" s="203"/>
      <c r="AP158" s="205">
        <v>26</v>
      </c>
      <c r="AQ158" s="62">
        <v>606.94565699999998</v>
      </c>
      <c r="AR158" s="62"/>
      <c r="AS158" s="62"/>
      <c r="AT158" s="205">
        <v>26</v>
      </c>
      <c r="AU158" s="204">
        <v>606.94565699999998</v>
      </c>
      <c r="AV158" s="204"/>
    </row>
    <row r="159" spans="1:48" s="125" customFormat="1" hidden="1" outlineLevel="1" x14ac:dyDescent="0.3">
      <c r="A159" s="68" t="s">
        <v>184</v>
      </c>
      <c r="B159" s="61">
        <v>89.475485000000006</v>
      </c>
      <c r="C159" s="62">
        <v>72.087196000000006</v>
      </c>
      <c r="D159" s="65">
        <f>B159+C159</f>
        <v>161.562681</v>
      </c>
      <c r="E159" s="61">
        <v>121.974836</v>
      </c>
      <c r="F159" s="62">
        <v>20.590907000000001</v>
      </c>
      <c r="G159" s="62">
        <v>163.22378499999999</v>
      </c>
      <c r="H159" s="62">
        <v>35.140466000000004</v>
      </c>
      <c r="I159" s="62">
        <v>22.552326000000001</v>
      </c>
      <c r="J159" s="65">
        <f t="shared" si="95"/>
        <v>363.48231999999996</v>
      </c>
      <c r="K159" s="62">
        <v>15.482309000000001</v>
      </c>
      <c r="L159" s="62">
        <v>140.98504299999999</v>
      </c>
      <c r="M159" s="62">
        <v>38.707124999999998</v>
      </c>
      <c r="N159" s="65">
        <f>+K159+L159+M159</f>
        <v>195.174477</v>
      </c>
      <c r="O159" s="63">
        <v>7.6416689999999994</v>
      </c>
      <c r="P159" s="62">
        <f t="shared" si="94"/>
        <v>727.86114699999996</v>
      </c>
      <c r="Q159" s="135">
        <v>727.86114699999996</v>
      </c>
      <c r="R159" s="64">
        <v>676.76674727000739</v>
      </c>
      <c r="S159" s="62"/>
      <c r="T159" s="62"/>
      <c r="V159" s="200"/>
      <c r="W159" s="104"/>
      <c r="X159" s="62"/>
      <c r="Y159" s="62">
        <v>0</v>
      </c>
      <c r="Z159" s="62">
        <f t="shared" si="88"/>
        <v>0</v>
      </c>
      <c r="AA159" s="62">
        <v>648.11843290000525</v>
      </c>
      <c r="AB159" s="62">
        <f t="shared" si="89"/>
        <v>648.11843290000525</v>
      </c>
      <c r="AC159" s="62">
        <v>0</v>
      </c>
      <c r="AE159" s="62">
        <f t="shared" si="90"/>
        <v>727.86114699999996</v>
      </c>
      <c r="AF159" s="62">
        <v>676.76674727000739</v>
      </c>
      <c r="AG159" s="62">
        <f t="shared" si="96"/>
        <v>676.76674727000739</v>
      </c>
      <c r="AJ159" s="125">
        <v>648.11843290000525</v>
      </c>
      <c r="AM159" s="212"/>
      <c r="AN159" s="212"/>
      <c r="AO159" s="203"/>
      <c r="AP159" s="205">
        <v>27</v>
      </c>
      <c r="AQ159" s="62">
        <v>689.92184300000008</v>
      </c>
      <c r="AR159" s="62"/>
      <c r="AS159" s="62"/>
      <c r="AT159" s="205">
        <v>27</v>
      </c>
      <c r="AU159" s="204">
        <v>689.92184300000008</v>
      </c>
      <c r="AV159" s="204"/>
    </row>
    <row r="160" spans="1:48" s="125" customFormat="1" hidden="1" outlineLevel="1" x14ac:dyDescent="0.3">
      <c r="A160" s="68" t="s">
        <v>185</v>
      </c>
      <c r="B160" s="61">
        <v>99.591990999999993</v>
      </c>
      <c r="C160" s="62">
        <v>70.309359999999998</v>
      </c>
      <c r="D160" s="65">
        <f>B160+C160</f>
        <v>169.90135099999998</v>
      </c>
      <c r="E160" s="61">
        <v>105.820429</v>
      </c>
      <c r="F160" s="62">
        <v>22.621314999999999</v>
      </c>
      <c r="G160" s="62">
        <v>192.09160800000001</v>
      </c>
      <c r="H160" s="62">
        <v>37.265669000000003</v>
      </c>
      <c r="I160" s="62">
        <v>27.107095999999999</v>
      </c>
      <c r="J160" s="65">
        <f t="shared" si="95"/>
        <v>384.90611699999999</v>
      </c>
      <c r="K160" s="62">
        <v>15.138351999999999</v>
      </c>
      <c r="L160" s="62">
        <v>149.57916299999999</v>
      </c>
      <c r="M160" s="62">
        <v>38.200417000000002</v>
      </c>
      <c r="N160" s="65">
        <f>+K160+L160+M160</f>
        <v>202.91793200000001</v>
      </c>
      <c r="O160" s="63">
        <v>3.0357759999999998</v>
      </c>
      <c r="P160" s="62">
        <f t="shared" si="94"/>
        <v>760.76117599999998</v>
      </c>
      <c r="Q160" s="135">
        <v>757.15947599999993</v>
      </c>
      <c r="R160" s="64">
        <v>704.63874431000545</v>
      </c>
      <c r="S160" s="62"/>
      <c r="T160" s="62"/>
      <c r="V160" s="200"/>
      <c r="W160" s="104"/>
      <c r="X160" s="62"/>
      <c r="Y160" s="62">
        <v>3.6017000000000001</v>
      </c>
      <c r="Z160" s="62">
        <f t="shared" si="88"/>
        <v>-3.6017000000000001</v>
      </c>
      <c r="AA160" s="62">
        <v>675.09853890000522</v>
      </c>
      <c r="AB160" s="62">
        <f t="shared" si="89"/>
        <v>671.49683890000517</v>
      </c>
      <c r="AC160" s="62">
        <v>3.6017000000000001</v>
      </c>
      <c r="AE160" s="62">
        <f t="shared" ref="AE160:AE164" si="97">+P160-AC160</f>
        <v>757.15947599999993</v>
      </c>
      <c r="AF160" s="62">
        <v>708.2404443100055</v>
      </c>
      <c r="AG160" s="62">
        <f t="shared" si="96"/>
        <v>704.63874431000545</v>
      </c>
      <c r="AJ160" s="125">
        <v>675.09853890000522</v>
      </c>
      <c r="AM160" s="212"/>
      <c r="AN160" s="212"/>
      <c r="AO160" s="203"/>
      <c r="AP160" s="107"/>
      <c r="AQ160" s="62"/>
      <c r="AR160" s="62"/>
      <c r="AS160" s="62"/>
      <c r="AT160" s="107"/>
      <c r="AU160" s="204"/>
      <c r="AV160" s="204"/>
    </row>
    <row r="161" spans="1:61" s="125" customFormat="1" hidden="1" outlineLevel="1" x14ac:dyDescent="0.3">
      <c r="A161" s="68" t="s">
        <v>186</v>
      </c>
      <c r="B161" s="61">
        <v>83.035233000000005</v>
      </c>
      <c r="C161" s="62">
        <v>70.127229999999997</v>
      </c>
      <c r="D161" s="65">
        <f>B161+C161</f>
        <v>153.162463</v>
      </c>
      <c r="E161" s="61">
        <v>53.653236</v>
      </c>
      <c r="F161" s="62">
        <v>21.869917999999998</v>
      </c>
      <c r="G161" s="62">
        <v>162.950007</v>
      </c>
      <c r="H161" s="62">
        <v>35.322189000000002</v>
      </c>
      <c r="I161" s="62">
        <v>22.016651</v>
      </c>
      <c r="J161" s="65">
        <f t="shared" si="95"/>
        <v>295.81200100000001</v>
      </c>
      <c r="K161" s="62">
        <v>15.321463</v>
      </c>
      <c r="L161" s="62">
        <v>119.863482</v>
      </c>
      <c r="M161" s="62">
        <v>56.049216999999999</v>
      </c>
      <c r="N161" s="65">
        <f t="shared" ref="N161" si="98">+K161+L161+M161</f>
        <v>191.234162</v>
      </c>
      <c r="O161" s="63">
        <v>6.9405990000000006</v>
      </c>
      <c r="P161" s="62">
        <f t="shared" si="94"/>
        <v>647.149225</v>
      </c>
      <c r="Q161" s="135">
        <v>646.31462499999998</v>
      </c>
      <c r="R161" s="64">
        <v>602.65667814912103</v>
      </c>
      <c r="S161" s="62"/>
      <c r="T161" s="62"/>
      <c r="U161" s="208">
        <f>SUM(P166:P175)</f>
        <v>7821.7304099999992</v>
      </c>
      <c r="V161" s="200"/>
      <c r="W161" s="104"/>
      <c r="X161" s="62"/>
      <c r="Y161" s="62">
        <v>0.83460000000000001</v>
      </c>
      <c r="Z161" s="62">
        <f t="shared" si="88"/>
        <v>-0.83460000000000001</v>
      </c>
      <c r="AA161" s="62">
        <v>570.17545967911974</v>
      </c>
      <c r="AB161" s="62">
        <f t="shared" si="89"/>
        <v>569.34085967911972</v>
      </c>
      <c r="AC161" s="62">
        <v>0.83460000000000001</v>
      </c>
      <c r="AE161" s="62">
        <f>+P161-AC161</f>
        <v>646.31462499999998</v>
      </c>
      <c r="AF161" s="62">
        <v>603.49127814912106</v>
      </c>
      <c r="AG161" s="62">
        <f t="shared" si="96"/>
        <v>602.65667814912103</v>
      </c>
      <c r="AJ161" s="125">
        <v>570.17545967911974</v>
      </c>
      <c r="AM161" s="212"/>
      <c r="AN161" s="212"/>
      <c r="AO161" s="203"/>
      <c r="AP161" s="205">
        <v>28</v>
      </c>
      <c r="AQ161" s="70">
        <f>+AR167+AR168*AP161</f>
        <v>750.66929485754986</v>
      </c>
      <c r="AR161" s="62"/>
      <c r="AS161" s="62"/>
      <c r="AT161" s="205">
        <v>28</v>
      </c>
      <c r="AU161" s="62">
        <f>+AV167+AV168*AT161</f>
        <v>749.93901195310536</v>
      </c>
      <c r="AV161" s="204"/>
    </row>
    <row r="162" spans="1:61" s="125" customFormat="1" hidden="1" outlineLevel="1" x14ac:dyDescent="0.3">
      <c r="A162" s="68" t="s">
        <v>187</v>
      </c>
      <c r="B162" s="61">
        <v>104.06903200000001</v>
      </c>
      <c r="C162" s="62">
        <v>85.510546000000005</v>
      </c>
      <c r="D162" s="65">
        <f>B162+C162</f>
        <v>189.57957800000003</v>
      </c>
      <c r="E162" s="61">
        <v>128.619899</v>
      </c>
      <c r="F162" s="62">
        <v>35.764716</v>
      </c>
      <c r="G162" s="62">
        <v>175.21262200000001</v>
      </c>
      <c r="H162" s="62">
        <v>57.374749000000001</v>
      </c>
      <c r="I162" s="62">
        <v>26.687666</v>
      </c>
      <c r="J162" s="65">
        <f t="shared" si="95"/>
        <v>423.65965199999994</v>
      </c>
      <c r="K162" s="62">
        <v>21.946867999999998</v>
      </c>
      <c r="L162" s="62">
        <v>130.580455</v>
      </c>
      <c r="M162" s="62">
        <v>56.730884000000003</v>
      </c>
      <c r="N162" s="65">
        <f>+K162+L162+M162</f>
        <v>209.258207</v>
      </c>
      <c r="O162" s="63">
        <v>6.1994130000000007</v>
      </c>
      <c r="P162" s="62">
        <f t="shared" si="94"/>
        <v>828.69685000000004</v>
      </c>
      <c r="Q162" s="135">
        <v>828.69685000000004</v>
      </c>
      <c r="R162" s="64">
        <v>773.03476019000846</v>
      </c>
      <c r="S162" s="62"/>
      <c r="T162" s="62"/>
      <c r="V162" s="200"/>
      <c r="W162" s="104"/>
      <c r="X162" s="62"/>
      <c r="Y162" s="62">
        <v>0</v>
      </c>
      <c r="Z162" s="62">
        <f t="shared" si="88"/>
        <v>0</v>
      </c>
      <c r="AA162" s="62">
        <v>741.89095154000552</v>
      </c>
      <c r="AB162" s="62">
        <f t="shared" si="89"/>
        <v>741.89095154000552</v>
      </c>
      <c r="AC162" s="62">
        <v>0</v>
      </c>
      <c r="AE162" s="62">
        <f>+P162-AC162</f>
        <v>828.69685000000004</v>
      </c>
      <c r="AF162" s="62">
        <v>773.03476019000846</v>
      </c>
      <c r="AG162" s="62">
        <f t="shared" si="96"/>
        <v>773.03476019000846</v>
      </c>
      <c r="AJ162" s="125">
        <v>741.89095154000552</v>
      </c>
      <c r="AM162" s="212"/>
      <c r="AN162" s="212"/>
      <c r="AO162" s="203"/>
      <c r="AP162" s="70" t="s">
        <v>214</v>
      </c>
      <c r="AR162" s="62"/>
      <c r="AS162" s="62"/>
      <c r="AT162" s="107"/>
      <c r="AU162" s="62"/>
      <c r="AV162" s="62"/>
    </row>
    <row r="163" spans="1:61" s="125" customFormat="1" hidden="1" outlineLevel="1" x14ac:dyDescent="0.3">
      <c r="A163" s="68" t="s">
        <v>188</v>
      </c>
      <c r="B163" s="61">
        <v>94.821978999999999</v>
      </c>
      <c r="C163" s="62">
        <v>85.289105000000006</v>
      </c>
      <c r="D163" s="65">
        <f t="shared" ref="D163:D164" si="99">B163+C163</f>
        <v>180.11108400000001</v>
      </c>
      <c r="E163" s="61">
        <v>132.36491599999999</v>
      </c>
      <c r="F163" s="62">
        <v>39.167929999999998</v>
      </c>
      <c r="G163" s="62">
        <v>164.90489099999999</v>
      </c>
      <c r="H163" s="62">
        <v>40.851883000000001</v>
      </c>
      <c r="I163" s="62">
        <v>20.817747000000001</v>
      </c>
      <c r="J163" s="65">
        <f t="shared" si="95"/>
        <v>398.10736699999995</v>
      </c>
      <c r="K163" s="62">
        <v>21.025518000000002</v>
      </c>
      <c r="L163" s="62">
        <v>145.59141199999999</v>
      </c>
      <c r="M163" s="62">
        <v>47.527766999999997</v>
      </c>
      <c r="N163" s="65">
        <f>+K163+L163+M163</f>
        <v>214.14469700000001</v>
      </c>
      <c r="O163" s="63">
        <v>7.3068030000000004</v>
      </c>
      <c r="P163" s="62">
        <f t="shared" si="94"/>
        <v>799.66995099999997</v>
      </c>
      <c r="Q163" s="135">
        <v>799.66995099999997</v>
      </c>
      <c r="R163" s="64">
        <v>748.51826818752932</v>
      </c>
      <c r="S163" s="62"/>
      <c r="T163" s="62"/>
      <c r="V163" s="200"/>
      <c r="W163" s="104"/>
      <c r="X163" s="62"/>
      <c r="Y163" s="62">
        <v>0</v>
      </c>
      <c r="Z163" s="62">
        <f t="shared" ref="Z163:Z164" si="100">+X163-Y163</f>
        <v>0</v>
      </c>
      <c r="AA163" s="62">
        <v>719.8119703575245</v>
      </c>
      <c r="AB163" s="62">
        <f t="shared" si="89"/>
        <v>719.8119703575245</v>
      </c>
      <c r="AC163" s="62">
        <v>0</v>
      </c>
      <c r="AE163" s="62">
        <f>+P163-AC163</f>
        <v>799.66995099999997</v>
      </c>
      <c r="AF163" s="62">
        <v>748.51826818752932</v>
      </c>
      <c r="AG163" s="62">
        <f t="shared" si="96"/>
        <v>748.51826818752932</v>
      </c>
      <c r="AJ163" s="125">
        <v>719.8119703575245</v>
      </c>
      <c r="AM163" s="212"/>
      <c r="AN163" s="212"/>
      <c r="AO163" s="203"/>
      <c r="AV163" s="62"/>
    </row>
    <row r="164" spans="1:61" s="125" customFormat="1" hidden="1" outlineLevel="1" x14ac:dyDescent="0.3">
      <c r="A164" s="68" t="s">
        <v>189</v>
      </c>
      <c r="B164" s="61">
        <v>99.916315999999995</v>
      </c>
      <c r="C164" s="62">
        <v>94.108177999999995</v>
      </c>
      <c r="D164" s="65">
        <f t="shared" si="99"/>
        <v>194.024494</v>
      </c>
      <c r="E164" s="61">
        <v>94.909085000000005</v>
      </c>
      <c r="F164" s="62">
        <v>39.565472999999997</v>
      </c>
      <c r="G164" s="62">
        <v>165.04272800000001</v>
      </c>
      <c r="H164" s="62">
        <v>40.753137000000002</v>
      </c>
      <c r="I164" s="62">
        <v>23.100069999999999</v>
      </c>
      <c r="J164" s="65">
        <f t="shared" si="95"/>
        <v>363.37049300000001</v>
      </c>
      <c r="K164" s="62">
        <v>18.626000999999999</v>
      </c>
      <c r="L164" s="62">
        <v>202.59700100000001</v>
      </c>
      <c r="M164" s="62">
        <v>71.661845</v>
      </c>
      <c r="N164" s="65">
        <f>+K164+L164+M164</f>
        <v>292.88484700000004</v>
      </c>
      <c r="O164" s="63">
        <v>7.6313269999999997</v>
      </c>
      <c r="P164" s="62">
        <f t="shared" si="94"/>
        <v>857.91116099999999</v>
      </c>
      <c r="Q164" s="135">
        <v>857.55236100000002</v>
      </c>
      <c r="R164" s="64">
        <v>804.20807328752517</v>
      </c>
      <c r="S164" s="62"/>
      <c r="T164" s="62"/>
      <c r="V164" s="200"/>
      <c r="W164" s="104"/>
      <c r="X164" s="62"/>
      <c r="Y164" s="62">
        <v>0.35880000000000001</v>
      </c>
      <c r="Z164" s="62">
        <f t="shared" si="100"/>
        <v>-0.35880000000000001</v>
      </c>
      <c r="AA164" s="62">
        <v>776.19909487753944</v>
      </c>
      <c r="AB164" s="62">
        <f t="shared" si="89"/>
        <v>775.84029487753946</v>
      </c>
      <c r="AC164" s="62">
        <v>0.35880000000000001</v>
      </c>
      <c r="AE164" s="62">
        <f t="shared" si="97"/>
        <v>857.55236100000002</v>
      </c>
      <c r="AF164" s="62">
        <v>804.56687328752514</v>
      </c>
      <c r="AG164" s="62">
        <f t="shared" si="96"/>
        <v>804.20807328752517</v>
      </c>
      <c r="AJ164" s="125">
        <v>776.19909487753944</v>
      </c>
      <c r="AM164" s="212"/>
      <c r="AN164" s="212"/>
      <c r="AO164" s="203"/>
      <c r="AP164" s="107"/>
      <c r="AQ164" s="62"/>
      <c r="AR164" s="62"/>
      <c r="AS164" s="62"/>
      <c r="AT164" s="107"/>
      <c r="AU164" s="62"/>
      <c r="AV164" s="62"/>
    </row>
    <row r="165" spans="1:61" s="125" customFormat="1" ht="50.1" hidden="1" customHeight="1" collapsed="1" thickBot="1" x14ac:dyDescent="0.45">
      <c r="A165" s="71" t="s">
        <v>241</v>
      </c>
      <c r="B165" s="72">
        <f>SUM(B166:B177)</f>
        <v>1125.948535</v>
      </c>
      <c r="C165" s="73">
        <f>SUM(C166:C177)</f>
        <v>989.19433900000001</v>
      </c>
      <c r="D165" s="74">
        <f>SUM(D166:D177)</f>
        <v>2115.1428740000001</v>
      </c>
      <c r="E165" s="72">
        <f t="shared" ref="E165:R165" si="101">SUM(E166:E177)</f>
        <v>1243.818405</v>
      </c>
      <c r="F165" s="73">
        <f t="shared" si="101"/>
        <v>378.013735</v>
      </c>
      <c r="G165" s="73">
        <f t="shared" si="101"/>
        <v>2085.6953389999999</v>
      </c>
      <c r="H165" s="73">
        <f t="shared" si="101"/>
        <v>497.66957399999995</v>
      </c>
      <c r="I165" s="73">
        <f t="shared" si="101"/>
        <v>293.79166400000003</v>
      </c>
      <c r="J165" s="74">
        <f>SUM(J166:J177)</f>
        <v>4498.9887170000002</v>
      </c>
      <c r="K165" s="73">
        <f t="shared" si="101"/>
        <v>193.91741400000001</v>
      </c>
      <c r="L165" s="73">
        <f t="shared" si="101"/>
        <v>2161.3076289999999</v>
      </c>
      <c r="M165" s="73">
        <f t="shared" si="101"/>
        <v>671.61620400000004</v>
      </c>
      <c r="N165" s="74">
        <f t="shared" si="101"/>
        <v>3026.8412469999994</v>
      </c>
      <c r="O165" s="75">
        <f>SUM(O166:O177)</f>
        <v>58.073041000000003</v>
      </c>
      <c r="P165" s="73">
        <f>SUM(P166:P177)</f>
        <v>9699.0458789999993</v>
      </c>
      <c r="Q165" s="73">
        <f t="shared" si="101"/>
        <v>9683.8231528500019</v>
      </c>
      <c r="R165" s="76">
        <f t="shared" si="101"/>
        <v>9064.2745708800994</v>
      </c>
      <c r="S165" s="73"/>
      <c r="T165" s="73">
        <f>+Q165-P165</f>
        <v>-15.22272614999747</v>
      </c>
      <c r="U165" s="208"/>
      <c r="V165" s="48" t="s">
        <v>153</v>
      </c>
      <c r="W165" s="48" t="s">
        <v>154</v>
      </c>
      <c r="X165" s="62"/>
      <c r="Y165" s="145">
        <f>SUM(Y153:Y164)</f>
        <v>11.803100000000001</v>
      </c>
      <c r="Z165" s="48"/>
      <c r="AA165" s="48"/>
      <c r="AB165" s="48"/>
      <c r="AC165" s="207">
        <f>SUM(AC166:AC177)</f>
        <v>15.222726150000002</v>
      </c>
      <c r="AE165" s="73">
        <f>SUM(AE166:AE177)</f>
        <v>9683.8231528500019</v>
      </c>
      <c r="AF165" s="73">
        <f>SUM(AF166:AF177)</f>
        <v>9079.4972970300987</v>
      </c>
      <c r="AG165" s="73">
        <f>SUM(AG166:AG177)</f>
        <v>9064.2745708800994</v>
      </c>
      <c r="AJ165" s="73">
        <v>9352.9718069999999</v>
      </c>
      <c r="AK165" s="73">
        <v>9337.7490808499988</v>
      </c>
      <c r="AL165" s="76">
        <v>8729.1817211620801</v>
      </c>
      <c r="AM165" s="212">
        <v>12</v>
      </c>
      <c r="AN165" s="212" t="e">
        <f>+#REF!+#REF!*AM165</f>
        <v>#REF!</v>
      </c>
      <c r="AO165" s="203"/>
      <c r="AP165" s="206"/>
      <c r="AQ165" s="219"/>
      <c r="AR165" s="220"/>
      <c r="AS165" s="206"/>
      <c r="AT165" s="107"/>
      <c r="AU165" s="62"/>
      <c r="AV165" s="62"/>
      <c r="AW165" s="62"/>
      <c r="AX165" s="62"/>
      <c r="AY165" s="62"/>
      <c r="AZ165" s="62"/>
      <c r="BA165" s="206"/>
      <c r="BB165" s="206"/>
      <c r="BC165" s="206"/>
      <c r="BD165" s="206"/>
      <c r="BE165" s="206"/>
      <c r="BF165" s="206"/>
      <c r="BG165" s="206"/>
      <c r="BH165" s="206"/>
    </row>
    <row r="166" spans="1:61" s="125" customFormat="1" hidden="1" outlineLevel="1" x14ac:dyDescent="0.3">
      <c r="A166" s="68" t="s">
        <v>178</v>
      </c>
      <c r="B166" s="61">
        <v>93.3733</v>
      </c>
      <c r="C166" s="62">
        <v>77.936987000000002</v>
      </c>
      <c r="D166" s="65">
        <f>B166+C166</f>
        <v>171.31028700000002</v>
      </c>
      <c r="E166" s="61">
        <v>102.125677</v>
      </c>
      <c r="F166" s="62">
        <v>28.415310999999999</v>
      </c>
      <c r="G166" s="62">
        <v>177.412812</v>
      </c>
      <c r="H166" s="62">
        <v>39.535736</v>
      </c>
      <c r="I166" s="62">
        <v>26.871186999999999</v>
      </c>
      <c r="J166" s="65">
        <f>SUM(E166:I166)</f>
        <v>374.36072300000001</v>
      </c>
      <c r="K166" s="62">
        <v>21.453598</v>
      </c>
      <c r="L166" s="62">
        <v>160.91005999999999</v>
      </c>
      <c r="M166" s="62">
        <v>56.776895000000003</v>
      </c>
      <c r="N166" s="65">
        <f>SUM(K166:M166)</f>
        <v>239.14055299999998</v>
      </c>
      <c r="O166" s="63">
        <v>4.2953549999999998</v>
      </c>
      <c r="P166" s="62">
        <f>+O166+N166+J166+D166</f>
        <v>789.10691799999995</v>
      </c>
      <c r="Q166" s="62">
        <v>781.878918</v>
      </c>
      <c r="R166" s="64">
        <v>730.58568700000205</v>
      </c>
      <c r="S166" s="62"/>
      <c r="T166" s="73">
        <f>+Q166-P166</f>
        <v>-7.2279999999999518</v>
      </c>
      <c r="U166" s="200" t="s">
        <v>193</v>
      </c>
      <c r="V166" s="104">
        <f>+P166+P167+P168</f>
        <v>2195.3923239999999</v>
      </c>
      <c r="W166" s="104">
        <f>+Q166+Q167+Q168</f>
        <v>2186.9475240000002</v>
      </c>
      <c r="X166" s="104">
        <f>+R166+R167+R168</f>
        <v>2043.0881719600172</v>
      </c>
      <c r="Y166" s="62">
        <f>+X207</f>
        <v>0</v>
      </c>
      <c r="Z166" s="62"/>
      <c r="AA166" s="62"/>
      <c r="AB166" s="62"/>
      <c r="AC166" s="62">
        <v>7.2279999999999998</v>
      </c>
      <c r="AD166" s="62"/>
      <c r="AE166" s="62">
        <f t="shared" ref="AE166:AE177" si="102">+P166-AC166</f>
        <v>781.878918</v>
      </c>
      <c r="AF166" s="62">
        <v>737.81368700000201</v>
      </c>
      <c r="AG166" s="62">
        <f t="shared" ref="AG166:AG177" si="103">+AF166-AC166</f>
        <v>730.58568700000205</v>
      </c>
      <c r="AJ166" s="62">
        <v>757.98341699999992</v>
      </c>
      <c r="AK166" s="62">
        <v>750.75541699999997</v>
      </c>
      <c r="AL166" s="64">
        <v>700.65608745000259</v>
      </c>
      <c r="AP166" s="206"/>
      <c r="AQ166" s="126"/>
      <c r="AR166" s="126" t="s">
        <v>208</v>
      </c>
      <c r="AT166" s="62"/>
      <c r="AU166" s="114"/>
      <c r="AV166" s="114" t="s">
        <v>208</v>
      </c>
      <c r="AW166" s="107"/>
      <c r="AX166" s="62"/>
      <c r="AY166" s="62"/>
      <c r="AZ166" s="62"/>
      <c r="BA166" s="206"/>
      <c r="BB166" s="206"/>
      <c r="BC166" s="206"/>
      <c r="BD166" s="206"/>
      <c r="BE166" s="206"/>
      <c r="BF166" s="206"/>
      <c r="BG166" s="206"/>
      <c r="BH166" s="206"/>
      <c r="BI166" s="206"/>
    </row>
    <row r="167" spans="1:61" s="125" customFormat="1" hidden="1" outlineLevel="1" x14ac:dyDescent="0.3">
      <c r="A167" s="68" t="s">
        <v>179</v>
      </c>
      <c r="B167" s="61">
        <v>77.345461</v>
      </c>
      <c r="C167" s="62">
        <v>66.335098000000002</v>
      </c>
      <c r="D167" s="65">
        <f>B167+C167</f>
        <v>143.68055900000002</v>
      </c>
      <c r="E167" s="61">
        <v>51.410364000000001</v>
      </c>
      <c r="F167" s="62">
        <v>24.345466999999999</v>
      </c>
      <c r="G167" s="62">
        <v>155.856853</v>
      </c>
      <c r="H167" s="62">
        <v>36.899639000000001</v>
      </c>
      <c r="I167" s="62">
        <v>21.144033</v>
      </c>
      <c r="J167" s="65">
        <f>SUM(E167:I167)</f>
        <v>289.65635599999996</v>
      </c>
      <c r="K167" s="62">
        <v>18.597543000000002</v>
      </c>
      <c r="L167" s="62">
        <v>144.658683</v>
      </c>
      <c r="M167" s="62">
        <v>39.150398000000003</v>
      </c>
      <c r="N167" s="65">
        <f>SUM(K167:M167)</f>
        <v>202.40662399999999</v>
      </c>
      <c r="O167" s="63">
        <v>2.6538249999999999</v>
      </c>
      <c r="P167" s="62">
        <f>+O167+N167+J167+D167</f>
        <v>638.39736399999992</v>
      </c>
      <c r="Q167" s="62">
        <v>637.18056399999989</v>
      </c>
      <c r="R167" s="64">
        <v>596.08936929000993</v>
      </c>
      <c r="S167" s="62"/>
      <c r="T167" s="73">
        <f t="shared" ref="T167:T177" si="104">+Q167-P167</f>
        <v>-1.2168000000000347</v>
      </c>
      <c r="U167" s="200" t="s">
        <v>194</v>
      </c>
      <c r="V167" s="104">
        <f>+P169+P170+P171</f>
        <v>2250.2809010000001</v>
      </c>
      <c r="W167" s="104">
        <f>+Q169+Q170+Q171</f>
        <v>2248.9705010000002</v>
      </c>
      <c r="X167" s="104">
        <f>+R169+R170+R171</f>
        <v>2103.3281415000197</v>
      </c>
      <c r="Y167" s="62">
        <f>+X208</f>
        <v>0</v>
      </c>
      <c r="Z167" s="62"/>
      <c r="AA167" s="62"/>
      <c r="AB167" s="62"/>
      <c r="AC167" s="62">
        <v>1.2168000000000001</v>
      </c>
      <c r="AD167" s="62"/>
      <c r="AE167" s="62">
        <f t="shared" si="102"/>
        <v>637.18056399999989</v>
      </c>
      <c r="AF167" s="62">
        <v>597.30616929000996</v>
      </c>
      <c r="AG167" s="62">
        <f t="shared" si="103"/>
        <v>596.08936929000993</v>
      </c>
      <c r="AJ167" s="62">
        <v>608.34713599999986</v>
      </c>
      <c r="AK167" s="62">
        <v>607.13033599999983</v>
      </c>
      <c r="AL167" s="64">
        <v>566.76219547000585</v>
      </c>
      <c r="AP167" s="206"/>
      <c r="AQ167" s="115" t="s">
        <v>207</v>
      </c>
      <c r="AR167" s="115">
        <v>602.66295899430202</v>
      </c>
      <c r="AT167" s="219"/>
      <c r="AU167" s="112" t="s">
        <v>207</v>
      </c>
      <c r="AV167" s="112">
        <v>601.89472190319088</v>
      </c>
      <c r="AW167" s="219"/>
      <c r="AX167" s="219"/>
      <c r="AY167" s="62"/>
      <c r="AZ167" s="62"/>
      <c r="BA167" s="221"/>
      <c r="BB167" s="221"/>
      <c r="BC167" s="221"/>
      <c r="BD167" s="221"/>
      <c r="BE167" s="221"/>
      <c r="BF167" s="221"/>
      <c r="BG167" s="221"/>
      <c r="BH167" s="221"/>
      <c r="BI167" s="221"/>
    </row>
    <row r="168" spans="1:61" s="125" customFormat="1" ht="21" hidden="1" outlineLevel="1" thickBot="1" x14ac:dyDescent="0.35">
      <c r="A168" s="68" t="s">
        <v>180</v>
      </c>
      <c r="B168" s="61">
        <v>90.822286000000005</v>
      </c>
      <c r="C168" s="62">
        <v>76.400689999999997</v>
      </c>
      <c r="D168" s="65">
        <f>B168+C168</f>
        <v>167.22297600000002</v>
      </c>
      <c r="E168" s="61">
        <v>126.54585899999999</v>
      </c>
      <c r="F168" s="62">
        <v>28.268018000000001</v>
      </c>
      <c r="G168" s="62">
        <v>177.13859299999999</v>
      </c>
      <c r="H168" s="62">
        <v>38.907462000000002</v>
      </c>
      <c r="I168" s="62">
        <v>25.686937</v>
      </c>
      <c r="J168" s="65">
        <f>SUM(E168:I168)</f>
        <v>396.54686899999996</v>
      </c>
      <c r="K168" s="62">
        <v>19.405566</v>
      </c>
      <c r="L168" s="62">
        <v>135.06958700000001</v>
      </c>
      <c r="M168" s="62">
        <v>42.020085000000002</v>
      </c>
      <c r="N168" s="65">
        <f>SUM(K168:M168)</f>
        <v>196.495238</v>
      </c>
      <c r="O168" s="63">
        <v>7.6229589999999998</v>
      </c>
      <c r="P168" s="62">
        <f>+O168+N168+J168+D168</f>
        <v>767.88804200000004</v>
      </c>
      <c r="Q168" s="62">
        <v>767.88804200000004</v>
      </c>
      <c r="R168" s="64">
        <v>716.41311567000525</v>
      </c>
      <c r="S168" s="62">
        <f>Q166+Q167+Q168</f>
        <v>2186.9475240000002</v>
      </c>
      <c r="T168" s="73">
        <f t="shared" si="104"/>
        <v>0</v>
      </c>
      <c r="U168" s="200" t="s">
        <v>195</v>
      </c>
      <c r="V168" s="104">
        <f>+P172+P173+P174</f>
        <v>2451.8170420000001</v>
      </c>
      <c r="W168" s="104">
        <f>+Q172+Q173+Q174</f>
        <v>2450.4115259099999</v>
      </c>
      <c r="X168" s="104">
        <f>+R172+R173+R174</f>
        <v>2293.2697164400302</v>
      </c>
      <c r="Y168" s="62"/>
      <c r="Z168" s="62"/>
      <c r="AA168" s="62"/>
      <c r="AB168" s="62"/>
      <c r="AC168" s="62"/>
      <c r="AD168" s="62"/>
      <c r="AE168" s="62">
        <f t="shared" si="102"/>
        <v>767.88804200000004</v>
      </c>
      <c r="AF168" s="62">
        <v>716.41311567000525</v>
      </c>
      <c r="AG168" s="62">
        <f t="shared" si="103"/>
        <v>716.41311567000525</v>
      </c>
      <c r="AJ168" s="62">
        <v>738.96044000000006</v>
      </c>
      <c r="AK168" s="62">
        <v>738.96044000000006</v>
      </c>
      <c r="AL168" s="64">
        <v>688.98713948000091</v>
      </c>
      <c r="AM168" s="206"/>
      <c r="AN168" s="206"/>
      <c r="AO168" s="206"/>
      <c r="AP168" s="206"/>
      <c r="AQ168" s="116" t="s">
        <v>209</v>
      </c>
      <c r="AR168" s="116">
        <v>5.2859405665445669</v>
      </c>
      <c r="AS168" s="206"/>
      <c r="AT168" s="219"/>
      <c r="AU168" s="113" t="s">
        <v>209</v>
      </c>
      <c r="AV168" s="113">
        <v>5.2872960732112331</v>
      </c>
      <c r="AW168" s="219"/>
      <c r="AX168" s="219"/>
      <c r="AY168" s="62"/>
      <c r="AZ168" s="62"/>
      <c r="BA168" s="221"/>
      <c r="BB168" s="221"/>
      <c r="BC168" s="221"/>
      <c r="BD168" s="221"/>
      <c r="BE168" s="221"/>
      <c r="BF168" s="221"/>
      <c r="BG168" s="221"/>
      <c r="BH168" s="221"/>
      <c r="BI168" s="221"/>
    </row>
    <row r="169" spans="1:61" s="125" customFormat="1" hidden="1" outlineLevel="1" x14ac:dyDescent="0.3">
      <c r="A169" s="68" t="s">
        <v>181</v>
      </c>
      <c r="B169" s="61">
        <v>92.166629</v>
      </c>
      <c r="C169" s="62">
        <v>82.102643</v>
      </c>
      <c r="D169" s="65">
        <f t="shared" ref="D169:D170" si="105">B169+C169</f>
        <v>174.269272</v>
      </c>
      <c r="E169" s="61">
        <v>91.792152999999999</v>
      </c>
      <c r="F169" s="62">
        <v>26.657525</v>
      </c>
      <c r="G169" s="62">
        <v>171.603522</v>
      </c>
      <c r="H169" s="62">
        <v>43.102443999999998</v>
      </c>
      <c r="I169" s="62">
        <v>22.189675999999999</v>
      </c>
      <c r="J169" s="65">
        <f t="shared" ref="J169" si="106">SUM(E169:I169)</f>
        <v>355.34532000000002</v>
      </c>
      <c r="K169" s="62">
        <v>15.803046999999999</v>
      </c>
      <c r="L169" s="62">
        <v>180.777973</v>
      </c>
      <c r="M169" s="62">
        <v>55.727316000000002</v>
      </c>
      <c r="N169" s="65">
        <f t="shared" ref="N169" si="107">SUM(K169:M169)</f>
        <v>252.308336</v>
      </c>
      <c r="O169" s="63">
        <v>5.234013</v>
      </c>
      <c r="P169" s="62">
        <f t="shared" ref="P169:P177" si="108">+O169+N169+J169+D169</f>
        <v>787.15694099999996</v>
      </c>
      <c r="Q169" s="62">
        <v>787.15694099999996</v>
      </c>
      <c r="R169" s="64">
        <v>738.45611949000647</v>
      </c>
      <c r="S169" s="62">
        <f t="shared" ref="S169:S191" si="109">Q167+Q168+Q169</f>
        <v>2192.225547</v>
      </c>
      <c r="T169" s="73">
        <f t="shared" si="104"/>
        <v>0</v>
      </c>
      <c r="U169" s="200" t="s">
        <v>196</v>
      </c>
      <c r="V169" s="104">
        <f>+P175+P176+P177</f>
        <v>2801.5556120000001</v>
      </c>
      <c r="W169" s="104">
        <f>+Q175+Q176+Q177</f>
        <v>2797.4936019400002</v>
      </c>
      <c r="X169" s="104">
        <f>+R175+R176+R177</f>
        <v>2624.588540980033</v>
      </c>
      <c r="Y169" s="62"/>
      <c r="Z169" s="62"/>
      <c r="AA169" s="62"/>
      <c r="AB169" s="62"/>
      <c r="AC169" s="62"/>
      <c r="AD169" s="62"/>
      <c r="AE169" s="62">
        <f t="shared" si="102"/>
        <v>787.15694099999996</v>
      </c>
      <c r="AF169" s="62">
        <v>738.45611949000647</v>
      </c>
      <c r="AG169" s="62">
        <f t="shared" si="103"/>
        <v>738.45611949000647</v>
      </c>
      <c r="AJ169" s="62">
        <v>759.88013799999999</v>
      </c>
      <c r="AK169" s="62">
        <v>759.88013799999999</v>
      </c>
      <c r="AL169" s="64">
        <v>711.8129205759717</v>
      </c>
      <c r="AM169" s="206"/>
      <c r="AN169" s="206"/>
      <c r="AO169" s="206"/>
      <c r="AP169" s="206"/>
      <c r="AQ169" s="206"/>
      <c r="AR169" s="206"/>
      <c r="AS169" s="206"/>
      <c r="AT169" s="219"/>
      <c r="AU169" s="219"/>
      <c r="AV169" s="219"/>
      <c r="AW169" s="219"/>
      <c r="AX169" s="219"/>
      <c r="AY169" s="62"/>
      <c r="AZ169" s="62"/>
      <c r="BA169" s="128"/>
      <c r="BB169" s="128"/>
      <c r="BC169" s="221"/>
      <c r="BD169" s="221"/>
      <c r="BE169" s="221"/>
      <c r="BF169" s="221"/>
      <c r="BG169" s="221"/>
      <c r="BH169" s="221"/>
      <c r="BI169" s="221"/>
    </row>
    <row r="170" spans="1:61" s="125" customFormat="1" hidden="1" outlineLevel="1" x14ac:dyDescent="0.3">
      <c r="A170" s="68" t="s">
        <v>190</v>
      </c>
      <c r="B170" s="61">
        <v>95.240971999999999</v>
      </c>
      <c r="C170" s="62">
        <v>76.782887000000002</v>
      </c>
      <c r="D170" s="65">
        <f t="shared" si="105"/>
        <v>172.02385900000002</v>
      </c>
      <c r="E170" s="61">
        <v>131.26781700000001</v>
      </c>
      <c r="F170" s="62">
        <v>24.185023000000001</v>
      </c>
      <c r="G170" s="62">
        <v>185.989833</v>
      </c>
      <c r="H170" s="62">
        <v>39.737532000000002</v>
      </c>
      <c r="I170" s="62">
        <v>23.660675999999999</v>
      </c>
      <c r="J170" s="65">
        <f t="shared" ref="J170:J177" si="110">+F170+G170+H170+I170+E170</f>
        <v>404.84088100000008</v>
      </c>
      <c r="K170" s="62">
        <v>11.26863</v>
      </c>
      <c r="L170" s="62">
        <v>182.863865</v>
      </c>
      <c r="M170" s="62">
        <v>45.918109999999999</v>
      </c>
      <c r="N170" s="65">
        <f>+K170+L170+M170</f>
        <v>240.05060500000002</v>
      </c>
      <c r="O170" s="63">
        <v>2.9303720000000002</v>
      </c>
      <c r="P170" s="62">
        <f t="shared" si="108"/>
        <v>819.84571700000015</v>
      </c>
      <c r="Q170" s="62">
        <v>819.84571700000015</v>
      </c>
      <c r="R170" s="64">
        <v>763.71700814000485</v>
      </c>
      <c r="S170" s="62">
        <f t="shared" si="109"/>
        <v>2374.8906999999999</v>
      </c>
      <c r="T170" s="73">
        <f t="shared" si="104"/>
        <v>0</v>
      </c>
      <c r="U170" s="222"/>
      <c r="V170" s="200"/>
      <c r="W170" s="91"/>
      <c r="X170" s="201"/>
      <c r="Y170" s="62"/>
      <c r="Z170" s="62"/>
      <c r="AA170" s="62"/>
      <c r="AB170" s="62"/>
      <c r="AC170" s="62"/>
      <c r="AD170" s="62"/>
      <c r="AE170" s="62">
        <f t="shared" si="102"/>
        <v>819.84571700000015</v>
      </c>
      <c r="AF170" s="62">
        <v>763.71700814000485</v>
      </c>
      <c r="AG170" s="62">
        <f t="shared" si="103"/>
        <v>763.71700814000485</v>
      </c>
      <c r="AJ170" s="62">
        <v>791.90303900000004</v>
      </c>
      <c r="AK170" s="62">
        <v>791.90303900000004</v>
      </c>
      <c r="AL170" s="64">
        <v>736.42186708001464</v>
      </c>
      <c r="AM170" s="108"/>
      <c r="AN170" s="108"/>
      <c r="AO170" s="206"/>
      <c r="AP170" s="112"/>
      <c r="AQ170" s="112"/>
      <c r="AR170" s="219"/>
      <c r="AS170" s="219"/>
      <c r="AT170" s="219"/>
      <c r="AU170" s="219"/>
      <c r="AV170" s="219"/>
      <c r="AW170" s="219"/>
      <c r="AX170" s="219"/>
      <c r="AY170" s="62"/>
      <c r="AZ170" s="62"/>
      <c r="BA170" s="115"/>
      <c r="BB170" s="115"/>
      <c r="BC170" s="221"/>
      <c r="BD170" s="221"/>
      <c r="BE170" s="221"/>
      <c r="BF170" s="221"/>
      <c r="BG170" s="221"/>
      <c r="BH170" s="221"/>
      <c r="BI170" s="221"/>
    </row>
    <row r="171" spans="1:61" s="125" customFormat="1" hidden="1" outlineLevel="1" x14ac:dyDescent="0.3">
      <c r="A171" s="68" t="s">
        <v>183</v>
      </c>
      <c r="B171" s="61">
        <v>81.637798000000004</v>
      </c>
      <c r="C171" s="62">
        <v>66.571188000000006</v>
      </c>
      <c r="D171" s="65">
        <f>B171+C171</f>
        <v>148.20898600000001</v>
      </c>
      <c r="E171" s="61">
        <v>64.627088000000001</v>
      </c>
      <c r="F171" s="62">
        <v>22.239412999999999</v>
      </c>
      <c r="G171" s="62">
        <v>167.08040099999999</v>
      </c>
      <c r="H171" s="62">
        <v>33.513154999999998</v>
      </c>
      <c r="I171" s="62">
        <v>23.267666999999999</v>
      </c>
      <c r="J171" s="65">
        <f t="shared" si="110"/>
        <v>310.72772399999997</v>
      </c>
      <c r="K171" s="62">
        <v>14.764989999999999</v>
      </c>
      <c r="L171" s="62">
        <v>119.803279</v>
      </c>
      <c r="M171" s="62">
        <v>44.808179000000003</v>
      </c>
      <c r="N171" s="65">
        <f>+K171+L171+M171</f>
        <v>179.37644800000001</v>
      </c>
      <c r="O171" s="63">
        <v>4.9650850000000002</v>
      </c>
      <c r="P171" s="62">
        <f t="shared" si="108"/>
        <v>643.27824299999997</v>
      </c>
      <c r="Q171" s="62">
        <v>641.96784300000002</v>
      </c>
      <c r="R171" s="64">
        <v>601.15501387000847</v>
      </c>
      <c r="S171" s="62">
        <f t="shared" si="109"/>
        <v>2248.9705010000002</v>
      </c>
      <c r="T171" s="73">
        <f t="shared" si="104"/>
        <v>-1.3103999999999587</v>
      </c>
      <c r="U171" s="62"/>
      <c r="V171" s="89"/>
      <c r="W171" s="91"/>
      <c r="X171" s="201"/>
      <c r="Y171" s="62">
        <f>+X209</f>
        <v>0</v>
      </c>
      <c r="Z171" s="62"/>
      <c r="AA171" s="62"/>
      <c r="AB171" s="62"/>
      <c r="AC171" s="62">
        <v>1.3104</v>
      </c>
      <c r="AD171" s="62"/>
      <c r="AE171" s="62">
        <f t="shared" si="102"/>
        <v>641.96784300000002</v>
      </c>
      <c r="AF171" s="62">
        <v>602.46541387000843</v>
      </c>
      <c r="AG171" s="62">
        <f t="shared" si="103"/>
        <v>601.15501387000847</v>
      </c>
      <c r="AJ171" s="62">
        <v>617.88406699999996</v>
      </c>
      <c r="AK171" s="62">
        <v>616.573667</v>
      </c>
      <c r="AL171" s="64">
        <v>576.34000562000415</v>
      </c>
      <c r="AM171" s="106"/>
      <c r="AN171" s="106"/>
      <c r="AO171" s="206"/>
      <c r="AP171" s="112"/>
      <c r="AQ171" s="112"/>
      <c r="AR171" s="219"/>
      <c r="AS171" s="219"/>
      <c r="AT171" s="219"/>
      <c r="AU171" s="219"/>
      <c r="AV171" s="219"/>
      <c r="AW171" s="219"/>
      <c r="AX171" s="219"/>
      <c r="AY171" s="62"/>
      <c r="AZ171" s="62"/>
      <c r="BA171" s="115"/>
      <c r="BB171" s="115"/>
      <c r="BC171" s="221"/>
      <c r="BD171" s="221"/>
      <c r="BE171" s="221"/>
      <c r="BF171" s="221"/>
      <c r="BG171" s="221"/>
      <c r="BH171" s="221"/>
      <c r="BI171" s="221"/>
    </row>
    <row r="172" spans="1:61" s="125" customFormat="1" hidden="1" outlineLevel="1" x14ac:dyDescent="0.3">
      <c r="A172" s="68" t="s">
        <v>184</v>
      </c>
      <c r="B172" s="61">
        <v>93.673644999999993</v>
      </c>
      <c r="C172" s="62">
        <v>81.685661999999994</v>
      </c>
      <c r="D172" s="65">
        <f>B172+C172</f>
        <v>175.359307</v>
      </c>
      <c r="E172" s="61">
        <v>109.072058</v>
      </c>
      <c r="F172" s="62">
        <v>22.794336999999999</v>
      </c>
      <c r="G172" s="62">
        <v>184.30445700000001</v>
      </c>
      <c r="H172" s="62">
        <v>41.927343999999998</v>
      </c>
      <c r="I172" s="62">
        <v>28.373650000000001</v>
      </c>
      <c r="J172" s="65">
        <f t="shared" si="110"/>
        <v>386.47184600000003</v>
      </c>
      <c r="K172" s="62">
        <v>10.132833</v>
      </c>
      <c r="L172" s="62">
        <v>167.50317999999999</v>
      </c>
      <c r="M172" s="62">
        <v>51.306975999999999</v>
      </c>
      <c r="N172" s="65">
        <f>+K172+L172+M172</f>
        <v>228.94298899999998</v>
      </c>
      <c r="O172" s="63">
        <v>3.4432200000000002</v>
      </c>
      <c r="P172" s="62">
        <f t="shared" si="108"/>
        <v>794.21736200000009</v>
      </c>
      <c r="Q172" s="62">
        <v>794.21736200000009</v>
      </c>
      <c r="R172" s="64">
        <v>743.44231727001159</v>
      </c>
      <c r="S172" s="62">
        <f t="shared" si="109"/>
        <v>2256.0309219999999</v>
      </c>
      <c r="T172" s="73">
        <f t="shared" si="104"/>
        <v>0</v>
      </c>
      <c r="U172" s="62"/>
      <c r="V172" s="89"/>
      <c r="W172" s="91"/>
      <c r="X172" s="201"/>
      <c r="Y172" s="62"/>
      <c r="Z172" s="62"/>
      <c r="AA172" s="62"/>
      <c r="AB172" s="62"/>
      <c r="AC172" s="62"/>
      <c r="AD172" s="62"/>
      <c r="AE172" s="62">
        <f t="shared" si="102"/>
        <v>794.21736200000009</v>
      </c>
      <c r="AF172" s="62">
        <v>743.44231727001159</v>
      </c>
      <c r="AG172" s="62">
        <f t="shared" si="103"/>
        <v>743.44231727001159</v>
      </c>
      <c r="AJ172" s="62">
        <v>761.15391999999997</v>
      </c>
      <c r="AK172" s="62">
        <v>761.15391999999997</v>
      </c>
      <c r="AL172" s="64">
        <v>711.18273397000542</v>
      </c>
      <c r="AM172" s="106"/>
      <c r="AN172" s="106"/>
      <c r="AO172" s="206"/>
      <c r="AP172" s="112"/>
      <c r="AQ172" s="112"/>
      <c r="AR172" s="219"/>
      <c r="AS172" s="219"/>
      <c r="AT172" s="219"/>
      <c r="AU172" s="219"/>
      <c r="AV172" s="219"/>
      <c r="AW172" s="219"/>
      <c r="AX172" s="219"/>
      <c r="AY172" s="62"/>
      <c r="AZ172" s="62"/>
      <c r="BA172" s="115"/>
      <c r="BB172" s="115"/>
      <c r="BC172" s="221"/>
      <c r="BD172" s="221"/>
      <c r="BE172" s="221"/>
      <c r="BF172" s="221"/>
      <c r="BG172" s="221"/>
      <c r="BH172" s="221"/>
      <c r="BI172" s="221"/>
    </row>
    <row r="173" spans="1:61" s="125" customFormat="1" hidden="1" outlineLevel="1" x14ac:dyDescent="0.3">
      <c r="A173" s="68" t="s">
        <v>185</v>
      </c>
      <c r="B173" s="61">
        <v>95.778924000000004</v>
      </c>
      <c r="C173" s="62">
        <v>76.971731000000005</v>
      </c>
      <c r="D173" s="65">
        <f>B173+C173</f>
        <v>172.75065499999999</v>
      </c>
      <c r="E173" s="61">
        <v>160.32832400000001</v>
      </c>
      <c r="F173" s="62">
        <v>26.653769</v>
      </c>
      <c r="G173" s="62">
        <v>186.63086000000001</v>
      </c>
      <c r="H173" s="62">
        <v>44.175736999999998</v>
      </c>
      <c r="I173" s="62">
        <v>24.962064000000002</v>
      </c>
      <c r="J173" s="65">
        <f t="shared" si="110"/>
        <v>442.75075400000003</v>
      </c>
      <c r="K173" s="62">
        <v>12.376381</v>
      </c>
      <c r="L173" s="62">
        <v>200.46720099999999</v>
      </c>
      <c r="M173" s="62">
        <v>56.401581999999998</v>
      </c>
      <c r="N173" s="65">
        <f>+K173+L173+M173</f>
        <v>269.24516399999999</v>
      </c>
      <c r="O173" s="63">
        <v>6.0723469999999997</v>
      </c>
      <c r="P173" s="62">
        <f t="shared" si="108"/>
        <v>890.81891999999993</v>
      </c>
      <c r="Q173" s="62">
        <v>890.81891999999993</v>
      </c>
      <c r="R173" s="64">
        <v>830.77448322001101</v>
      </c>
      <c r="S173" s="62">
        <f t="shared" si="109"/>
        <v>2327.0041250000004</v>
      </c>
      <c r="T173" s="73">
        <f t="shared" si="104"/>
        <v>0</v>
      </c>
      <c r="U173" s="62"/>
      <c r="V173" s="89"/>
      <c r="W173" s="91"/>
      <c r="X173" s="201"/>
      <c r="Y173" s="62"/>
      <c r="Z173" s="62"/>
      <c r="AA173" s="62"/>
      <c r="AB173" s="62"/>
      <c r="AC173" s="62"/>
      <c r="AD173" s="62"/>
      <c r="AE173" s="62">
        <f t="shared" si="102"/>
        <v>890.81891999999993</v>
      </c>
      <c r="AF173" s="62">
        <v>830.77448322001101</v>
      </c>
      <c r="AG173" s="62">
        <f t="shared" si="103"/>
        <v>830.77448322001101</v>
      </c>
      <c r="AJ173" s="62">
        <v>858.28818799999999</v>
      </c>
      <c r="AK173" s="62">
        <v>858.28818799999999</v>
      </c>
      <c r="AL173" s="64">
        <v>799.70766373000367</v>
      </c>
      <c r="AM173" s="106"/>
      <c r="AN173" s="106"/>
      <c r="AO173" s="206"/>
      <c r="AP173" s="112"/>
      <c r="AQ173" s="112"/>
      <c r="AR173" s="219"/>
      <c r="AS173" s="219"/>
      <c r="AT173" s="219"/>
      <c r="AU173" s="219"/>
      <c r="AV173" s="219"/>
      <c r="AW173" s="219"/>
      <c r="AX173" s="219"/>
      <c r="AY173" s="62"/>
      <c r="AZ173" s="62"/>
      <c r="BA173" s="115"/>
      <c r="BB173" s="115"/>
      <c r="BC173" s="221"/>
      <c r="BD173" s="221"/>
      <c r="BE173" s="221"/>
      <c r="BF173" s="221"/>
      <c r="BG173" s="221"/>
      <c r="BH173" s="221"/>
      <c r="BI173" s="221"/>
    </row>
    <row r="174" spans="1:61" s="125" customFormat="1" hidden="1" outlineLevel="1" x14ac:dyDescent="0.3">
      <c r="A174" s="68" t="s">
        <v>186</v>
      </c>
      <c r="B174" s="61">
        <v>94.476226999999994</v>
      </c>
      <c r="C174" s="62">
        <v>79.717263000000003</v>
      </c>
      <c r="D174" s="65">
        <f>B174+C174</f>
        <v>174.19349</v>
      </c>
      <c r="E174" s="61">
        <v>65.389268999999999</v>
      </c>
      <c r="F174" s="62">
        <v>35.618063999999997</v>
      </c>
      <c r="G174" s="62">
        <v>149.967748</v>
      </c>
      <c r="H174" s="62">
        <v>39.569336999999997</v>
      </c>
      <c r="I174" s="62">
        <v>22.827242999999999</v>
      </c>
      <c r="J174" s="65">
        <f t="shared" si="110"/>
        <v>313.37166100000002</v>
      </c>
      <c r="K174" s="62">
        <v>13.325486</v>
      </c>
      <c r="L174" s="62">
        <v>206.92582100000001</v>
      </c>
      <c r="M174" s="62">
        <v>55.630175000000001</v>
      </c>
      <c r="N174" s="65">
        <f t="shared" ref="N174" si="111">+K174+L174+M174</f>
        <v>275.88148200000001</v>
      </c>
      <c r="O174" s="63">
        <v>3.3341270000000001</v>
      </c>
      <c r="P174" s="62">
        <f t="shared" si="108"/>
        <v>766.78075999999999</v>
      </c>
      <c r="Q174" s="62">
        <v>765.37524390999999</v>
      </c>
      <c r="R174" s="64">
        <v>719.05291595000745</v>
      </c>
      <c r="S174" s="62">
        <f t="shared" si="109"/>
        <v>2450.4115259099999</v>
      </c>
      <c r="T174" s="73">
        <f t="shared" si="104"/>
        <v>-1.4055160899999919</v>
      </c>
      <c r="V174" s="200"/>
      <c r="W174" s="91"/>
      <c r="X174" s="201"/>
      <c r="Y174" s="62">
        <f>+X210</f>
        <v>0</v>
      </c>
      <c r="Z174" s="62"/>
      <c r="AA174" s="62"/>
      <c r="AB174" s="62"/>
      <c r="AC174" s="62">
        <v>1.4055160900000001</v>
      </c>
      <c r="AD174" s="62"/>
      <c r="AE174" s="62">
        <f t="shared" si="102"/>
        <v>765.37524390999999</v>
      </c>
      <c r="AF174" s="62">
        <v>720.45843204000744</v>
      </c>
      <c r="AG174" s="62">
        <f t="shared" si="103"/>
        <v>719.05291595000745</v>
      </c>
      <c r="AJ174" s="62">
        <v>739.08533299999999</v>
      </c>
      <c r="AK174" s="62">
        <v>737.67981691</v>
      </c>
      <c r="AL174" s="64">
        <v>692.10420223604524</v>
      </c>
      <c r="AM174" s="106"/>
      <c r="AN174" s="106"/>
      <c r="AO174" s="206"/>
      <c r="AP174" s="112"/>
      <c r="AQ174" s="112"/>
      <c r="AR174" s="219"/>
      <c r="AS174" s="219"/>
      <c r="AT174" s="219"/>
      <c r="AU174" s="219"/>
      <c r="AV174" s="219"/>
      <c r="AW174" s="219"/>
      <c r="AX174" s="219"/>
      <c r="AY174" s="62"/>
      <c r="AZ174" s="62"/>
      <c r="BA174" s="115"/>
      <c r="BB174" s="115"/>
      <c r="BC174" s="221"/>
      <c r="BD174" s="221"/>
      <c r="BE174" s="221"/>
      <c r="BF174" s="221"/>
      <c r="BG174" s="221"/>
      <c r="BH174" s="221"/>
      <c r="BI174" s="221"/>
    </row>
    <row r="175" spans="1:61" s="125" customFormat="1" hidden="1" outlineLevel="1" x14ac:dyDescent="0.3">
      <c r="A175" s="68" t="s">
        <v>187</v>
      </c>
      <c r="B175" s="61">
        <v>112.417261</v>
      </c>
      <c r="C175" s="62">
        <v>102.50250200000001</v>
      </c>
      <c r="D175" s="65">
        <f>B175+C175</f>
        <v>214.91976299999999</v>
      </c>
      <c r="E175" s="61">
        <v>120.066485</v>
      </c>
      <c r="F175" s="62">
        <v>48.032527000000002</v>
      </c>
      <c r="G175" s="62">
        <v>201.317475</v>
      </c>
      <c r="H175" s="62">
        <v>50.317869000000002</v>
      </c>
      <c r="I175" s="62">
        <v>27.057296999999998</v>
      </c>
      <c r="J175" s="65">
        <f t="shared" si="110"/>
        <v>446.791653</v>
      </c>
      <c r="K175" s="62">
        <v>22.464725000000001</v>
      </c>
      <c r="L175" s="62">
        <v>176.208775</v>
      </c>
      <c r="M175" s="62">
        <v>60.989846</v>
      </c>
      <c r="N175" s="65">
        <f>+K175+L175+M175</f>
        <v>259.66334599999999</v>
      </c>
      <c r="O175" s="63">
        <v>2.8653810000000002</v>
      </c>
      <c r="P175" s="62">
        <f t="shared" si="108"/>
        <v>924.24014299999999</v>
      </c>
      <c r="Q175" s="62">
        <v>924.24014299999999</v>
      </c>
      <c r="R175" s="64">
        <v>863.51651650000645</v>
      </c>
      <c r="S175" s="62">
        <f t="shared" si="109"/>
        <v>2580.43430691</v>
      </c>
      <c r="T175" s="73">
        <f t="shared" si="104"/>
        <v>0</v>
      </c>
      <c r="V175" s="200"/>
      <c r="W175" s="91"/>
      <c r="X175" s="201"/>
      <c r="Y175" s="62"/>
      <c r="Z175" s="62"/>
      <c r="AA175" s="62"/>
      <c r="AB175" s="62"/>
      <c r="AC175" s="62"/>
      <c r="AD175" s="62"/>
      <c r="AE175" s="62">
        <f t="shared" si="102"/>
        <v>924.24014299999999</v>
      </c>
      <c r="AF175" s="62">
        <v>863.51651650000645</v>
      </c>
      <c r="AG175" s="62">
        <f t="shared" si="103"/>
        <v>863.51651650000645</v>
      </c>
      <c r="AH175" s="206"/>
      <c r="AI175" s="206"/>
      <c r="AJ175" s="62">
        <v>891.91159200000016</v>
      </c>
      <c r="AK175" s="62">
        <v>891.91159200000016</v>
      </c>
      <c r="AL175" s="64">
        <v>832.67936920000295</v>
      </c>
      <c r="AM175" s="206"/>
      <c r="AN175" s="106"/>
      <c r="AO175" s="206"/>
      <c r="AP175" s="219"/>
      <c r="AQ175" s="219"/>
      <c r="AR175" s="219"/>
      <c r="AS175" s="219"/>
      <c r="AT175" s="219"/>
      <c r="AU175" s="219"/>
      <c r="AV175" s="219"/>
      <c r="AW175" s="219"/>
      <c r="AX175" s="219"/>
      <c r="AY175" s="62"/>
      <c r="AZ175" s="62"/>
      <c r="BA175" s="221"/>
      <c r="BB175" s="221"/>
      <c r="BC175" s="221"/>
      <c r="BD175" s="221"/>
      <c r="BE175" s="221"/>
      <c r="BF175" s="221"/>
      <c r="BG175" s="221"/>
      <c r="BH175" s="221"/>
      <c r="BI175" s="221"/>
    </row>
    <row r="176" spans="1:61" s="125" customFormat="1" hidden="1" outlineLevel="1" x14ac:dyDescent="0.3">
      <c r="A176" s="68" t="s">
        <v>188</v>
      </c>
      <c r="B176" s="61">
        <v>96.928031000000004</v>
      </c>
      <c r="C176" s="62">
        <v>83.620638999999997</v>
      </c>
      <c r="D176" s="65">
        <f t="shared" ref="D176:D177" si="112">B176+C176</f>
        <v>180.54867000000002</v>
      </c>
      <c r="E176" s="61">
        <v>104.818057</v>
      </c>
      <c r="F176" s="62">
        <v>49.771329000000001</v>
      </c>
      <c r="G176" s="62">
        <v>167.45269099999999</v>
      </c>
      <c r="H176" s="62">
        <v>41.895617000000001</v>
      </c>
      <c r="I176" s="62">
        <v>25.022673000000001</v>
      </c>
      <c r="J176" s="65">
        <f t="shared" si="110"/>
        <v>388.96036700000002</v>
      </c>
      <c r="K176" s="62">
        <v>18.620899000000001</v>
      </c>
      <c r="L176" s="62">
        <v>208.00528600000001</v>
      </c>
      <c r="M176" s="62">
        <v>55.884520999999999</v>
      </c>
      <c r="N176" s="65">
        <f>+K176+L176+M176</f>
        <v>282.51070600000003</v>
      </c>
      <c r="O176" s="63">
        <v>4.4982449999999998</v>
      </c>
      <c r="P176" s="62">
        <f t="shared" si="108"/>
        <v>856.51798800000006</v>
      </c>
      <c r="Q176" s="62">
        <v>854.17798800000003</v>
      </c>
      <c r="R176" s="64">
        <v>800.45429342000818</v>
      </c>
      <c r="S176" s="62">
        <f t="shared" si="109"/>
        <v>2543.7933749099998</v>
      </c>
      <c r="T176" s="73">
        <f t="shared" si="104"/>
        <v>-2.3400000000000318</v>
      </c>
      <c r="V176" s="200"/>
      <c r="W176" s="93"/>
      <c r="X176" s="201"/>
      <c r="Y176" s="62"/>
      <c r="Z176" s="62"/>
      <c r="AA176" s="62"/>
      <c r="AB176" s="62"/>
      <c r="AC176" s="62">
        <v>2.34</v>
      </c>
      <c r="AD176" s="62"/>
      <c r="AE176" s="62">
        <f t="shared" si="102"/>
        <v>854.17798800000003</v>
      </c>
      <c r="AF176" s="62">
        <v>802.79429342000822</v>
      </c>
      <c r="AG176" s="62">
        <f t="shared" si="103"/>
        <v>800.45429342000818</v>
      </c>
      <c r="AH176" s="206"/>
      <c r="AI176" s="206"/>
      <c r="AJ176" s="62">
        <v>832.09392300000002</v>
      </c>
      <c r="AK176" s="62">
        <v>829.75392299999999</v>
      </c>
      <c r="AL176" s="64">
        <v>776.6535381000092</v>
      </c>
      <c r="AM176" s="206"/>
      <c r="AN176" s="206"/>
      <c r="AO176" s="206"/>
      <c r="AP176" s="219"/>
      <c r="AQ176" s="219"/>
      <c r="AR176" s="219"/>
      <c r="AS176" s="219"/>
      <c r="AT176" s="219"/>
      <c r="AU176" s="219"/>
      <c r="AV176" s="219"/>
      <c r="AW176" s="219"/>
      <c r="AX176" s="219"/>
      <c r="AY176" s="62"/>
      <c r="AZ176" s="62"/>
      <c r="BA176" s="221"/>
      <c r="BB176" s="221"/>
      <c r="BC176" s="221"/>
      <c r="BD176" s="221"/>
      <c r="BE176" s="221"/>
      <c r="BF176" s="221"/>
      <c r="BG176" s="221"/>
      <c r="BH176" s="221"/>
      <c r="BI176" s="221"/>
    </row>
    <row r="177" spans="1:61" s="125" customFormat="1" outlineLevel="1" x14ac:dyDescent="0.3">
      <c r="A177" s="60" t="s">
        <v>241</v>
      </c>
      <c r="B177" s="61">
        <v>102.08800100000001</v>
      </c>
      <c r="C177" s="62">
        <v>118.567049</v>
      </c>
      <c r="D177" s="65">
        <f t="shared" si="112"/>
        <v>220.65505000000002</v>
      </c>
      <c r="E177" s="61">
        <v>116.375254</v>
      </c>
      <c r="F177" s="62">
        <v>41.032952000000002</v>
      </c>
      <c r="G177" s="62">
        <v>160.94009399999999</v>
      </c>
      <c r="H177" s="62">
        <v>48.087702</v>
      </c>
      <c r="I177" s="62">
        <v>22.728560999999999</v>
      </c>
      <c r="J177" s="65">
        <f t="shared" si="110"/>
        <v>389.16456299999999</v>
      </c>
      <c r="K177" s="62">
        <v>15.703716</v>
      </c>
      <c r="L177" s="62">
        <v>278.11391900000001</v>
      </c>
      <c r="M177" s="62">
        <v>107.002121</v>
      </c>
      <c r="N177" s="65">
        <f>+K177+L177+M177</f>
        <v>400.81975599999998</v>
      </c>
      <c r="O177" s="63">
        <v>10.158111999999999</v>
      </c>
      <c r="P177" s="62">
        <f t="shared" si="108"/>
        <v>1020.7974810000001</v>
      </c>
      <c r="Q177" s="62">
        <v>1019.0754709400001</v>
      </c>
      <c r="R177" s="64">
        <v>960.61773106001851</v>
      </c>
      <c r="S177" s="62">
        <f t="shared" si="109"/>
        <v>2797.4936019400002</v>
      </c>
      <c r="T177" s="73">
        <f t="shared" si="104"/>
        <v>-1.7220100600000023</v>
      </c>
      <c r="V177" s="200"/>
      <c r="W177" s="91"/>
      <c r="X177" s="201"/>
      <c r="Y177" s="62"/>
      <c r="Z177" s="62"/>
      <c r="AA177" s="62"/>
      <c r="AB177" s="62"/>
      <c r="AC177" s="62">
        <v>1.7220100600000001</v>
      </c>
      <c r="AD177" s="62">
        <f>SUM(AD179:AD190)</f>
        <v>42536845.120000005</v>
      </c>
      <c r="AE177" s="62">
        <f t="shared" si="102"/>
        <v>1019.0754709400001</v>
      </c>
      <c r="AF177" s="62">
        <v>962.33974112001852</v>
      </c>
      <c r="AG177" s="62">
        <f t="shared" si="103"/>
        <v>960.61773106001851</v>
      </c>
      <c r="AH177" s="206"/>
      <c r="AI177" s="206"/>
      <c r="AJ177" s="62">
        <v>995.48061400000006</v>
      </c>
      <c r="AK177" s="62">
        <v>993.75860394000006</v>
      </c>
      <c r="AL177" s="64">
        <v>935.87399825001444</v>
      </c>
      <c r="AM177" s="206"/>
      <c r="AN177" s="206"/>
      <c r="AO177" s="206"/>
      <c r="AP177" s="129"/>
      <c r="AQ177" s="129"/>
      <c r="AR177" s="129"/>
      <c r="AS177" s="129"/>
      <c r="AT177" s="129"/>
      <c r="AU177" s="129"/>
      <c r="AV177" s="219"/>
      <c r="AW177" s="219"/>
      <c r="AX177" s="219"/>
      <c r="AY177" s="62"/>
      <c r="AZ177" s="62"/>
      <c r="BA177" s="130"/>
      <c r="BB177" s="130"/>
      <c r="BC177" s="130"/>
      <c r="BD177" s="130"/>
      <c r="BE177" s="130"/>
      <c r="BF177" s="130"/>
      <c r="BG177" s="221"/>
      <c r="BH177" s="221"/>
      <c r="BI177" s="221"/>
    </row>
    <row r="178" spans="1:61" s="125" customFormat="1" ht="48.75" customHeight="1" x14ac:dyDescent="0.3">
      <c r="A178" s="71" t="s">
        <v>220</v>
      </c>
      <c r="B178" s="72">
        <f t="shared" ref="B178:R178" si="113">SUM(B179:B190)</f>
        <v>1147.8111409999999</v>
      </c>
      <c r="C178" s="73">
        <f t="shared" si="113"/>
        <v>1050.316206</v>
      </c>
      <c r="D178" s="74">
        <f t="shared" si="113"/>
        <v>2198.1273470000001</v>
      </c>
      <c r="E178" s="72">
        <f t="shared" si="113"/>
        <v>1214.7402609999999</v>
      </c>
      <c r="F178" s="73">
        <f t="shared" si="113"/>
        <v>377.40583599999997</v>
      </c>
      <c r="G178" s="73">
        <f t="shared" si="113"/>
        <v>2270.9056390000001</v>
      </c>
      <c r="H178" s="73">
        <f t="shared" si="113"/>
        <v>613.50640299999998</v>
      </c>
      <c r="I178" s="73">
        <f t="shared" si="113"/>
        <v>340.28342499999997</v>
      </c>
      <c r="J178" s="74">
        <f t="shared" si="113"/>
        <v>4816.8415640000003</v>
      </c>
      <c r="K178" s="73">
        <f t="shared" si="113"/>
        <v>220.45725999999999</v>
      </c>
      <c r="L178" s="73">
        <f t="shared" si="113"/>
        <v>2511.0537760000002</v>
      </c>
      <c r="M178" s="73">
        <f t="shared" si="113"/>
        <v>763.73661399999992</v>
      </c>
      <c r="N178" s="74">
        <f t="shared" si="113"/>
        <v>3495.2476499999998</v>
      </c>
      <c r="O178" s="75">
        <f t="shared" si="113"/>
        <v>50.141075000000008</v>
      </c>
      <c r="P178" s="73">
        <f t="shared" si="113"/>
        <v>10560.357635999999</v>
      </c>
      <c r="Q178" s="73">
        <f t="shared" si="113"/>
        <v>10517.82079088</v>
      </c>
      <c r="R178" s="76">
        <f t="shared" si="113"/>
        <v>9818.2886623401755</v>
      </c>
      <c r="S178" s="62">
        <f>R178-Q178</f>
        <v>-699.53212853982404</v>
      </c>
      <c r="T178" s="73">
        <f>+SUM(T179:T190)</f>
        <v>-42.536845120000066</v>
      </c>
      <c r="U178" s="73"/>
      <c r="V178" s="48" t="s">
        <v>153</v>
      </c>
      <c r="W178" s="48" t="s">
        <v>154</v>
      </c>
      <c r="X178" s="201"/>
      <c r="Y178" s="262" t="s">
        <v>232</v>
      </c>
      <c r="Z178" s="262"/>
      <c r="AA178" s="262" t="s">
        <v>203</v>
      </c>
      <c r="AB178" s="262" t="s">
        <v>231</v>
      </c>
      <c r="AC178" s="262"/>
      <c r="AD178" s="262" t="s">
        <v>233</v>
      </c>
      <c r="AE178" s="62">
        <f>SUM(AE179:AE204)</f>
        <v>9575.4255729399993</v>
      </c>
      <c r="AF178" s="62">
        <f>SUM(AF179:AF204)</f>
        <v>8901.2593725001607</v>
      </c>
      <c r="AG178" s="62">
        <f>SUM(AG179:AG204)</f>
        <v>8860.9689374401587</v>
      </c>
      <c r="AH178" s="62">
        <f>+AF178-AG178</f>
        <v>40.290435060001982</v>
      </c>
      <c r="AI178" s="223"/>
      <c r="AJ178" s="73">
        <v>10492.101379000002</v>
      </c>
      <c r="AK178" s="73">
        <v>10420.93182274</v>
      </c>
      <c r="AL178" s="76">
        <v>9723.2014546901755</v>
      </c>
      <c r="AM178" s="223">
        <f>AJ178-P178</f>
        <v>-68.256256999997277</v>
      </c>
      <c r="AN178" s="223">
        <f t="shared" ref="AN178:AN190" si="114">AK178-Q178</f>
        <v>-96.888968139999633</v>
      </c>
      <c r="AO178" s="223">
        <f t="shared" ref="AO178:AO190" si="115">AL178-R178</f>
        <v>-95.087207649999982</v>
      </c>
      <c r="AP178" s="129"/>
      <c r="AQ178" s="129"/>
      <c r="AR178" s="129"/>
      <c r="AS178" s="129"/>
      <c r="AT178" s="129"/>
      <c r="AU178" s="129"/>
      <c r="AV178" s="219"/>
      <c r="AW178" s="219"/>
      <c r="AX178" s="219"/>
      <c r="AY178" s="62"/>
      <c r="AZ178" s="62"/>
      <c r="BA178" s="130"/>
      <c r="BB178" s="130"/>
      <c r="BC178" s="130"/>
      <c r="BD178" s="130"/>
      <c r="BE178" s="130"/>
      <c r="BF178" s="130"/>
      <c r="BG178" s="221"/>
      <c r="BH178" s="221"/>
      <c r="BI178" s="221"/>
    </row>
    <row r="179" spans="1:61" s="125" customFormat="1" x14ac:dyDescent="0.3">
      <c r="A179" s="68" t="s">
        <v>178</v>
      </c>
      <c r="B179" s="61">
        <f>'2014 (CORREGIDA INE)'!Y94/1000000</f>
        <v>81.273067999999995</v>
      </c>
      <c r="C179" s="62">
        <f>'2014 (CORREGIDA INE)'!Z94/1000000</f>
        <v>90.150079000000005</v>
      </c>
      <c r="D179" s="65">
        <f>B179+C179</f>
        <v>171.423147</v>
      </c>
      <c r="E179" s="61">
        <f>'2014 (CORREGIDA INE)'!AA94/1000000</f>
        <v>92.668616999999998</v>
      </c>
      <c r="F179" s="62">
        <f>'2014 (CORREGIDA INE)'!AB94/1000000</f>
        <v>35.135883999999997</v>
      </c>
      <c r="G179" s="62">
        <f>'2014 (CORREGIDA INE)'!AC94/1000000</f>
        <v>174.37259499999999</v>
      </c>
      <c r="H179" s="62">
        <f>'2014 (CORREGIDA INE)'!AD94/1000000</f>
        <v>53.082006</v>
      </c>
      <c r="I179" s="62">
        <f>'2014 (CORREGIDA INE)'!AE94/1000000</f>
        <v>21.141065999999999</v>
      </c>
      <c r="J179" s="65">
        <f>SUM(E179:I179)</f>
        <v>376.40016800000001</v>
      </c>
      <c r="K179" s="62">
        <v>18.013273999999999</v>
      </c>
      <c r="L179" s="62">
        <v>211.47117</v>
      </c>
      <c r="M179" s="62">
        <v>55.862355999999998</v>
      </c>
      <c r="N179" s="65">
        <f>SUM(K179:M179)</f>
        <v>285.34679999999997</v>
      </c>
      <c r="O179" s="63">
        <v>3.7446790000000001</v>
      </c>
      <c r="P179" s="62">
        <f t="shared" ref="P179:P184" si="116">+O179+N179+J179+D179</f>
        <v>836.91479400000003</v>
      </c>
      <c r="Q179" s="62">
        <f>P179-AC179</f>
        <v>835.49468854000008</v>
      </c>
      <c r="R179" s="64">
        <v>781.04094148001798</v>
      </c>
      <c r="S179" s="62"/>
      <c r="T179" s="73">
        <f>+Q179-P179</f>
        <v>-1.4201054599999452</v>
      </c>
      <c r="U179" s="200" t="s">
        <v>193</v>
      </c>
      <c r="V179" s="104">
        <f>+P179+P180+P181</f>
        <v>2406.0505619999999</v>
      </c>
      <c r="W179" s="104">
        <f>+Q179+Q180+Q181</f>
        <v>2399.4304565400003</v>
      </c>
      <c r="X179" s="104">
        <f>+R179+R180+R181</f>
        <v>2234.6359661000461</v>
      </c>
      <c r="Y179" s="156">
        <f>AB179/1000000</f>
        <v>782.46104694001838</v>
      </c>
      <c r="Z179" s="156">
        <f>AD179/1000000</f>
        <v>1.42010546</v>
      </c>
      <c r="AA179" s="156">
        <f>Y179-Z179</f>
        <v>781.04094148001843</v>
      </c>
      <c r="AB179" s="156">
        <v>782461046.94001842</v>
      </c>
      <c r="AC179" s="156">
        <f>AD179/1000000</f>
        <v>1.42010546</v>
      </c>
      <c r="AD179" s="156">
        <v>1420105.46</v>
      </c>
      <c r="AE179" s="62">
        <f>+P179-AC179</f>
        <v>835.49468854000008</v>
      </c>
      <c r="AF179" s="62">
        <v>779.30823019001843</v>
      </c>
      <c r="AG179" s="62">
        <f t="shared" ref="AG179:AG186" si="117">+AF179-AC179</f>
        <v>777.88812473001849</v>
      </c>
      <c r="AH179" s="223"/>
      <c r="AI179" s="206"/>
      <c r="AJ179" s="62">
        <v>833.761978</v>
      </c>
      <c r="AK179" s="62">
        <v>832.34187254000005</v>
      </c>
      <c r="AL179" s="64">
        <v>777.88812473001849</v>
      </c>
      <c r="AM179" s="223">
        <f t="shared" ref="AM179:AM190" si="118">AJ179-P179</f>
        <v>-3.1528160000000298</v>
      </c>
      <c r="AN179" s="223">
        <f t="shared" si="114"/>
        <v>-3.1528160000000298</v>
      </c>
      <c r="AO179" s="223">
        <f t="shared" si="115"/>
        <v>-3.1528167499994879</v>
      </c>
      <c r="AP179" s="129"/>
      <c r="AQ179" s="129"/>
      <c r="AR179" s="129"/>
      <c r="AS179" s="129"/>
      <c r="AT179" s="129"/>
      <c r="AU179" s="129"/>
      <c r="AV179" s="219"/>
      <c r="AW179" s="219"/>
      <c r="AX179" s="219"/>
      <c r="AY179" s="62"/>
      <c r="AZ179" s="62"/>
      <c r="BA179" s="130"/>
      <c r="BB179" s="130"/>
      <c r="BC179" s="130"/>
      <c r="BD179" s="130"/>
      <c r="BE179" s="130"/>
      <c r="BF179" s="130"/>
      <c r="BG179" s="221"/>
      <c r="BH179" s="221"/>
      <c r="BI179" s="221"/>
    </row>
    <row r="180" spans="1:61" x14ac:dyDescent="0.3">
      <c r="A180" s="68" t="s">
        <v>179</v>
      </c>
      <c r="B180" s="61">
        <f>'2014 (CORREGIDA INE)'!Y95/1000000</f>
        <v>88.304243999999997</v>
      </c>
      <c r="C180" s="62">
        <f>'2014 (CORREGIDA INE)'!Z95/1000000</f>
        <v>75.661507</v>
      </c>
      <c r="D180" s="65">
        <f>B180+C180</f>
        <v>163.96575100000001</v>
      </c>
      <c r="E180" s="61">
        <f>'2014 (CORREGIDA INE)'!AA95/1000000</f>
        <v>114.684101</v>
      </c>
      <c r="F180" s="62">
        <f>'2014 (CORREGIDA INE)'!AB95/1000000</f>
        <v>26.693109</v>
      </c>
      <c r="G180" s="62">
        <f>'2014 (CORREGIDA INE)'!AC95/1000000</f>
        <v>174.73921999999999</v>
      </c>
      <c r="H180" s="62">
        <f>'2014 (CORREGIDA INE)'!AD95/1000000</f>
        <v>41.502971000000002</v>
      </c>
      <c r="I180" s="62">
        <f>'2014 (CORREGIDA INE)'!AE95/1000000</f>
        <v>22.147319</v>
      </c>
      <c r="J180" s="65">
        <f>SUM(E180:I180)</f>
        <v>379.76671999999996</v>
      </c>
      <c r="K180" s="62">
        <v>13.611338</v>
      </c>
      <c r="L180" s="62">
        <v>221.87960699999999</v>
      </c>
      <c r="M180" s="62">
        <v>37.876353000000002</v>
      </c>
      <c r="N180" s="65">
        <f>SUM(K180:M180)</f>
        <v>273.36729800000001</v>
      </c>
      <c r="O180" s="63">
        <v>4.3612390000000003</v>
      </c>
      <c r="P180" s="62">
        <f t="shared" si="116"/>
        <v>821.46100799999999</v>
      </c>
      <c r="Q180" s="62">
        <f>P180-AC180</f>
        <v>821.46100799999999</v>
      </c>
      <c r="R180" s="64">
        <v>766.58773813002131</v>
      </c>
      <c r="S180" s="62"/>
      <c r="T180" s="73">
        <f t="shared" ref="T180:T190" si="119">+Q180-P180</f>
        <v>0</v>
      </c>
      <c r="U180" s="88" t="s">
        <v>194</v>
      </c>
      <c r="V180" s="90">
        <f>+P182+P183+P184</f>
        <v>2377.9775999999997</v>
      </c>
      <c r="W180" s="104">
        <f>+Q182+Q183+Q184</f>
        <v>2377.0935999999997</v>
      </c>
      <c r="X180" s="104">
        <f>+R182+R183+R184</f>
        <v>2217.7168995300362</v>
      </c>
      <c r="Y180" s="156">
        <f t="shared" ref="Y180:Y190" si="120">AB180/1000000</f>
        <v>766.58773813002131</v>
      </c>
      <c r="Z180" s="156">
        <f t="shared" ref="Z180:Z190" si="121">AD180/1000000</f>
        <v>0</v>
      </c>
      <c r="AA180" s="156">
        <f t="shared" ref="AA180:AA199" si="122">Y180-Z180</f>
        <v>766.58773813002131</v>
      </c>
      <c r="AB180" s="156">
        <v>766587738.13002133</v>
      </c>
      <c r="AC180" s="156">
        <f t="shared" ref="AC180:AC190" si="123">AD180/1000000</f>
        <v>0</v>
      </c>
      <c r="AD180" s="156"/>
      <c r="AE180" s="62">
        <f t="shared" ref="AE180:AE187" si="124">+P180-AC180</f>
        <v>821.46100799999999</v>
      </c>
      <c r="AF180" s="62">
        <v>763.85253021002143</v>
      </c>
      <c r="AG180" s="62">
        <f t="shared" si="117"/>
        <v>763.85253021002143</v>
      </c>
      <c r="AH180" s="273"/>
      <c r="AI180" s="100"/>
      <c r="AJ180" s="62">
        <v>818.72580100000005</v>
      </c>
      <c r="AK180" s="62">
        <v>818.72580100000005</v>
      </c>
      <c r="AL180" s="64">
        <v>763.85253021002143</v>
      </c>
      <c r="AM180" s="223">
        <f t="shared" si="118"/>
        <v>-2.7352069999999458</v>
      </c>
      <c r="AN180" s="223">
        <f t="shared" si="114"/>
        <v>-2.7352069999999458</v>
      </c>
      <c r="AO180" s="223">
        <f t="shared" si="115"/>
        <v>-2.7352079199998798</v>
      </c>
      <c r="AP180" s="129"/>
      <c r="AQ180" s="129"/>
      <c r="AR180" s="129"/>
      <c r="AS180" s="129"/>
      <c r="AT180" s="129"/>
      <c r="AU180" s="129"/>
      <c r="AV180" s="102"/>
      <c r="AW180" s="102"/>
      <c r="AX180" s="102"/>
      <c r="AY180" s="62"/>
      <c r="AZ180" s="62"/>
      <c r="BA180" s="130"/>
      <c r="BB180" s="130"/>
      <c r="BC180" s="130"/>
      <c r="BD180" s="130"/>
      <c r="BE180" s="130"/>
      <c r="BF180" s="130"/>
      <c r="BG180" s="127"/>
      <c r="BH180" s="127"/>
      <c r="BI180" s="127"/>
    </row>
    <row r="181" spans="1:61" x14ac:dyDescent="0.3">
      <c r="A181" s="68" t="s">
        <v>180</v>
      </c>
      <c r="B181" s="61">
        <f>'2014 (CORREGIDA INE)'!Y96/1000000</f>
        <v>84.748970999999997</v>
      </c>
      <c r="C181" s="62">
        <f>'2014 (CORREGIDA INE)'!Z96/1000000</f>
        <v>73.838341999999997</v>
      </c>
      <c r="D181" s="65">
        <f>B181+C181</f>
        <v>158.58731299999999</v>
      </c>
      <c r="E181" s="61">
        <f>'2014 (CORREGIDA INE)'!AA96/1000000</f>
        <v>82.211603999999994</v>
      </c>
      <c r="F181" s="62">
        <f>'2014 (CORREGIDA INE)'!AB96/1000000</f>
        <v>22.994509000000001</v>
      </c>
      <c r="G181" s="62">
        <f>'2014 (CORREGIDA INE)'!AC96/1000000</f>
        <v>179.51572200000001</v>
      </c>
      <c r="H181" s="62">
        <f>'2014 (CORREGIDA INE)'!AD96/1000000</f>
        <v>40.500745999999999</v>
      </c>
      <c r="I181" s="62">
        <f>'2014 (CORREGIDA INE)'!AE96/1000000</f>
        <v>23.820640999999998</v>
      </c>
      <c r="J181" s="65">
        <f>SUM(E181:I181)</f>
        <v>349.04322200000001</v>
      </c>
      <c r="K181" s="62">
        <v>18.802358999999999</v>
      </c>
      <c r="L181" s="62">
        <v>162.65947499999999</v>
      </c>
      <c r="M181" s="62">
        <v>55.532874</v>
      </c>
      <c r="N181" s="65">
        <f>SUM(K181:M181)</f>
        <v>236.99470799999997</v>
      </c>
      <c r="O181" s="63">
        <v>3.0495169999999998</v>
      </c>
      <c r="P181" s="62">
        <f t="shared" si="116"/>
        <v>747.67475999999999</v>
      </c>
      <c r="Q181" s="62">
        <f>P181-AC181</f>
        <v>742.47475999999995</v>
      </c>
      <c r="R181" s="64">
        <v>687.00728649000655</v>
      </c>
      <c r="S181" s="62">
        <f>Q179+Q180+Q181</f>
        <v>2399.4304565400003</v>
      </c>
      <c r="T181" s="73">
        <f t="shared" si="119"/>
        <v>-5.2000000000000455</v>
      </c>
      <c r="U181" s="88" t="s">
        <v>195</v>
      </c>
      <c r="V181" s="90">
        <f>+P185+P186+P187</f>
        <v>2880.4036019999999</v>
      </c>
      <c r="W181" s="104">
        <f>+Q185+Q186+Q187</f>
        <v>2861.0724372</v>
      </c>
      <c r="X181" s="104">
        <f>+R185+R186+R187</f>
        <v>2677.925833690048</v>
      </c>
      <c r="Y181" s="156">
        <f t="shared" si="120"/>
        <v>692.2072864900066</v>
      </c>
      <c r="Z181" s="156">
        <f t="shared" si="121"/>
        <v>5.2</v>
      </c>
      <c r="AA181" s="156">
        <f t="shared" si="122"/>
        <v>687.00728649000655</v>
      </c>
      <c r="AB181" s="156">
        <v>692207286.49000657</v>
      </c>
      <c r="AC181" s="156">
        <f t="shared" si="123"/>
        <v>5.2</v>
      </c>
      <c r="AD181" s="156">
        <v>5200000</v>
      </c>
      <c r="AE181" s="62">
        <f t="shared" si="124"/>
        <v>742.47475999999995</v>
      </c>
      <c r="AF181" s="62">
        <v>689.40968607000661</v>
      </c>
      <c r="AG181" s="62">
        <f t="shared" si="117"/>
        <v>684.20968607000657</v>
      </c>
      <c r="AH181" s="273"/>
      <c r="AI181" s="100"/>
      <c r="AJ181" s="62">
        <v>744.87716</v>
      </c>
      <c r="AK181" s="62">
        <v>739.67715999999996</v>
      </c>
      <c r="AL181" s="64">
        <v>684.20968607000657</v>
      </c>
      <c r="AM181" s="223">
        <f t="shared" si="118"/>
        <v>-2.7975999999999885</v>
      </c>
      <c r="AN181" s="223">
        <f t="shared" si="114"/>
        <v>-2.7975999999999885</v>
      </c>
      <c r="AO181" s="223">
        <f t="shared" si="115"/>
        <v>-2.7976004199999807</v>
      </c>
      <c r="AP181" s="129"/>
      <c r="AQ181" s="129"/>
      <c r="AR181" s="129"/>
      <c r="AS181" s="129"/>
      <c r="AT181" s="129"/>
      <c r="AU181" s="129"/>
      <c r="AV181" s="102"/>
      <c r="AW181" s="102"/>
      <c r="AX181" s="102"/>
      <c r="AY181" s="62"/>
      <c r="AZ181" s="62"/>
      <c r="BA181" s="130"/>
      <c r="BB181" s="130"/>
      <c r="BC181" s="130"/>
      <c r="BD181" s="130"/>
      <c r="BE181" s="130"/>
      <c r="BF181" s="130"/>
      <c r="BG181" s="127"/>
      <c r="BH181" s="127"/>
      <c r="BI181" s="127"/>
    </row>
    <row r="182" spans="1:61" x14ac:dyDescent="0.3">
      <c r="A182" s="68" t="s">
        <v>181</v>
      </c>
      <c r="B182" s="61">
        <f>'2014 (CORREGIDA INE)'!Y97/1000000</f>
        <v>90.765326999999999</v>
      </c>
      <c r="C182" s="62">
        <f>'2014 (CORREGIDA INE)'!Z97/1000000</f>
        <v>74.653407999999999</v>
      </c>
      <c r="D182" s="65">
        <f t="shared" ref="D182:D183" si="125">B182+C182</f>
        <v>165.418735</v>
      </c>
      <c r="E182" s="61">
        <f>'2014 (CORREGIDA INE)'!AA97/1000000</f>
        <v>88.460922999999994</v>
      </c>
      <c r="F182" s="62">
        <f>'2014 (CORREGIDA INE)'!AB97/1000000</f>
        <v>28.064399000000002</v>
      </c>
      <c r="G182" s="62">
        <f>'2014 (CORREGIDA INE)'!AC97/1000000</f>
        <v>185.979615</v>
      </c>
      <c r="H182" s="62">
        <f>'2014 (CORREGIDA INE)'!AD97/1000000</f>
        <v>55.673609999999996</v>
      </c>
      <c r="I182" s="62">
        <f>'2014 (CORREGIDA INE)'!AE97/1000000</f>
        <v>23.095205</v>
      </c>
      <c r="J182" s="65">
        <f t="shared" ref="J182" si="126">SUM(E182:I182)</f>
        <v>381.273752</v>
      </c>
      <c r="K182" s="62">
        <v>17.917812999999999</v>
      </c>
      <c r="L182" s="62">
        <v>188.28573800000001</v>
      </c>
      <c r="M182" s="62">
        <v>51.589105000000004</v>
      </c>
      <c r="N182" s="65">
        <f t="shared" ref="N182" si="127">SUM(K182:M182)</f>
        <v>257.79265600000002</v>
      </c>
      <c r="O182" s="63">
        <v>3.7352620000000001</v>
      </c>
      <c r="P182" s="62">
        <f t="shared" si="116"/>
        <v>808.22040500000003</v>
      </c>
      <c r="Q182" s="62">
        <f>P182-AC182</f>
        <v>808.22040500000003</v>
      </c>
      <c r="R182" s="64">
        <v>751.60099333001756</v>
      </c>
      <c r="S182" s="62">
        <f>Q180+Q181+Q182</f>
        <v>2372.1561729999999</v>
      </c>
      <c r="T182" s="73">
        <f t="shared" si="119"/>
        <v>0</v>
      </c>
      <c r="U182" s="88" t="s">
        <v>196</v>
      </c>
      <c r="V182" s="104">
        <f>+P188+P189+P190</f>
        <v>2895.9258719999998</v>
      </c>
      <c r="W182" s="104">
        <f>+Q188+Q189+Q190</f>
        <v>2880.2242971400001</v>
      </c>
      <c r="X182" s="104">
        <f>+R188+R189+R190</f>
        <v>2688.0099630200475</v>
      </c>
      <c r="Y182" s="156">
        <f t="shared" si="120"/>
        <v>751.60099333001756</v>
      </c>
      <c r="Z182" s="156">
        <f t="shared" si="121"/>
        <v>0</v>
      </c>
      <c r="AA182" s="156">
        <f t="shared" si="122"/>
        <v>751.60099333001756</v>
      </c>
      <c r="AB182" s="156">
        <v>751600993.33001757</v>
      </c>
      <c r="AC182" s="156">
        <f t="shared" si="123"/>
        <v>0</v>
      </c>
      <c r="AD182" s="263"/>
      <c r="AE182" s="62">
        <f t="shared" si="124"/>
        <v>808.22040500000003</v>
      </c>
      <c r="AF182" s="62">
        <v>749.35589328001754</v>
      </c>
      <c r="AG182" s="62">
        <f t="shared" si="117"/>
        <v>749.35589328001754</v>
      </c>
      <c r="AH182" s="273"/>
      <c r="AI182" s="100"/>
      <c r="AJ182" s="62">
        <v>805.97530499999993</v>
      </c>
      <c r="AK182" s="62">
        <v>805.97530499999993</v>
      </c>
      <c r="AL182" s="64">
        <v>749.35589328001754</v>
      </c>
      <c r="AM182" s="223">
        <f t="shared" si="118"/>
        <v>-2.2451000000000931</v>
      </c>
      <c r="AN182" s="223">
        <f t="shared" si="114"/>
        <v>-2.2451000000000931</v>
      </c>
      <c r="AO182" s="223">
        <f t="shared" si="115"/>
        <v>-2.2451000500000191</v>
      </c>
      <c r="AP182" s="129"/>
      <c r="AQ182" s="129"/>
      <c r="AR182" s="129"/>
      <c r="AS182" s="129"/>
      <c r="AT182" s="129"/>
      <c r="AU182" s="129"/>
      <c r="AV182" s="102"/>
      <c r="AW182" s="102"/>
      <c r="AX182" s="102"/>
      <c r="AY182" s="62"/>
      <c r="AZ182" s="62"/>
      <c r="BA182" s="130"/>
      <c r="BB182" s="130"/>
      <c r="BC182" s="130"/>
      <c r="BD182" s="130"/>
      <c r="BE182" s="130"/>
      <c r="BF182" s="130"/>
      <c r="BG182" s="127"/>
      <c r="BH182" s="127"/>
      <c r="BI182" s="127"/>
    </row>
    <row r="183" spans="1:61" x14ac:dyDescent="0.3">
      <c r="A183" s="68" t="s">
        <v>190</v>
      </c>
      <c r="B183" s="61">
        <f>'2014 (CORREGIDA INE)'!Y98/1000000</f>
        <v>94.413679999999999</v>
      </c>
      <c r="C183" s="62">
        <f>'2014 (CORREGIDA INE)'!Z98/1000000</f>
        <v>83.239053999999996</v>
      </c>
      <c r="D183" s="65">
        <f t="shared" si="125"/>
        <v>177.65273400000001</v>
      </c>
      <c r="E183" s="61">
        <f>'2014 (CORREGIDA INE)'!AA98/1000000</f>
        <v>68.920597999999998</v>
      </c>
      <c r="F183" s="62">
        <f>'2014 (CORREGIDA INE)'!AB98/1000000</f>
        <v>26.683596999999999</v>
      </c>
      <c r="G183" s="62">
        <f>'2014 (CORREGIDA INE)'!AC98/1000000</f>
        <v>182.27423899999999</v>
      </c>
      <c r="H183" s="62">
        <f>'2014 (CORREGIDA INE)'!AD98/1000000</f>
        <v>63.028695999999997</v>
      </c>
      <c r="I183" s="62">
        <f>'2014 (CORREGIDA INE)'!AE98/1000000</f>
        <v>27.003546</v>
      </c>
      <c r="J183" s="65">
        <f t="shared" ref="J183:J190" si="128">+F183+G183+H183+I183+E183</f>
        <v>367.91067600000002</v>
      </c>
      <c r="K183" s="62">
        <v>14.094204</v>
      </c>
      <c r="L183" s="62">
        <v>188.463739</v>
      </c>
      <c r="M183" s="62">
        <v>40.865456999999999</v>
      </c>
      <c r="N183" s="65">
        <f>+K183+L183+M183</f>
        <v>243.42339999999999</v>
      </c>
      <c r="O183" s="63">
        <v>2.55701</v>
      </c>
      <c r="P183" s="62">
        <f t="shared" si="116"/>
        <v>791.54381999999998</v>
      </c>
      <c r="Q183" s="62">
        <f>P183-AC183</f>
        <v>790.65981999999997</v>
      </c>
      <c r="R183" s="64">
        <v>739.29503849001992</v>
      </c>
      <c r="S183" s="62">
        <f>Q181+Q182+Q183</f>
        <v>2341.3549849999999</v>
      </c>
      <c r="T183" s="73">
        <f t="shared" si="119"/>
        <v>-0.88400000000001455</v>
      </c>
      <c r="W183" s="91"/>
      <c r="Y183" s="156">
        <f t="shared" si="120"/>
        <v>740.17903849001993</v>
      </c>
      <c r="Z183" s="156">
        <f t="shared" si="121"/>
        <v>0.88400000000000001</v>
      </c>
      <c r="AA183" s="156">
        <f t="shared" si="122"/>
        <v>739.29503849001992</v>
      </c>
      <c r="AB183" s="156">
        <v>740179038.49001992</v>
      </c>
      <c r="AC183" s="156">
        <f t="shared" si="123"/>
        <v>0.88400000000000001</v>
      </c>
      <c r="AD183" s="156">
        <v>884000</v>
      </c>
      <c r="AE183" s="62">
        <f t="shared" si="124"/>
        <v>790.65981999999997</v>
      </c>
      <c r="AF183" s="62">
        <v>737.63850974001991</v>
      </c>
      <c r="AG183" s="62">
        <f t="shared" si="117"/>
        <v>736.7545097400199</v>
      </c>
      <c r="AH183" s="273"/>
      <c r="AI183" s="100"/>
      <c r="AJ183" s="62">
        <v>789.00328999999999</v>
      </c>
      <c r="AK183" s="62">
        <v>788.11928999999998</v>
      </c>
      <c r="AL183" s="64">
        <v>736.7545097400199</v>
      </c>
      <c r="AM183" s="223">
        <f t="shared" si="118"/>
        <v>-2.5405299999999897</v>
      </c>
      <c r="AN183" s="223">
        <f t="shared" si="114"/>
        <v>-2.5405299999999897</v>
      </c>
      <c r="AO183" s="223">
        <f t="shared" si="115"/>
        <v>-2.5405287500000213</v>
      </c>
      <c r="AP183" s="129"/>
      <c r="AQ183" s="129"/>
      <c r="AR183" s="129"/>
      <c r="AS183" s="129"/>
      <c r="AT183" s="129"/>
      <c r="AU183" s="129"/>
      <c r="AV183" s="102"/>
      <c r="AW183" s="102"/>
      <c r="AX183" s="102"/>
      <c r="AY183" s="62"/>
      <c r="AZ183" s="62"/>
      <c r="BA183" s="130"/>
      <c r="BB183" s="130"/>
      <c r="BC183" s="130"/>
      <c r="BD183" s="130"/>
      <c r="BE183" s="130"/>
      <c r="BF183" s="130"/>
      <c r="BG183" s="127"/>
      <c r="BH183" s="127"/>
      <c r="BI183" s="127"/>
    </row>
    <row r="184" spans="1:61" x14ac:dyDescent="0.3">
      <c r="A184" s="68" t="s">
        <v>183</v>
      </c>
      <c r="B184" s="61">
        <f>'2014 (CORREGIDA INE)'!Y99/1000000</f>
        <v>91.567554999999999</v>
      </c>
      <c r="C184" s="62">
        <f>'2014 (CORREGIDA INE)'!Z99/1000000</f>
        <v>79.441984000000005</v>
      </c>
      <c r="D184" s="65">
        <f>B184+C184</f>
        <v>171.00953900000002</v>
      </c>
      <c r="E184" s="61">
        <f>'2014 (CORREGIDA INE)'!AA99/1000000</f>
        <v>96.620459999999994</v>
      </c>
      <c r="F184" s="62">
        <f>'2014 (CORREGIDA INE)'!AB99/1000000</f>
        <v>26.651263</v>
      </c>
      <c r="G184" s="62">
        <f>'2014 (CORREGIDA INE)'!AC99/1000000</f>
        <v>168.883917</v>
      </c>
      <c r="H184" s="62">
        <f>'2014 (CORREGIDA INE)'!AD99/1000000</f>
        <v>56.747584000000003</v>
      </c>
      <c r="I184" s="62">
        <f>'2014 (CORREGIDA INE)'!AE99/1000000</f>
        <v>22.014939999999999</v>
      </c>
      <c r="J184" s="65">
        <f t="shared" si="128"/>
        <v>370.91816399999999</v>
      </c>
      <c r="K184" s="62">
        <v>13.610723999999999</v>
      </c>
      <c r="L184" s="62">
        <v>169.80946499999999</v>
      </c>
      <c r="M184" s="62">
        <v>49.319823999999997</v>
      </c>
      <c r="N184" s="65">
        <f>+K184+L184+M184</f>
        <v>232.74001299999998</v>
      </c>
      <c r="O184" s="63">
        <v>3.5456590000000001</v>
      </c>
      <c r="P184" s="62">
        <f t="shared" si="116"/>
        <v>778.21337499999993</v>
      </c>
      <c r="Q184" s="62">
        <f t="shared" ref="Q184:Q186" si="129">P184-AC184</f>
        <v>778.21337499999993</v>
      </c>
      <c r="R184" s="64">
        <v>726.82086770999888</v>
      </c>
      <c r="S184" s="62">
        <f t="shared" si="109"/>
        <v>2377.0935999999997</v>
      </c>
      <c r="T184" s="73">
        <f t="shared" si="119"/>
        <v>0</v>
      </c>
      <c r="W184" s="91"/>
      <c r="Y184" s="156">
        <f t="shared" si="120"/>
        <v>726.82086770999888</v>
      </c>
      <c r="Z184" s="156">
        <f t="shared" si="121"/>
        <v>0</v>
      </c>
      <c r="AA184" s="156">
        <f t="shared" si="122"/>
        <v>726.82086770999888</v>
      </c>
      <c r="AB184" s="156">
        <v>726820867.70999885</v>
      </c>
      <c r="AC184" s="156">
        <f t="shared" si="123"/>
        <v>0</v>
      </c>
      <c r="AD184" s="156"/>
      <c r="AE184" s="62">
        <f t="shared" si="124"/>
        <v>778.21337499999993</v>
      </c>
      <c r="AF184" s="62">
        <v>723.68153567999889</v>
      </c>
      <c r="AG184" s="62">
        <f t="shared" si="117"/>
        <v>723.68153567999889</v>
      </c>
      <c r="AH184" s="273"/>
      <c r="AI184" s="100"/>
      <c r="AJ184" s="62">
        <v>775.07404299999996</v>
      </c>
      <c r="AK184" s="62">
        <v>775.07404299999996</v>
      </c>
      <c r="AL184" s="64">
        <v>723.68153567999889</v>
      </c>
      <c r="AM184" s="223">
        <f t="shared" si="118"/>
        <v>-3.1393319999999676</v>
      </c>
      <c r="AN184" s="223">
        <f t="shared" si="114"/>
        <v>-3.1393319999999676</v>
      </c>
      <c r="AO184" s="223">
        <f t="shared" si="115"/>
        <v>-3.1393320299999914</v>
      </c>
      <c r="AP184" s="129"/>
      <c r="AQ184" s="129"/>
      <c r="AR184" s="129"/>
      <c r="AS184" s="129"/>
      <c r="AT184" s="129"/>
      <c r="AU184" s="129"/>
      <c r="AV184" s="102"/>
      <c r="AW184" s="102"/>
      <c r="AX184" s="102"/>
      <c r="AY184" s="62"/>
      <c r="AZ184" s="62"/>
      <c r="BA184" s="130"/>
      <c r="BB184" s="130"/>
      <c r="BC184" s="130"/>
      <c r="BD184" s="130"/>
      <c r="BE184" s="130"/>
      <c r="BF184" s="130"/>
      <c r="BG184" s="127"/>
      <c r="BH184" s="127"/>
      <c r="BI184" s="127"/>
    </row>
    <row r="185" spans="1:61" x14ac:dyDescent="0.3">
      <c r="A185" s="68" t="s">
        <v>184</v>
      </c>
      <c r="B185" s="61">
        <f>'2014 (CORREGIDA INE)'!Y100/1000000</f>
        <v>103.136422</v>
      </c>
      <c r="C185" s="62">
        <f>'2014 (CORREGIDA INE)'!Z100/1000000</f>
        <v>91.382469</v>
      </c>
      <c r="D185" s="65">
        <f>B185+C185</f>
        <v>194.518891</v>
      </c>
      <c r="E185" s="61">
        <f>'2014 (CORREGIDA INE)'!AA100/1000000</f>
        <v>114.054384</v>
      </c>
      <c r="F185" s="62">
        <f>'2014 (CORREGIDA INE)'!AB100/1000000</f>
        <v>26.266891999999999</v>
      </c>
      <c r="G185" s="62">
        <f>'2014 (CORREGIDA INE)'!AC100/1000000</f>
        <v>194.01648900000001</v>
      </c>
      <c r="H185" s="62">
        <f>'2014 (CORREGIDA INE)'!AD100/1000000</f>
        <v>66.573842999999997</v>
      </c>
      <c r="I185" s="62">
        <f>'2014 (CORREGIDA INE)'!AE100/1000000</f>
        <v>30.027059999999999</v>
      </c>
      <c r="J185" s="65">
        <f t="shared" si="128"/>
        <v>430.93866800000001</v>
      </c>
      <c r="K185" s="62">
        <v>18.811389999999999</v>
      </c>
      <c r="L185" s="62">
        <v>244.06774799999999</v>
      </c>
      <c r="M185" s="62">
        <v>84.962040999999999</v>
      </c>
      <c r="N185" s="65">
        <f>+K185+L185+M185</f>
        <v>347.84117900000001</v>
      </c>
      <c r="O185" s="63">
        <v>5.7408859999999997</v>
      </c>
      <c r="P185" s="62">
        <f t="shared" ref="P185:P189" si="130">+O185+N185+J185+D185</f>
        <v>979.039624</v>
      </c>
      <c r="Q185" s="62">
        <f t="shared" si="129"/>
        <v>971.81162400000005</v>
      </c>
      <c r="R185" s="64">
        <v>911.23695389002091</v>
      </c>
      <c r="S185" s="62">
        <f t="shared" si="109"/>
        <v>2540.6848190000001</v>
      </c>
      <c r="T185" s="73">
        <f t="shared" si="119"/>
        <v>-7.2279999999999518</v>
      </c>
      <c r="W185" s="91"/>
      <c r="Y185" s="156">
        <f t="shared" si="120"/>
        <v>918.46495389002087</v>
      </c>
      <c r="Z185" s="156">
        <f t="shared" si="121"/>
        <v>7.2279999999999998</v>
      </c>
      <c r="AA185" s="156">
        <f t="shared" si="122"/>
        <v>911.23695389002091</v>
      </c>
      <c r="AB185" s="156">
        <v>918464953.89002085</v>
      </c>
      <c r="AC185" s="156">
        <f t="shared" si="123"/>
        <v>7.2279999999999998</v>
      </c>
      <c r="AD185" s="156">
        <v>7228000</v>
      </c>
      <c r="AE185" s="62">
        <f t="shared" si="124"/>
        <v>971.81162400000005</v>
      </c>
      <c r="AF185" s="62">
        <v>914.66213385002072</v>
      </c>
      <c r="AG185" s="62">
        <f t="shared" si="117"/>
        <v>907.43413385002077</v>
      </c>
      <c r="AH185" s="273"/>
      <c r="AI185" s="100"/>
      <c r="AJ185" s="62">
        <v>975.23680399999989</v>
      </c>
      <c r="AK185" s="62">
        <v>968.99680399999988</v>
      </c>
      <c r="AL185" s="64">
        <v>908.42213385002071</v>
      </c>
      <c r="AM185" s="223">
        <f t="shared" si="118"/>
        <v>-3.8028200000001107</v>
      </c>
      <c r="AN185" s="223">
        <f t="shared" si="114"/>
        <v>-2.814820000000168</v>
      </c>
      <c r="AO185" s="223">
        <f t="shared" si="115"/>
        <v>-2.8148200400001997</v>
      </c>
      <c r="AP185" s="129"/>
      <c r="AQ185" s="129"/>
      <c r="AR185" s="129"/>
      <c r="AS185" s="129"/>
      <c r="AT185" s="129"/>
      <c r="AU185" s="129"/>
      <c r="AV185" s="102"/>
      <c r="AW185" s="102"/>
      <c r="AX185" s="102"/>
      <c r="AY185" s="62"/>
      <c r="AZ185" s="62"/>
      <c r="BA185" s="130"/>
      <c r="BB185" s="130"/>
      <c r="BC185" s="130"/>
      <c r="BD185" s="130"/>
      <c r="BE185" s="130"/>
      <c r="BF185" s="130"/>
      <c r="BG185" s="127"/>
      <c r="BH185" s="127"/>
      <c r="BI185" s="127"/>
    </row>
    <row r="186" spans="1:61" x14ac:dyDescent="0.3">
      <c r="A186" s="68" t="s">
        <v>185</v>
      </c>
      <c r="B186" s="61">
        <f>'2014 (CORREGIDA INE)'!Y101/1000000</f>
        <v>88.199483000000001</v>
      </c>
      <c r="C186" s="62">
        <f>'2014 (CORREGIDA INE)'!Z101/1000000</f>
        <v>84.802340999999998</v>
      </c>
      <c r="D186" s="65">
        <f>B186+C186</f>
        <v>173.001824</v>
      </c>
      <c r="E186" s="61">
        <f>'2014 (CORREGIDA INE)'!AA101/1000000</f>
        <v>108.950434</v>
      </c>
      <c r="F186" s="62">
        <f>'2014 (CORREGIDA INE)'!AB101/1000000</f>
        <v>20.551822999999999</v>
      </c>
      <c r="G186" s="62">
        <f>'2014 (CORREGIDA INE)'!AC101/1000000</f>
        <v>192.85472999999999</v>
      </c>
      <c r="H186" s="62">
        <f>'2014 (CORREGIDA INE)'!AD101/1000000</f>
        <v>44.976098999999998</v>
      </c>
      <c r="I186" s="62">
        <f>'2014 (CORREGIDA INE)'!AE101/1000000</f>
        <v>53.538603999999999</v>
      </c>
      <c r="J186" s="65">
        <f t="shared" si="128"/>
        <v>420.87168999999994</v>
      </c>
      <c r="K186" s="62">
        <v>21.201865999999999</v>
      </c>
      <c r="L186" s="62">
        <v>228.331332</v>
      </c>
      <c r="M186" s="62">
        <v>97.720707000000004</v>
      </c>
      <c r="N186" s="65">
        <f>+K186+L186+M186</f>
        <v>347.25390500000003</v>
      </c>
      <c r="O186" s="63">
        <v>4.0407970000000004</v>
      </c>
      <c r="P186" s="62">
        <f t="shared" si="130"/>
        <v>945.16821600000003</v>
      </c>
      <c r="Q186" s="62">
        <f t="shared" si="129"/>
        <v>943.08821599999999</v>
      </c>
      <c r="R186" s="64">
        <v>884.28419335002047</v>
      </c>
      <c r="S186" s="62">
        <f t="shared" si="109"/>
        <v>2693.1132149999999</v>
      </c>
      <c r="T186" s="73">
        <f t="shared" si="119"/>
        <v>-2.0800000000000409</v>
      </c>
      <c r="W186" s="91"/>
      <c r="Y186" s="156">
        <f t="shared" si="120"/>
        <v>886.36419335002051</v>
      </c>
      <c r="Z186" s="156">
        <f t="shared" si="121"/>
        <v>2.08</v>
      </c>
      <c r="AA186" s="156">
        <f t="shared" si="122"/>
        <v>884.28419335002047</v>
      </c>
      <c r="AB186" s="156">
        <v>886364193.35002053</v>
      </c>
      <c r="AC186" s="156">
        <f t="shared" si="123"/>
        <v>2.08</v>
      </c>
      <c r="AD186" s="156">
        <v>2080000</v>
      </c>
      <c r="AE186" s="62">
        <f t="shared" si="124"/>
        <v>943.08821599999999</v>
      </c>
      <c r="AF186" s="62">
        <v>882.62413326002047</v>
      </c>
      <c r="AG186" s="62">
        <f t="shared" si="117"/>
        <v>880.54413326002043</v>
      </c>
      <c r="AH186" s="273"/>
      <c r="AI186" s="100"/>
      <c r="AJ186" s="62">
        <v>941.42815700000006</v>
      </c>
      <c r="AK186" s="62">
        <v>939.34815700000001</v>
      </c>
      <c r="AL186" s="64">
        <v>880.54413326002043</v>
      </c>
      <c r="AM186" s="223">
        <f t="shared" si="118"/>
        <v>-3.7400589999999738</v>
      </c>
      <c r="AN186" s="223">
        <f t="shared" si="114"/>
        <v>-3.7400589999999738</v>
      </c>
      <c r="AO186" s="223">
        <f t="shared" si="115"/>
        <v>-3.7400600900000427</v>
      </c>
      <c r="AP186" s="129"/>
      <c r="AQ186" s="129"/>
      <c r="AR186" s="129"/>
      <c r="AS186" s="129"/>
      <c r="AT186" s="129"/>
      <c r="AU186" s="129"/>
      <c r="AV186" s="102"/>
      <c r="AW186" s="102"/>
      <c r="AX186" s="102"/>
      <c r="AY186" s="62"/>
      <c r="AZ186" s="62"/>
      <c r="BA186" s="130"/>
      <c r="BB186" s="130"/>
      <c r="BC186" s="130"/>
      <c r="BD186" s="130"/>
      <c r="BE186" s="130"/>
      <c r="BF186" s="130"/>
      <c r="BG186" s="127"/>
      <c r="BH186" s="127"/>
      <c r="BI186" s="127"/>
    </row>
    <row r="187" spans="1:61" x14ac:dyDescent="0.3">
      <c r="A187" s="68" t="s">
        <v>186</v>
      </c>
      <c r="B187" s="61">
        <f>'2014 (CORREGIDA INE)'!Y102/1000000</f>
        <v>103.671649</v>
      </c>
      <c r="C187" s="62">
        <f>'2014 (CORREGIDA INE)'!Z102/1000000</f>
        <v>90.226372999999995</v>
      </c>
      <c r="D187" s="65">
        <f>B187+C187</f>
        <v>193.898022</v>
      </c>
      <c r="E187" s="61">
        <f>'2014 (CORREGIDA INE)'!AA102/1000000</f>
        <v>111.790243</v>
      </c>
      <c r="F187" s="62">
        <f>'2014 (CORREGIDA INE)'!AB102/1000000</f>
        <v>28.75159</v>
      </c>
      <c r="G187" s="62">
        <f>'2014 (CORREGIDA INE)'!AC102/1000000</f>
        <v>211.81501</v>
      </c>
      <c r="H187" s="62">
        <f>'2014 (CORREGIDA INE)'!AD102/1000000</f>
        <v>45.049067999999998</v>
      </c>
      <c r="I187" s="62">
        <f>'2014 (CORREGIDA INE)'!AE102/1000000</f>
        <v>27.066714000000001</v>
      </c>
      <c r="J187" s="65">
        <f t="shared" si="128"/>
        <v>424.47262499999999</v>
      </c>
      <c r="K187" s="62">
        <v>18.172205000000002</v>
      </c>
      <c r="L187" s="62">
        <v>253.80976899999999</v>
      </c>
      <c r="M187" s="62">
        <v>59.51681</v>
      </c>
      <c r="N187" s="65">
        <f t="shared" ref="N187" si="131">+K187+L187+M187</f>
        <v>331.498784</v>
      </c>
      <c r="O187" s="63">
        <v>6.3263309999999997</v>
      </c>
      <c r="P187" s="62">
        <f t="shared" si="130"/>
        <v>956.19576199999995</v>
      </c>
      <c r="Q187" s="62">
        <f>P187-AC187</f>
        <v>946.17259719999993</v>
      </c>
      <c r="R187" s="64">
        <v>882.40468645000647</v>
      </c>
      <c r="S187" s="62">
        <f t="shared" si="109"/>
        <v>2861.0724372</v>
      </c>
      <c r="T187" s="73">
        <f t="shared" si="119"/>
        <v>-10.023164800000018</v>
      </c>
      <c r="W187" s="91"/>
      <c r="Y187" s="156">
        <f t="shared" si="120"/>
        <v>892.42785125000648</v>
      </c>
      <c r="Z187" s="156">
        <f t="shared" si="121"/>
        <v>10.0231648</v>
      </c>
      <c r="AA187" s="156">
        <f t="shared" si="122"/>
        <v>882.40468645000647</v>
      </c>
      <c r="AB187" s="156">
        <v>892427851.25000644</v>
      </c>
      <c r="AC187" s="156">
        <f t="shared" si="123"/>
        <v>10.0231648</v>
      </c>
      <c r="AD187" s="156">
        <v>10023164.800000001</v>
      </c>
      <c r="AE187" s="62">
        <f t="shared" si="124"/>
        <v>946.17259719999993</v>
      </c>
      <c r="AF187" s="62">
        <v>889.03772303000653</v>
      </c>
      <c r="AG187" s="62">
        <f t="shared" ref="AG187:AG189" si="132">+AF187-AC187</f>
        <v>879.01455823000651</v>
      </c>
      <c r="AH187" s="273"/>
      <c r="AI187" s="100"/>
      <c r="AJ187" s="62">
        <v>952.80563399999994</v>
      </c>
      <c r="AK187" s="62">
        <v>942.78246919999992</v>
      </c>
      <c r="AL187" s="64">
        <v>879.01455823000651</v>
      </c>
      <c r="AM187" s="223">
        <f t="shared" si="118"/>
        <v>-3.3901280000000042</v>
      </c>
      <c r="AN187" s="223">
        <f t="shared" si="114"/>
        <v>-3.3901280000000042</v>
      </c>
      <c r="AO187" s="223">
        <f t="shared" si="115"/>
        <v>-3.3901282199999514</v>
      </c>
      <c r="AP187" s="129"/>
      <c r="AQ187" s="129"/>
      <c r="AR187" s="129"/>
      <c r="AS187" s="129"/>
      <c r="AT187" s="129"/>
      <c r="AU187" s="129"/>
      <c r="AV187" s="102"/>
      <c r="AW187" s="102"/>
      <c r="AX187" s="102"/>
      <c r="AY187" s="62"/>
      <c r="AZ187" s="62"/>
      <c r="BA187" s="130"/>
      <c r="BB187" s="130"/>
      <c r="BC187" s="130"/>
      <c r="BD187" s="130"/>
      <c r="BE187" s="130"/>
      <c r="BF187" s="130"/>
      <c r="BG187" s="127"/>
      <c r="BH187" s="127"/>
      <c r="BI187" s="127"/>
    </row>
    <row r="188" spans="1:61" x14ac:dyDescent="0.3">
      <c r="A188" s="68" t="s">
        <v>187</v>
      </c>
      <c r="B188" s="61">
        <f>'2014 (CORREGIDA INE)'!Y103/1000000</f>
        <v>106.03829899999999</v>
      </c>
      <c r="C188" s="62">
        <f>'2014 (CORREGIDA INE)'!Z103/1000000</f>
        <v>105.045891</v>
      </c>
      <c r="D188" s="65">
        <f>B188+C188</f>
        <v>211.08418999999998</v>
      </c>
      <c r="E188" s="61">
        <f>'2014 (CORREGIDA INE)'!AA103/1000000</f>
        <v>173.67315300000001</v>
      </c>
      <c r="F188" s="62">
        <f>'2014 (CORREGIDA INE)'!AB103/1000000</f>
        <v>48.677619999999997</v>
      </c>
      <c r="G188" s="62">
        <f>'2014 (CORREGIDA INE)'!AC103/1000000</f>
        <v>216.46212199999999</v>
      </c>
      <c r="H188" s="62">
        <f>'2014 (CORREGIDA INE)'!AD103/1000000</f>
        <v>49.977670000000003</v>
      </c>
      <c r="I188" s="62">
        <f>'2014 (CORREGIDA INE)'!AE103/1000000</f>
        <v>29.172066999999998</v>
      </c>
      <c r="J188" s="65">
        <f t="shared" si="128"/>
        <v>517.96263199999999</v>
      </c>
      <c r="K188" s="62">
        <v>21.405906999999999</v>
      </c>
      <c r="L188" s="62">
        <v>250.11869999999999</v>
      </c>
      <c r="M188" s="62">
        <v>61.778689999999997</v>
      </c>
      <c r="N188" s="65">
        <f>+K188+L188+M188</f>
        <v>333.30329699999999</v>
      </c>
      <c r="O188" s="63">
        <v>3.2219289999999998</v>
      </c>
      <c r="P188" s="62">
        <f t="shared" si="130"/>
        <v>1065.572048</v>
      </c>
      <c r="Q188" s="62">
        <f>P188-AC188</f>
        <v>1060.3720479999999</v>
      </c>
      <c r="R188" s="64">
        <v>988.56864092001911</v>
      </c>
      <c r="S188" s="62">
        <f t="shared" si="109"/>
        <v>2949.6328611999998</v>
      </c>
      <c r="T188" s="73">
        <f t="shared" si="119"/>
        <v>-5.2000000000000455</v>
      </c>
      <c r="W188" s="91"/>
      <c r="Y188" s="156">
        <f t="shared" si="120"/>
        <v>993.76864092001915</v>
      </c>
      <c r="Z188" s="156">
        <f t="shared" si="121"/>
        <v>5.2</v>
      </c>
      <c r="AA188" s="156">
        <f t="shared" si="122"/>
        <v>988.56864092001911</v>
      </c>
      <c r="AB188" s="156">
        <v>993768640.92001915</v>
      </c>
      <c r="AC188" s="156">
        <f t="shared" si="123"/>
        <v>5.2</v>
      </c>
      <c r="AD188" s="156">
        <v>5200000</v>
      </c>
      <c r="AE188" s="62">
        <f t="shared" ref="AE188:AE189" si="133">+P188-AC188</f>
        <v>1060.3720479999999</v>
      </c>
      <c r="AF188" s="62">
        <v>990.64781292001908</v>
      </c>
      <c r="AG188" s="62">
        <f t="shared" si="132"/>
        <v>985.44781292001903</v>
      </c>
      <c r="AH188" s="273"/>
      <c r="AI188" s="100"/>
      <c r="AJ188" s="62">
        <v>1062.4512199999999</v>
      </c>
      <c r="AK188" s="62">
        <v>1062.4512199999999</v>
      </c>
      <c r="AL188" s="64">
        <v>990.64781292001908</v>
      </c>
      <c r="AM188" s="223">
        <f t="shared" si="118"/>
        <v>-3.1208280000000741</v>
      </c>
      <c r="AN188" s="223">
        <f t="shared" si="114"/>
        <v>2.0791719999999714</v>
      </c>
      <c r="AO188" s="223">
        <f t="shared" si="115"/>
        <v>2.0791719999999714</v>
      </c>
      <c r="AP188" s="129"/>
      <c r="AQ188" s="129"/>
      <c r="AR188" s="129"/>
      <c r="AS188" s="129"/>
      <c r="AT188" s="129"/>
      <c r="AU188" s="129"/>
      <c r="AV188" s="102"/>
      <c r="AW188" s="102"/>
      <c r="AX188" s="102"/>
      <c r="AY188" s="62"/>
      <c r="AZ188" s="62"/>
      <c r="BA188" s="130"/>
      <c r="BB188" s="130"/>
      <c r="BC188" s="130"/>
      <c r="BD188" s="130"/>
      <c r="BE188" s="130"/>
      <c r="BF188" s="130"/>
      <c r="BG188" s="127"/>
      <c r="BH188" s="127"/>
      <c r="BI188" s="127"/>
    </row>
    <row r="189" spans="1:61" x14ac:dyDescent="0.3">
      <c r="A189" s="68" t="s">
        <v>188</v>
      </c>
      <c r="B189" s="61">
        <f>'2014 (CORREGIDA INE)'!Y104/1000000</f>
        <v>104.216224</v>
      </c>
      <c r="C189" s="62">
        <f>'2014 (CORREGIDA INE)'!Z104/1000000</f>
        <v>91.735467999999997</v>
      </c>
      <c r="D189" s="65">
        <f t="shared" ref="D189:D190" si="134">B189+C189</f>
        <v>195.95169199999998</v>
      </c>
      <c r="E189" s="61">
        <f>'2014 (CORREGIDA INE)'!AA104/1000000</f>
        <v>67.983244999999997</v>
      </c>
      <c r="F189" s="62">
        <f>'2014 (CORREGIDA INE)'!AB104/1000000</f>
        <v>40.995908999999997</v>
      </c>
      <c r="G189" s="62">
        <f>'2014 (CORREGIDA INE)'!AC104/1000000</f>
        <v>191.27492899999999</v>
      </c>
      <c r="H189" s="62">
        <f>'2014 (CORREGIDA INE)'!AD104/1000000</f>
        <v>44.758792999999997</v>
      </c>
      <c r="I189" s="62">
        <f>'2014 (CORREGIDA INE)'!AE104/1000000</f>
        <v>27.933823</v>
      </c>
      <c r="J189" s="65">
        <f t="shared" si="128"/>
        <v>372.94669900000002</v>
      </c>
      <c r="K189" s="62">
        <v>22.868462000000001</v>
      </c>
      <c r="L189" s="62">
        <v>195.10178300000001</v>
      </c>
      <c r="M189" s="62">
        <v>94.759112999999999</v>
      </c>
      <c r="N189" s="65">
        <f>+K189+L189+M189</f>
        <v>312.72935799999999</v>
      </c>
      <c r="O189" s="63">
        <v>4.0844469999999999</v>
      </c>
      <c r="P189" s="62">
        <f t="shared" si="130"/>
        <v>885.71219600000006</v>
      </c>
      <c r="Q189" s="62">
        <f>P189-AC189</f>
        <v>877.45703120000007</v>
      </c>
      <c r="R189" s="64">
        <v>818.77433131001328</v>
      </c>
      <c r="S189" s="62">
        <f t="shared" si="109"/>
        <v>2884.0016764000002</v>
      </c>
      <c r="T189" s="73">
        <f t="shared" si="119"/>
        <v>-8.2551647999999886</v>
      </c>
      <c r="W189" s="91"/>
      <c r="Y189" s="156">
        <f t="shared" si="120"/>
        <v>827.02949611001327</v>
      </c>
      <c r="Z189" s="156">
        <f t="shared" si="121"/>
        <v>8.2551647999999993</v>
      </c>
      <c r="AA189" s="156">
        <f t="shared" si="122"/>
        <v>818.77433131001328</v>
      </c>
      <c r="AB189" s="156">
        <v>827029496.11001325</v>
      </c>
      <c r="AC189" s="156">
        <f t="shared" si="123"/>
        <v>8.2551647999999993</v>
      </c>
      <c r="AD189" s="156">
        <v>8255164.7999999998</v>
      </c>
      <c r="AE189" s="62">
        <f t="shared" si="133"/>
        <v>877.45703120000007</v>
      </c>
      <c r="AF189" s="62">
        <v>781.04118427000958</v>
      </c>
      <c r="AG189" s="62">
        <f t="shared" si="132"/>
        <v>772.78601947000959</v>
      </c>
      <c r="AH189" s="273"/>
      <c r="AI189" s="100"/>
      <c r="AJ189" s="62">
        <v>882.50955399999998</v>
      </c>
      <c r="AK189" s="62">
        <v>837.18726800000013</v>
      </c>
      <c r="AL189" s="64">
        <v>778.50456826001334</v>
      </c>
      <c r="AM189" s="223">
        <f t="shared" si="118"/>
        <v>-3.2026420000000826</v>
      </c>
      <c r="AN189" s="223">
        <f t="shared" si="114"/>
        <v>-40.269763199999943</v>
      </c>
      <c r="AO189" s="223">
        <f t="shared" si="115"/>
        <v>-40.269763049999938</v>
      </c>
      <c r="AP189" s="129"/>
      <c r="AQ189" s="129"/>
      <c r="AR189" s="129"/>
      <c r="AS189" s="129"/>
      <c r="AT189" s="129"/>
      <c r="AU189" s="129"/>
      <c r="AV189" s="102"/>
      <c r="AW189" s="102"/>
      <c r="AX189" s="102"/>
      <c r="AY189" s="62"/>
      <c r="AZ189" s="62"/>
      <c r="BA189" s="130"/>
      <c r="BB189" s="130"/>
      <c r="BC189" s="130"/>
      <c r="BD189" s="130"/>
      <c r="BE189" s="130"/>
      <c r="BF189" s="130"/>
      <c r="BG189" s="127"/>
      <c r="BH189" s="127"/>
      <c r="BI189" s="127"/>
    </row>
    <row r="190" spans="1:61" x14ac:dyDescent="0.3">
      <c r="A190" s="68" t="s">
        <v>189</v>
      </c>
      <c r="B190" s="61">
        <f>'2014 (CORREGIDA INE)'!Y105/1000000</f>
        <v>111.476219</v>
      </c>
      <c r="C190" s="62">
        <f>'2014 (CORREGIDA INE)'!Z105/1000000</f>
        <v>110.13929</v>
      </c>
      <c r="D190" s="65">
        <f t="shared" si="134"/>
        <v>221.615509</v>
      </c>
      <c r="E190" s="61">
        <f>'2014 (CORREGIDA INE)'!AA105/1000000</f>
        <v>94.722498999999999</v>
      </c>
      <c r="F190" s="62">
        <f>'2014 (CORREGIDA INE)'!AB105/1000000</f>
        <v>45.939241000000003</v>
      </c>
      <c r="G190" s="62">
        <f>'2014 (CORREGIDA INE)'!AC105/1000000</f>
        <v>198.717051</v>
      </c>
      <c r="H190" s="62">
        <f>'2014 (CORREGIDA INE)'!AD105/1000000</f>
        <v>51.635317000000001</v>
      </c>
      <c r="I190" s="62">
        <f>'2014 (CORREGIDA INE)'!AE105/1000000</f>
        <v>33.32244</v>
      </c>
      <c r="J190" s="65">
        <f t="shared" si="128"/>
        <v>424.33654799999999</v>
      </c>
      <c r="K190" s="62">
        <v>21.947717999999998</v>
      </c>
      <c r="L190" s="62">
        <v>197.05525</v>
      </c>
      <c r="M190" s="62">
        <v>73.953283999999996</v>
      </c>
      <c r="N190" s="65">
        <f>+K190+L190+M190</f>
        <v>292.95625200000001</v>
      </c>
      <c r="O190" s="63">
        <v>5.7333189999999998</v>
      </c>
      <c r="P190" s="62">
        <f>+O190+N190+J190+D190</f>
        <v>944.64162799999997</v>
      </c>
      <c r="Q190" s="62">
        <f>P190-AC190</f>
        <v>942.39521793999995</v>
      </c>
      <c r="R190" s="64">
        <v>880.66699079001478</v>
      </c>
      <c r="S190" s="62">
        <f t="shared" si="109"/>
        <v>2880.2242971400001</v>
      </c>
      <c r="T190" s="73">
        <f t="shared" si="119"/>
        <v>-2.2464100600000165</v>
      </c>
      <c r="W190" s="91"/>
      <c r="Y190" s="156">
        <f t="shared" si="120"/>
        <v>882.9134008500148</v>
      </c>
      <c r="Z190" s="156">
        <f t="shared" si="121"/>
        <v>2.2464100600000001</v>
      </c>
      <c r="AA190" s="156">
        <f t="shared" si="122"/>
        <v>880.66699079001478</v>
      </c>
      <c r="AB190" s="156">
        <v>882913400.85001481</v>
      </c>
      <c r="AC190" s="156">
        <f t="shared" si="123"/>
        <v>2.2464100600000001</v>
      </c>
      <c r="AD190" s="156">
        <v>2246410.06</v>
      </c>
      <c r="AE190" s="62"/>
      <c r="AF190" s="62"/>
      <c r="AG190" s="62"/>
      <c r="AH190" s="273"/>
      <c r="AI190" s="100"/>
      <c r="AJ190" s="62">
        <v>910.25243300000011</v>
      </c>
      <c r="AK190" s="62">
        <v>910.25243300000011</v>
      </c>
      <c r="AL190" s="64">
        <v>850.32596846001275</v>
      </c>
      <c r="AM190" s="223">
        <f t="shared" si="118"/>
        <v>-34.389194999999859</v>
      </c>
      <c r="AN190" s="223">
        <f t="shared" si="114"/>
        <v>-32.142784939999842</v>
      </c>
      <c r="AO190" s="223">
        <f t="shared" si="115"/>
        <v>-30.341022330002033</v>
      </c>
      <c r="AP190" s="129"/>
      <c r="AQ190" s="129"/>
      <c r="AR190" s="129"/>
      <c r="AS190" s="129"/>
      <c r="AT190" s="129"/>
      <c r="AU190" s="129"/>
      <c r="AV190" s="102"/>
      <c r="AW190" s="102"/>
      <c r="AX190" s="102"/>
      <c r="AY190" s="62"/>
      <c r="AZ190" s="62"/>
      <c r="BA190" s="130"/>
      <c r="BB190" s="130"/>
      <c r="BC190" s="130"/>
      <c r="BD190" s="130"/>
      <c r="BE190" s="130"/>
      <c r="BF190" s="130"/>
      <c r="BG190" s="127"/>
      <c r="BH190" s="127"/>
      <c r="BI190" s="127"/>
    </row>
    <row r="191" spans="1:61" ht="49.5" customHeight="1" x14ac:dyDescent="0.3">
      <c r="A191" s="71" t="s">
        <v>228</v>
      </c>
      <c r="B191" s="72">
        <f>SUM(B192:B203)</f>
        <v>1161.2914510000001</v>
      </c>
      <c r="C191" s="73">
        <f t="shared" ref="C191:M191" si="135">SUM(C192:C203)</f>
        <v>1036.4249889999999</v>
      </c>
      <c r="D191" s="74">
        <f>SUM(D192:D203)</f>
        <v>2197.7164400000001</v>
      </c>
      <c r="E191" s="72">
        <f t="shared" si="135"/>
        <v>1038.1027829999998</v>
      </c>
      <c r="F191" s="73">
        <f t="shared" si="135"/>
        <v>359.42817499999995</v>
      </c>
      <c r="G191" s="73">
        <f t="shared" si="135"/>
        <v>2068.6621189999996</v>
      </c>
      <c r="H191" s="73">
        <f t="shared" si="135"/>
        <v>502.23328999999995</v>
      </c>
      <c r="I191" s="73">
        <f t="shared" si="135"/>
        <v>305.97143999999997</v>
      </c>
      <c r="J191" s="74">
        <f>SUM(J192:J203)</f>
        <v>4274.3978070000003</v>
      </c>
      <c r="K191" s="73">
        <f t="shared" si="135"/>
        <v>165.87048799999999</v>
      </c>
      <c r="L191" s="73">
        <f t="shared" si="135"/>
        <v>2207.4618999999998</v>
      </c>
      <c r="M191" s="73">
        <f t="shared" si="135"/>
        <v>775.7694939999999</v>
      </c>
      <c r="N191" s="74">
        <f>SUM(N192:N203)</f>
        <v>3149.1018819999999</v>
      </c>
      <c r="O191" s="75">
        <f>SUM(O192:O203)</f>
        <v>61.216459</v>
      </c>
      <c r="P191" s="73">
        <f>SUM(P192:P203)</f>
        <v>9682.4325879999997</v>
      </c>
      <c r="Q191" s="73">
        <f>SUM(Q192:Q203)</f>
        <v>9602.208197760001</v>
      </c>
      <c r="R191" s="76">
        <f>SUM(R192:R203)</f>
        <v>8956.6497680499997</v>
      </c>
      <c r="S191" s="62">
        <f t="shared" si="109"/>
        <v>11422.060446900001</v>
      </c>
      <c r="T191" s="62"/>
      <c r="U191" s="73"/>
      <c r="V191" s="48" t="s">
        <v>153</v>
      </c>
      <c r="W191" s="48" t="s">
        <v>154</v>
      </c>
      <c r="Y191" s="262" t="s">
        <v>232</v>
      </c>
      <c r="Z191" s="262"/>
      <c r="AA191" s="262" t="s">
        <v>203</v>
      </c>
      <c r="AB191" s="262" t="s">
        <v>231</v>
      </c>
      <c r="AC191" s="262"/>
      <c r="AD191" s="262" t="s">
        <v>233</v>
      </c>
      <c r="AE191" s="62"/>
      <c r="AF191" s="62"/>
      <c r="AG191" s="62"/>
      <c r="AH191" s="100"/>
      <c r="AI191" s="100"/>
      <c r="AJ191" s="141"/>
      <c r="AK191" s="62"/>
      <c r="AL191" s="96"/>
      <c r="AM191" s="100"/>
      <c r="AN191" s="100"/>
      <c r="AO191" s="100"/>
      <c r="AP191" s="129"/>
      <c r="AQ191" s="129"/>
      <c r="AR191" s="129"/>
      <c r="AS191" s="129"/>
      <c r="AT191" s="129"/>
      <c r="AU191" s="129"/>
      <c r="AV191" s="102"/>
      <c r="AW191" s="102"/>
      <c r="AX191" s="102"/>
      <c r="AY191" s="62"/>
      <c r="AZ191" s="62"/>
      <c r="BA191" s="130"/>
      <c r="BB191" s="130"/>
      <c r="BC191" s="130"/>
      <c r="BD191" s="130"/>
      <c r="BE191" s="130"/>
      <c r="BF191" s="130"/>
      <c r="BG191" s="127"/>
      <c r="BH191" s="127"/>
      <c r="BI191" s="127"/>
    </row>
    <row r="192" spans="1:61" x14ac:dyDescent="0.3">
      <c r="A192" s="68" t="s">
        <v>178</v>
      </c>
      <c r="B192" s="61">
        <v>85.333723000000006</v>
      </c>
      <c r="C192" s="62">
        <v>93.701893999999996</v>
      </c>
      <c r="D192" s="65">
        <f>B192+C192</f>
        <v>179.035617</v>
      </c>
      <c r="E192" s="61">
        <v>57.681145999999998</v>
      </c>
      <c r="F192" s="62">
        <v>26.891912000000001</v>
      </c>
      <c r="G192" s="62">
        <v>170.12545800000001</v>
      </c>
      <c r="H192" s="62">
        <v>43.93235</v>
      </c>
      <c r="I192" s="62">
        <v>25.721838999999999</v>
      </c>
      <c r="J192" s="65">
        <f>+F192+G192+H192+I192+E192</f>
        <v>324.35270500000001</v>
      </c>
      <c r="K192" s="62">
        <v>15.298515</v>
      </c>
      <c r="L192" s="62">
        <v>159.673258</v>
      </c>
      <c r="M192" s="62">
        <v>70.828254000000001</v>
      </c>
      <c r="N192" s="65">
        <f>+K192+L192+M192</f>
        <v>245.800027</v>
      </c>
      <c r="O192" s="63">
        <v>4.3104690000000003</v>
      </c>
      <c r="P192" s="62">
        <f>+O192+N192+J192+D192</f>
        <v>753.49881800000003</v>
      </c>
      <c r="Q192" s="62">
        <f>+P192-AC192</f>
        <v>748.45481800000005</v>
      </c>
      <c r="R192" s="64">
        <f>AA192</f>
        <v>695.34578926999995</v>
      </c>
      <c r="S192" s="62"/>
      <c r="T192" s="62"/>
      <c r="U192" s="200" t="s">
        <v>193</v>
      </c>
      <c r="V192" s="104">
        <f>+P192+P193+P194</f>
        <v>2383.7432899999999</v>
      </c>
      <c r="W192" s="104">
        <f>+Q192+Q193+Q194</f>
        <v>2363.6483899999998</v>
      </c>
      <c r="Y192" s="156">
        <f>AB192/1000000</f>
        <v>700.38978926999994</v>
      </c>
      <c r="Z192" s="156">
        <f>AD192/1000000</f>
        <v>5.0439999999999996</v>
      </c>
      <c r="AA192" s="156">
        <f>Y192-Z192</f>
        <v>695.34578926999995</v>
      </c>
      <c r="AB192" s="156">
        <v>700389789.26999998</v>
      </c>
      <c r="AC192" s="156">
        <f>AD192/1000000</f>
        <v>5.0439999999999996</v>
      </c>
      <c r="AD192" s="156">
        <v>5044000</v>
      </c>
      <c r="AE192" s="62"/>
      <c r="AF192" s="62"/>
      <c r="AG192" s="62"/>
      <c r="AH192" s="273"/>
      <c r="AI192" s="100"/>
      <c r="AJ192" s="141"/>
      <c r="AK192" s="62"/>
      <c r="AL192" s="96"/>
      <c r="AM192" s="100"/>
      <c r="AN192" s="100"/>
      <c r="AO192" s="100"/>
      <c r="AP192" s="129"/>
      <c r="AQ192" s="129"/>
      <c r="AR192" s="129"/>
      <c r="AS192" s="129"/>
      <c r="AT192" s="129"/>
      <c r="AU192" s="129"/>
      <c r="AV192" s="102"/>
      <c r="AW192" s="102"/>
      <c r="AX192" s="102"/>
      <c r="AY192" s="62"/>
      <c r="AZ192" s="62"/>
      <c r="BA192" s="130"/>
      <c r="BB192" s="130"/>
      <c r="BC192" s="130"/>
      <c r="BD192" s="130"/>
      <c r="BE192" s="130"/>
      <c r="BF192" s="130"/>
      <c r="BG192" s="127"/>
      <c r="BH192" s="127"/>
      <c r="BI192" s="127"/>
    </row>
    <row r="193" spans="1:61" ht="25.5" customHeight="1" x14ac:dyDescent="0.3">
      <c r="A193" s="68" t="s">
        <v>179</v>
      </c>
      <c r="B193" s="61">
        <v>82.234401000000005</v>
      </c>
      <c r="C193" s="62">
        <v>77.101281</v>
      </c>
      <c r="D193" s="65">
        <f t="shared" ref="D193:D203" si="136">B193+C193</f>
        <v>159.33568200000002</v>
      </c>
      <c r="E193" s="61">
        <v>105.729674</v>
      </c>
      <c r="F193" s="62">
        <v>23.288495999999999</v>
      </c>
      <c r="G193" s="62">
        <v>156.00993</v>
      </c>
      <c r="H193" s="62">
        <v>40.851266000000003</v>
      </c>
      <c r="I193" s="62">
        <v>24.459495</v>
      </c>
      <c r="J193" s="65">
        <f t="shared" ref="J193:J203" si="137">+F193+G193+H193+I193+E193</f>
        <v>350.33886100000001</v>
      </c>
      <c r="K193" s="62">
        <v>15.353319000000001</v>
      </c>
      <c r="L193" s="62">
        <v>197.896342</v>
      </c>
      <c r="M193" s="62">
        <v>47.365473999999999</v>
      </c>
      <c r="N193" s="65">
        <f t="shared" ref="N193:N203" si="138">+K193+L193+M193</f>
        <v>260.61513500000001</v>
      </c>
      <c r="O193" s="63">
        <v>5.1758649999999999</v>
      </c>
      <c r="P193" s="62">
        <f t="shared" ref="P193:P203" si="139">+O193+N193+J193+D193</f>
        <v>775.46554300000003</v>
      </c>
      <c r="Q193" s="62">
        <f t="shared" ref="Q193:Q202" si="140">+P193-AC193</f>
        <v>775.46554300000003</v>
      </c>
      <c r="R193" s="64">
        <f t="shared" ref="R193:R202" si="141">AA193</f>
        <v>721.76266224999995</v>
      </c>
      <c r="S193" s="62"/>
      <c r="T193" s="62"/>
      <c r="U193" s="88" t="s">
        <v>194</v>
      </c>
      <c r="V193" s="90">
        <f>+P195+P196+P197</f>
        <v>2276.9791720000003</v>
      </c>
      <c r="W193" s="104">
        <f>+Q195+Q196+Q197</f>
        <v>2256.8863619399999</v>
      </c>
      <c r="Y193" s="156">
        <f t="shared" ref="Y193:Y199" si="142">AB193/1000000</f>
        <v>721.76266224999995</v>
      </c>
      <c r="Z193" s="156">
        <f t="shared" ref="Z193:Z199" si="143">AD193/1000000</f>
        <v>0</v>
      </c>
      <c r="AA193" s="156">
        <f>Y193-Z193</f>
        <v>721.76266224999995</v>
      </c>
      <c r="AB193" s="156">
        <v>721762662.25</v>
      </c>
      <c r="AC193" s="156">
        <f t="shared" ref="AC193:AC202" si="144">AD193/1000000</f>
        <v>0</v>
      </c>
      <c r="AD193" s="156"/>
      <c r="AE193" s="62"/>
      <c r="AF193" s="62"/>
      <c r="AG193" s="62"/>
      <c r="AH193" s="273"/>
      <c r="AI193" s="100"/>
      <c r="AJ193" s="141"/>
      <c r="AK193" s="62"/>
      <c r="AL193" s="96"/>
      <c r="AM193" s="100"/>
      <c r="AN193" s="100"/>
      <c r="AO193" s="100"/>
      <c r="AP193" s="129"/>
      <c r="AQ193" s="129"/>
      <c r="AR193" s="129"/>
      <c r="AS193" s="129"/>
      <c r="AT193" s="129"/>
      <c r="AU193" s="129"/>
      <c r="AV193" s="102"/>
      <c r="AW193" s="102"/>
      <c r="AX193" s="102"/>
      <c r="AY193" s="62"/>
      <c r="AZ193" s="62"/>
      <c r="BA193" s="130"/>
      <c r="BB193" s="130"/>
      <c r="BC193" s="130"/>
      <c r="BD193" s="130"/>
      <c r="BE193" s="130"/>
      <c r="BF193" s="130"/>
      <c r="BG193" s="127"/>
      <c r="BH193" s="127"/>
      <c r="BI193" s="127"/>
    </row>
    <row r="194" spans="1:61" ht="25.5" customHeight="1" x14ac:dyDescent="0.3">
      <c r="A194" s="68" t="s">
        <v>180</v>
      </c>
      <c r="B194" s="61">
        <v>102.565225</v>
      </c>
      <c r="C194" s="62">
        <v>85.017218999999997</v>
      </c>
      <c r="D194" s="65">
        <f t="shared" si="136"/>
        <v>187.58244400000001</v>
      </c>
      <c r="E194" s="61">
        <v>72.125839999999997</v>
      </c>
      <c r="F194" s="62">
        <v>27.565764000000001</v>
      </c>
      <c r="G194" s="62">
        <v>195.25118000000001</v>
      </c>
      <c r="H194" s="62">
        <v>45.607812000000003</v>
      </c>
      <c r="I194" s="62">
        <v>29.769638</v>
      </c>
      <c r="J194" s="65">
        <f t="shared" si="137"/>
        <v>370.32023399999997</v>
      </c>
      <c r="K194" s="62">
        <v>20.472359000000001</v>
      </c>
      <c r="L194" s="62">
        <v>187.82768899999999</v>
      </c>
      <c r="M194" s="62">
        <v>83.496494999999996</v>
      </c>
      <c r="N194" s="65">
        <f t="shared" si="138"/>
        <v>291.79654299999999</v>
      </c>
      <c r="O194" s="63">
        <v>5.0797080000000001</v>
      </c>
      <c r="P194" s="62">
        <f t="shared" si="139"/>
        <v>854.77892899999995</v>
      </c>
      <c r="Q194" s="62">
        <f t="shared" si="140"/>
        <v>839.72802899999999</v>
      </c>
      <c r="R194" s="64">
        <f t="shared" si="141"/>
        <v>782.30123488000004</v>
      </c>
      <c r="S194" s="62">
        <f>Q192+Q193+Q194</f>
        <v>2363.6483899999998</v>
      </c>
      <c r="T194" s="62"/>
      <c r="U194" s="88" t="s">
        <v>195</v>
      </c>
      <c r="V194" s="90" t="e">
        <f>+#REF!+#REF!+#REF!</f>
        <v>#REF!</v>
      </c>
      <c r="W194" s="104" t="e">
        <f>+#REF!+#REF!+#REF!</f>
        <v>#REF!</v>
      </c>
      <c r="Y194" s="156">
        <f t="shared" si="142"/>
        <v>797.35213487999999</v>
      </c>
      <c r="Z194" s="156">
        <f t="shared" si="143"/>
        <v>15.0509</v>
      </c>
      <c r="AA194" s="156">
        <f>Y194-Z194</f>
        <v>782.30123488000004</v>
      </c>
      <c r="AB194" s="156">
        <v>797352134.88</v>
      </c>
      <c r="AC194" s="156">
        <f t="shared" si="144"/>
        <v>15.0509</v>
      </c>
      <c r="AD194" s="156">
        <v>15050900</v>
      </c>
      <c r="AE194" s="62"/>
      <c r="AF194" s="62"/>
      <c r="AG194" s="62"/>
      <c r="AH194" s="273"/>
      <c r="AI194" s="100"/>
      <c r="AJ194" s="141"/>
      <c r="AK194" s="62"/>
      <c r="AL194" s="96"/>
      <c r="AM194" s="100"/>
      <c r="AN194" s="100"/>
      <c r="AO194" s="100"/>
      <c r="AP194" s="129"/>
      <c r="AQ194" s="129"/>
      <c r="AR194" s="129"/>
      <c r="AS194" s="129"/>
      <c r="AT194" s="129"/>
      <c r="AU194" s="129"/>
      <c r="AV194" s="102"/>
      <c r="AW194" s="102"/>
      <c r="AX194" s="102"/>
      <c r="AY194" s="62"/>
      <c r="AZ194" s="62"/>
      <c r="BA194" s="130"/>
      <c r="BB194" s="130"/>
      <c r="BC194" s="130"/>
      <c r="BD194" s="130"/>
      <c r="BE194" s="130"/>
      <c r="BF194" s="130"/>
      <c r="BG194" s="127"/>
      <c r="BH194" s="127"/>
      <c r="BI194" s="127"/>
    </row>
    <row r="195" spans="1:61" ht="25.5" customHeight="1" outlineLevel="1" x14ac:dyDescent="0.3">
      <c r="A195" s="68" t="s">
        <v>181</v>
      </c>
      <c r="B195" s="61">
        <v>98.120806999999999</v>
      </c>
      <c r="C195" s="62">
        <v>73.829772000000006</v>
      </c>
      <c r="D195" s="65">
        <f t="shared" si="136"/>
        <v>171.950579</v>
      </c>
      <c r="E195" s="61">
        <v>50.251562</v>
      </c>
      <c r="F195" s="62">
        <v>27.085654000000002</v>
      </c>
      <c r="G195" s="62">
        <v>175.157442</v>
      </c>
      <c r="H195" s="62">
        <v>44.573892999999998</v>
      </c>
      <c r="I195" s="62">
        <v>23.283041999999998</v>
      </c>
      <c r="J195" s="65">
        <f t="shared" si="137"/>
        <v>320.35159299999998</v>
      </c>
      <c r="K195" s="62">
        <v>13.670662999999999</v>
      </c>
      <c r="L195" s="62">
        <v>189.831063</v>
      </c>
      <c r="M195" s="62">
        <v>60.160113000000003</v>
      </c>
      <c r="N195" s="65">
        <f t="shared" si="138"/>
        <v>263.66183899999999</v>
      </c>
      <c r="O195" s="63">
        <v>3.6894330000000002</v>
      </c>
      <c r="P195" s="62">
        <f t="shared" si="139"/>
        <v>759.65344400000004</v>
      </c>
      <c r="Q195" s="62">
        <f t="shared" si="140"/>
        <v>753.41344400000003</v>
      </c>
      <c r="R195" s="64">
        <f t="shared" si="141"/>
        <v>703.30836816999999</v>
      </c>
      <c r="S195" s="62"/>
      <c r="T195" s="62"/>
      <c r="U195" s="88" t="s">
        <v>196</v>
      </c>
      <c r="V195" s="104" t="e">
        <f>+#REF!+#REF!+#REF!</f>
        <v>#REF!</v>
      </c>
      <c r="W195" s="104" t="e">
        <f>+#REF!+#REF!+#REF!</f>
        <v>#REF!</v>
      </c>
      <c r="Y195" s="156">
        <f t="shared" si="142"/>
        <v>709.54836817</v>
      </c>
      <c r="Z195" s="156">
        <f t="shared" si="143"/>
        <v>6.24</v>
      </c>
      <c r="AA195" s="156">
        <f t="shared" si="122"/>
        <v>703.30836816999999</v>
      </c>
      <c r="AB195" s="156">
        <v>709548368.16999996</v>
      </c>
      <c r="AC195" s="156">
        <f t="shared" si="144"/>
        <v>6.24</v>
      </c>
      <c r="AD195" s="156">
        <v>6240000</v>
      </c>
      <c r="AE195" s="62"/>
      <c r="AF195" s="62"/>
      <c r="AG195" s="62"/>
      <c r="AH195" s="100"/>
      <c r="AI195" s="100"/>
      <c r="AJ195" s="141"/>
      <c r="AK195" s="62"/>
      <c r="AL195" s="96"/>
      <c r="AM195" s="100"/>
      <c r="AN195" s="100"/>
      <c r="AO195" s="100"/>
      <c r="AP195" s="129"/>
      <c r="AQ195" s="129"/>
      <c r="AR195" s="129"/>
      <c r="AS195" s="129"/>
      <c r="AT195" s="129"/>
      <c r="AU195" s="129"/>
      <c r="AV195" s="102"/>
      <c r="AW195" s="102"/>
      <c r="AX195" s="102"/>
      <c r="AY195" s="62"/>
      <c r="AZ195" s="62"/>
      <c r="BA195" s="130"/>
      <c r="BB195" s="130"/>
      <c r="BC195" s="130"/>
      <c r="BD195" s="130"/>
      <c r="BE195" s="130"/>
      <c r="BF195" s="130"/>
      <c r="BG195" s="127"/>
      <c r="BH195" s="127"/>
      <c r="BI195" s="127"/>
    </row>
    <row r="196" spans="1:61" ht="25.5" customHeight="1" outlineLevel="1" x14ac:dyDescent="0.3">
      <c r="A196" s="68" t="s">
        <v>190</v>
      </c>
      <c r="B196" s="61">
        <v>88.240269999999995</v>
      </c>
      <c r="C196" s="62">
        <v>77.901246</v>
      </c>
      <c r="D196" s="65">
        <f t="shared" si="136"/>
        <v>166.141516</v>
      </c>
      <c r="E196" s="61">
        <v>79.691850000000002</v>
      </c>
      <c r="F196" s="62">
        <v>21.709544000000001</v>
      </c>
      <c r="G196" s="62">
        <v>165.59885199999999</v>
      </c>
      <c r="H196" s="62">
        <v>46.485638999999999</v>
      </c>
      <c r="I196" s="62">
        <v>25.123434</v>
      </c>
      <c r="J196" s="65">
        <f t="shared" si="137"/>
        <v>338.60931899999997</v>
      </c>
      <c r="K196" s="62">
        <v>12.240494</v>
      </c>
      <c r="L196" s="62">
        <v>186.619482</v>
      </c>
      <c r="M196" s="62">
        <v>67.737367000000006</v>
      </c>
      <c r="N196" s="65">
        <f t="shared" si="138"/>
        <v>266.59734300000002</v>
      </c>
      <c r="O196" s="63">
        <v>1.514632</v>
      </c>
      <c r="P196" s="62">
        <f t="shared" si="139"/>
        <v>772.86280999999997</v>
      </c>
      <c r="Q196" s="62">
        <f t="shared" si="140"/>
        <v>759.00999993999994</v>
      </c>
      <c r="R196" s="64">
        <f t="shared" si="141"/>
        <v>706.96922471000005</v>
      </c>
      <c r="S196" s="62"/>
      <c r="T196" s="62"/>
      <c r="W196" s="91"/>
      <c r="Y196" s="156">
        <f t="shared" si="142"/>
        <v>720.82203477000007</v>
      </c>
      <c r="Z196" s="156">
        <f t="shared" si="143"/>
        <v>13.852810060000001</v>
      </c>
      <c r="AA196" s="156">
        <f t="shared" si="122"/>
        <v>706.96922471000005</v>
      </c>
      <c r="AB196" s="156">
        <v>720822034.7700001</v>
      </c>
      <c r="AC196" s="156">
        <f t="shared" si="144"/>
        <v>13.852810060000001</v>
      </c>
      <c r="AD196" s="156">
        <v>13852810.060000001</v>
      </c>
      <c r="AE196" s="62"/>
      <c r="AF196" s="62"/>
      <c r="AG196" s="62"/>
      <c r="AH196" s="100"/>
      <c r="AI196" s="100"/>
      <c r="AJ196" s="141"/>
      <c r="AK196" s="62"/>
      <c r="AL196" s="96"/>
      <c r="AM196" s="100"/>
      <c r="AN196" s="100"/>
      <c r="AO196" s="100"/>
      <c r="AP196" s="129"/>
      <c r="AQ196" s="129"/>
      <c r="AR196" s="129"/>
      <c r="AS196" s="129"/>
      <c r="AT196" s="129"/>
      <c r="AU196" s="129"/>
      <c r="AV196" s="102"/>
      <c r="AW196" s="102"/>
      <c r="AX196" s="102"/>
      <c r="AY196" s="62"/>
      <c r="AZ196" s="62"/>
      <c r="BA196" s="130"/>
      <c r="BB196" s="130"/>
      <c r="BC196" s="130"/>
      <c r="BD196" s="130"/>
      <c r="BE196" s="130"/>
      <c r="BF196" s="130"/>
      <c r="BG196" s="127"/>
      <c r="BH196" s="127"/>
      <c r="BI196" s="127"/>
    </row>
    <row r="197" spans="1:61" ht="25.5" customHeight="1" outlineLevel="1" x14ac:dyDescent="0.3">
      <c r="A197" s="68" t="s">
        <v>183</v>
      </c>
      <c r="B197" s="61">
        <v>87.947254999999998</v>
      </c>
      <c r="C197" s="62">
        <v>68.168475000000001</v>
      </c>
      <c r="D197" s="65">
        <f t="shared" si="136"/>
        <v>156.11572999999999</v>
      </c>
      <c r="E197" s="61">
        <v>58.285876999999999</v>
      </c>
      <c r="F197" s="62">
        <v>35.678699999999999</v>
      </c>
      <c r="G197" s="62">
        <v>187.35898700000001</v>
      </c>
      <c r="H197" s="62">
        <v>40.434176000000001</v>
      </c>
      <c r="I197" s="62">
        <v>26.643048</v>
      </c>
      <c r="J197" s="65">
        <f t="shared" si="137"/>
        <v>348.40078800000003</v>
      </c>
      <c r="K197" s="62">
        <v>11.75038</v>
      </c>
      <c r="L197" s="62">
        <v>178.40596099999999</v>
      </c>
      <c r="M197" s="62">
        <v>45.030149000000002</v>
      </c>
      <c r="N197" s="65">
        <f t="shared" si="138"/>
        <v>235.18648999999999</v>
      </c>
      <c r="O197" s="63">
        <v>4.7599099999999996</v>
      </c>
      <c r="P197" s="62">
        <f t="shared" si="139"/>
        <v>744.46291799999995</v>
      </c>
      <c r="Q197" s="62">
        <f t="shared" si="140"/>
        <v>744.46291799999995</v>
      </c>
      <c r="R197" s="64">
        <f t="shared" si="141"/>
        <v>695.13374769000006</v>
      </c>
      <c r="S197" s="62">
        <f>Q195+Q196+Q197</f>
        <v>2256.8863619399999</v>
      </c>
      <c r="T197" s="62"/>
      <c r="W197" s="91"/>
      <c r="Y197" s="156">
        <f t="shared" si="142"/>
        <v>695.13374769000006</v>
      </c>
      <c r="Z197" s="156">
        <f t="shared" si="143"/>
        <v>0</v>
      </c>
      <c r="AA197" s="156">
        <f t="shared" si="122"/>
        <v>695.13374769000006</v>
      </c>
      <c r="AB197" s="156">
        <v>695133747.69000006</v>
      </c>
      <c r="AC197" s="156">
        <f t="shared" si="144"/>
        <v>0</v>
      </c>
      <c r="AD197" s="156"/>
      <c r="AE197" s="62"/>
      <c r="AF197" s="62"/>
      <c r="AG197" s="62"/>
      <c r="AH197" s="100"/>
      <c r="AI197" s="100"/>
      <c r="AJ197" s="141"/>
      <c r="AK197" s="62"/>
      <c r="AL197" s="96"/>
      <c r="AM197" s="100"/>
      <c r="AN197" s="100"/>
      <c r="AO197" s="100"/>
      <c r="AP197" s="129"/>
      <c r="AQ197" s="129"/>
      <c r="AR197" s="129"/>
      <c r="AS197" s="129"/>
      <c r="AT197" s="129"/>
      <c r="AU197" s="129"/>
      <c r="AV197" s="102"/>
      <c r="AW197" s="102"/>
      <c r="AX197" s="102"/>
      <c r="AY197" s="62"/>
      <c r="AZ197" s="62"/>
      <c r="BA197" s="130"/>
      <c r="BB197" s="130"/>
      <c r="BC197" s="130"/>
      <c r="BD197" s="130"/>
      <c r="BE197" s="130"/>
      <c r="BF197" s="130"/>
      <c r="BG197" s="127"/>
      <c r="BH197" s="127"/>
      <c r="BI197" s="127"/>
    </row>
    <row r="198" spans="1:61" ht="25.5" customHeight="1" outlineLevel="1" x14ac:dyDescent="0.3">
      <c r="A198" s="68" t="s">
        <v>184</v>
      </c>
      <c r="B198" s="61">
        <v>103.452158</v>
      </c>
      <c r="C198" s="62">
        <v>83.621803999999997</v>
      </c>
      <c r="D198" s="65">
        <f t="shared" si="136"/>
        <v>187.07396199999999</v>
      </c>
      <c r="E198" s="61">
        <v>162.36832100000001</v>
      </c>
      <c r="F198" s="62">
        <v>23.439768999999998</v>
      </c>
      <c r="G198" s="62">
        <v>177.23124999999999</v>
      </c>
      <c r="H198" s="62">
        <v>43.282459000000003</v>
      </c>
      <c r="I198" s="62">
        <v>26.817451999999999</v>
      </c>
      <c r="J198" s="65">
        <f t="shared" si="137"/>
        <v>433.13925100000006</v>
      </c>
      <c r="K198" s="62">
        <v>12.932221</v>
      </c>
      <c r="L198" s="62">
        <v>170.88313500000001</v>
      </c>
      <c r="M198" s="62">
        <v>41.111365999999997</v>
      </c>
      <c r="N198" s="65">
        <f t="shared" si="138"/>
        <v>224.92672200000001</v>
      </c>
      <c r="O198" s="63">
        <v>9.0558359999999993</v>
      </c>
      <c r="P198" s="62">
        <f t="shared" si="139"/>
        <v>854.19577100000015</v>
      </c>
      <c r="Q198" s="62">
        <f t="shared" si="140"/>
        <v>854.19577100000015</v>
      </c>
      <c r="R198" s="64">
        <f t="shared" si="141"/>
        <v>794.61916191</v>
      </c>
      <c r="S198" s="62"/>
      <c r="T198" s="62"/>
      <c r="W198" s="91"/>
      <c r="Y198" s="156">
        <f t="shared" si="142"/>
        <v>794.61916191</v>
      </c>
      <c r="Z198" s="156">
        <f t="shared" si="143"/>
        <v>0</v>
      </c>
      <c r="AA198" s="156">
        <f t="shared" si="122"/>
        <v>794.61916191</v>
      </c>
      <c r="AB198" s="156">
        <v>794619161.90999997</v>
      </c>
      <c r="AC198" s="156">
        <f t="shared" si="144"/>
        <v>0</v>
      </c>
      <c r="AD198" s="156"/>
      <c r="AE198" s="62"/>
      <c r="AF198" s="62"/>
      <c r="AG198" s="62"/>
      <c r="AH198" s="100"/>
      <c r="AI198" s="100"/>
      <c r="AJ198" s="141"/>
      <c r="AK198" s="62"/>
      <c r="AL198" s="96"/>
      <c r="AM198" s="100"/>
      <c r="AN198" s="100"/>
      <c r="AO198" s="100"/>
      <c r="AP198" s="129"/>
      <c r="AQ198" s="129"/>
      <c r="AR198" s="129"/>
      <c r="AS198" s="129"/>
      <c r="AT198" s="129"/>
      <c r="AU198" s="129"/>
      <c r="AV198" s="102"/>
      <c r="AW198" s="102"/>
      <c r="AX198" s="102"/>
      <c r="AY198" s="62"/>
      <c r="AZ198" s="62"/>
      <c r="BA198" s="130"/>
      <c r="BB198" s="130"/>
      <c r="BC198" s="130"/>
      <c r="BD198" s="130"/>
      <c r="BE198" s="130"/>
      <c r="BF198" s="130"/>
      <c r="BG198" s="127"/>
      <c r="BH198" s="127"/>
      <c r="BI198" s="127"/>
    </row>
    <row r="199" spans="1:61" ht="25.5" customHeight="1" outlineLevel="1" x14ac:dyDescent="0.3">
      <c r="A199" s="68" t="s">
        <v>185</v>
      </c>
      <c r="B199" s="61">
        <v>97.232924999999994</v>
      </c>
      <c r="C199" s="62">
        <v>79.892532000000003</v>
      </c>
      <c r="D199" s="65">
        <f t="shared" si="136"/>
        <v>177.12545699999998</v>
      </c>
      <c r="E199" s="61">
        <v>47.606402000000003</v>
      </c>
      <c r="F199" s="62">
        <v>24.669214</v>
      </c>
      <c r="G199" s="62">
        <v>155.42303799999999</v>
      </c>
      <c r="H199" s="62">
        <v>36.909883000000001</v>
      </c>
      <c r="I199" s="62">
        <v>24.540213999999999</v>
      </c>
      <c r="J199" s="65">
        <f t="shared" si="137"/>
        <v>289.148751</v>
      </c>
      <c r="K199" s="62">
        <v>13.111719000000001</v>
      </c>
      <c r="L199" s="62">
        <v>200.82137900000001</v>
      </c>
      <c r="M199" s="62">
        <v>64.126918000000003</v>
      </c>
      <c r="N199" s="65">
        <f t="shared" si="138"/>
        <v>278.06001600000002</v>
      </c>
      <c r="O199" s="63">
        <v>8.1818089999999994</v>
      </c>
      <c r="P199" s="62">
        <f t="shared" si="139"/>
        <v>752.51603299999999</v>
      </c>
      <c r="Q199" s="62">
        <f t="shared" si="140"/>
        <v>741.65842294000004</v>
      </c>
      <c r="R199" s="64">
        <f t="shared" si="141"/>
        <v>692.73574334000011</v>
      </c>
      <c r="T199" s="62"/>
      <c r="W199" s="91"/>
      <c r="Y199" s="156">
        <f t="shared" si="142"/>
        <v>703.59335340000007</v>
      </c>
      <c r="Z199" s="156">
        <f t="shared" si="143"/>
        <v>10.857610060000001</v>
      </c>
      <c r="AA199" s="156">
        <f t="shared" si="122"/>
        <v>692.73574334000011</v>
      </c>
      <c r="AB199" s="156">
        <v>703593353.4000001</v>
      </c>
      <c r="AC199" s="156">
        <f t="shared" si="144"/>
        <v>10.857610060000001</v>
      </c>
      <c r="AD199" s="156">
        <v>10857610.060000001</v>
      </c>
      <c r="AE199" s="62"/>
      <c r="AF199" s="62"/>
      <c r="AG199" s="62"/>
      <c r="AH199" s="100"/>
      <c r="AI199" s="100"/>
      <c r="AJ199" s="141"/>
      <c r="AK199" s="62"/>
      <c r="AL199" s="96"/>
      <c r="AM199" s="100"/>
      <c r="AN199" s="100"/>
      <c r="AO199" s="100"/>
      <c r="AP199" s="129"/>
      <c r="AQ199" s="129"/>
      <c r="AR199" s="129"/>
      <c r="AS199" s="129"/>
      <c r="AT199" s="129"/>
      <c r="AU199" s="129"/>
      <c r="AV199" s="102"/>
      <c r="AW199" s="102"/>
      <c r="AX199" s="102"/>
      <c r="AY199" s="62"/>
      <c r="AZ199" s="62"/>
      <c r="BA199" s="130"/>
      <c r="BB199" s="130"/>
      <c r="BC199" s="130"/>
      <c r="BD199" s="130"/>
      <c r="BE199" s="130"/>
      <c r="BF199" s="130"/>
      <c r="BG199" s="127"/>
      <c r="BH199" s="127"/>
      <c r="BI199" s="127"/>
    </row>
    <row r="200" spans="1:61" ht="25.5" customHeight="1" outlineLevel="1" x14ac:dyDescent="0.3">
      <c r="A200" s="68" t="s">
        <v>186</v>
      </c>
      <c r="B200" s="61">
        <v>110.900013</v>
      </c>
      <c r="C200" s="62">
        <v>90.288921999999999</v>
      </c>
      <c r="D200" s="65">
        <f t="shared" si="136"/>
        <v>201.18893500000001</v>
      </c>
      <c r="E200" s="61">
        <v>70.246995999999996</v>
      </c>
      <c r="F200" s="62">
        <v>32.503967000000003</v>
      </c>
      <c r="G200" s="62">
        <v>174.020568</v>
      </c>
      <c r="H200" s="62">
        <v>43.238064000000001</v>
      </c>
      <c r="I200" s="62">
        <v>25.842165999999999</v>
      </c>
      <c r="J200" s="65">
        <f t="shared" si="137"/>
        <v>345.85176100000001</v>
      </c>
      <c r="K200" s="62">
        <v>11.626428000000001</v>
      </c>
      <c r="L200" s="62">
        <v>161.35942399999999</v>
      </c>
      <c r="M200" s="62">
        <v>66.322191000000004</v>
      </c>
      <c r="N200" s="65">
        <f t="shared" si="138"/>
        <v>239.308043</v>
      </c>
      <c r="O200" s="63">
        <v>7.5394819999999996</v>
      </c>
      <c r="P200" s="62">
        <f t="shared" si="139"/>
        <v>793.88822100000004</v>
      </c>
      <c r="Q200" s="62">
        <f t="shared" si="140"/>
        <v>793.88822100000004</v>
      </c>
      <c r="R200" s="64">
        <f t="shared" si="141"/>
        <v>741.5808184199999</v>
      </c>
      <c r="S200" s="62">
        <f>Q198+Q199+Q200</f>
        <v>2389.7424149400003</v>
      </c>
      <c r="T200" s="62"/>
      <c r="W200" s="91"/>
      <c r="Y200" s="156">
        <f t="shared" ref="Y200" si="145">AB200/1000000</f>
        <v>741.5808184199999</v>
      </c>
      <c r="Z200" s="156">
        <f t="shared" ref="Z200" si="146">AD200/1000000</f>
        <v>0</v>
      </c>
      <c r="AA200" s="156">
        <f t="shared" ref="AA200" si="147">Y200-Z200</f>
        <v>741.5808184199999</v>
      </c>
      <c r="AB200" s="156">
        <v>741580818.41999996</v>
      </c>
      <c r="AC200" s="156">
        <f t="shared" si="144"/>
        <v>0</v>
      </c>
      <c r="AD200" s="156"/>
      <c r="AE200" s="62"/>
      <c r="AF200" s="62"/>
      <c r="AG200" s="62"/>
      <c r="AH200" s="100"/>
      <c r="AI200" s="100"/>
      <c r="AJ200" s="141"/>
      <c r="AK200" s="62"/>
      <c r="AL200" s="96"/>
      <c r="AM200" s="100"/>
      <c r="AN200" s="100"/>
      <c r="AO200" s="100"/>
      <c r="AP200" s="129"/>
      <c r="AQ200" s="129"/>
      <c r="AR200" s="129"/>
      <c r="AS200" s="129"/>
      <c r="AT200" s="129"/>
      <c r="AU200" s="129"/>
      <c r="AV200" s="102"/>
      <c r="AW200" s="102"/>
      <c r="AX200" s="102"/>
      <c r="AY200" s="62"/>
      <c r="AZ200" s="62"/>
      <c r="BA200" s="130"/>
      <c r="BB200" s="130"/>
      <c r="BC200" s="130"/>
      <c r="BD200" s="130"/>
      <c r="BE200" s="130"/>
      <c r="BF200" s="130"/>
      <c r="BG200" s="127"/>
      <c r="BH200" s="127"/>
      <c r="BI200" s="127"/>
    </row>
    <row r="201" spans="1:61" ht="25.5" customHeight="1" outlineLevel="1" x14ac:dyDescent="0.3">
      <c r="A201" s="68" t="s">
        <v>187</v>
      </c>
      <c r="B201" s="61">
        <v>103.08683000000001</v>
      </c>
      <c r="C201" s="62">
        <v>96.775985000000006</v>
      </c>
      <c r="D201" s="65">
        <f t="shared" si="136"/>
        <v>199.86281500000001</v>
      </c>
      <c r="E201" s="61">
        <v>96.330524999999994</v>
      </c>
      <c r="F201" s="62">
        <v>35.056046000000002</v>
      </c>
      <c r="G201" s="62">
        <v>188.56830199999999</v>
      </c>
      <c r="H201" s="62">
        <v>40.976627999999998</v>
      </c>
      <c r="I201" s="62">
        <v>24.893197000000001</v>
      </c>
      <c r="J201" s="65">
        <f t="shared" si="137"/>
        <v>385.82469800000001</v>
      </c>
      <c r="K201" s="62">
        <v>16.227689000000002</v>
      </c>
      <c r="L201" s="62">
        <v>207.869326</v>
      </c>
      <c r="M201" s="62">
        <v>69.129597000000004</v>
      </c>
      <c r="N201" s="65">
        <f t="shared" si="138"/>
        <v>293.22661199999999</v>
      </c>
      <c r="O201" s="63">
        <v>5.116314</v>
      </c>
      <c r="P201" s="62">
        <f t="shared" si="139"/>
        <v>884.03043899999989</v>
      </c>
      <c r="Q201" s="62">
        <f t="shared" si="140"/>
        <v>883.81643899999983</v>
      </c>
      <c r="R201" s="64">
        <f t="shared" si="141"/>
        <v>827.27510198999994</v>
      </c>
      <c r="S201" s="62"/>
      <c r="T201" s="62"/>
      <c r="W201" s="91"/>
      <c r="Y201" s="156">
        <f t="shared" ref="Y201" si="148">AB201/1000000</f>
        <v>827.48910198999999</v>
      </c>
      <c r="Z201" s="156">
        <f t="shared" ref="Z201" si="149">AD201/1000000</f>
        <v>0.214</v>
      </c>
      <c r="AA201" s="156">
        <f>Y201-Z201</f>
        <v>827.27510198999994</v>
      </c>
      <c r="AB201" s="156">
        <v>827489101.99000001</v>
      </c>
      <c r="AC201" s="156">
        <f t="shared" si="144"/>
        <v>0.214</v>
      </c>
      <c r="AD201" s="156">
        <v>214000</v>
      </c>
      <c r="AE201" s="62"/>
      <c r="AF201" s="62"/>
      <c r="AG201" s="62"/>
      <c r="AH201" s="100"/>
      <c r="AI201" s="100"/>
      <c r="AJ201" s="141"/>
      <c r="AK201" s="62"/>
      <c r="AL201" s="96"/>
      <c r="AM201" s="100"/>
      <c r="AN201" s="100"/>
      <c r="AO201" s="100"/>
      <c r="AP201" s="129"/>
      <c r="AQ201" s="129"/>
      <c r="AR201" s="129"/>
      <c r="AS201" s="129"/>
      <c r="AT201" s="129"/>
      <c r="AU201" s="129"/>
      <c r="AV201" s="102"/>
      <c r="AW201" s="102"/>
      <c r="AX201" s="102"/>
      <c r="AY201" s="62"/>
      <c r="AZ201" s="62"/>
      <c r="BA201" s="130"/>
      <c r="BB201" s="130"/>
      <c r="BC201" s="130"/>
      <c r="BD201" s="130"/>
      <c r="BE201" s="130"/>
      <c r="BF201" s="130"/>
      <c r="BG201" s="127"/>
      <c r="BH201" s="127"/>
      <c r="BI201" s="127"/>
    </row>
    <row r="202" spans="1:61" ht="25.5" customHeight="1" outlineLevel="1" x14ac:dyDescent="0.3">
      <c r="A202" s="68" t="s">
        <v>188</v>
      </c>
      <c r="B202" s="61">
        <v>97.701868000000005</v>
      </c>
      <c r="C202" s="62">
        <v>93.428554000000005</v>
      </c>
      <c r="D202" s="65">
        <f t="shared" si="136"/>
        <v>191.13042200000001</v>
      </c>
      <c r="E202" s="61">
        <v>95.005466999999996</v>
      </c>
      <c r="F202" s="62">
        <v>36.542149000000002</v>
      </c>
      <c r="G202" s="62">
        <v>158.46743699999999</v>
      </c>
      <c r="H202" s="62">
        <v>34.375256</v>
      </c>
      <c r="I202" s="62">
        <v>24.901214</v>
      </c>
      <c r="J202" s="65">
        <f t="shared" si="137"/>
        <v>349.29152299999998</v>
      </c>
      <c r="K202" s="62">
        <v>11.030144999999999</v>
      </c>
      <c r="L202" s="62">
        <v>161.493156</v>
      </c>
      <c r="M202" s="62">
        <v>62.261035999999997</v>
      </c>
      <c r="N202" s="65">
        <f t="shared" si="138"/>
        <v>234.78433699999999</v>
      </c>
      <c r="O202" s="63">
        <v>4.0810899999999997</v>
      </c>
      <c r="P202" s="62">
        <f t="shared" si="139"/>
        <v>779.287372</v>
      </c>
      <c r="Q202" s="62">
        <f t="shared" si="140"/>
        <v>766.70752200000004</v>
      </c>
      <c r="R202" s="64">
        <f t="shared" si="141"/>
        <v>714.9851120400001</v>
      </c>
      <c r="S202" s="62"/>
      <c r="T202" s="62"/>
      <c r="W202" s="91"/>
      <c r="Y202" s="156">
        <f>AB202/1000000</f>
        <v>727.56496204000007</v>
      </c>
      <c r="Z202" s="156">
        <f t="shared" ref="Z202" si="150">AD202/1000000</f>
        <v>12.57985</v>
      </c>
      <c r="AA202" s="156">
        <f>Y202-Z202</f>
        <v>714.9851120400001</v>
      </c>
      <c r="AB202" s="156">
        <v>727564962.04000008</v>
      </c>
      <c r="AC202" s="156">
        <f t="shared" si="144"/>
        <v>12.57985</v>
      </c>
      <c r="AD202" s="156">
        <v>12579850</v>
      </c>
      <c r="AE202" s="62"/>
      <c r="AF202" s="62"/>
      <c r="AG202" s="62"/>
      <c r="AH202" s="100"/>
      <c r="AI202" s="100"/>
      <c r="AJ202" s="141"/>
      <c r="AK202" s="62"/>
      <c r="AL202" s="96"/>
      <c r="AM202" s="100"/>
      <c r="AN202" s="100"/>
      <c r="AO202" s="100"/>
      <c r="AP202" s="129"/>
      <c r="AQ202" s="129"/>
      <c r="AR202" s="129"/>
      <c r="AS202" s="129"/>
      <c r="AT202" s="129"/>
      <c r="AU202" s="129"/>
      <c r="AV202" s="102"/>
      <c r="AW202" s="102"/>
      <c r="AX202" s="102"/>
      <c r="AY202" s="62"/>
      <c r="AZ202" s="62"/>
      <c r="BA202" s="130"/>
      <c r="BB202" s="130"/>
      <c r="BC202" s="130"/>
      <c r="BD202" s="130"/>
      <c r="BE202" s="130"/>
      <c r="BF202" s="130"/>
      <c r="BG202" s="127"/>
      <c r="BH202" s="127"/>
      <c r="BI202" s="127"/>
    </row>
    <row r="203" spans="1:61" ht="25.5" customHeight="1" outlineLevel="1" x14ac:dyDescent="0.3">
      <c r="A203" s="68" t="s">
        <v>189</v>
      </c>
      <c r="B203" s="61">
        <v>104.475976</v>
      </c>
      <c r="C203" s="62">
        <v>116.697305</v>
      </c>
      <c r="D203" s="65">
        <f t="shared" si="136"/>
        <v>221.173281</v>
      </c>
      <c r="E203" s="61">
        <v>142.779123</v>
      </c>
      <c r="F203" s="62">
        <v>44.996960000000001</v>
      </c>
      <c r="G203" s="62">
        <v>165.44967500000001</v>
      </c>
      <c r="H203" s="62">
        <v>41.565863999999998</v>
      </c>
      <c r="I203" s="62">
        <v>23.976700999999998</v>
      </c>
      <c r="J203" s="65">
        <f t="shared" si="137"/>
        <v>418.76832300000001</v>
      </c>
      <c r="K203" s="62">
        <v>12.156556</v>
      </c>
      <c r="L203" s="62">
        <v>204.78168500000001</v>
      </c>
      <c r="M203" s="62">
        <v>98.200534000000005</v>
      </c>
      <c r="N203" s="65">
        <f t="shared" si="138"/>
        <v>315.13877500000001</v>
      </c>
      <c r="O203" s="63">
        <v>2.7119110000000002</v>
      </c>
      <c r="P203" s="62">
        <f t="shared" si="139"/>
        <v>957.79228999999998</v>
      </c>
      <c r="Q203" s="62">
        <f>+P203-AC203</f>
        <v>941.40706987999999</v>
      </c>
      <c r="R203" s="64">
        <f>AA203</f>
        <v>880.63280338000004</v>
      </c>
      <c r="S203" s="62"/>
      <c r="T203" s="62"/>
      <c r="W203" s="91"/>
      <c r="Y203" s="156">
        <f>AB203/1000000</f>
        <v>897.01802350000003</v>
      </c>
      <c r="Z203" s="156">
        <f>AD203/1000000</f>
        <v>16.38522012</v>
      </c>
      <c r="AA203" s="156">
        <f>Y203-Z203</f>
        <v>880.63280338000004</v>
      </c>
      <c r="AB203" s="156">
        <v>897018023.5</v>
      </c>
      <c r="AC203" s="156">
        <f t="shared" ref="AC203" si="151">AD203/1000000</f>
        <v>16.38522012</v>
      </c>
      <c r="AD203" s="156">
        <v>16385220.120000001</v>
      </c>
      <c r="AE203" s="62"/>
      <c r="AF203" s="62"/>
      <c r="AG203" s="62"/>
      <c r="AH203" s="100"/>
      <c r="AI203" s="100"/>
      <c r="AJ203" s="141"/>
      <c r="AK203" s="62"/>
      <c r="AL203" s="96"/>
      <c r="AM203" s="100"/>
      <c r="AN203" s="100"/>
      <c r="AO203" s="100"/>
      <c r="AP203" s="129"/>
      <c r="AQ203" s="129"/>
      <c r="AR203" s="129"/>
      <c r="AS203" s="129"/>
      <c r="AT203" s="129"/>
      <c r="AU203" s="129"/>
      <c r="AV203" s="102"/>
      <c r="AW203" s="102"/>
      <c r="AX203" s="102"/>
      <c r="AY203" s="62"/>
      <c r="AZ203" s="62"/>
      <c r="BA203" s="130"/>
      <c r="BB203" s="130"/>
      <c r="BC203" s="130"/>
      <c r="BD203" s="130"/>
      <c r="BE203" s="130"/>
      <c r="BF203" s="130"/>
      <c r="BG203" s="127"/>
      <c r="BH203" s="127"/>
      <c r="BI203" s="127"/>
    </row>
    <row r="204" spans="1:61" ht="12" customHeight="1" thickBot="1" x14ac:dyDescent="0.35">
      <c r="A204" s="77"/>
      <c r="B204" s="275"/>
      <c r="C204" s="276"/>
      <c r="D204" s="277"/>
      <c r="E204" s="275"/>
      <c r="F204" s="276"/>
      <c r="G204" s="276"/>
      <c r="H204" s="276"/>
      <c r="I204" s="276"/>
      <c r="J204" s="278"/>
      <c r="K204" s="276"/>
      <c r="L204" s="276"/>
      <c r="M204" s="276"/>
      <c r="N204" s="277"/>
      <c r="O204" s="279"/>
      <c r="P204" s="276"/>
      <c r="Q204" s="283"/>
      <c r="R204" s="281"/>
      <c r="S204" s="79"/>
      <c r="T204" s="79"/>
      <c r="W204" s="91"/>
      <c r="Y204" s="156"/>
      <c r="Z204" s="156"/>
      <c r="AA204" s="156"/>
      <c r="AB204" s="156"/>
      <c r="AC204" s="156"/>
      <c r="AD204" s="156"/>
      <c r="AE204" s="62"/>
      <c r="AF204" s="62"/>
      <c r="AG204" s="62"/>
      <c r="AH204" s="100"/>
      <c r="AI204" s="100"/>
      <c r="AJ204" s="100"/>
      <c r="AK204" s="100"/>
      <c r="AL204" s="100"/>
      <c r="AM204" s="100"/>
      <c r="AN204" s="109"/>
      <c r="AO204" s="109"/>
      <c r="AP204" s="112"/>
      <c r="AQ204" s="112"/>
      <c r="AR204" s="112"/>
      <c r="AS204" s="112"/>
      <c r="AT204" s="112"/>
      <c r="AU204" s="112"/>
      <c r="AV204" s="102"/>
      <c r="AW204" s="102"/>
      <c r="AX204" s="102"/>
      <c r="AY204" s="62"/>
      <c r="AZ204" s="62"/>
      <c r="BA204" s="115"/>
      <c r="BB204" s="115"/>
      <c r="BC204" s="115"/>
      <c r="BD204" s="115"/>
      <c r="BE204" s="115"/>
      <c r="BF204" s="115"/>
      <c r="BG204" s="127"/>
      <c r="BH204" s="127"/>
      <c r="BI204" s="127"/>
    </row>
    <row r="205" spans="1:61" ht="54" x14ac:dyDescent="0.3">
      <c r="A205" s="259" t="s">
        <v>267</v>
      </c>
      <c r="B205" s="153">
        <f>+(B203/B190-1)*100</f>
        <v>-6.2795841685301497</v>
      </c>
      <c r="C205" s="154">
        <f t="shared" ref="C205:O205" si="152">+(C203/C190-1)*100</f>
        <v>5.9542920605353489</v>
      </c>
      <c r="D205" s="155">
        <f t="shared" si="152"/>
        <v>-0.19954740622417644</v>
      </c>
      <c r="E205" s="153">
        <f t="shared" si="152"/>
        <v>50.734117561657669</v>
      </c>
      <c r="F205" s="154">
        <f t="shared" si="152"/>
        <v>-2.0511462085322729</v>
      </c>
      <c r="G205" s="154">
        <f t="shared" si="152"/>
        <v>-16.741077744757792</v>
      </c>
      <c r="H205" s="154">
        <f t="shared" si="152"/>
        <v>-19.50109650726073</v>
      </c>
      <c r="I205" s="154">
        <f t="shared" si="152"/>
        <v>-28.046382557819904</v>
      </c>
      <c r="J205" s="155">
        <f t="shared" si="152"/>
        <v>-1.312219045529861</v>
      </c>
      <c r="K205" s="154">
        <f t="shared" si="152"/>
        <v>-44.611298541379107</v>
      </c>
      <c r="L205" s="154">
        <f t="shared" si="152"/>
        <v>3.9209485664553512</v>
      </c>
      <c r="M205" s="154">
        <f t="shared" si="152"/>
        <v>32.78725255797972</v>
      </c>
      <c r="N205" s="155">
        <f t="shared" si="152"/>
        <v>7.5719575358303093</v>
      </c>
      <c r="O205" s="156">
        <f t="shared" si="152"/>
        <v>-52.699108491957269</v>
      </c>
      <c r="P205" s="154">
        <f>+(P203/P190-1)*100</f>
        <v>1.3921323822921883</v>
      </c>
      <c r="Q205" s="284">
        <f>+(Q203/Q190-1)*100</f>
        <v>-0.10485495269808576</v>
      </c>
      <c r="R205" s="282">
        <f>+(R203/R190-1)*100</f>
        <v>-3.8819906244103031E-3</v>
      </c>
      <c r="S205" s="154"/>
      <c r="T205" s="257" t="e">
        <f>(#REF!/T192-1)*100</f>
        <v>#REF!</v>
      </c>
      <c r="U205" s="258" t="e">
        <f>(#REF!/U192-1)*100</f>
        <v>#REF!</v>
      </c>
      <c r="W205" s="91"/>
      <c r="Y205" s="156"/>
      <c r="Z205" s="156"/>
      <c r="AA205" s="156"/>
      <c r="AB205" s="156"/>
      <c r="AC205" s="156"/>
      <c r="AD205" s="156"/>
      <c r="AE205" s="62"/>
      <c r="AF205" s="62"/>
      <c r="AG205" s="62"/>
      <c r="AH205" s="100"/>
      <c r="AI205" s="100"/>
      <c r="AJ205" s="100"/>
      <c r="AK205" s="100"/>
      <c r="AL205" s="100"/>
      <c r="AM205" s="100"/>
      <c r="AN205" s="106"/>
      <c r="AO205" s="106"/>
      <c r="AP205" s="112"/>
      <c r="AQ205" s="112"/>
      <c r="AR205" s="112"/>
      <c r="AS205" s="112"/>
      <c r="AT205" s="112"/>
      <c r="AU205" s="112"/>
      <c r="AV205" s="102"/>
      <c r="AW205" s="102"/>
      <c r="AX205" s="102"/>
      <c r="AY205" s="62"/>
      <c r="AZ205" s="100"/>
      <c r="BA205" s="115"/>
      <c r="BB205" s="115"/>
      <c r="BC205" s="115"/>
      <c r="BD205" s="115"/>
      <c r="BE205" s="115"/>
      <c r="BF205" s="115"/>
      <c r="BG205" s="127"/>
      <c r="BH205" s="127"/>
      <c r="BI205" s="127"/>
    </row>
    <row r="206" spans="1:61" x14ac:dyDescent="0.3">
      <c r="A206" s="78"/>
      <c r="B206" s="79"/>
      <c r="C206" s="79"/>
      <c r="D206" s="79"/>
      <c r="E206" s="79"/>
      <c r="F206" s="79"/>
      <c r="G206" s="79"/>
      <c r="H206" s="79"/>
      <c r="I206" s="79"/>
      <c r="J206" s="79"/>
      <c r="K206" s="79"/>
      <c r="L206" s="79"/>
      <c r="M206" s="79"/>
      <c r="N206" s="79"/>
      <c r="O206" s="79"/>
      <c r="P206" s="79"/>
      <c r="Q206" s="79"/>
      <c r="R206" s="79"/>
      <c r="S206" s="79"/>
      <c r="T206" s="79"/>
      <c r="W206" s="91"/>
      <c r="Y206" s="62"/>
      <c r="Z206" s="62"/>
      <c r="AA206" s="62"/>
      <c r="AB206" s="62"/>
      <c r="AC206" s="62"/>
      <c r="AD206" s="62"/>
      <c r="AE206" s="62"/>
      <c r="AF206" s="62"/>
      <c r="AG206" s="62"/>
      <c r="AH206" s="100"/>
      <c r="AI206" s="100"/>
      <c r="AJ206" s="100"/>
      <c r="AK206" s="100"/>
      <c r="AL206" s="100"/>
      <c r="AM206" s="100"/>
      <c r="AN206" s="106"/>
      <c r="AO206" s="106"/>
      <c r="AP206" s="112"/>
      <c r="AQ206" s="112"/>
      <c r="AR206" s="112"/>
      <c r="AS206" s="112"/>
      <c r="AT206" s="112"/>
      <c r="AU206" s="112"/>
      <c r="AV206" s="102"/>
      <c r="AW206" s="102"/>
      <c r="AX206" s="102"/>
      <c r="AY206" s="62"/>
      <c r="AZ206" s="100"/>
      <c r="BA206" s="115"/>
      <c r="BB206" s="115"/>
      <c r="BC206" s="115"/>
      <c r="BD206" s="115"/>
      <c r="BE206" s="115"/>
      <c r="BF206" s="115"/>
      <c r="BG206" s="127"/>
      <c r="BH206" s="127"/>
      <c r="BI206" s="127"/>
    </row>
    <row r="207" spans="1:61" x14ac:dyDescent="0.3">
      <c r="A207" s="80" t="s">
        <v>191</v>
      </c>
      <c r="B207" s="80" t="s">
        <v>234</v>
      </c>
      <c r="C207" s="288"/>
      <c r="D207" s="92"/>
      <c r="E207" s="92"/>
      <c r="F207" s="288"/>
      <c r="G207" s="288"/>
      <c r="H207" s="288"/>
      <c r="I207" s="288"/>
      <c r="J207" s="309"/>
      <c r="K207" s="289"/>
      <c r="L207" s="289"/>
      <c r="M207" s="289"/>
      <c r="N207" s="289"/>
      <c r="O207" s="289"/>
      <c r="P207" s="110"/>
      <c r="R207" s="307"/>
      <c r="S207" s="81"/>
      <c r="T207" s="81"/>
      <c r="U207" s="62"/>
      <c r="V207" s="62"/>
      <c r="W207" s="91"/>
      <c r="X207" s="94"/>
      <c r="AA207" s="98"/>
      <c r="AC207" s="62"/>
      <c r="AD207" s="62"/>
      <c r="AE207" s="62"/>
      <c r="AF207" s="62"/>
      <c r="AG207" s="62"/>
      <c r="AH207" s="100"/>
      <c r="AI207" s="100"/>
      <c r="AJ207" s="100"/>
      <c r="AK207" s="100"/>
      <c r="AL207" s="100"/>
      <c r="AM207" s="100"/>
      <c r="AN207" s="106"/>
      <c r="AO207" s="106"/>
      <c r="AP207" s="112"/>
      <c r="AQ207" s="112"/>
      <c r="AR207" s="112"/>
      <c r="AS207" s="112"/>
      <c r="AT207" s="112"/>
      <c r="AU207" s="112"/>
      <c r="AV207" s="102"/>
      <c r="AW207" s="102"/>
      <c r="AX207" s="102"/>
      <c r="AY207" s="62"/>
      <c r="AZ207" s="100"/>
      <c r="BA207" s="115"/>
      <c r="BB207" s="115"/>
      <c r="BC207" s="115"/>
      <c r="BD207" s="115"/>
      <c r="BE207" s="115"/>
      <c r="BF207" s="115"/>
      <c r="BG207" s="127"/>
      <c r="BH207" s="127"/>
      <c r="BI207" s="127"/>
    </row>
    <row r="208" spans="1:61" x14ac:dyDescent="0.3">
      <c r="A208" s="82" t="s">
        <v>192</v>
      </c>
      <c r="B208" s="82" t="s">
        <v>235</v>
      </c>
      <c r="C208" s="290"/>
      <c r="D208" s="92"/>
      <c r="E208" s="92"/>
      <c r="F208" s="290"/>
      <c r="G208" s="290"/>
      <c r="H208" s="290"/>
      <c r="I208" s="290"/>
      <c r="J208" s="291"/>
      <c r="K208" s="290"/>
      <c r="L208" s="290"/>
      <c r="M208" s="290"/>
      <c r="N208" s="292"/>
      <c r="O208" s="293"/>
      <c r="P208" s="285"/>
      <c r="R208" s="307"/>
      <c r="S208" s="73"/>
      <c r="T208" s="73"/>
      <c r="U208" s="62">
        <f t="shared" ref="U208:V213" si="153">(P167/P166-1)*100</f>
        <v>-19.098749556267357</v>
      </c>
      <c r="V208" s="62">
        <f t="shared" si="153"/>
        <v>-18.506491308159312</v>
      </c>
      <c r="W208" s="91"/>
      <c r="X208" s="94"/>
      <c r="AE208" s="106"/>
      <c r="AF208" s="106"/>
      <c r="AG208" s="100"/>
      <c r="AH208" s="100"/>
      <c r="AI208" s="100"/>
      <c r="AJ208" s="100"/>
      <c r="AK208" s="100"/>
      <c r="AL208" s="100"/>
      <c r="AM208" s="100"/>
      <c r="AN208" s="106"/>
      <c r="AO208" s="106"/>
      <c r="AP208" s="102"/>
      <c r="AQ208" s="102"/>
      <c r="AR208" s="102"/>
      <c r="AS208" s="102"/>
      <c r="AT208" s="102"/>
      <c r="AU208" s="102"/>
      <c r="AV208" s="102"/>
      <c r="AW208" s="102"/>
      <c r="AX208" s="102"/>
      <c r="AY208" s="62"/>
      <c r="AZ208" s="108"/>
      <c r="BA208" s="127"/>
      <c r="BB208" s="127"/>
      <c r="BC208" s="127"/>
      <c r="BD208" s="127"/>
      <c r="BE208" s="127"/>
      <c r="BF208" s="127"/>
      <c r="BG208" s="127"/>
      <c r="BH208" s="127"/>
      <c r="BI208" s="127"/>
    </row>
    <row r="209" spans="1:61" x14ac:dyDescent="0.3">
      <c r="A209" s="83"/>
      <c r="B209" s="82" t="s">
        <v>236</v>
      </c>
      <c r="C209" s="290"/>
      <c r="D209" s="92"/>
      <c r="E209" s="92"/>
      <c r="F209" s="286"/>
      <c r="G209" s="286"/>
      <c r="H209" s="286"/>
      <c r="I209" s="286"/>
      <c r="J209" s="286"/>
      <c r="K209" s="286"/>
      <c r="L209" s="286"/>
      <c r="M209" s="286"/>
      <c r="N209" s="286"/>
      <c r="O209" s="288"/>
      <c r="P209" s="92"/>
      <c r="R209" s="307"/>
      <c r="S209" s="73"/>
      <c r="T209" s="73"/>
      <c r="U209" s="62">
        <f t="shared" si="153"/>
        <v>20.283711259183733</v>
      </c>
      <c r="V209" s="62">
        <f t="shared" si="153"/>
        <v>20.513412584254564</v>
      </c>
      <c r="W209" s="91"/>
      <c r="X209" s="94"/>
      <c r="AE209" s="106"/>
      <c r="AF209" s="106"/>
      <c r="AG209" s="100"/>
      <c r="AH209" s="100"/>
      <c r="AI209" s="100"/>
      <c r="AJ209" s="100"/>
      <c r="AK209" s="100"/>
      <c r="AL209" s="100"/>
      <c r="AM209" s="100"/>
      <c r="AN209" s="100"/>
      <c r="AO209" s="100"/>
      <c r="AP209" s="129"/>
      <c r="AQ209" s="129"/>
      <c r="AR209" s="129"/>
      <c r="AS209" s="129"/>
      <c r="AT209" s="129"/>
      <c r="AU209" s="129"/>
      <c r="AV209" s="129"/>
      <c r="AW209" s="129"/>
      <c r="AX209" s="129"/>
      <c r="AY209" s="100"/>
      <c r="AZ209" s="106"/>
      <c r="BA209" s="130"/>
      <c r="BB209" s="130"/>
      <c r="BC209" s="130"/>
      <c r="BD209" s="130"/>
      <c r="BE209" s="130"/>
      <c r="BF209" s="130"/>
      <c r="BG209" s="130"/>
      <c r="BH209" s="130"/>
      <c r="BI209" s="130"/>
    </row>
    <row r="210" spans="1:61" x14ac:dyDescent="0.3">
      <c r="A210" s="83"/>
      <c r="B210" s="85" t="s">
        <v>237</v>
      </c>
      <c r="C210" s="290"/>
      <c r="D210" s="92"/>
      <c r="E210" s="92"/>
      <c r="F210" s="286"/>
      <c r="G210" s="286"/>
      <c r="H210" s="286"/>
      <c r="I210" s="286"/>
      <c r="J210" s="286"/>
      <c r="K210" s="287"/>
      <c r="L210" s="286"/>
      <c r="M210" s="286"/>
      <c r="N210" s="286"/>
      <c r="O210" s="286"/>
      <c r="P210" s="92"/>
      <c r="R210" s="307"/>
      <c r="S210" s="73"/>
      <c r="T210" s="73"/>
      <c r="U210" s="62">
        <f t="shared" si="153"/>
        <v>2.5093370317127439</v>
      </c>
      <c r="V210" s="62">
        <f t="shared" si="153"/>
        <v>2.5093370317127439</v>
      </c>
      <c r="W210" s="91"/>
      <c r="X210" s="94"/>
      <c r="AE210" s="100"/>
      <c r="AG210" s="100"/>
      <c r="AH210" s="100"/>
      <c r="AI210" s="100"/>
      <c r="AJ210" s="100"/>
      <c r="AK210" s="100"/>
      <c r="AL210" s="100"/>
      <c r="AM210" s="100"/>
      <c r="AN210" s="109"/>
      <c r="AO210" s="109"/>
      <c r="AP210" s="112"/>
      <c r="AQ210" s="112"/>
      <c r="AR210" s="112"/>
      <c r="AS210" s="112"/>
      <c r="AT210" s="112"/>
      <c r="AU210" s="112"/>
      <c r="AV210" s="112"/>
      <c r="AW210" s="112"/>
      <c r="AX210" s="112"/>
      <c r="AY210" s="100"/>
      <c r="AZ210" s="106"/>
      <c r="BA210" s="115"/>
      <c r="BB210" s="115"/>
      <c r="BC210" s="115"/>
      <c r="BD210" s="115"/>
      <c r="BE210" s="115"/>
      <c r="BF210" s="115"/>
      <c r="BG210" s="115"/>
      <c r="BH210" s="115"/>
      <c r="BI210" s="115"/>
    </row>
    <row r="211" spans="1:61" x14ac:dyDescent="0.3">
      <c r="A211" s="83"/>
      <c r="B211" s="137" t="s">
        <v>238</v>
      </c>
      <c r="C211" s="290"/>
      <c r="D211" s="92"/>
      <c r="E211" s="92"/>
      <c r="F211" s="286"/>
      <c r="G211" s="286"/>
      <c r="H211" s="286"/>
      <c r="I211" s="286"/>
      <c r="J211" s="286"/>
      <c r="K211" s="287"/>
      <c r="L211" s="286"/>
      <c r="M211" s="286"/>
      <c r="N211" s="286"/>
      <c r="O211" s="286"/>
      <c r="P211" s="86"/>
      <c r="Q211" s="97"/>
      <c r="R211" s="307"/>
      <c r="S211" s="73"/>
      <c r="T211" s="73"/>
      <c r="U211" s="62">
        <f t="shared" si="153"/>
        <v>4.1527647534267409</v>
      </c>
      <c r="V211" s="62">
        <f t="shared" si="153"/>
        <v>4.1527647534267409</v>
      </c>
      <c r="W211" s="91"/>
      <c r="X211" s="94"/>
      <c r="AE211" s="100"/>
      <c r="AG211" s="100"/>
      <c r="AH211" s="100"/>
      <c r="AI211" s="100"/>
      <c r="AJ211" s="100"/>
      <c r="AK211" s="100"/>
      <c r="AL211" s="100"/>
      <c r="AM211" s="100"/>
      <c r="AN211" s="109"/>
      <c r="AO211" s="109"/>
      <c r="AP211" s="112"/>
      <c r="AQ211" s="112"/>
      <c r="AR211" s="112"/>
      <c r="AS211" s="112"/>
      <c r="AT211" s="112"/>
      <c r="AU211" s="112"/>
      <c r="AV211" s="112"/>
      <c r="AW211" s="112"/>
      <c r="AX211" s="112"/>
      <c r="AY211" s="100"/>
      <c r="AZ211" s="106"/>
      <c r="BA211" s="115"/>
      <c r="BB211" s="115"/>
      <c r="BC211" s="115"/>
      <c r="BD211" s="115"/>
      <c r="BE211" s="115"/>
      <c r="BF211" s="115"/>
      <c r="BG211" s="115"/>
      <c r="BH211" s="115"/>
      <c r="BI211" s="115"/>
    </row>
    <row r="212" spans="1:61" x14ac:dyDescent="0.3">
      <c r="A212" s="83"/>
      <c r="B212" s="87" t="s">
        <v>240</v>
      </c>
      <c r="C212" s="290"/>
      <c r="D212" s="92"/>
      <c r="E212" s="92"/>
      <c r="F212" s="286"/>
      <c r="G212" s="286"/>
      <c r="H212" s="286"/>
      <c r="I212" s="286"/>
      <c r="J212" s="286"/>
      <c r="K212" s="287"/>
      <c r="L212" s="286"/>
      <c r="M212" s="286"/>
      <c r="N212" s="286"/>
      <c r="O212" s="286"/>
      <c r="P212" s="92"/>
      <c r="Q212" s="97"/>
      <c r="R212" s="307"/>
      <c r="S212" s="73"/>
      <c r="T212" s="73"/>
      <c r="U212" s="62">
        <f t="shared" si="153"/>
        <v>-21.536670905118616</v>
      </c>
      <c r="V212" s="62">
        <f t="shared" si="153"/>
        <v>-21.696505856113426</v>
      </c>
      <c r="W212" s="91"/>
      <c r="X212" s="94"/>
      <c r="AE212" s="100"/>
      <c r="AG212" s="100"/>
      <c r="AH212" s="100"/>
      <c r="AI212" s="100"/>
      <c r="AJ212" s="100"/>
      <c r="AK212" s="100"/>
      <c r="AL212" s="100"/>
      <c r="AM212" s="100"/>
      <c r="AN212" s="106"/>
      <c r="AO212" s="106"/>
      <c r="AP212" s="112"/>
      <c r="AQ212" s="112"/>
      <c r="AR212" s="112"/>
      <c r="AS212" s="112"/>
      <c r="AT212" s="112"/>
      <c r="AU212" s="112"/>
      <c r="AV212" s="112"/>
      <c r="AW212" s="112"/>
      <c r="AX212" s="112"/>
      <c r="AY212" s="100"/>
      <c r="AZ212" s="106"/>
      <c r="BA212" s="115"/>
      <c r="BB212" s="115"/>
      <c r="BC212" s="115"/>
      <c r="BD212" s="115"/>
      <c r="BE212" s="115"/>
      <c r="BF212" s="115"/>
      <c r="BG212" s="115"/>
      <c r="BH212" s="115"/>
      <c r="BI212" s="115"/>
    </row>
    <row r="213" spans="1:61" x14ac:dyDescent="0.3">
      <c r="A213" s="83"/>
      <c r="B213" s="82" t="s">
        <v>239</v>
      </c>
      <c r="C213" s="290"/>
      <c r="D213" s="92"/>
      <c r="E213" s="92"/>
      <c r="F213" s="286"/>
      <c r="G213" s="286"/>
      <c r="H213" s="286"/>
      <c r="I213" s="286"/>
      <c r="J213" s="286"/>
      <c r="K213" s="287"/>
      <c r="L213" s="286"/>
      <c r="M213" s="286"/>
      <c r="N213" s="286"/>
      <c r="O213" s="286"/>
      <c r="P213" s="92"/>
      <c r="Q213" s="97"/>
      <c r="R213" s="298"/>
      <c r="S213" s="73"/>
      <c r="T213" s="73"/>
      <c r="U213" s="62">
        <f t="shared" si="153"/>
        <v>23.464048511275415</v>
      </c>
      <c r="V213" s="62">
        <f t="shared" si="153"/>
        <v>23.716066257854607</v>
      </c>
      <c r="W213" s="91"/>
      <c r="AE213" s="109"/>
      <c r="AF213" s="109"/>
      <c r="AG213" s="109"/>
      <c r="AH213" s="109"/>
      <c r="AI213" s="109"/>
      <c r="AJ213" s="109"/>
      <c r="AK213" s="100"/>
      <c r="AL213" s="100"/>
      <c r="AM213" s="100"/>
      <c r="AN213" s="106"/>
      <c r="AO213" s="106"/>
      <c r="AP213" s="102"/>
      <c r="AQ213" s="102"/>
      <c r="AR213" s="102"/>
      <c r="AS213" s="102"/>
      <c r="AT213" s="102"/>
      <c r="AU213" s="102"/>
      <c r="AV213" s="102"/>
      <c r="AW213" s="102"/>
      <c r="AX213" s="102"/>
      <c r="AY213" s="100"/>
      <c r="AZ213" s="106"/>
      <c r="BA213" s="127"/>
      <c r="BB213" s="127"/>
      <c r="BC213" s="127"/>
      <c r="BD213" s="127"/>
      <c r="BE213" s="127"/>
      <c r="BF213" s="127"/>
      <c r="BG213" s="127"/>
      <c r="BH213" s="127"/>
      <c r="BI213" s="127"/>
    </row>
    <row r="214" spans="1:61" x14ac:dyDescent="0.3">
      <c r="A214" s="83"/>
      <c r="B214" s="294"/>
      <c r="C214" s="295"/>
      <c r="D214" s="97"/>
      <c r="E214" s="97"/>
      <c r="F214" s="296"/>
      <c r="G214" s="296"/>
      <c r="H214" s="296"/>
      <c r="I214" s="296"/>
      <c r="J214" s="296"/>
      <c r="K214" s="297"/>
      <c r="L214" s="296"/>
      <c r="M214" s="296"/>
      <c r="N214" s="296"/>
      <c r="O214" s="296"/>
      <c r="P214" s="97"/>
      <c r="Q214" s="97"/>
      <c r="R214" s="298"/>
      <c r="S214" s="73"/>
      <c r="T214" s="73"/>
      <c r="U214" s="62"/>
      <c r="V214" s="62"/>
      <c r="W214" s="91"/>
      <c r="AE214" s="109"/>
      <c r="AF214" s="109"/>
      <c r="AG214" s="109"/>
      <c r="AH214" s="109"/>
      <c r="AI214" s="109"/>
      <c r="AJ214" s="109"/>
      <c r="AK214" s="100"/>
      <c r="AL214" s="100"/>
      <c r="AM214" s="100"/>
      <c r="AN214" s="106"/>
      <c r="AO214" s="106"/>
      <c r="AP214" s="102"/>
      <c r="AQ214" s="102"/>
      <c r="AR214" s="102"/>
      <c r="AS214" s="102"/>
      <c r="AT214" s="102"/>
      <c r="AU214" s="102"/>
      <c r="AV214" s="102"/>
      <c r="AW214" s="102"/>
      <c r="AX214" s="102"/>
      <c r="AY214" s="100"/>
      <c r="AZ214" s="106"/>
      <c r="BA214" s="127"/>
      <c r="BB214" s="127"/>
      <c r="BC214" s="127"/>
      <c r="BD214" s="127"/>
      <c r="BE214" s="127"/>
      <c r="BF214" s="127"/>
      <c r="BG214" s="127"/>
      <c r="BH214" s="127"/>
      <c r="BI214" s="127"/>
    </row>
    <row r="215" spans="1:61" s="164" customFormat="1" x14ac:dyDescent="0.3">
      <c r="A215" s="157"/>
      <c r="B215" s="98"/>
      <c r="C215" s="98"/>
      <c r="D215" s="98"/>
      <c r="E215" s="98"/>
      <c r="F215" s="98"/>
      <c r="G215" s="98"/>
      <c r="H215" s="98"/>
      <c r="I215" s="98"/>
      <c r="J215" s="98"/>
      <c r="K215" s="98"/>
      <c r="L215" s="98"/>
      <c r="M215" s="98"/>
      <c r="N215" s="98"/>
      <c r="O215" s="98"/>
      <c r="P215" s="98"/>
      <c r="Q215" s="307">
        <f>SUM(Q179:Q187)</f>
        <v>7637.5964937400004</v>
      </c>
      <c r="R215" s="98"/>
      <c r="S215" s="158"/>
      <c r="T215" s="159"/>
      <c r="U215" s="160">
        <f>(P173/P172-1)*100</f>
        <v>12.163113351833243</v>
      </c>
      <c r="V215" s="160">
        <f>(Q173/Q172-1)*100</f>
        <v>12.163113351833243</v>
      </c>
      <c r="W215" s="161"/>
      <c r="X215" s="162"/>
      <c r="Y215" s="163"/>
      <c r="AA215" s="165"/>
      <c r="AE215" s="166"/>
      <c r="AF215" s="166"/>
      <c r="AG215" s="166"/>
      <c r="AH215" s="166"/>
      <c r="AI215" s="166"/>
      <c r="AJ215" s="166"/>
      <c r="AK215" s="167"/>
      <c r="AL215" s="167"/>
      <c r="AM215" s="167"/>
      <c r="AN215" s="167"/>
      <c r="AO215" s="167"/>
      <c r="AP215" s="168"/>
      <c r="AQ215" s="168"/>
      <c r="AR215" s="168"/>
      <c r="AS215" s="168"/>
      <c r="AT215" s="168"/>
      <c r="AU215" s="168"/>
      <c r="AV215" s="168"/>
      <c r="AW215" s="168"/>
      <c r="AX215" s="168"/>
      <c r="AY215" s="167"/>
      <c r="AZ215" s="166"/>
      <c r="BA215" s="169"/>
      <c r="BB215" s="169"/>
      <c r="BC215" s="169"/>
      <c r="BD215" s="169"/>
      <c r="BE215" s="169"/>
      <c r="BF215" s="169"/>
      <c r="BG215" s="169"/>
      <c r="BH215" s="169"/>
      <c r="BI215" s="169"/>
    </row>
    <row r="216" spans="1:61" ht="26.25" x14ac:dyDescent="0.4">
      <c r="B216" s="98"/>
      <c r="C216" s="98"/>
      <c r="D216" s="98"/>
      <c r="E216" s="98"/>
      <c r="F216" s="98"/>
      <c r="G216" s="98"/>
      <c r="H216" s="98"/>
      <c r="I216" s="98"/>
      <c r="J216" s="303"/>
      <c r="K216" s="303"/>
      <c r="L216" s="303"/>
      <c r="M216" s="303"/>
      <c r="N216" s="303"/>
      <c r="O216" s="98"/>
      <c r="P216" s="98"/>
      <c r="Q216" s="307">
        <f>SUM(Q192:Q200)</f>
        <v>7010.2771668800006</v>
      </c>
      <c r="R216" s="98"/>
      <c r="S216" s="98"/>
      <c r="U216" s="62">
        <f>(P174/P173-1)*100</f>
        <v>-13.924059897605224</v>
      </c>
      <c r="V216" s="62">
        <f>(Q174/Q173-1)*100</f>
        <v>-14.081837876770731</v>
      </c>
      <c r="AE216" s="106"/>
      <c r="AF216" s="106"/>
      <c r="AG216" s="106"/>
      <c r="AH216" s="106"/>
      <c r="AI216" s="106"/>
      <c r="AJ216" s="106"/>
      <c r="AK216" s="100"/>
      <c r="AL216" s="100"/>
      <c r="AM216" s="100"/>
      <c r="AN216" s="100"/>
      <c r="AS216" s="102"/>
      <c r="AT216" s="102"/>
      <c r="AU216" s="102"/>
      <c r="AV216" s="102"/>
      <c r="AW216" s="102"/>
      <c r="AX216" s="102"/>
      <c r="AY216" s="100"/>
      <c r="AZ216" s="100"/>
      <c r="BA216" s="127"/>
      <c r="BB216" s="131"/>
      <c r="BC216" s="127"/>
      <c r="BD216" s="127"/>
      <c r="BE216" s="127"/>
      <c r="BF216" s="127"/>
      <c r="BG216" s="127"/>
      <c r="BH216" s="127"/>
      <c r="BI216" s="127"/>
    </row>
    <row r="217" spans="1:61" s="86" customFormat="1" ht="30.75" customHeight="1" x14ac:dyDescent="0.3">
      <c r="B217" s="301"/>
      <c r="C217" s="98"/>
      <c r="D217" s="98"/>
      <c r="E217" s="98"/>
      <c r="F217" s="98"/>
      <c r="G217" s="98"/>
      <c r="H217" s="98"/>
      <c r="I217" s="98"/>
      <c r="J217" s="98"/>
      <c r="K217" s="98"/>
      <c r="L217" s="98"/>
      <c r="M217" s="98"/>
      <c r="N217" s="98"/>
      <c r="O217" s="98"/>
      <c r="P217" s="98"/>
      <c r="Q217" s="97"/>
      <c r="R217" s="98"/>
      <c r="S217" s="144"/>
      <c r="T217" s="73"/>
      <c r="U217" s="62"/>
      <c r="V217" s="62"/>
      <c r="W217" s="104"/>
      <c r="AA217" s="98"/>
      <c r="AE217" s="106"/>
      <c r="AF217" s="106"/>
      <c r="AG217" s="106"/>
      <c r="AH217" s="106"/>
      <c r="AI217" s="106"/>
      <c r="AJ217" s="106"/>
      <c r="AK217" s="100"/>
      <c r="AL217" s="100"/>
      <c r="AM217" s="100"/>
      <c r="AN217" s="100"/>
      <c r="AS217" s="100"/>
      <c r="AT217" s="100"/>
      <c r="AU217" s="100"/>
      <c r="AV217" s="101"/>
      <c r="AW217" s="101"/>
      <c r="AX217" s="101"/>
      <c r="AY217" s="101"/>
      <c r="AZ217" s="100"/>
      <c r="BA217" s="100"/>
      <c r="BB217"/>
      <c r="BC217" s="100"/>
      <c r="BD217" s="100"/>
      <c r="BE217" s="100"/>
      <c r="BF217" s="100"/>
      <c r="BG217" s="100"/>
      <c r="BH217" s="100"/>
    </row>
    <row r="218" spans="1:61" ht="21" customHeight="1" x14ac:dyDescent="0.3">
      <c r="B218" s="98"/>
      <c r="C218" s="98"/>
      <c r="D218" s="98"/>
      <c r="E218" s="98"/>
      <c r="F218" s="98"/>
      <c r="G218" s="98"/>
      <c r="H218" s="98"/>
      <c r="I218" s="98"/>
      <c r="J218" s="98"/>
      <c r="K218" s="98"/>
      <c r="L218" s="98"/>
      <c r="M218" s="98"/>
      <c r="N218" s="98"/>
      <c r="O218" s="98"/>
      <c r="P218" s="98"/>
      <c r="Q218" s="307">
        <f>(Q216/Q215-1)*100</f>
        <v>-8.2135699021828259</v>
      </c>
      <c r="R218" s="98"/>
      <c r="S218" s="53"/>
      <c r="T218" s="73"/>
      <c r="U218" s="62"/>
      <c r="V218" s="62"/>
      <c r="AE218" s="100"/>
      <c r="AG218" s="100"/>
      <c r="AH218" s="100"/>
      <c r="AI218" s="100"/>
      <c r="AJ218" s="100"/>
      <c r="AK218" s="100"/>
      <c r="AL218" s="100"/>
      <c r="AM218" s="100"/>
      <c r="AN218" s="100"/>
      <c r="AS218" s="100"/>
      <c r="AT218" s="100"/>
      <c r="AU218" s="100"/>
      <c r="AV218" s="100"/>
      <c r="AW218" s="100"/>
      <c r="AX218" s="100"/>
      <c r="AY218" s="100"/>
      <c r="AZ218" s="109"/>
      <c r="BA218" s="109"/>
      <c r="BB218" s="97"/>
      <c r="BC218" s="109"/>
      <c r="BD218" s="109"/>
      <c r="BE218" s="109"/>
      <c r="BF218" s="100"/>
      <c r="BG218" s="100"/>
      <c r="BH218" s="100"/>
    </row>
    <row r="219" spans="1:61" ht="21" customHeight="1" x14ac:dyDescent="0.3">
      <c r="B219" s="98"/>
      <c r="C219" s="98"/>
      <c r="D219" s="98"/>
      <c r="E219" s="98"/>
      <c r="F219" s="98"/>
      <c r="G219" s="98"/>
      <c r="H219" s="98"/>
      <c r="I219" s="98"/>
      <c r="J219" s="98"/>
      <c r="K219" s="98"/>
      <c r="L219" s="98"/>
      <c r="M219" s="98"/>
      <c r="N219" s="98"/>
      <c r="O219" s="98"/>
      <c r="P219" s="98"/>
      <c r="Q219" s="98"/>
      <c r="R219" s="98"/>
      <c r="S219" s="48"/>
      <c r="T219" s="73"/>
      <c r="U219" s="62"/>
      <c r="V219" s="62"/>
      <c r="AE219" s="109"/>
      <c r="AF219" s="109"/>
      <c r="AG219" s="109"/>
      <c r="AH219" s="109"/>
      <c r="AI219" s="109"/>
      <c r="AJ219" s="109"/>
      <c r="AK219" s="109"/>
      <c r="AL219" s="109"/>
      <c r="AM219" s="109"/>
      <c r="AN219" s="100"/>
      <c r="AS219" s="100"/>
      <c r="AT219" s="100"/>
      <c r="AU219" s="100"/>
      <c r="AV219" s="100"/>
      <c r="AW219" s="100"/>
      <c r="AX219" s="100"/>
      <c r="AY219" s="100"/>
      <c r="AZ219" s="106"/>
      <c r="BA219" s="106"/>
      <c r="BB219" s="106"/>
      <c r="BC219" s="106"/>
      <c r="BD219" s="106"/>
      <c r="BE219" s="106"/>
      <c r="BF219" s="100"/>
      <c r="BG219" s="100"/>
      <c r="BH219" s="100"/>
    </row>
    <row r="220" spans="1:61" x14ac:dyDescent="0.3">
      <c r="B220" s="98"/>
      <c r="C220" s="98"/>
      <c r="D220" s="98"/>
      <c r="E220" s="98"/>
      <c r="F220" s="98"/>
      <c r="G220" s="98"/>
      <c r="H220" s="98"/>
      <c r="I220" s="98"/>
      <c r="J220" s="98"/>
      <c r="K220" s="98"/>
      <c r="L220" s="98"/>
      <c r="M220" s="98"/>
      <c r="N220" s="98"/>
      <c r="O220" s="98"/>
      <c r="P220" s="98"/>
      <c r="Q220" s="98"/>
      <c r="R220" s="98"/>
      <c r="S220" s="62"/>
      <c r="U220" s="62"/>
      <c r="V220" s="62"/>
      <c r="AE220" s="106"/>
      <c r="AF220" s="106"/>
      <c r="AG220" s="106"/>
      <c r="AH220" s="106"/>
      <c r="AI220" s="106"/>
      <c r="AJ220" s="106"/>
      <c r="AK220" s="106"/>
      <c r="AL220" s="106"/>
      <c r="AM220" s="106"/>
      <c r="AN220" s="100"/>
      <c r="AO220" s="100"/>
      <c r="AP220" s="100"/>
      <c r="AQ220" s="100"/>
      <c r="AR220" s="100"/>
      <c r="AS220" s="100"/>
      <c r="AT220" s="100"/>
      <c r="AU220" s="100"/>
      <c r="AV220" s="100"/>
      <c r="AW220" s="100"/>
      <c r="AX220" s="100"/>
      <c r="AY220" s="100"/>
      <c r="AZ220" s="106"/>
      <c r="BA220" s="106"/>
      <c r="BB220" s="106"/>
      <c r="BC220" s="106"/>
      <c r="BD220" s="106"/>
      <c r="BE220" s="106"/>
      <c r="BF220" s="100"/>
      <c r="BG220" s="100"/>
      <c r="BH220" s="100"/>
    </row>
    <row r="221" spans="1:61" x14ac:dyDescent="0.3">
      <c r="B221" s="98"/>
      <c r="C221" s="98"/>
      <c r="D221" s="98"/>
      <c r="E221" s="98"/>
      <c r="F221" s="98"/>
      <c r="G221" s="98"/>
      <c r="H221" s="98"/>
      <c r="I221" s="98"/>
      <c r="J221" s="98"/>
      <c r="K221" s="98"/>
      <c r="L221" s="98"/>
      <c r="M221" s="98"/>
      <c r="N221" s="98"/>
      <c r="O221" s="98"/>
      <c r="P221" s="98"/>
      <c r="Q221" s="98"/>
      <c r="R221" s="98"/>
      <c r="S221" s="62"/>
      <c r="U221" s="62"/>
      <c r="V221" s="62"/>
      <c r="AE221" s="106"/>
      <c r="AF221" s="106"/>
      <c r="AG221" s="106"/>
      <c r="AH221" s="106"/>
      <c r="AI221" s="106"/>
      <c r="AJ221" s="106"/>
      <c r="AK221" s="106"/>
      <c r="AL221" s="106"/>
      <c r="AM221" s="106"/>
      <c r="AN221" s="100"/>
      <c r="AO221" s="100"/>
      <c r="AP221" s="100"/>
      <c r="AQ221" s="100"/>
      <c r="AR221" s="100"/>
      <c r="AS221" s="100"/>
      <c r="AT221" s="100"/>
      <c r="AU221" s="100"/>
      <c r="AV221" s="100"/>
      <c r="AW221" s="100"/>
      <c r="AX221" s="100"/>
      <c r="AY221" s="100"/>
      <c r="AZ221" s="106"/>
      <c r="BA221" s="106"/>
      <c r="BB221" s="106"/>
      <c r="BC221" s="106"/>
      <c r="BD221" s="106"/>
      <c r="BE221" s="106"/>
      <c r="BF221" s="100"/>
      <c r="BG221" s="100"/>
      <c r="BH221" s="100"/>
    </row>
    <row r="222" spans="1:61" x14ac:dyDescent="0.3">
      <c r="B222" s="98"/>
      <c r="C222" s="98"/>
      <c r="D222" s="98"/>
      <c r="E222" s="98"/>
      <c r="F222" s="98"/>
      <c r="G222" s="98"/>
      <c r="H222" s="98"/>
      <c r="I222" s="98"/>
      <c r="J222" s="98"/>
      <c r="K222" s="98"/>
      <c r="L222" s="98"/>
      <c r="M222" s="98"/>
      <c r="N222" s="98"/>
      <c r="O222" s="98"/>
      <c r="P222" s="98"/>
      <c r="Q222" s="98"/>
      <c r="R222" s="98"/>
      <c r="S222" s="147"/>
      <c r="AF222"/>
      <c r="AG222"/>
      <c r="AW222" s="100"/>
      <c r="AX222" s="100"/>
      <c r="AY222" s="100"/>
      <c r="AZ222" s="100"/>
      <c r="BA222" s="100"/>
      <c r="BB222" s="100"/>
      <c r="BC222" s="100"/>
      <c r="BD222" s="100"/>
      <c r="BE222" s="100"/>
      <c r="BF222" s="100"/>
      <c r="BG222" s="100"/>
      <c r="BH222" s="100"/>
    </row>
    <row r="223" spans="1:61" x14ac:dyDescent="0.3">
      <c r="B223" s="98"/>
      <c r="C223" s="98"/>
      <c r="D223" s="98"/>
      <c r="E223" s="98"/>
      <c r="F223" s="98"/>
      <c r="G223" s="98"/>
      <c r="H223" s="98"/>
      <c r="I223" s="98"/>
      <c r="J223" s="98"/>
      <c r="K223" s="98"/>
      <c r="L223" s="98"/>
      <c r="M223" s="98"/>
      <c r="N223" s="98"/>
      <c r="O223" s="98"/>
      <c r="P223" s="98"/>
      <c r="Q223" s="98"/>
      <c r="R223" s="98"/>
      <c r="U223" s="135"/>
      <c r="V223" s="135"/>
      <c r="AF223"/>
      <c r="AG223"/>
      <c r="AW223" s="100"/>
      <c r="AX223" s="100"/>
      <c r="AY223" s="100"/>
      <c r="AZ223" s="109"/>
      <c r="BA223" s="109"/>
      <c r="BB223" s="109"/>
      <c r="BC223" s="109"/>
      <c r="BD223" s="109"/>
      <c r="BE223" s="109"/>
      <c r="BF223" s="109"/>
      <c r="BG223" s="109"/>
      <c r="BH223" s="109"/>
    </row>
    <row r="224" spans="1:61" x14ac:dyDescent="0.3">
      <c r="B224" s="98"/>
      <c r="C224" s="98"/>
      <c r="D224" s="98"/>
      <c r="E224" s="98"/>
      <c r="F224" s="98"/>
      <c r="G224" s="98"/>
      <c r="H224" s="98"/>
      <c r="I224" s="98"/>
      <c r="J224" s="98"/>
      <c r="K224" s="98"/>
      <c r="L224" s="98"/>
      <c r="M224" s="98"/>
      <c r="N224" s="98"/>
      <c r="O224" s="98"/>
      <c r="P224" s="98"/>
      <c r="Q224" s="98"/>
      <c r="R224" s="98"/>
      <c r="U224" s="62"/>
      <c r="V224" s="62"/>
      <c r="AF224"/>
      <c r="AG224"/>
      <c r="AW224" s="100"/>
      <c r="AX224" s="100"/>
      <c r="AY224" s="100"/>
      <c r="AZ224" s="106"/>
      <c r="BA224" s="106"/>
      <c r="BB224" s="106"/>
      <c r="BC224" s="106"/>
      <c r="BD224" s="106"/>
      <c r="BE224" s="106"/>
      <c r="BF224" s="106"/>
      <c r="BG224" s="106"/>
      <c r="BH224" s="106"/>
    </row>
    <row r="225" spans="2:60" x14ac:dyDescent="0.3">
      <c r="B225" s="97"/>
      <c r="C225" s="97"/>
      <c r="D225" s="97"/>
      <c r="E225" s="97"/>
      <c r="F225" s="97"/>
      <c r="G225" s="97"/>
      <c r="H225" s="97"/>
      <c r="I225" s="97"/>
      <c r="J225" s="97"/>
      <c r="K225" s="97"/>
      <c r="L225" s="97"/>
      <c r="M225" s="97"/>
      <c r="N225" s="97"/>
      <c r="O225" s="97"/>
      <c r="P225" s="299"/>
      <c r="Q225" s="300"/>
      <c r="R225" s="203"/>
      <c r="AW225" s="100"/>
      <c r="AX225" s="100"/>
      <c r="AY225" s="100"/>
      <c r="AZ225" s="106"/>
      <c r="BA225" s="106"/>
      <c r="BB225" s="106"/>
      <c r="BC225" s="106"/>
      <c r="BD225" s="106"/>
      <c r="BE225" s="106"/>
      <c r="BF225" s="106"/>
      <c r="BG225" s="106"/>
      <c r="BH225" s="106"/>
    </row>
    <row r="226" spans="2:60" x14ac:dyDescent="0.3">
      <c r="B226" s="97"/>
      <c r="C226" s="97"/>
      <c r="D226" s="97"/>
      <c r="E226" s="97"/>
      <c r="F226" s="97"/>
      <c r="G226" s="97"/>
      <c r="H226" s="97"/>
      <c r="I226" s="97"/>
      <c r="J226" s="97"/>
      <c r="K226" s="97"/>
      <c r="L226" s="97"/>
      <c r="M226" s="97"/>
      <c r="N226" s="97"/>
      <c r="O226" s="97"/>
      <c r="P226" s="97"/>
      <c r="Q226" s="97"/>
      <c r="R226" s="203"/>
      <c r="AW226" s="100"/>
      <c r="AX226" s="100"/>
      <c r="AY226" s="100"/>
      <c r="AZ226" s="100"/>
      <c r="BA226" s="100"/>
      <c r="BB226" s="100"/>
      <c r="BC226" s="100"/>
      <c r="BD226" s="100"/>
      <c r="BE226" s="100"/>
      <c r="BF226" s="100"/>
      <c r="BG226" s="100"/>
      <c r="BH226" s="100"/>
    </row>
    <row r="227" spans="2:60" x14ac:dyDescent="0.3">
      <c r="AW227" s="100"/>
      <c r="AX227" s="100"/>
      <c r="AY227" s="100"/>
      <c r="AZ227" s="100"/>
      <c r="BA227" s="100"/>
      <c r="BB227" s="100"/>
      <c r="BC227" s="100"/>
      <c r="BD227" s="100"/>
      <c r="BE227" s="100"/>
      <c r="BF227" s="100"/>
      <c r="BG227" s="100"/>
      <c r="BH227" s="100"/>
    </row>
    <row r="228" spans="2:60" x14ac:dyDescent="0.3">
      <c r="AW228" s="100"/>
      <c r="AX228" s="100"/>
      <c r="AY228" s="100"/>
      <c r="AZ228" s="100"/>
      <c r="BA228" s="100"/>
      <c r="BB228" s="100"/>
      <c r="BC228" s="100"/>
      <c r="BD228" s="100"/>
      <c r="BE228" s="100"/>
      <c r="BF228" s="100"/>
      <c r="BG228" s="100"/>
      <c r="BH228" s="100"/>
    </row>
    <row r="229" spans="2:60" x14ac:dyDescent="0.3">
      <c r="AW229" s="100"/>
      <c r="AX229" s="100"/>
      <c r="AY229" s="100"/>
      <c r="AZ229" s="100"/>
      <c r="BA229" s="100"/>
      <c r="BB229" s="100"/>
      <c r="BC229" s="100"/>
      <c r="BD229" s="100"/>
      <c r="BE229" s="100"/>
      <c r="BF229" s="100"/>
      <c r="BG229" s="100"/>
      <c r="BH229" s="100"/>
    </row>
    <row r="230" spans="2:60" x14ac:dyDescent="0.3">
      <c r="AW230" s="100"/>
      <c r="AX230" s="100"/>
      <c r="AY230" s="100"/>
      <c r="AZ230" s="100"/>
      <c r="BA230" s="100"/>
      <c r="BB230" s="100"/>
      <c r="BC230" s="100"/>
      <c r="BD230" s="100"/>
      <c r="BE230" s="100"/>
      <c r="BF230" s="100"/>
      <c r="BG230" s="100"/>
      <c r="BH230" s="100"/>
    </row>
    <row r="231" spans="2:60" x14ac:dyDescent="0.3">
      <c r="AW231" s="100"/>
      <c r="AX231" s="100"/>
      <c r="AY231" s="100"/>
      <c r="AZ231" s="100"/>
      <c r="BA231" s="100"/>
      <c r="BB231" s="100"/>
      <c r="BC231" s="100"/>
      <c r="BD231" s="100"/>
      <c r="BE231" s="100"/>
      <c r="BF231" s="100"/>
      <c r="BG231" s="100"/>
      <c r="BH231" s="100"/>
    </row>
    <row r="232" spans="2:60" x14ac:dyDescent="0.3">
      <c r="AW232" s="100"/>
      <c r="AX232" s="100"/>
      <c r="AY232" s="100"/>
      <c r="AZ232" s="100"/>
      <c r="BA232" s="100"/>
      <c r="BB232" s="100"/>
      <c r="BC232" s="100"/>
      <c r="BD232" s="100"/>
      <c r="BE232" s="100"/>
      <c r="BF232" s="100"/>
      <c r="BG232" s="100"/>
      <c r="BH232" s="100"/>
    </row>
    <row r="233" spans="2:60" x14ac:dyDescent="0.3">
      <c r="AW233" s="100"/>
      <c r="AX233" s="100"/>
      <c r="AY233" s="100"/>
      <c r="AZ233" s="100"/>
      <c r="BA233" s="100"/>
      <c r="BB233" s="100"/>
      <c r="BC233" s="100"/>
      <c r="BD233" s="100"/>
      <c r="BE233" s="100"/>
      <c r="BF233" s="100"/>
      <c r="BG233" s="100"/>
      <c r="BH233" s="100"/>
    </row>
    <row r="234" spans="2:60" x14ac:dyDescent="0.3">
      <c r="AW234" s="100"/>
      <c r="AX234" s="100"/>
      <c r="AY234" s="100"/>
      <c r="AZ234" s="100"/>
      <c r="BA234" s="100"/>
      <c r="BB234" s="100"/>
      <c r="BC234" s="100"/>
      <c r="BD234" s="100"/>
      <c r="BE234" s="100"/>
      <c r="BF234" s="100"/>
      <c r="BG234" s="100"/>
      <c r="BH234" s="100"/>
    </row>
    <row r="235" spans="2:60" x14ac:dyDescent="0.3">
      <c r="AW235" s="100"/>
      <c r="AX235" s="100"/>
      <c r="AY235" s="100"/>
      <c r="AZ235" s="100"/>
      <c r="BA235" s="100"/>
      <c r="BB235" s="100"/>
      <c r="BC235" s="100"/>
      <c r="BD235" s="100"/>
      <c r="BE235" s="100"/>
      <c r="BF235" s="100"/>
      <c r="BG235" s="100"/>
      <c r="BH235" s="100"/>
    </row>
    <row r="236" spans="2:60" x14ac:dyDescent="0.3">
      <c r="AW236" s="100"/>
      <c r="AX236" s="100"/>
      <c r="AY236" s="100"/>
      <c r="AZ236" s="100"/>
      <c r="BA236" s="100"/>
      <c r="BB236" s="100"/>
      <c r="BC236" s="100"/>
      <c r="BD236" s="100"/>
      <c r="BE236" s="100"/>
      <c r="BF236" s="100"/>
      <c r="BG236" s="100"/>
      <c r="BH236" s="100"/>
    </row>
    <row r="237" spans="2:60" x14ac:dyDescent="0.3">
      <c r="AW237" s="100"/>
      <c r="AX237" s="100"/>
      <c r="AY237" s="100"/>
      <c r="AZ237" s="100"/>
      <c r="BA237" s="100"/>
      <c r="BB237" s="100"/>
      <c r="BC237" s="100"/>
      <c r="BD237" s="100"/>
      <c r="BE237" s="100"/>
      <c r="BF237" s="100"/>
      <c r="BG237" s="100"/>
      <c r="BH237" s="100"/>
    </row>
    <row r="238" spans="2:60" x14ac:dyDescent="0.3">
      <c r="AW238" s="100"/>
      <c r="AX238" s="100"/>
      <c r="AY238" s="100"/>
      <c r="AZ238" s="100"/>
      <c r="BA238" s="100"/>
      <c r="BB238" s="100"/>
      <c r="BC238" s="100"/>
      <c r="BD238" s="100"/>
      <c r="BE238" s="100"/>
      <c r="BF238" s="100"/>
      <c r="BG238" s="100"/>
      <c r="BH238" s="100"/>
    </row>
    <row r="239" spans="2:60" x14ac:dyDescent="0.3">
      <c r="AW239" s="100"/>
      <c r="AX239" s="100"/>
      <c r="AY239" s="100"/>
      <c r="AZ239" s="100"/>
      <c r="BA239" s="100"/>
      <c r="BB239" s="100"/>
      <c r="BC239" s="100"/>
      <c r="BD239" s="100"/>
      <c r="BE239" s="100"/>
      <c r="BF239" s="100"/>
      <c r="BG239" s="100"/>
      <c r="BH239" s="100"/>
    </row>
    <row r="240" spans="2:60" x14ac:dyDescent="0.3">
      <c r="AW240" s="100"/>
      <c r="AX240" s="100"/>
      <c r="AY240" s="100"/>
      <c r="AZ240" s="100"/>
      <c r="BA240" s="100"/>
      <c r="BB240" s="100"/>
      <c r="BC240" s="100"/>
      <c r="BD240" s="100"/>
      <c r="BE240" s="100"/>
      <c r="BF240" s="100"/>
      <c r="BG240" s="100"/>
      <c r="BH240" s="100"/>
    </row>
    <row r="241" spans="49:60" x14ac:dyDescent="0.3">
      <c r="AW241" s="100"/>
      <c r="AX241" s="100"/>
      <c r="AY241" s="100"/>
      <c r="AZ241" s="100"/>
      <c r="BA241" s="100"/>
      <c r="BB241" s="100"/>
      <c r="BC241" s="100"/>
      <c r="BD241" s="100"/>
      <c r="BE241" s="100"/>
      <c r="BF241" s="100"/>
      <c r="BG241" s="100"/>
      <c r="BH241" s="100"/>
    </row>
    <row r="242" spans="49:60" x14ac:dyDescent="0.3">
      <c r="AW242" s="100"/>
      <c r="AX242" s="100"/>
      <c r="AY242" s="100"/>
      <c r="AZ242" s="100"/>
      <c r="BA242" s="100"/>
      <c r="BB242" s="100"/>
      <c r="BC242" s="100"/>
      <c r="BD242" s="100"/>
      <c r="BE242" s="100"/>
      <c r="BF242" s="100"/>
      <c r="BG242" s="100"/>
      <c r="BH242" s="100"/>
    </row>
    <row r="243" spans="49:60" x14ac:dyDescent="0.3">
      <c r="AW243" s="100"/>
      <c r="AX243" s="100"/>
      <c r="AY243" s="100"/>
      <c r="AZ243" s="100"/>
      <c r="BA243" s="100"/>
      <c r="BB243" s="100"/>
      <c r="BC243" s="100"/>
      <c r="BD243" s="100"/>
      <c r="BE243" s="100"/>
      <c r="BF243" s="100"/>
      <c r="BG243" s="100"/>
      <c r="BH243" s="100"/>
    </row>
    <row r="244" spans="49:60" x14ac:dyDescent="0.3">
      <c r="AW244" s="100"/>
      <c r="AX244" s="100"/>
      <c r="AY244" s="100"/>
      <c r="AZ244" s="100"/>
      <c r="BA244" s="100"/>
      <c r="BB244" s="100"/>
      <c r="BC244" s="100"/>
      <c r="BD244" s="100"/>
      <c r="BE244" s="100"/>
      <c r="BF244" s="100"/>
      <c r="BG244" s="100"/>
      <c r="BH244" s="100"/>
    </row>
    <row r="245" spans="49:60" x14ac:dyDescent="0.3">
      <c r="AW245" s="100"/>
      <c r="AX245" s="100"/>
      <c r="AY245" s="100"/>
      <c r="AZ245" s="100"/>
      <c r="BA245" s="100"/>
      <c r="BB245" s="100"/>
      <c r="BC245" s="100"/>
      <c r="BD245" s="100"/>
      <c r="BE245" s="100"/>
      <c r="BF245" s="100"/>
      <c r="BG245" s="100"/>
      <c r="BH245" s="100"/>
    </row>
    <row r="246" spans="49:60" x14ac:dyDescent="0.3">
      <c r="AW246" s="100"/>
      <c r="AX246" s="100"/>
      <c r="AY246" s="100"/>
      <c r="AZ246" s="100"/>
      <c r="BA246" s="100"/>
      <c r="BB246" s="100"/>
      <c r="BC246" s="100"/>
      <c r="BD246" s="100"/>
      <c r="BE246" s="100"/>
      <c r="BF246" s="100"/>
      <c r="BG246" s="100"/>
      <c r="BH246" s="100"/>
    </row>
    <row r="247" spans="49:60" x14ac:dyDescent="0.3">
      <c r="AW247" s="100"/>
      <c r="AX247" s="100"/>
      <c r="AY247" s="100"/>
      <c r="AZ247" s="100"/>
      <c r="BA247" s="100"/>
      <c r="BB247" s="100"/>
      <c r="BC247" s="100"/>
      <c r="BD247" s="100"/>
      <c r="BE247" s="100"/>
      <c r="BF247" s="100"/>
      <c r="BG247" s="100"/>
      <c r="BH247" s="100"/>
    </row>
    <row r="248" spans="49:60" x14ac:dyDescent="0.3">
      <c r="AW248" s="100"/>
      <c r="AX248" s="100"/>
      <c r="AY248" s="100"/>
      <c r="AZ248" s="100"/>
      <c r="BA248" s="100"/>
      <c r="BB248" s="100"/>
      <c r="BC248" s="100"/>
      <c r="BD248" s="100"/>
      <c r="BE248" s="100"/>
      <c r="BF248" s="100"/>
      <c r="BG248" s="100"/>
      <c r="BH248" s="100"/>
    </row>
    <row r="249" spans="49:60" x14ac:dyDescent="0.3">
      <c r="AW249" s="100"/>
      <c r="AX249" s="100"/>
      <c r="AY249" s="100"/>
      <c r="AZ249" s="100"/>
      <c r="BA249" s="100"/>
      <c r="BB249" s="100"/>
      <c r="BC249" s="100"/>
      <c r="BD249" s="100"/>
      <c r="BE249" s="100"/>
      <c r="BF249" s="100"/>
      <c r="BG249" s="100"/>
      <c r="BH249" s="100"/>
    </row>
    <row r="250" spans="49:60" x14ac:dyDescent="0.3">
      <c r="AW250" s="100"/>
      <c r="AX250" s="100"/>
      <c r="AY250" s="100"/>
      <c r="AZ250" s="100"/>
      <c r="BA250" s="100"/>
      <c r="BB250" s="100"/>
      <c r="BC250" s="100"/>
      <c r="BD250" s="100"/>
      <c r="BE250" s="100"/>
      <c r="BF250" s="100"/>
      <c r="BG250" s="100"/>
      <c r="BH250" s="100"/>
    </row>
    <row r="251" spans="49:60" x14ac:dyDescent="0.3">
      <c r="AW251" s="100"/>
      <c r="AX251" s="100"/>
      <c r="AY251" s="100"/>
      <c r="AZ251" s="100"/>
      <c r="BA251" s="100"/>
      <c r="BB251" s="100"/>
      <c r="BC251" s="100"/>
      <c r="BD251" s="100"/>
      <c r="BE251" s="100"/>
      <c r="BF251" s="100"/>
      <c r="BG251" s="100"/>
      <c r="BH251" s="100"/>
    </row>
    <row r="252" spans="49:60" x14ac:dyDescent="0.3">
      <c r="AW252" s="100"/>
      <c r="AX252" s="100"/>
      <c r="AY252" s="100"/>
      <c r="AZ252" s="100"/>
      <c r="BA252" s="100"/>
      <c r="BB252" s="100"/>
      <c r="BC252" s="100"/>
      <c r="BD252" s="100"/>
      <c r="BE252" s="100"/>
      <c r="BF252" s="100"/>
      <c r="BG252" s="100"/>
      <c r="BH252" s="100"/>
    </row>
    <row r="253" spans="49:60" x14ac:dyDescent="0.3">
      <c r="AW253" s="100"/>
      <c r="AX253" s="100"/>
      <c r="AY253" s="100"/>
      <c r="AZ253" s="100"/>
      <c r="BA253" s="100"/>
      <c r="BB253" s="100"/>
      <c r="BC253" s="100"/>
      <c r="BD253" s="100"/>
      <c r="BE253" s="100"/>
      <c r="BF253" s="100"/>
      <c r="BG253" s="100"/>
      <c r="BH253" s="100"/>
    </row>
    <row r="254" spans="49:60" x14ac:dyDescent="0.3">
      <c r="AW254" s="100"/>
      <c r="AX254" s="100"/>
      <c r="AY254" s="100"/>
      <c r="AZ254" s="100"/>
      <c r="BA254" s="100"/>
      <c r="BB254" s="100"/>
      <c r="BC254" s="100"/>
      <c r="BD254" s="100"/>
      <c r="BE254" s="100"/>
      <c r="BF254" s="100"/>
      <c r="BG254" s="100"/>
      <c r="BH254" s="100"/>
    </row>
    <row r="255" spans="49:60" x14ac:dyDescent="0.3">
      <c r="AW255" s="100"/>
      <c r="AX255" s="100"/>
      <c r="AY255" s="100"/>
      <c r="AZ255" s="100"/>
      <c r="BA255" s="100"/>
      <c r="BB255" s="100"/>
      <c r="BC255" s="100"/>
      <c r="BD255" s="100"/>
      <c r="BE255" s="100"/>
      <c r="BF255" s="100"/>
      <c r="BG255" s="100"/>
      <c r="BH255" s="100"/>
    </row>
    <row r="256" spans="49:60" x14ac:dyDescent="0.3">
      <c r="AW256" s="100"/>
      <c r="AX256" s="100"/>
      <c r="AY256" s="100"/>
      <c r="AZ256" s="100"/>
      <c r="BA256" s="100"/>
      <c r="BB256" s="100"/>
      <c r="BC256" s="100"/>
      <c r="BD256" s="100"/>
      <c r="BE256" s="100"/>
      <c r="BF256" s="100"/>
      <c r="BG256" s="100"/>
      <c r="BH256" s="100"/>
    </row>
    <row r="257" spans="49:60" x14ac:dyDescent="0.3">
      <c r="AW257" s="100"/>
      <c r="AX257" s="100"/>
      <c r="AY257" s="100"/>
      <c r="AZ257" s="100"/>
      <c r="BA257" s="100"/>
      <c r="BB257" s="100"/>
      <c r="BC257" s="100"/>
      <c r="BD257" s="100"/>
      <c r="BE257" s="100"/>
      <c r="BF257" s="100"/>
      <c r="BG257" s="100"/>
      <c r="BH257" s="100"/>
    </row>
    <row r="258" spans="49:60" x14ac:dyDescent="0.3">
      <c r="AW258" s="100"/>
      <c r="AX258" s="100"/>
      <c r="AY258" s="100"/>
      <c r="AZ258" s="100"/>
      <c r="BA258" s="100"/>
      <c r="BB258" s="100"/>
      <c r="BC258" s="100"/>
      <c r="BD258" s="100"/>
      <c r="BE258" s="100"/>
      <c r="BF258" s="100"/>
      <c r="BG258" s="100"/>
      <c r="BH258" s="100"/>
    </row>
    <row r="259" spans="49:60" x14ac:dyDescent="0.3">
      <c r="AW259" s="100"/>
      <c r="AX259" s="100"/>
      <c r="AY259" s="100"/>
      <c r="AZ259" s="100"/>
      <c r="BA259" s="100"/>
      <c r="BB259" s="100"/>
      <c r="BC259" s="100"/>
      <c r="BD259" s="100"/>
      <c r="BE259" s="100"/>
      <c r="BF259" s="100"/>
      <c r="BG259" s="100"/>
      <c r="BH259" s="100"/>
    </row>
    <row r="260" spans="49:60" x14ac:dyDescent="0.3">
      <c r="AW260" s="100"/>
      <c r="AX260" s="100"/>
      <c r="AY260" s="100"/>
      <c r="AZ260" s="100"/>
      <c r="BA260" s="100"/>
      <c r="BB260" s="100"/>
      <c r="BC260" s="100"/>
      <c r="BD260" s="100"/>
      <c r="BE260" s="100"/>
      <c r="BF260" s="100"/>
      <c r="BG260" s="100"/>
      <c r="BH260" s="100"/>
    </row>
    <row r="261" spans="49:60" x14ac:dyDescent="0.3">
      <c r="AW261" s="100"/>
      <c r="AX261" s="100"/>
      <c r="AY261" s="100"/>
      <c r="AZ261" s="100"/>
      <c r="BA261" s="100"/>
      <c r="BB261" s="100"/>
      <c r="BC261" s="100"/>
      <c r="BD261" s="100"/>
      <c r="BE261" s="100"/>
      <c r="BF261" s="100"/>
      <c r="BG261" s="100"/>
      <c r="BH261" s="100"/>
    </row>
    <row r="262" spans="49:60" x14ac:dyDescent="0.3">
      <c r="AW262" s="100"/>
      <c r="AX262" s="100"/>
      <c r="AY262" s="100"/>
      <c r="AZ262" s="100"/>
      <c r="BA262" s="100"/>
      <c r="BB262" s="100"/>
      <c r="BC262" s="100"/>
      <c r="BD262" s="100"/>
      <c r="BE262" s="100"/>
      <c r="BF262" s="100"/>
      <c r="BG262" s="100"/>
      <c r="BH262" s="100"/>
    </row>
    <row r="263" spans="49:60" x14ac:dyDescent="0.3">
      <c r="AW263" s="100"/>
      <c r="AX263" s="100"/>
      <c r="AY263" s="100"/>
      <c r="AZ263" s="100"/>
      <c r="BA263" s="100"/>
      <c r="BB263" s="100"/>
      <c r="BC263" s="100"/>
      <c r="BD263" s="100"/>
      <c r="BE263" s="100"/>
      <c r="BF263" s="100"/>
      <c r="BG263" s="100"/>
      <c r="BH263" s="100"/>
    </row>
    <row r="264" spans="49:60" x14ac:dyDescent="0.3">
      <c r="AW264" s="100"/>
      <c r="AX264" s="100"/>
      <c r="AY264" s="100"/>
      <c r="AZ264" s="100"/>
      <c r="BA264" s="100"/>
      <c r="BB264" s="100"/>
      <c r="BC264" s="100"/>
      <c r="BD264" s="100"/>
      <c r="BE264" s="100"/>
      <c r="BF264" s="100"/>
      <c r="BG264" s="100"/>
      <c r="BH264" s="100"/>
    </row>
    <row r="265" spans="49:60" x14ac:dyDescent="0.3">
      <c r="AW265" s="100"/>
      <c r="AX265" s="100"/>
      <c r="AY265" s="100"/>
      <c r="AZ265" s="100"/>
      <c r="BA265" s="100"/>
      <c r="BB265" s="100"/>
      <c r="BC265" s="100"/>
      <c r="BD265" s="100"/>
      <c r="BE265" s="100"/>
      <c r="BF265" s="100"/>
      <c r="BG265" s="100"/>
      <c r="BH265" s="100"/>
    </row>
    <row r="266" spans="49:60" x14ac:dyDescent="0.3">
      <c r="AW266" s="100"/>
      <c r="AX266" s="100"/>
      <c r="AY266" s="100"/>
      <c r="AZ266" s="100"/>
      <c r="BA266" s="100"/>
      <c r="BB266" s="100"/>
      <c r="BC266" s="100"/>
      <c r="BD266" s="100"/>
      <c r="BE266" s="100"/>
      <c r="BF266" s="100"/>
      <c r="BG266" s="100"/>
      <c r="BH266" s="100"/>
    </row>
    <row r="267" spans="49:60" x14ac:dyDescent="0.3">
      <c r="AW267" s="100"/>
      <c r="AX267" s="100"/>
      <c r="AY267" s="100"/>
      <c r="AZ267" s="100"/>
      <c r="BA267" s="100"/>
      <c r="BB267" s="100"/>
      <c r="BC267" s="100"/>
      <c r="BD267" s="100"/>
      <c r="BE267" s="100"/>
      <c r="BF267" s="100"/>
      <c r="BG267" s="100"/>
      <c r="BH267" s="100"/>
    </row>
    <row r="268" spans="49:60" x14ac:dyDescent="0.3">
      <c r="AW268" s="100"/>
      <c r="AX268" s="100"/>
      <c r="AY268" s="100"/>
      <c r="AZ268" s="100"/>
      <c r="BA268" s="100"/>
      <c r="BB268" s="100"/>
      <c r="BC268" s="100"/>
      <c r="BD268" s="100"/>
      <c r="BE268" s="100"/>
      <c r="BF268" s="100"/>
      <c r="BG268" s="100"/>
      <c r="BH268" s="100"/>
    </row>
    <row r="269" spans="49:60" x14ac:dyDescent="0.3">
      <c r="AW269" s="100"/>
      <c r="AX269" s="100"/>
      <c r="AY269" s="100"/>
      <c r="AZ269" s="100"/>
      <c r="BA269" s="100"/>
      <c r="BB269" s="100"/>
      <c r="BC269" s="100"/>
      <c r="BD269" s="100"/>
      <c r="BE269" s="100"/>
      <c r="BF269" s="100"/>
      <c r="BG269" s="100"/>
      <c r="BH269" s="100"/>
    </row>
    <row r="270" spans="49:60" x14ac:dyDescent="0.3">
      <c r="AW270" s="100"/>
      <c r="AX270" s="100"/>
      <c r="AY270" s="100"/>
      <c r="AZ270" s="100"/>
      <c r="BA270" s="100"/>
      <c r="BB270" s="100"/>
      <c r="BC270" s="100"/>
      <c r="BD270" s="100"/>
      <c r="BE270" s="100"/>
      <c r="BF270" s="100"/>
      <c r="BG270" s="100"/>
      <c r="BH270" s="100"/>
    </row>
    <row r="271" spans="49:60" x14ac:dyDescent="0.3">
      <c r="AW271" s="100"/>
      <c r="AX271" s="100"/>
      <c r="AY271" s="100"/>
      <c r="AZ271" s="100"/>
      <c r="BA271" s="100"/>
      <c r="BB271" s="100"/>
      <c r="BC271" s="100"/>
      <c r="BD271" s="100"/>
      <c r="BE271" s="100"/>
      <c r="BF271" s="100"/>
      <c r="BG271" s="100"/>
      <c r="BH271" s="100"/>
    </row>
    <row r="272" spans="49:60" x14ac:dyDescent="0.3">
      <c r="AW272" s="100"/>
      <c r="AX272" s="100"/>
      <c r="AY272" s="100"/>
      <c r="AZ272" s="100"/>
      <c r="BA272" s="100"/>
      <c r="BB272" s="100"/>
      <c r="BC272" s="100"/>
      <c r="BD272" s="100"/>
      <c r="BE272" s="100"/>
      <c r="BF272" s="100"/>
      <c r="BG272" s="100"/>
      <c r="BH272" s="100"/>
    </row>
    <row r="273" spans="49:60" x14ac:dyDescent="0.3">
      <c r="AW273" s="100"/>
      <c r="AX273" s="100"/>
      <c r="AY273" s="100"/>
      <c r="AZ273" s="100"/>
      <c r="BA273" s="100"/>
      <c r="BB273" s="100"/>
      <c r="BC273" s="100"/>
      <c r="BD273" s="100"/>
      <c r="BE273" s="100"/>
      <c r="BF273" s="100"/>
      <c r="BG273" s="100"/>
      <c r="BH273" s="100"/>
    </row>
    <row r="274" spans="49:60" x14ac:dyDescent="0.3">
      <c r="AW274" s="100"/>
      <c r="AX274" s="100"/>
      <c r="AY274" s="100"/>
      <c r="AZ274" s="100"/>
      <c r="BA274" s="100"/>
      <c r="BB274" s="100"/>
      <c r="BC274" s="100"/>
      <c r="BD274" s="100"/>
      <c r="BE274" s="100"/>
      <c r="BF274" s="100"/>
      <c r="BG274" s="100"/>
      <c r="BH274" s="100"/>
    </row>
    <row r="275" spans="49:60" x14ac:dyDescent="0.3">
      <c r="AW275" s="100"/>
      <c r="AX275" s="100"/>
      <c r="AY275" s="100"/>
      <c r="AZ275" s="100"/>
      <c r="BA275" s="100"/>
      <c r="BB275" s="100"/>
      <c r="BC275" s="100"/>
      <c r="BD275" s="100"/>
      <c r="BE275" s="100"/>
      <c r="BF275" s="100"/>
      <c r="BG275" s="100"/>
      <c r="BH275" s="100"/>
    </row>
    <row r="276" spans="49:60" x14ac:dyDescent="0.3">
      <c r="AW276" s="100"/>
      <c r="AX276" s="100"/>
      <c r="AY276" s="100"/>
      <c r="AZ276" s="100"/>
      <c r="BA276" s="100"/>
      <c r="BB276" s="100"/>
      <c r="BC276" s="100"/>
      <c r="BD276" s="100"/>
      <c r="BE276" s="100"/>
      <c r="BF276" s="100"/>
      <c r="BG276" s="100"/>
      <c r="BH276" s="100"/>
    </row>
    <row r="277" spans="49:60" x14ac:dyDescent="0.3">
      <c r="AW277" s="100"/>
      <c r="AX277" s="100"/>
      <c r="AY277" s="100"/>
      <c r="AZ277" s="100"/>
      <c r="BA277" s="100"/>
      <c r="BB277" s="100"/>
      <c r="BC277" s="100"/>
      <c r="BD277" s="100"/>
      <c r="BE277" s="100"/>
      <c r="BF277" s="100"/>
      <c r="BG277" s="100"/>
      <c r="BH277" s="100"/>
    </row>
    <row r="278" spans="49:60" x14ac:dyDescent="0.3">
      <c r="AW278" s="100"/>
      <c r="AX278" s="100"/>
      <c r="AY278" s="100"/>
      <c r="AZ278" s="100"/>
      <c r="BA278" s="100"/>
      <c r="BB278" s="100"/>
      <c r="BC278" s="100"/>
      <c r="BD278" s="100"/>
      <c r="BE278" s="100"/>
      <c r="BF278" s="100"/>
      <c r="BG278" s="100"/>
      <c r="BH278" s="100"/>
    </row>
    <row r="279" spans="49:60" x14ac:dyDescent="0.3">
      <c r="AW279" s="100"/>
      <c r="AX279" s="100"/>
      <c r="AY279" s="100"/>
      <c r="AZ279" s="100"/>
      <c r="BA279" s="100"/>
      <c r="BB279" s="100"/>
      <c r="BC279" s="100"/>
      <c r="BD279" s="100"/>
      <c r="BE279" s="100"/>
      <c r="BF279" s="100"/>
      <c r="BG279" s="100"/>
      <c r="BH279" s="100"/>
    </row>
    <row r="280" spans="49:60" x14ac:dyDescent="0.3">
      <c r="AW280" s="100"/>
      <c r="AX280" s="100"/>
      <c r="AY280" s="100"/>
      <c r="AZ280" s="100"/>
      <c r="BA280" s="100"/>
      <c r="BB280" s="100"/>
      <c r="BC280" s="100"/>
      <c r="BD280" s="100"/>
      <c r="BE280" s="100"/>
      <c r="BF280" s="100"/>
      <c r="BG280" s="100"/>
      <c r="BH280" s="100"/>
    </row>
    <row r="281" spans="49:60" x14ac:dyDescent="0.3">
      <c r="AW281" s="100"/>
      <c r="AX281" s="100"/>
      <c r="AY281" s="100"/>
      <c r="AZ281" s="100"/>
      <c r="BA281" s="100"/>
      <c r="BB281" s="100"/>
      <c r="BC281" s="100"/>
      <c r="BD281" s="100"/>
      <c r="BE281" s="100"/>
      <c r="BF281" s="100"/>
      <c r="BG281" s="100"/>
      <c r="BH281" s="100"/>
    </row>
    <row r="282" spans="49:60" x14ac:dyDescent="0.3">
      <c r="AW282" s="100"/>
      <c r="AX282" s="100"/>
      <c r="AY282" s="100"/>
      <c r="AZ282" s="100"/>
      <c r="BA282" s="100"/>
      <c r="BB282" s="100"/>
      <c r="BC282" s="100"/>
      <c r="BD282" s="100"/>
      <c r="BE282" s="100"/>
      <c r="BF282" s="100"/>
      <c r="BG282" s="100"/>
      <c r="BH282" s="100"/>
    </row>
    <row r="283" spans="49:60" x14ac:dyDescent="0.3">
      <c r="AW283" s="100"/>
      <c r="AX283" s="100"/>
      <c r="AY283" s="100"/>
      <c r="AZ283" s="100"/>
      <c r="BA283" s="100"/>
      <c r="BB283" s="100"/>
      <c r="BC283" s="100"/>
      <c r="BD283" s="100"/>
      <c r="BE283" s="100"/>
      <c r="BF283" s="100"/>
      <c r="BG283" s="100"/>
      <c r="BH283" s="100"/>
    </row>
    <row r="284" spans="49:60" x14ac:dyDescent="0.3">
      <c r="AW284" s="100"/>
      <c r="AX284" s="100"/>
      <c r="AY284" s="100"/>
      <c r="AZ284" s="100"/>
      <c r="BA284" s="100"/>
      <c r="BB284" s="100"/>
      <c r="BC284" s="100"/>
      <c r="BD284" s="100"/>
      <c r="BE284" s="100"/>
      <c r="BF284" s="100"/>
      <c r="BG284" s="100"/>
      <c r="BH284" s="100"/>
    </row>
    <row r="285" spans="49:60" x14ac:dyDescent="0.3">
      <c r="AW285" s="100"/>
      <c r="AX285" s="100"/>
      <c r="AY285" s="100"/>
      <c r="AZ285" s="100"/>
      <c r="BA285" s="100"/>
      <c r="BB285" s="100"/>
      <c r="BC285" s="100"/>
      <c r="BD285" s="100"/>
      <c r="BE285" s="100"/>
      <c r="BF285" s="100"/>
      <c r="BG285" s="100"/>
      <c r="BH285" s="100"/>
    </row>
    <row r="286" spans="49:60" x14ac:dyDescent="0.3">
      <c r="AW286" s="100"/>
      <c r="AX286" s="100"/>
      <c r="AY286" s="100"/>
      <c r="AZ286" s="100"/>
      <c r="BA286" s="100"/>
      <c r="BB286" s="100"/>
      <c r="BC286" s="100"/>
      <c r="BD286" s="100"/>
      <c r="BE286" s="100"/>
      <c r="BF286" s="100"/>
      <c r="BG286" s="100"/>
      <c r="BH286" s="100"/>
    </row>
    <row r="287" spans="49:60" x14ac:dyDescent="0.3">
      <c r="AW287" s="100"/>
      <c r="AX287" s="100"/>
      <c r="AY287" s="100"/>
      <c r="AZ287" s="100"/>
      <c r="BA287" s="100"/>
      <c r="BB287" s="100"/>
      <c r="BC287" s="100"/>
      <c r="BD287" s="100"/>
      <c r="BE287" s="100"/>
      <c r="BF287" s="100"/>
      <c r="BG287" s="100"/>
      <c r="BH287" s="100"/>
    </row>
    <row r="288" spans="49:60" x14ac:dyDescent="0.3">
      <c r="AW288" s="100"/>
      <c r="AX288" s="100"/>
      <c r="AY288" s="100"/>
      <c r="AZ288" s="100"/>
      <c r="BA288" s="100"/>
      <c r="BB288" s="100"/>
      <c r="BC288" s="100"/>
      <c r="BD288" s="100"/>
      <c r="BE288" s="100"/>
      <c r="BF288" s="100"/>
      <c r="BG288" s="100"/>
      <c r="BH288" s="100"/>
    </row>
    <row r="289" spans="49:60" x14ac:dyDescent="0.3">
      <c r="AW289" s="100"/>
      <c r="AX289" s="100"/>
      <c r="AY289" s="100"/>
      <c r="AZ289" s="100"/>
      <c r="BA289" s="100"/>
      <c r="BB289" s="100"/>
      <c r="BC289" s="100"/>
      <c r="BD289" s="100"/>
      <c r="BE289" s="100"/>
      <c r="BF289" s="100"/>
      <c r="BG289" s="100"/>
      <c r="BH289" s="100"/>
    </row>
    <row r="290" spans="49:60" x14ac:dyDescent="0.3">
      <c r="AW290" s="100"/>
      <c r="AX290" s="100"/>
      <c r="AY290" s="100"/>
      <c r="AZ290" s="100"/>
      <c r="BA290" s="100"/>
      <c r="BB290" s="100"/>
      <c r="BC290" s="100"/>
      <c r="BD290" s="100"/>
      <c r="BE290" s="100"/>
      <c r="BF290" s="100"/>
      <c r="BG290" s="100"/>
      <c r="BH290" s="100"/>
    </row>
    <row r="291" spans="49:60" x14ac:dyDescent="0.3">
      <c r="AW291" s="100"/>
      <c r="AX291" s="100"/>
      <c r="AY291" s="100"/>
      <c r="AZ291" s="100"/>
      <c r="BA291" s="100"/>
      <c r="BB291" s="100"/>
      <c r="BC291" s="100"/>
      <c r="BD291" s="100"/>
      <c r="BE291" s="100"/>
      <c r="BF291" s="100"/>
      <c r="BG291" s="100"/>
      <c r="BH291" s="100"/>
    </row>
    <row r="292" spans="49:60" x14ac:dyDescent="0.3">
      <c r="AW292" s="100"/>
      <c r="AX292" s="100"/>
      <c r="AY292" s="100"/>
      <c r="AZ292" s="100"/>
      <c r="BA292" s="100"/>
      <c r="BB292" s="100"/>
      <c r="BC292" s="100"/>
      <c r="BD292" s="100"/>
      <c r="BE292" s="100"/>
      <c r="BF292" s="100"/>
      <c r="BG292" s="100"/>
      <c r="BH292" s="100"/>
    </row>
    <row r="293" spans="49:60" x14ac:dyDescent="0.3">
      <c r="AW293" s="100"/>
      <c r="AX293" s="100"/>
      <c r="AY293" s="100"/>
      <c r="AZ293" s="100"/>
      <c r="BA293" s="100"/>
      <c r="BB293" s="100"/>
      <c r="BC293" s="100"/>
      <c r="BD293" s="100"/>
      <c r="BE293" s="100"/>
      <c r="BF293" s="100"/>
      <c r="BG293" s="100"/>
      <c r="BH293" s="100"/>
    </row>
    <row r="294" spans="49:60" x14ac:dyDescent="0.3">
      <c r="AW294" s="100"/>
      <c r="AX294" s="100"/>
      <c r="AY294" s="100"/>
      <c r="AZ294" s="100"/>
      <c r="BA294" s="100"/>
      <c r="BB294" s="100"/>
      <c r="BC294" s="100"/>
      <c r="BD294" s="100"/>
      <c r="BE294" s="100"/>
      <c r="BF294" s="100"/>
      <c r="BG294" s="100"/>
      <c r="BH294" s="100"/>
    </row>
    <row r="295" spans="49:60" x14ac:dyDescent="0.3">
      <c r="AW295" s="100"/>
      <c r="AX295" s="100"/>
      <c r="AY295" s="100"/>
      <c r="AZ295" s="100"/>
      <c r="BA295" s="100"/>
      <c r="BB295" s="100"/>
      <c r="BC295" s="100"/>
      <c r="BD295" s="100"/>
      <c r="BE295" s="100"/>
      <c r="BF295" s="100"/>
      <c r="BG295" s="100"/>
      <c r="BH295" s="100"/>
    </row>
    <row r="296" spans="49:60" x14ac:dyDescent="0.3">
      <c r="AW296" s="100"/>
      <c r="AX296" s="100"/>
      <c r="AY296" s="100"/>
      <c r="AZ296" s="100"/>
      <c r="BA296" s="100"/>
      <c r="BB296" s="100"/>
      <c r="BC296" s="100"/>
      <c r="BD296" s="100"/>
      <c r="BE296" s="100"/>
      <c r="BF296" s="100"/>
      <c r="BG296" s="100"/>
      <c r="BH296" s="100"/>
    </row>
    <row r="297" spans="49:60" x14ac:dyDescent="0.3">
      <c r="AW297" s="100"/>
      <c r="AX297" s="100"/>
      <c r="AY297" s="100"/>
      <c r="AZ297" s="100"/>
      <c r="BA297" s="100"/>
      <c r="BB297" s="100"/>
      <c r="BC297" s="100"/>
      <c r="BD297" s="100"/>
      <c r="BE297" s="100"/>
      <c r="BF297" s="100"/>
      <c r="BG297" s="100"/>
      <c r="BH297" s="100"/>
    </row>
    <row r="298" spans="49:60" x14ac:dyDescent="0.3">
      <c r="AW298" s="100"/>
      <c r="AX298" s="100"/>
      <c r="AY298" s="100"/>
      <c r="AZ298" s="100"/>
      <c r="BA298" s="100"/>
      <c r="BB298" s="100"/>
      <c r="BC298" s="100"/>
      <c r="BD298" s="100"/>
      <c r="BE298" s="100"/>
      <c r="BF298" s="100"/>
      <c r="BG298" s="100"/>
      <c r="BH298" s="100"/>
    </row>
    <row r="299" spans="49:60" x14ac:dyDescent="0.3">
      <c r="AW299" s="100"/>
      <c r="AX299" s="100"/>
      <c r="AY299" s="100"/>
      <c r="AZ299" s="100"/>
      <c r="BA299" s="100"/>
      <c r="BB299" s="100"/>
      <c r="BC299" s="100"/>
      <c r="BD299" s="100"/>
      <c r="BE299" s="100"/>
      <c r="BF299" s="100"/>
      <c r="BG299" s="100"/>
      <c r="BH299" s="100"/>
    </row>
  </sheetData>
  <mergeCells count="2">
    <mergeCell ref="A3:R3"/>
    <mergeCell ref="AA139:AB139"/>
  </mergeCells>
  <printOptions horizontalCentered="1" verticalCentered="1"/>
  <pageMargins left="0.6" right="0" top="0.19685039370078741" bottom="0.74803149606299213" header="0.31496062992125984" footer="0.31496062992125984"/>
  <pageSetup paperSize="9" scale="36" orientation="landscape" r:id="rId1"/>
  <ignoredErrors>
    <ignoredError sqref="A139:E151 A152:C152 A30:A126 A20:A25 A29 A153 A13:A19" numberStoredAsText="1"/>
    <ignoredError sqref="P140:Q145 P152 D165:Q165 J153 F152:O152 P151:Q151 P146 P147 P148 P149 D154 D155 D156 D157 D158 D159 D160 D161 D162 D163 D166 N166 D178 P178 P166 P150:Q150 Q147:Q149 D164 J164 J154 J155 J156 J157 J158 J159 J160 J161 J162 J163 N153 N164 N154 N155 N156 N157 N158 N159 N160 N161 N162 N163 P153 P164 P154 P155 P156 P157 P158 P159 P160 P161 P162 P163" formula="1"/>
    <ignoredError sqref="D152:E152 D153" numberStoredAsText="1"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4"/>
  <sheetViews>
    <sheetView zoomScale="85" zoomScaleNormal="85" workbookViewId="0">
      <pane xSplit="2" ySplit="4" topLeftCell="W5" activePane="bottomRight" state="frozen"/>
      <selection activeCell="AC80" sqref="AC80"/>
      <selection pane="topRight" activeCell="AC80" sqref="AC80"/>
      <selection pane="bottomLeft" activeCell="AC80" sqref="AC80"/>
      <selection pane="bottomRight" activeCell="AA6" sqref="AA6"/>
    </sheetView>
  </sheetViews>
  <sheetFormatPr baseColWidth="10" defaultRowHeight="12.75" x14ac:dyDescent="0.2"/>
  <cols>
    <col min="1" max="1" width="11.42578125" style="245"/>
    <col min="2" max="2" width="46.28515625" style="233" customWidth="1"/>
    <col min="3" max="10" width="12.5703125" style="233" customWidth="1"/>
    <col min="11" max="11" width="12.7109375" style="233" customWidth="1"/>
    <col min="12" max="12" width="12.85546875" style="233" customWidth="1"/>
    <col min="13" max="14" width="12.42578125" style="233" customWidth="1"/>
    <col min="15" max="15" width="12.85546875" style="233" customWidth="1"/>
    <col min="16" max="16" width="13.28515625" style="233" customWidth="1"/>
    <col min="17" max="17" width="13.140625" style="233" customWidth="1"/>
    <col min="18" max="18" width="13.42578125" style="233" customWidth="1"/>
    <col min="19" max="19" width="12.85546875" style="233" customWidth="1"/>
    <col min="20" max="20" width="12.5703125" style="233" customWidth="1"/>
    <col min="21" max="21" width="12.42578125" style="233" customWidth="1"/>
    <col min="22" max="22" width="12.7109375" style="233" customWidth="1"/>
    <col min="23" max="26" width="11.42578125" style="233" customWidth="1"/>
    <col min="27" max="27" width="13.28515625" style="233" customWidth="1"/>
    <col min="28" max="28" width="13.42578125" style="233" customWidth="1"/>
    <col min="29" max="254" width="11.42578125" style="233"/>
    <col min="255" max="255" width="66.28515625" style="233" customWidth="1"/>
    <col min="256" max="256" width="11.42578125" style="233"/>
    <col min="257" max="257" width="11.5703125" style="233" customWidth="1"/>
    <col min="258" max="279" width="0" style="233" hidden="1" customWidth="1"/>
    <col min="280" max="280" width="11.42578125" style="233" customWidth="1"/>
    <col min="281" max="510" width="11.42578125" style="233"/>
    <col min="511" max="511" width="66.28515625" style="233" customWidth="1"/>
    <col min="512" max="512" width="11.42578125" style="233"/>
    <col min="513" max="513" width="11.5703125" style="233" customWidth="1"/>
    <col min="514" max="535" width="0" style="233" hidden="1" customWidth="1"/>
    <col min="536" max="536" width="11.42578125" style="233" customWidth="1"/>
    <col min="537" max="766" width="11.42578125" style="233"/>
    <col min="767" max="767" width="66.28515625" style="233" customWidth="1"/>
    <col min="768" max="768" width="11.42578125" style="233"/>
    <col min="769" max="769" width="11.5703125" style="233" customWidth="1"/>
    <col min="770" max="791" width="0" style="233" hidden="1" customWidth="1"/>
    <col min="792" max="792" width="11.42578125" style="233" customWidth="1"/>
    <col min="793" max="1022" width="11.42578125" style="233"/>
    <col min="1023" max="1023" width="66.28515625" style="233" customWidth="1"/>
    <col min="1024" max="1024" width="11.42578125" style="233"/>
    <col min="1025" max="1025" width="11.5703125" style="233" customWidth="1"/>
    <col min="1026" max="1047" width="0" style="233" hidden="1" customWidth="1"/>
    <col min="1048" max="1048" width="11.42578125" style="233" customWidth="1"/>
    <col min="1049" max="1278" width="11.42578125" style="233"/>
    <col min="1279" max="1279" width="66.28515625" style="233" customWidth="1"/>
    <col min="1280" max="1280" width="11.42578125" style="233"/>
    <col min="1281" max="1281" width="11.5703125" style="233" customWidth="1"/>
    <col min="1282" max="1303" width="0" style="233" hidden="1" customWidth="1"/>
    <col min="1304" max="1304" width="11.42578125" style="233" customWidth="1"/>
    <col min="1305" max="1534" width="11.42578125" style="233"/>
    <col min="1535" max="1535" width="66.28515625" style="233" customWidth="1"/>
    <col min="1536" max="1536" width="11.42578125" style="233"/>
    <col min="1537" max="1537" width="11.5703125" style="233" customWidth="1"/>
    <col min="1538" max="1559" width="0" style="233" hidden="1" customWidth="1"/>
    <col min="1560" max="1560" width="11.42578125" style="233" customWidth="1"/>
    <col min="1561" max="1790" width="11.42578125" style="233"/>
    <col min="1791" max="1791" width="66.28515625" style="233" customWidth="1"/>
    <col min="1792" max="1792" width="11.42578125" style="233"/>
    <col min="1793" max="1793" width="11.5703125" style="233" customWidth="1"/>
    <col min="1794" max="1815" width="0" style="233" hidden="1" customWidth="1"/>
    <col min="1816" max="1816" width="11.42578125" style="233" customWidth="1"/>
    <col min="1817" max="2046" width="11.42578125" style="233"/>
    <col min="2047" max="2047" width="66.28515625" style="233" customWidth="1"/>
    <col min="2048" max="2048" width="11.42578125" style="233"/>
    <col min="2049" max="2049" width="11.5703125" style="233" customWidth="1"/>
    <col min="2050" max="2071" width="0" style="233" hidden="1" customWidth="1"/>
    <col min="2072" max="2072" width="11.42578125" style="233" customWidth="1"/>
    <col min="2073" max="2302" width="11.42578125" style="233"/>
    <col min="2303" max="2303" width="66.28515625" style="233" customWidth="1"/>
    <col min="2304" max="2304" width="11.42578125" style="233"/>
    <col min="2305" max="2305" width="11.5703125" style="233" customWidth="1"/>
    <col min="2306" max="2327" width="0" style="233" hidden="1" customWidth="1"/>
    <col min="2328" max="2328" width="11.42578125" style="233" customWidth="1"/>
    <col min="2329" max="2558" width="11.42578125" style="233"/>
    <col min="2559" max="2559" width="66.28515625" style="233" customWidth="1"/>
    <col min="2560" max="2560" width="11.42578125" style="233"/>
    <col min="2561" max="2561" width="11.5703125" style="233" customWidth="1"/>
    <col min="2562" max="2583" width="0" style="233" hidden="1" customWidth="1"/>
    <col min="2584" max="2584" width="11.42578125" style="233" customWidth="1"/>
    <col min="2585" max="2814" width="11.42578125" style="233"/>
    <col min="2815" max="2815" width="66.28515625" style="233" customWidth="1"/>
    <col min="2816" max="2816" width="11.42578125" style="233"/>
    <col min="2817" max="2817" width="11.5703125" style="233" customWidth="1"/>
    <col min="2818" max="2839" width="0" style="233" hidden="1" customWidth="1"/>
    <col min="2840" max="2840" width="11.42578125" style="233" customWidth="1"/>
    <col min="2841" max="3070" width="11.42578125" style="233"/>
    <col min="3071" max="3071" width="66.28515625" style="233" customWidth="1"/>
    <col min="3072" max="3072" width="11.42578125" style="233"/>
    <col min="3073" max="3073" width="11.5703125" style="233" customWidth="1"/>
    <col min="3074" max="3095" width="0" style="233" hidden="1" customWidth="1"/>
    <col min="3096" max="3096" width="11.42578125" style="233" customWidth="1"/>
    <col min="3097" max="3326" width="11.42578125" style="233"/>
    <col min="3327" max="3327" width="66.28515625" style="233" customWidth="1"/>
    <col min="3328" max="3328" width="11.42578125" style="233"/>
    <col min="3329" max="3329" width="11.5703125" style="233" customWidth="1"/>
    <col min="3330" max="3351" width="0" style="233" hidden="1" customWidth="1"/>
    <col min="3352" max="3352" width="11.42578125" style="233" customWidth="1"/>
    <col min="3353" max="3582" width="11.42578125" style="233"/>
    <col min="3583" max="3583" width="66.28515625" style="233" customWidth="1"/>
    <col min="3584" max="3584" width="11.42578125" style="233"/>
    <col min="3585" max="3585" width="11.5703125" style="233" customWidth="1"/>
    <col min="3586" max="3607" width="0" style="233" hidden="1" customWidth="1"/>
    <col min="3608" max="3608" width="11.42578125" style="233" customWidth="1"/>
    <col min="3609" max="3838" width="11.42578125" style="233"/>
    <col min="3839" max="3839" width="66.28515625" style="233" customWidth="1"/>
    <col min="3840" max="3840" width="11.42578125" style="233"/>
    <col min="3841" max="3841" width="11.5703125" style="233" customWidth="1"/>
    <col min="3842" max="3863" width="0" style="233" hidden="1" customWidth="1"/>
    <col min="3864" max="3864" width="11.42578125" style="233" customWidth="1"/>
    <col min="3865" max="4094" width="11.42578125" style="233"/>
    <col min="4095" max="4095" width="66.28515625" style="233" customWidth="1"/>
    <col min="4096" max="4096" width="11.42578125" style="233"/>
    <col min="4097" max="4097" width="11.5703125" style="233" customWidth="1"/>
    <col min="4098" max="4119" width="0" style="233" hidden="1" customWidth="1"/>
    <col min="4120" max="4120" width="11.42578125" style="233" customWidth="1"/>
    <col min="4121" max="4350" width="11.42578125" style="233"/>
    <col min="4351" max="4351" width="66.28515625" style="233" customWidth="1"/>
    <col min="4352" max="4352" width="11.42578125" style="233"/>
    <col min="4353" max="4353" width="11.5703125" style="233" customWidth="1"/>
    <col min="4354" max="4375" width="0" style="233" hidden="1" customWidth="1"/>
    <col min="4376" max="4376" width="11.42578125" style="233" customWidth="1"/>
    <col min="4377" max="4606" width="11.42578125" style="233"/>
    <col min="4607" max="4607" width="66.28515625" style="233" customWidth="1"/>
    <col min="4608" max="4608" width="11.42578125" style="233"/>
    <col min="4609" max="4609" width="11.5703125" style="233" customWidth="1"/>
    <col min="4610" max="4631" width="0" style="233" hidden="1" customWidth="1"/>
    <col min="4632" max="4632" width="11.42578125" style="233" customWidth="1"/>
    <col min="4633" max="4862" width="11.42578125" style="233"/>
    <col min="4863" max="4863" width="66.28515625" style="233" customWidth="1"/>
    <col min="4864" max="4864" width="11.42578125" style="233"/>
    <col min="4865" max="4865" width="11.5703125" style="233" customWidth="1"/>
    <col min="4866" max="4887" width="0" style="233" hidden="1" customWidth="1"/>
    <col min="4888" max="4888" width="11.42578125" style="233" customWidth="1"/>
    <col min="4889" max="5118" width="11.42578125" style="233"/>
    <col min="5119" max="5119" width="66.28515625" style="233" customWidth="1"/>
    <col min="5120" max="5120" width="11.42578125" style="233"/>
    <col min="5121" max="5121" width="11.5703125" style="233" customWidth="1"/>
    <col min="5122" max="5143" width="0" style="233" hidden="1" customWidth="1"/>
    <col min="5144" max="5144" width="11.42578125" style="233" customWidth="1"/>
    <col min="5145" max="5374" width="11.42578125" style="233"/>
    <col min="5375" max="5375" width="66.28515625" style="233" customWidth="1"/>
    <col min="5376" max="5376" width="11.42578125" style="233"/>
    <col min="5377" max="5377" width="11.5703125" style="233" customWidth="1"/>
    <col min="5378" max="5399" width="0" style="233" hidden="1" customWidth="1"/>
    <col min="5400" max="5400" width="11.42578125" style="233" customWidth="1"/>
    <col min="5401" max="5630" width="11.42578125" style="233"/>
    <col min="5631" max="5631" width="66.28515625" style="233" customWidth="1"/>
    <col min="5632" max="5632" width="11.42578125" style="233"/>
    <col min="5633" max="5633" width="11.5703125" style="233" customWidth="1"/>
    <col min="5634" max="5655" width="0" style="233" hidden="1" customWidth="1"/>
    <col min="5656" max="5656" width="11.42578125" style="233" customWidth="1"/>
    <col min="5657" max="5886" width="11.42578125" style="233"/>
    <col min="5887" max="5887" width="66.28515625" style="233" customWidth="1"/>
    <col min="5888" max="5888" width="11.42578125" style="233"/>
    <col min="5889" max="5889" width="11.5703125" style="233" customWidth="1"/>
    <col min="5890" max="5911" width="0" style="233" hidden="1" customWidth="1"/>
    <col min="5912" max="5912" width="11.42578125" style="233" customWidth="1"/>
    <col min="5913" max="6142" width="11.42578125" style="233"/>
    <col min="6143" max="6143" width="66.28515625" style="233" customWidth="1"/>
    <col min="6144" max="6144" width="11.42578125" style="233"/>
    <col min="6145" max="6145" width="11.5703125" style="233" customWidth="1"/>
    <col min="6146" max="6167" width="0" style="233" hidden="1" customWidth="1"/>
    <col min="6168" max="6168" width="11.42578125" style="233" customWidth="1"/>
    <col min="6169" max="6398" width="11.42578125" style="233"/>
    <col min="6399" max="6399" width="66.28515625" style="233" customWidth="1"/>
    <col min="6400" max="6400" width="11.42578125" style="233"/>
    <col min="6401" max="6401" width="11.5703125" style="233" customWidth="1"/>
    <col min="6402" max="6423" width="0" style="233" hidden="1" customWidth="1"/>
    <col min="6424" max="6424" width="11.42578125" style="233" customWidth="1"/>
    <col min="6425" max="6654" width="11.42578125" style="233"/>
    <col min="6655" max="6655" width="66.28515625" style="233" customWidth="1"/>
    <col min="6656" max="6656" width="11.42578125" style="233"/>
    <col min="6657" max="6657" width="11.5703125" style="233" customWidth="1"/>
    <col min="6658" max="6679" width="0" style="233" hidden="1" customWidth="1"/>
    <col min="6680" max="6680" width="11.42578125" style="233" customWidth="1"/>
    <col min="6681" max="6910" width="11.42578125" style="233"/>
    <col min="6911" max="6911" width="66.28515625" style="233" customWidth="1"/>
    <col min="6912" max="6912" width="11.42578125" style="233"/>
    <col min="6913" max="6913" width="11.5703125" style="233" customWidth="1"/>
    <col min="6914" max="6935" width="0" style="233" hidden="1" customWidth="1"/>
    <col min="6936" max="6936" width="11.42578125" style="233" customWidth="1"/>
    <col min="6937" max="7166" width="11.42578125" style="233"/>
    <col min="7167" max="7167" width="66.28515625" style="233" customWidth="1"/>
    <col min="7168" max="7168" width="11.42578125" style="233"/>
    <col min="7169" max="7169" width="11.5703125" style="233" customWidth="1"/>
    <col min="7170" max="7191" width="0" style="233" hidden="1" customWidth="1"/>
    <col min="7192" max="7192" width="11.42578125" style="233" customWidth="1"/>
    <col min="7193" max="7422" width="11.42578125" style="233"/>
    <col min="7423" max="7423" width="66.28515625" style="233" customWidth="1"/>
    <col min="7424" max="7424" width="11.42578125" style="233"/>
    <col min="7425" max="7425" width="11.5703125" style="233" customWidth="1"/>
    <col min="7426" max="7447" width="0" style="233" hidden="1" customWidth="1"/>
    <col min="7448" max="7448" width="11.42578125" style="233" customWidth="1"/>
    <col min="7449" max="7678" width="11.42578125" style="233"/>
    <col min="7679" max="7679" width="66.28515625" style="233" customWidth="1"/>
    <col min="7680" max="7680" width="11.42578125" style="233"/>
    <col min="7681" max="7681" width="11.5703125" style="233" customWidth="1"/>
    <col min="7682" max="7703" width="0" style="233" hidden="1" customWidth="1"/>
    <col min="7704" max="7704" width="11.42578125" style="233" customWidth="1"/>
    <col min="7705" max="7934" width="11.42578125" style="233"/>
    <col min="7935" max="7935" width="66.28515625" style="233" customWidth="1"/>
    <col min="7936" max="7936" width="11.42578125" style="233"/>
    <col min="7937" max="7937" width="11.5703125" style="233" customWidth="1"/>
    <col min="7938" max="7959" width="0" style="233" hidden="1" customWidth="1"/>
    <col min="7960" max="7960" width="11.42578125" style="233" customWidth="1"/>
    <col min="7961" max="8190" width="11.42578125" style="233"/>
    <col min="8191" max="8191" width="66.28515625" style="233" customWidth="1"/>
    <col min="8192" max="8192" width="11.42578125" style="233"/>
    <col min="8193" max="8193" width="11.5703125" style="233" customWidth="1"/>
    <col min="8194" max="8215" width="0" style="233" hidden="1" customWidth="1"/>
    <col min="8216" max="8216" width="11.42578125" style="233" customWidth="1"/>
    <col min="8217" max="8446" width="11.42578125" style="233"/>
    <col min="8447" max="8447" width="66.28515625" style="233" customWidth="1"/>
    <col min="8448" max="8448" width="11.42578125" style="233"/>
    <col min="8449" max="8449" width="11.5703125" style="233" customWidth="1"/>
    <col min="8450" max="8471" width="0" style="233" hidden="1" customWidth="1"/>
    <col min="8472" max="8472" width="11.42578125" style="233" customWidth="1"/>
    <col min="8473" max="8702" width="11.42578125" style="233"/>
    <col min="8703" max="8703" width="66.28515625" style="233" customWidth="1"/>
    <col min="8704" max="8704" width="11.42578125" style="233"/>
    <col min="8705" max="8705" width="11.5703125" style="233" customWidth="1"/>
    <col min="8706" max="8727" width="0" style="233" hidden="1" customWidth="1"/>
    <col min="8728" max="8728" width="11.42578125" style="233" customWidth="1"/>
    <col min="8729" max="8958" width="11.42578125" style="233"/>
    <col min="8959" max="8959" width="66.28515625" style="233" customWidth="1"/>
    <col min="8960" max="8960" width="11.42578125" style="233"/>
    <col min="8961" max="8961" width="11.5703125" style="233" customWidth="1"/>
    <col min="8962" max="8983" width="0" style="233" hidden="1" customWidth="1"/>
    <col min="8984" max="8984" width="11.42578125" style="233" customWidth="1"/>
    <col min="8985" max="9214" width="11.42578125" style="233"/>
    <col min="9215" max="9215" width="66.28515625" style="233" customWidth="1"/>
    <col min="9216" max="9216" width="11.42578125" style="233"/>
    <col min="9217" max="9217" width="11.5703125" style="233" customWidth="1"/>
    <col min="9218" max="9239" width="0" style="233" hidden="1" customWidth="1"/>
    <col min="9240" max="9240" width="11.42578125" style="233" customWidth="1"/>
    <col min="9241" max="9470" width="11.42578125" style="233"/>
    <col min="9471" max="9471" width="66.28515625" style="233" customWidth="1"/>
    <col min="9472" max="9472" width="11.42578125" style="233"/>
    <col min="9473" max="9473" width="11.5703125" style="233" customWidth="1"/>
    <col min="9474" max="9495" width="0" style="233" hidden="1" customWidth="1"/>
    <col min="9496" max="9496" width="11.42578125" style="233" customWidth="1"/>
    <col min="9497" max="9726" width="11.42578125" style="233"/>
    <col min="9727" max="9727" width="66.28515625" style="233" customWidth="1"/>
    <col min="9728" max="9728" width="11.42578125" style="233"/>
    <col min="9729" max="9729" width="11.5703125" style="233" customWidth="1"/>
    <col min="9730" max="9751" width="0" style="233" hidden="1" customWidth="1"/>
    <col min="9752" max="9752" width="11.42578125" style="233" customWidth="1"/>
    <col min="9753" max="9982" width="11.42578125" style="233"/>
    <col min="9983" max="9983" width="66.28515625" style="233" customWidth="1"/>
    <col min="9984" max="9984" width="11.42578125" style="233"/>
    <col min="9985" max="9985" width="11.5703125" style="233" customWidth="1"/>
    <col min="9986" max="10007" width="0" style="233" hidden="1" customWidth="1"/>
    <col min="10008" max="10008" width="11.42578125" style="233" customWidth="1"/>
    <col min="10009" max="10238" width="11.42578125" style="233"/>
    <col min="10239" max="10239" width="66.28515625" style="233" customWidth="1"/>
    <col min="10240" max="10240" width="11.42578125" style="233"/>
    <col min="10241" max="10241" width="11.5703125" style="233" customWidth="1"/>
    <col min="10242" max="10263" width="0" style="233" hidden="1" customWidth="1"/>
    <col min="10264" max="10264" width="11.42578125" style="233" customWidth="1"/>
    <col min="10265" max="10494" width="11.42578125" style="233"/>
    <col min="10495" max="10495" width="66.28515625" style="233" customWidth="1"/>
    <col min="10496" max="10496" width="11.42578125" style="233"/>
    <col min="10497" max="10497" width="11.5703125" style="233" customWidth="1"/>
    <col min="10498" max="10519" width="0" style="233" hidden="1" customWidth="1"/>
    <col min="10520" max="10520" width="11.42578125" style="233" customWidth="1"/>
    <col min="10521" max="10750" width="11.42578125" style="233"/>
    <col min="10751" max="10751" width="66.28515625" style="233" customWidth="1"/>
    <col min="10752" max="10752" width="11.42578125" style="233"/>
    <col min="10753" max="10753" width="11.5703125" style="233" customWidth="1"/>
    <col min="10754" max="10775" width="0" style="233" hidden="1" customWidth="1"/>
    <col min="10776" max="10776" width="11.42578125" style="233" customWidth="1"/>
    <col min="10777" max="11006" width="11.42578125" style="233"/>
    <col min="11007" max="11007" width="66.28515625" style="233" customWidth="1"/>
    <col min="11008" max="11008" width="11.42578125" style="233"/>
    <col min="11009" max="11009" width="11.5703125" style="233" customWidth="1"/>
    <col min="11010" max="11031" width="0" style="233" hidden="1" customWidth="1"/>
    <col min="11032" max="11032" width="11.42578125" style="233" customWidth="1"/>
    <col min="11033" max="11262" width="11.42578125" style="233"/>
    <col min="11263" max="11263" width="66.28515625" style="233" customWidth="1"/>
    <col min="11264" max="11264" width="11.42578125" style="233"/>
    <col min="11265" max="11265" width="11.5703125" style="233" customWidth="1"/>
    <col min="11266" max="11287" width="0" style="233" hidden="1" customWidth="1"/>
    <col min="11288" max="11288" width="11.42578125" style="233" customWidth="1"/>
    <col min="11289" max="11518" width="11.42578125" style="233"/>
    <col min="11519" max="11519" width="66.28515625" style="233" customWidth="1"/>
    <col min="11520" max="11520" width="11.42578125" style="233"/>
    <col min="11521" max="11521" width="11.5703125" style="233" customWidth="1"/>
    <col min="11522" max="11543" width="0" style="233" hidden="1" customWidth="1"/>
    <col min="11544" max="11544" width="11.42578125" style="233" customWidth="1"/>
    <col min="11545" max="11774" width="11.42578125" style="233"/>
    <col min="11775" max="11775" width="66.28515625" style="233" customWidth="1"/>
    <col min="11776" max="11776" width="11.42578125" style="233"/>
    <col min="11777" max="11777" width="11.5703125" style="233" customWidth="1"/>
    <col min="11778" max="11799" width="0" style="233" hidden="1" customWidth="1"/>
    <col min="11800" max="11800" width="11.42578125" style="233" customWidth="1"/>
    <col min="11801" max="12030" width="11.42578125" style="233"/>
    <col min="12031" max="12031" width="66.28515625" style="233" customWidth="1"/>
    <col min="12032" max="12032" width="11.42578125" style="233"/>
    <col min="12033" max="12033" width="11.5703125" style="233" customWidth="1"/>
    <col min="12034" max="12055" width="0" style="233" hidden="1" customWidth="1"/>
    <col min="12056" max="12056" width="11.42578125" style="233" customWidth="1"/>
    <col min="12057" max="12286" width="11.42578125" style="233"/>
    <col min="12287" max="12287" width="66.28515625" style="233" customWidth="1"/>
    <col min="12288" max="12288" width="11.42578125" style="233"/>
    <col min="12289" max="12289" width="11.5703125" style="233" customWidth="1"/>
    <col min="12290" max="12311" width="0" style="233" hidden="1" customWidth="1"/>
    <col min="12312" max="12312" width="11.42578125" style="233" customWidth="1"/>
    <col min="12313" max="12542" width="11.42578125" style="233"/>
    <col min="12543" max="12543" width="66.28515625" style="233" customWidth="1"/>
    <col min="12544" max="12544" width="11.42578125" style="233"/>
    <col min="12545" max="12545" width="11.5703125" style="233" customWidth="1"/>
    <col min="12546" max="12567" width="0" style="233" hidden="1" customWidth="1"/>
    <col min="12568" max="12568" width="11.42578125" style="233" customWidth="1"/>
    <col min="12569" max="12798" width="11.42578125" style="233"/>
    <col min="12799" max="12799" width="66.28515625" style="233" customWidth="1"/>
    <col min="12800" max="12800" width="11.42578125" style="233"/>
    <col min="12801" max="12801" width="11.5703125" style="233" customWidth="1"/>
    <col min="12802" max="12823" width="0" style="233" hidden="1" customWidth="1"/>
    <col min="12824" max="12824" width="11.42578125" style="233" customWidth="1"/>
    <col min="12825" max="13054" width="11.42578125" style="233"/>
    <col min="13055" max="13055" width="66.28515625" style="233" customWidth="1"/>
    <col min="13056" max="13056" width="11.42578125" style="233"/>
    <col min="13057" max="13057" width="11.5703125" style="233" customWidth="1"/>
    <col min="13058" max="13079" width="0" style="233" hidden="1" customWidth="1"/>
    <col min="13080" max="13080" width="11.42578125" style="233" customWidth="1"/>
    <col min="13081" max="13310" width="11.42578125" style="233"/>
    <col min="13311" max="13311" width="66.28515625" style="233" customWidth="1"/>
    <col min="13312" max="13312" width="11.42578125" style="233"/>
    <col min="13313" max="13313" width="11.5703125" style="233" customWidth="1"/>
    <col min="13314" max="13335" width="0" style="233" hidden="1" customWidth="1"/>
    <col min="13336" max="13336" width="11.42578125" style="233" customWidth="1"/>
    <col min="13337" max="13566" width="11.42578125" style="233"/>
    <col min="13567" max="13567" width="66.28515625" style="233" customWidth="1"/>
    <col min="13568" max="13568" width="11.42578125" style="233"/>
    <col min="13569" max="13569" width="11.5703125" style="233" customWidth="1"/>
    <col min="13570" max="13591" width="0" style="233" hidden="1" customWidth="1"/>
    <col min="13592" max="13592" width="11.42578125" style="233" customWidth="1"/>
    <col min="13593" max="13822" width="11.42578125" style="233"/>
    <col min="13823" max="13823" width="66.28515625" style="233" customWidth="1"/>
    <col min="13824" max="13824" width="11.42578125" style="233"/>
    <col min="13825" max="13825" width="11.5703125" style="233" customWidth="1"/>
    <col min="13826" max="13847" width="0" style="233" hidden="1" customWidth="1"/>
    <col min="13848" max="13848" width="11.42578125" style="233" customWidth="1"/>
    <col min="13849" max="14078" width="11.42578125" style="233"/>
    <col min="14079" max="14079" width="66.28515625" style="233" customWidth="1"/>
    <col min="14080" max="14080" width="11.42578125" style="233"/>
    <col min="14081" max="14081" width="11.5703125" style="233" customWidth="1"/>
    <col min="14082" max="14103" width="0" style="233" hidden="1" customWidth="1"/>
    <col min="14104" max="14104" width="11.42578125" style="233" customWidth="1"/>
    <col min="14105" max="14334" width="11.42578125" style="233"/>
    <col min="14335" max="14335" width="66.28515625" style="233" customWidth="1"/>
    <col min="14336" max="14336" width="11.42578125" style="233"/>
    <col min="14337" max="14337" width="11.5703125" style="233" customWidth="1"/>
    <col min="14338" max="14359" width="0" style="233" hidden="1" customWidth="1"/>
    <col min="14360" max="14360" width="11.42578125" style="233" customWidth="1"/>
    <col min="14361" max="14590" width="11.42578125" style="233"/>
    <col min="14591" max="14591" width="66.28515625" style="233" customWidth="1"/>
    <col min="14592" max="14592" width="11.42578125" style="233"/>
    <col min="14593" max="14593" width="11.5703125" style="233" customWidth="1"/>
    <col min="14594" max="14615" width="0" style="233" hidden="1" customWidth="1"/>
    <col min="14616" max="14616" width="11.42578125" style="233" customWidth="1"/>
    <col min="14617" max="14846" width="11.42578125" style="233"/>
    <col min="14847" max="14847" width="66.28515625" style="233" customWidth="1"/>
    <col min="14848" max="14848" width="11.42578125" style="233"/>
    <col min="14849" max="14849" width="11.5703125" style="233" customWidth="1"/>
    <col min="14850" max="14871" width="0" style="233" hidden="1" customWidth="1"/>
    <col min="14872" max="14872" width="11.42578125" style="233" customWidth="1"/>
    <col min="14873" max="15102" width="11.42578125" style="233"/>
    <col min="15103" max="15103" width="66.28515625" style="233" customWidth="1"/>
    <col min="15104" max="15104" width="11.42578125" style="233"/>
    <col min="15105" max="15105" width="11.5703125" style="233" customWidth="1"/>
    <col min="15106" max="15127" width="0" style="233" hidden="1" customWidth="1"/>
    <col min="15128" max="15128" width="11.42578125" style="233" customWidth="1"/>
    <col min="15129" max="15358" width="11.42578125" style="233"/>
    <col min="15359" max="15359" width="66.28515625" style="233" customWidth="1"/>
    <col min="15360" max="15360" width="11.42578125" style="233"/>
    <col min="15361" max="15361" width="11.5703125" style="233" customWidth="1"/>
    <col min="15362" max="15383" width="0" style="233" hidden="1" customWidth="1"/>
    <col min="15384" max="15384" width="11.42578125" style="233" customWidth="1"/>
    <col min="15385" max="15614" width="11.42578125" style="233"/>
    <col min="15615" max="15615" width="66.28515625" style="233" customWidth="1"/>
    <col min="15616" max="15616" width="11.42578125" style="233"/>
    <col min="15617" max="15617" width="11.5703125" style="233" customWidth="1"/>
    <col min="15618" max="15639" width="0" style="233" hidden="1" customWidth="1"/>
    <col min="15640" max="15640" width="11.42578125" style="233" customWidth="1"/>
    <col min="15641" max="15870" width="11.42578125" style="233"/>
    <col min="15871" max="15871" width="66.28515625" style="233" customWidth="1"/>
    <col min="15872" max="15872" width="11.42578125" style="233"/>
    <col min="15873" max="15873" width="11.5703125" style="233" customWidth="1"/>
    <col min="15874" max="15895" width="0" style="233" hidden="1" customWidth="1"/>
    <col min="15896" max="15896" width="11.42578125" style="233" customWidth="1"/>
    <col min="15897" max="16126" width="11.42578125" style="233"/>
    <col min="16127" max="16127" width="66.28515625" style="233" customWidth="1"/>
    <col min="16128" max="16128" width="11.42578125" style="233"/>
    <col min="16129" max="16129" width="11.5703125" style="233" customWidth="1"/>
    <col min="16130" max="16151" width="0" style="233" hidden="1" customWidth="1"/>
    <col min="16152" max="16152" width="11.42578125" style="233" customWidth="1"/>
    <col min="16153" max="16384" width="11.42578125" style="233"/>
  </cols>
  <sheetData>
    <row r="1" spans="1:40" s="225" customFormat="1" x14ac:dyDescent="0.2">
      <c r="A1" s="224" t="s">
        <v>226</v>
      </c>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row>
    <row r="2" spans="1:40" s="225" customFormat="1" x14ac:dyDescent="0.2">
      <c r="A2" s="224" t="s">
        <v>105</v>
      </c>
    </row>
    <row r="3" spans="1:40" s="225" customFormat="1" ht="12.75" customHeight="1" x14ac:dyDescent="0.2">
      <c r="A3" s="319" t="s">
        <v>0</v>
      </c>
      <c r="B3" s="321" t="s">
        <v>87</v>
      </c>
      <c r="C3" s="319" t="s">
        <v>88</v>
      </c>
      <c r="D3" s="319"/>
      <c r="E3" s="319" t="s">
        <v>89</v>
      </c>
      <c r="F3" s="319"/>
      <c r="G3" s="319" t="s">
        <v>90</v>
      </c>
      <c r="H3" s="319"/>
      <c r="I3" s="319" t="s">
        <v>91</v>
      </c>
      <c r="J3" s="319"/>
      <c r="K3" s="319" t="s">
        <v>92</v>
      </c>
      <c r="L3" s="319"/>
      <c r="M3" s="319" t="s">
        <v>93</v>
      </c>
      <c r="N3" s="319"/>
      <c r="O3" s="319" t="s">
        <v>94</v>
      </c>
      <c r="P3" s="319"/>
      <c r="Q3" s="323" t="s">
        <v>95</v>
      </c>
      <c r="R3" s="324"/>
      <c r="S3" s="323" t="s">
        <v>96</v>
      </c>
      <c r="T3" s="324"/>
      <c r="U3" s="323" t="s">
        <v>97</v>
      </c>
      <c r="V3" s="324"/>
      <c r="W3" s="323" t="s">
        <v>98</v>
      </c>
      <c r="X3" s="324"/>
      <c r="Y3" s="323" t="s">
        <v>99</v>
      </c>
      <c r="Z3" s="324"/>
      <c r="AA3" s="319" t="s">
        <v>100</v>
      </c>
      <c r="AB3" s="319" t="s">
        <v>47</v>
      </c>
      <c r="AC3" s="225" t="s">
        <v>255</v>
      </c>
      <c r="AD3" s="225" t="s">
        <v>256</v>
      </c>
      <c r="AE3" s="225" t="s">
        <v>257</v>
      </c>
      <c r="AF3" s="225" t="s">
        <v>258</v>
      </c>
      <c r="AG3" s="225" t="s">
        <v>259</v>
      </c>
      <c r="AH3" s="225" t="s">
        <v>260</v>
      </c>
      <c r="AI3" s="225" t="s">
        <v>261</v>
      </c>
      <c r="AJ3" s="225" t="s">
        <v>262</v>
      </c>
      <c r="AK3" s="225" t="s">
        <v>263</v>
      </c>
      <c r="AL3" s="225" t="s">
        <v>264</v>
      </c>
      <c r="AM3" s="225" t="s">
        <v>265</v>
      </c>
      <c r="AN3" s="225" t="s">
        <v>266</v>
      </c>
    </row>
    <row r="4" spans="1:40" s="225" customFormat="1" x14ac:dyDescent="0.2">
      <c r="A4" s="320"/>
      <c r="B4" s="322"/>
      <c r="C4" s="227" t="s">
        <v>117</v>
      </c>
      <c r="D4" s="227" t="s">
        <v>101</v>
      </c>
      <c r="E4" s="227" t="s">
        <v>117</v>
      </c>
      <c r="F4" s="227" t="s">
        <v>101</v>
      </c>
      <c r="G4" s="227" t="s">
        <v>117</v>
      </c>
      <c r="H4" s="227" t="s">
        <v>101</v>
      </c>
      <c r="I4" s="227" t="s">
        <v>117</v>
      </c>
      <c r="J4" s="227" t="s">
        <v>101</v>
      </c>
      <c r="K4" s="227" t="s">
        <v>117</v>
      </c>
      <c r="L4" s="227" t="s">
        <v>101</v>
      </c>
      <c r="M4" s="227" t="s">
        <v>117</v>
      </c>
      <c r="N4" s="227" t="s">
        <v>101</v>
      </c>
      <c r="O4" s="227" t="s">
        <v>117</v>
      </c>
      <c r="P4" s="227" t="s">
        <v>101</v>
      </c>
      <c r="Q4" s="227" t="s">
        <v>117</v>
      </c>
      <c r="R4" s="227" t="s">
        <v>101</v>
      </c>
      <c r="S4" s="227" t="s">
        <v>117</v>
      </c>
      <c r="T4" s="227" t="s">
        <v>101</v>
      </c>
      <c r="U4" s="227" t="s">
        <v>117</v>
      </c>
      <c r="V4" s="227" t="s">
        <v>101</v>
      </c>
      <c r="W4" s="227" t="s">
        <v>117</v>
      </c>
      <c r="X4" s="227" t="s">
        <v>101</v>
      </c>
      <c r="Y4" s="227" t="s">
        <v>117</v>
      </c>
      <c r="Z4" s="227" t="s">
        <v>101</v>
      </c>
      <c r="AA4" s="227" t="s">
        <v>117</v>
      </c>
      <c r="AB4" s="227" t="s">
        <v>101</v>
      </c>
    </row>
    <row r="5" spans="1:40" x14ac:dyDescent="0.2">
      <c r="A5" s="228" t="s">
        <v>85</v>
      </c>
      <c r="B5" s="247" t="s">
        <v>100</v>
      </c>
      <c r="C5" s="232">
        <v>416528474</v>
      </c>
      <c r="D5" s="231">
        <v>753498818</v>
      </c>
      <c r="E5" s="230">
        <v>421959679</v>
      </c>
      <c r="F5" s="231">
        <v>775465543</v>
      </c>
      <c r="G5" s="230">
        <v>460527849</v>
      </c>
      <c r="H5" s="231">
        <v>854778929</v>
      </c>
      <c r="I5" s="232">
        <v>392546893</v>
      </c>
      <c r="J5" s="231">
        <v>759653444</v>
      </c>
      <c r="K5" s="232">
        <v>423198323</v>
      </c>
      <c r="L5" s="231">
        <v>772862810</v>
      </c>
      <c r="M5" s="232">
        <v>428105234</v>
      </c>
      <c r="N5" s="231">
        <v>744462918</v>
      </c>
      <c r="O5" s="232">
        <v>526120080</v>
      </c>
      <c r="P5" s="231">
        <v>854195771</v>
      </c>
      <c r="Q5" s="232">
        <v>391963642</v>
      </c>
      <c r="R5" s="231">
        <v>752516033</v>
      </c>
      <c r="S5" s="232">
        <v>424990747</v>
      </c>
      <c r="T5" s="231">
        <v>759753745</v>
      </c>
      <c r="U5" s="232">
        <v>0</v>
      </c>
      <c r="V5" s="231">
        <v>0</v>
      </c>
      <c r="W5" s="232">
        <v>0</v>
      </c>
      <c r="X5" s="231">
        <v>0</v>
      </c>
      <c r="Y5" s="232">
        <v>0</v>
      </c>
      <c r="Z5" s="232">
        <v>0</v>
      </c>
      <c r="AA5" s="230">
        <v>1675176452</v>
      </c>
      <c r="AB5" s="231">
        <v>3100526252</v>
      </c>
    </row>
    <row r="6" spans="1:40" x14ac:dyDescent="0.2">
      <c r="A6" s="234"/>
      <c r="B6" s="248"/>
      <c r="C6" s="118">
        <f t="shared" ref="C6:AA6" si="0">C7+C23+C53+C68</f>
        <v>416528474</v>
      </c>
      <c r="D6" s="119">
        <f t="shared" si="0"/>
        <v>753498818</v>
      </c>
      <c r="E6" s="118">
        <f t="shared" si="0"/>
        <v>421959679</v>
      </c>
      <c r="F6" s="119">
        <f t="shared" si="0"/>
        <v>775465543</v>
      </c>
      <c r="G6" s="118">
        <f t="shared" si="0"/>
        <v>460527849</v>
      </c>
      <c r="H6" s="119">
        <f t="shared" si="0"/>
        <v>854778929</v>
      </c>
      <c r="I6" s="264">
        <f t="shared" si="0"/>
        <v>392546893</v>
      </c>
      <c r="J6" s="119">
        <f t="shared" si="0"/>
        <v>759653444</v>
      </c>
      <c r="K6" s="118">
        <f t="shared" si="0"/>
        <v>423198323</v>
      </c>
      <c r="L6" s="119">
        <f t="shared" si="0"/>
        <v>772862810</v>
      </c>
      <c r="M6" s="118">
        <f t="shared" si="0"/>
        <v>428105234</v>
      </c>
      <c r="N6" s="119">
        <f t="shared" si="0"/>
        <v>744462918</v>
      </c>
      <c r="O6" s="118">
        <f t="shared" si="0"/>
        <v>526120080</v>
      </c>
      <c r="P6" s="119">
        <f t="shared" si="0"/>
        <v>854195771</v>
      </c>
      <c r="Q6" s="118">
        <f t="shared" si="0"/>
        <v>391963642</v>
      </c>
      <c r="R6" s="119">
        <f t="shared" si="0"/>
        <v>752516033</v>
      </c>
      <c r="S6" s="118">
        <f t="shared" si="0"/>
        <v>446038618</v>
      </c>
      <c r="T6" s="119">
        <f t="shared" si="0"/>
        <v>793888221</v>
      </c>
      <c r="U6" s="118">
        <f t="shared" si="0"/>
        <v>543639998</v>
      </c>
      <c r="V6" s="119">
        <f t="shared" si="0"/>
        <v>884030439</v>
      </c>
      <c r="W6" s="118">
        <f t="shared" si="0"/>
        <v>472410638</v>
      </c>
      <c r="X6" s="119">
        <f t="shared" si="0"/>
        <v>779287372</v>
      </c>
      <c r="Y6" s="118">
        <f t="shared" si="0"/>
        <v>561936673</v>
      </c>
      <c r="Z6" s="119">
        <f t="shared" si="0"/>
        <v>957792290</v>
      </c>
      <c r="AA6" s="118">
        <f t="shared" si="0"/>
        <v>5484976101</v>
      </c>
      <c r="AB6" s="119">
        <f>AB7+AB23+AB53+AB68</f>
        <v>9682432588</v>
      </c>
    </row>
    <row r="7" spans="1:40" x14ac:dyDescent="0.2">
      <c r="A7" s="17" t="s">
        <v>124</v>
      </c>
      <c r="B7" s="18"/>
      <c r="C7" s="120">
        <f t="shared" ref="C7:Z7" si="1">+C8+C16</f>
        <v>63457687</v>
      </c>
      <c r="D7" s="121">
        <f t="shared" si="1"/>
        <v>179035617</v>
      </c>
      <c r="E7" s="120">
        <f t="shared" si="1"/>
        <v>57408005</v>
      </c>
      <c r="F7" s="121">
        <f t="shared" si="1"/>
        <v>159335682</v>
      </c>
      <c r="G7" s="120">
        <f t="shared" si="1"/>
        <v>64269998</v>
      </c>
      <c r="H7" s="121">
        <f t="shared" si="1"/>
        <v>187582444</v>
      </c>
      <c r="I7" s="265">
        <f t="shared" si="1"/>
        <v>55199982</v>
      </c>
      <c r="J7" s="121">
        <f t="shared" si="1"/>
        <v>171950579</v>
      </c>
      <c r="K7" s="120">
        <f t="shared" si="1"/>
        <v>53850587</v>
      </c>
      <c r="L7" s="121">
        <f t="shared" si="1"/>
        <v>166141516</v>
      </c>
      <c r="M7" s="120">
        <f t="shared" si="1"/>
        <v>53169118</v>
      </c>
      <c r="N7" s="121">
        <f t="shared" si="1"/>
        <v>156115730</v>
      </c>
      <c r="O7" s="120">
        <f t="shared" si="1"/>
        <v>62061586</v>
      </c>
      <c r="P7" s="121">
        <f t="shared" si="1"/>
        <v>187073962</v>
      </c>
      <c r="Q7" s="120">
        <f t="shared" si="1"/>
        <v>59294234</v>
      </c>
      <c r="R7" s="121">
        <f t="shared" si="1"/>
        <v>177125457</v>
      </c>
      <c r="S7" s="120">
        <f t="shared" si="1"/>
        <v>66287357</v>
      </c>
      <c r="T7" s="121">
        <f t="shared" si="1"/>
        <v>201188935</v>
      </c>
      <c r="U7" s="120">
        <f t="shared" si="1"/>
        <v>71264301</v>
      </c>
      <c r="V7" s="121">
        <f t="shared" si="1"/>
        <v>199862815</v>
      </c>
      <c r="W7" s="120">
        <f t="shared" si="1"/>
        <v>65824244</v>
      </c>
      <c r="X7" s="121">
        <f t="shared" si="1"/>
        <v>191130422</v>
      </c>
      <c r="Y7" s="120">
        <f t="shared" si="1"/>
        <v>74621802</v>
      </c>
      <c r="Z7" s="121">
        <f t="shared" si="1"/>
        <v>221173281</v>
      </c>
      <c r="AA7" s="120">
        <f>+AA8+AA16</f>
        <v>746708901</v>
      </c>
      <c r="AB7" s="121">
        <f>+AB8+AB16</f>
        <v>2197716440</v>
      </c>
    </row>
    <row r="8" spans="1:40" x14ac:dyDescent="0.2">
      <c r="A8" s="17" t="s">
        <v>125</v>
      </c>
      <c r="B8" s="18"/>
      <c r="C8" s="122">
        <f>SUM(C9:C15)</f>
        <v>42858432</v>
      </c>
      <c r="D8" s="123">
        <f t="shared" ref="D8:AA8" si="2">SUM(D9:D15)</f>
        <v>85333723</v>
      </c>
      <c r="E8" s="122">
        <f t="shared" si="2"/>
        <v>39513185</v>
      </c>
      <c r="F8" s="123">
        <f t="shared" si="2"/>
        <v>82234401</v>
      </c>
      <c r="G8" s="122">
        <f t="shared" si="2"/>
        <v>45359547</v>
      </c>
      <c r="H8" s="123">
        <f t="shared" si="2"/>
        <v>102565225</v>
      </c>
      <c r="I8" s="266">
        <f t="shared" si="2"/>
        <v>40129749</v>
      </c>
      <c r="J8" s="123">
        <f t="shared" si="2"/>
        <v>98120807</v>
      </c>
      <c r="K8" s="122">
        <f t="shared" si="2"/>
        <v>38271816</v>
      </c>
      <c r="L8" s="123">
        <f t="shared" si="2"/>
        <v>88240270</v>
      </c>
      <c r="M8" s="122">
        <f t="shared" si="2"/>
        <v>38506385</v>
      </c>
      <c r="N8" s="123">
        <f t="shared" si="2"/>
        <v>87947255</v>
      </c>
      <c r="O8" s="122">
        <f t="shared" si="2"/>
        <v>43136800</v>
      </c>
      <c r="P8" s="123">
        <f t="shared" si="2"/>
        <v>103452158</v>
      </c>
      <c r="Q8" s="122">
        <f t="shared" si="2"/>
        <v>42012593</v>
      </c>
      <c r="R8" s="123">
        <f t="shared" si="2"/>
        <v>97232925</v>
      </c>
      <c r="S8" s="122">
        <f t="shared" si="2"/>
        <v>47714987</v>
      </c>
      <c r="T8" s="123">
        <f t="shared" si="2"/>
        <v>110900013</v>
      </c>
      <c r="U8" s="122">
        <f t="shared" si="2"/>
        <v>49599256</v>
      </c>
      <c r="V8" s="123">
        <f t="shared" si="2"/>
        <v>103086830</v>
      </c>
      <c r="W8" s="122">
        <f t="shared" si="2"/>
        <v>45523334</v>
      </c>
      <c r="X8" s="123">
        <f t="shared" si="2"/>
        <v>97701868</v>
      </c>
      <c r="Y8" s="122">
        <f t="shared" si="2"/>
        <v>49572299</v>
      </c>
      <c r="Z8" s="123">
        <f t="shared" si="2"/>
        <v>104475976</v>
      </c>
      <c r="AA8" s="122">
        <f t="shared" si="2"/>
        <v>522198383</v>
      </c>
      <c r="AB8" s="123">
        <f>SUM(AB9:AB15)</f>
        <v>1161291451</v>
      </c>
      <c r="AC8" s="267">
        <f>D8/1000000</f>
        <v>85.333723000000006</v>
      </c>
      <c r="AD8" s="268">
        <f>F8/1000000</f>
        <v>82.234401000000005</v>
      </c>
      <c r="AE8" s="268">
        <f>H8/1000000</f>
        <v>102.565225</v>
      </c>
      <c r="AF8" s="268">
        <f>J8/1000000</f>
        <v>98.120806999999999</v>
      </c>
      <c r="AG8" s="268">
        <f>L8/1000000</f>
        <v>88.240269999999995</v>
      </c>
      <c r="AH8" s="268">
        <f>N8/1000000</f>
        <v>87.947254999999998</v>
      </c>
      <c r="AI8" s="268">
        <f>P8/1000000</f>
        <v>103.452158</v>
      </c>
      <c r="AJ8" s="302">
        <f>R8/1000000</f>
        <v>97.232924999999994</v>
      </c>
      <c r="AK8" s="302">
        <f>T8/1000000</f>
        <v>110.900013</v>
      </c>
      <c r="AL8" s="302">
        <f t="shared" ref="AL8:AL39" si="3">V8/1000000</f>
        <v>103.08683000000001</v>
      </c>
      <c r="AM8" s="302">
        <f t="shared" ref="AM8:AM39" si="4">X8/1000000</f>
        <v>97.701868000000005</v>
      </c>
      <c r="AN8" s="302">
        <f t="shared" ref="AN8:AN39" si="5">Z8/1000000</f>
        <v>104.475976</v>
      </c>
    </row>
    <row r="9" spans="1:40" x14ac:dyDescent="0.2">
      <c r="A9" s="189" t="s">
        <v>3</v>
      </c>
      <c r="B9" s="19" t="s">
        <v>50</v>
      </c>
      <c r="C9" s="238">
        <v>7997379</v>
      </c>
      <c r="D9" s="237">
        <v>2554035</v>
      </c>
      <c r="E9" s="236">
        <v>7004616</v>
      </c>
      <c r="F9" s="237">
        <v>2837779</v>
      </c>
      <c r="G9" s="236">
        <v>9419983</v>
      </c>
      <c r="H9" s="237">
        <v>4392503</v>
      </c>
      <c r="I9" s="246">
        <v>7998149</v>
      </c>
      <c r="J9" s="246">
        <v>3792703</v>
      </c>
      <c r="K9" s="246">
        <v>8848325</v>
      </c>
      <c r="L9" s="246">
        <v>3594545</v>
      </c>
      <c r="M9" s="246">
        <v>8428469</v>
      </c>
      <c r="N9" s="246">
        <v>3364175</v>
      </c>
      <c r="O9" s="246">
        <v>8547899</v>
      </c>
      <c r="P9" s="246">
        <v>3280674</v>
      </c>
      <c r="Q9" s="246">
        <v>10131606</v>
      </c>
      <c r="R9" s="246">
        <v>3728451</v>
      </c>
      <c r="S9" s="238">
        <v>12209130</v>
      </c>
      <c r="T9" s="237">
        <v>3899248</v>
      </c>
      <c r="U9" s="238">
        <v>12263589</v>
      </c>
      <c r="V9" s="237">
        <v>3466216</v>
      </c>
      <c r="W9" s="238">
        <v>10702416</v>
      </c>
      <c r="X9" s="237">
        <v>2788889</v>
      </c>
      <c r="Y9" s="238">
        <v>8215727</v>
      </c>
      <c r="Z9" s="238">
        <v>2588267</v>
      </c>
      <c r="AA9" s="236">
        <f>C9+E9+G9+I9+K9+M9+O9+Q9+S9+U9+W9+Y9</f>
        <v>111767288</v>
      </c>
      <c r="AB9" s="237">
        <f>D9+F9+H9+J9+L9+N9+P9+R9+T9+V9+X9+Z9</f>
        <v>40287485</v>
      </c>
      <c r="AC9" s="267">
        <f t="shared" ref="AC9:AC72" si="6">D9/1000000</f>
        <v>2.5540349999999998</v>
      </c>
      <c r="AD9" s="268">
        <f t="shared" ref="AD9:AD72" si="7">F9/1000000</f>
        <v>2.8377789999999998</v>
      </c>
      <c r="AE9" s="268">
        <f t="shared" ref="AE9:AE72" si="8">H9/1000000</f>
        <v>4.3925029999999996</v>
      </c>
      <c r="AF9" s="268">
        <f t="shared" ref="AF9:AF72" si="9">J9/1000000</f>
        <v>3.7927029999999999</v>
      </c>
      <c r="AG9" s="268">
        <f t="shared" ref="AG9:AG72" si="10">L9/1000000</f>
        <v>3.5945450000000001</v>
      </c>
      <c r="AH9" s="268">
        <f t="shared" ref="AH9:AH72" si="11">N9/1000000</f>
        <v>3.3641749999999999</v>
      </c>
      <c r="AI9" s="268">
        <f t="shared" ref="AI9:AI72" si="12">P9/1000000</f>
        <v>3.2806739999999999</v>
      </c>
      <c r="AJ9" s="302">
        <f t="shared" ref="AJ9:AJ72" si="13">R9/1000000</f>
        <v>3.7284510000000002</v>
      </c>
      <c r="AK9" s="302">
        <f>T9/1000000</f>
        <v>3.899248</v>
      </c>
      <c r="AL9" s="302">
        <f t="shared" si="3"/>
        <v>3.4662160000000002</v>
      </c>
      <c r="AM9" s="302">
        <f t="shared" si="4"/>
        <v>2.7888890000000002</v>
      </c>
      <c r="AN9" s="302">
        <f t="shared" si="5"/>
        <v>2.5882670000000001</v>
      </c>
    </row>
    <row r="10" spans="1:40" x14ac:dyDescent="0.2">
      <c r="A10" s="189" t="s">
        <v>4</v>
      </c>
      <c r="B10" s="19" t="s">
        <v>51</v>
      </c>
      <c r="C10" s="238">
        <v>17050174</v>
      </c>
      <c r="D10" s="237">
        <v>28173466</v>
      </c>
      <c r="E10" s="236">
        <v>15536146</v>
      </c>
      <c r="F10" s="237">
        <v>24478654</v>
      </c>
      <c r="G10" s="236">
        <v>15349356</v>
      </c>
      <c r="H10" s="237">
        <v>26757030</v>
      </c>
      <c r="I10" s="246">
        <v>14404476</v>
      </c>
      <c r="J10" s="246">
        <v>28945206</v>
      </c>
      <c r="K10" s="246">
        <v>11759910</v>
      </c>
      <c r="L10" s="246">
        <v>23258916</v>
      </c>
      <c r="M10" s="246">
        <v>13698834</v>
      </c>
      <c r="N10" s="246">
        <v>27133512</v>
      </c>
      <c r="O10" s="246">
        <v>13190548</v>
      </c>
      <c r="P10" s="246">
        <v>25752888</v>
      </c>
      <c r="Q10" s="246">
        <v>12636503</v>
      </c>
      <c r="R10" s="246">
        <v>25268067</v>
      </c>
      <c r="S10" s="238">
        <v>15147471</v>
      </c>
      <c r="T10" s="237">
        <v>30777241</v>
      </c>
      <c r="U10" s="238">
        <v>14936458</v>
      </c>
      <c r="V10" s="237">
        <v>25737052</v>
      </c>
      <c r="W10" s="238">
        <v>14569751</v>
      </c>
      <c r="X10" s="237">
        <v>28165694</v>
      </c>
      <c r="Y10" s="238">
        <v>17936606</v>
      </c>
      <c r="Z10" s="238">
        <v>28232942</v>
      </c>
      <c r="AA10" s="236">
        <f t="shared" ref="AA10:AB42" si="14">C10+E10+G10+I10+K10+M10+O10+Q10+S10+U10+W10+Y10</f>
        <v>176216233</v>
      </c>
      <c r="AB10" s="237">
        <f t="shared" si="14"/>
        <v>322680668</v>
      </c>
      <c r="AC10" s="267">
        <f t="shared" si="6"/>
        <v>28.173466000000001</v>
      </c>
      <c r="AD10" s="268">
        <f t="shared" si="7"/>
        <v>24.478653999999999</v>
      </c>
      <c r="AE10" s="268">
        <f t="shared" si="8"/>
        <v>26.75703</v>
      </c>
      <c r="AF10" s="268">
        <f t="shared" si="9"/>
        <v>28.945205999999999</v>
      </c>
      <c r="AG10" s="268">
        <f t="shared" si="10"/>
        <v>23.258915999999999</v>
      </c>
      <c r="AH10" s="268">
        <f t="shared" si="11"/>
        <v>27.133512</v>
      </c>
      <c r="AI10" s="268">
        <f t="shared" si="12"/>
        <v>25.752887999999999</v>
      </c>
      <c r="AJ10" s="302">
        <f t="shared" si="13"/>
        <v>25.268066999999999</v>
      </c>
      <c r="AK10" s="302">
        <f>T10/1000000</f>
        <v>30.777241</v>
      </c>
      <c r="AL10" s="302">
        <f t="shared" si="3"/>
        <v>25.737051999999998</v>
      </c>
      <c r="AM10" s="302">
        <f t="shared" si="4"/>
        <v>28.165693999999998</v>
      </c>
      <c r="AN10" s="302">
        <f t="shared" si="5"/>
        <v>28.232942000000001</v>
      </c>
    </row>
    <row r="11" spans="1:40" x14ac:dyDescent="0.2">
      <c r="A11" s="189" t="s">
        <v>5</v>
      </c>
      <c r="B11" s="19" t="s">
        <v>52</v>
      </c>
      <c r="C11" s="238">
        <v>3241710</v>
      </c>
      <c r="D11" s="237">
        <v>3510587</v>
      </c>
      <c r="E11" s="236">
        <v>4178254</v>
      </c>
      <c r="F11" s="237">
        <v>3608307</v>
      </c>
      <c r="G11" s="236">
        <v>4364133</v>
      </c>
      <c r="H11" s="237">
        <v>5526830</v>
      </c>
      <c r="I11" s="246">
        <v>5616021</v>
      </c>
      <c r="J11" s="246">
        <v>5348961</v>
      </c>
      <c r="K11" s="246">
        <v>4512533</v>
      </c>
      <c r="L11" s="246">
        <v>4628791</v>
      </c>
      <c r="M11" s="246">
        <v>4583087</v>
      </c>
      <c r="N11" s="246">
        <v>5076705</v>
      </c>
      <c r="O11" s="246">
        <v>4482326</v>
      </c>
      <c r="P11" s="246">
        <v>5307886</v>
      </c>
      <c r="Q11" s="246">
        <v>4438805</v>
      </c>
      <c r="R11" s="246">
        <v>4968744</v>
      </c>
      <c r="S11" s="238">
        <v>4581223</v>
      </c>
      <c r="T11" s="237">
        <v>5395176</v>
      </c>
      <c r="U11" s="238">
        <v>5043581</v>
      </c>
      <c r="V11" s="237">
        <v>5424429</v>
      </c>
      <c r="W11" s="238">
        <v>5490423</v>
      </c>
      <c r="X11" s="237">
        <v>4821495</v>
      </c>
      <c r="Y11" s="238">
        <v>6140402</v>
      </c>
      <c r="Z11" s="238">
        <v>5828082</v>
      </c>
      <c r="AA11" s="236">
        <f t="shared" si="14"/>
        <v>56672498</v>
      </c>
      <c r="AB11" s="237">
        <f t="shared" si="14"/>
        <v>59445993</v>
      </c>
      <c r="AC11" s="267">
        <f t="shared" si="6"/>
        <v>3.5105870000000001</v>
      </c>
      <c r="AD11" s="268">
        <f t="shared" si="7"/>
        <v>3.6083069999999999</v>
      </c>
      <c r="AE11" s="268">
        <f t="shared" si="8"/>
        <v>5.5268300000000004</v>
      </c>
      <c r="AF11" s="268">
        <f t="shared" si="9"/>
        <v>5.3489610000000001</v>
      </c>
      <c r="AG11" s="268">
        <f t="shared" si="10"/>
        <v>4.6287909999999997</v>
      </c>
      <c r="AH11" s="268">
        <f t="shared" si="11"/>
        <v>5.0767049999999996</v>
      </c>
      <c r="AI11" s="268">
        <f t="shared" si="12"/>
        <v>5.3078859999999999</v>
      </c>
      <c r="AJ11" s="302">
        <f t="shared" si="13"/>
        <v>4.968744</v>
      </c>
      <c r="AK11" s="302">
        <f>T11/1000000</f>
        <v>5.3951760000000002</v>
      </c>
      <c r="AL11" s="302">
        <f t="shared" si="3"/>
        <v>5.4244289999999999</v>
      </c>
      <c r="AM11" s="302">
        <f t="shared" si="4"/>
        <v>4.8214949999999996</v>
      </c>
      <c r="AN11" s="302">
        <f t="shared" si="5"/>
        <v>5.8280820000000002</v>
      </c>
    </row>
    <row r="12" spans="1:40" x14ac:dyDescent="0.2">
      <c r="A12" s="189" t="s">
        <v>6</v>
      </c>
      <c r="B12" s="19" t="s">
        <v>53</v>
      </c>
      <c r="C12" s="238">
        <v>152440</v>
      </c>
      <c r="D12" s="237">
        <v>991581</v>
      </c>
      <c r="E12" s="236">
        <v>185990</v>
      </c>
      <c r="F12" s="237">
        <v>1165949</v>
      </c>
      <c r="G12" s="236">
        <v>339433</v>
      </c>
      <c r="H12" s="237">
        <v>1720480</v>
      </c>
      <c r="I12" s="246">
        <v>309383</v>
      </c>
      <c r="J12" s="246">
        <v>974656</v>
      </c>
      <c r="K12" s="246">
        <v>203444</v>
      </c>
      <c r="L12" s="246">
        <v>1326785</v>
      </c>
      <c r="M12" s="246">
        <v>236190</v>
      </c>
      <c r="N12" s="246">
        <v>1549587</v>
      </c>
      <c r="O12" s="246">
        <v>332802</v>
      </c>
      <c r="P12" s="246">
        <v>1787755</v>
      </c>
      <c r="Q12" s="246">
        <v>283010</v>
      </c>
      <c r="R12" s="246">
        <v>1570579</v>
      </c>
      <c r="S12" s="238">
        <v>335046</v>
      </c>
      <c r="T12" s="237">
        <v>2026961</v>
      </c>
      <c r="U12" s="238">
        <v>404003</v>
      </c>
      <c r="V12" s="237">
        <v>1518464</v>
      </c>
      <c r="W12" s="238">
        <v>424442</v>
      </c>
      <c r="X12" s="237">
        <v>2072215</v>
      </c>
      <c r="Y12" s="238">
        <v>395235</v>
      </c>
      <c r="Z12" s="238">
        <v>2207911</v>
      </c>
      <c r="AA12" s="236">
        <f t="shared" si="14"/>
        <v>3601418</v>
      </c>
      <c r="AB12" s="237">
        <f t="shared" si="14"/>
        <v>18912923</v>
      </c>
      <c r="AC12" s="267">
        <f t="shared" si="6"/>
        <v>0.99158100000000005</v>
      </c>
      <c r="AD12" s="268">
        <f t="shared" si="7"/>
        <v>1.1659489999999999</v>
      </c>
      <c r="AE12" s="268">
        <f t="shared" si="8"/>
        <v>1.72048</v>
      </c>
      <c r="AF12" s="268">
        <f t="shared" si="9"/>
        <v>0.97465599999999997</v>
      </c>
      <c r="AG12" s="268">
        <f t="shared" si="10"/>
        <v>1.3267850000000001</v>
      </c>
      <c r="AH12" s="268">
        <f t="shared" si="11"/>
        <v>1.549587</v>
      </c>
      <c r="AI12" s="268">
        <f t="shared" si="12"/>
        <v>1.787755</v>
      </c>
      <c r="AJ12" s="302">
        <f t="shared" si="13"/>
        <v>1.5705789999999999</v>
      </c>
      <c r="AK12" s="302">
        <f>T12/1000000</f>
        <v>2.026961</v>
      </c>
      <c r="AL12" s="302">
        <f t="shared" si="3"/>
        <v>1.518464</v>
      </c>
      <c r="AM12" s="302">
        <f t="shared" si="4"/>
        <v>2.0722149999999999</v>
      </c>
      <c r="AN12" s="302">
        <f t="shared" si="5"/>
        <v>2.2079110000000002</v>
      </c>
    </row>
    <row r="13" spans="1:40" x14ac:dyDescent="0.2">
      <c r="A13" s="189" t="s">
        <v>7</v>
      </c>
      <c r="B13" s="19" t="s">
        <v>107</v>
      </c>
      <c r="C13" s="238">
        <v>5884845</v>
      </c>
      <c r="D13" s="237">
        <v>21323185</v>
      </c>
      <c r="E13" s="236">
        <v>5397384</v>
      </c>
      <c r="F13" s="237">
        <v>22842188</v>
      </c>
      <c r="G13" s="236">
        <v>6734728</v>
      </c>
      <c r="H13" s="237">
        <v>28789314</v>
      </c>
      <c r="I13" s="246">
        <v>5882700</v>
      </c>
      <c r="J13" s="246">
        <v>27828831</v>
      </c>
      <c r="K13" s="246">
        <v>6622973</v>
      </c>
      <c r="L13" s="246">
        <v>25505161</v>
      </c>
      <c r="M13" s="246">
        <v>5200254</v>
      </c>
      <c r="N13" s="246">
        <v>23619828</v>
      </c>
      <c r="O13" s="246">
        <v>8392667</v>
      </c>
      <c r="P13" s="246">
        <v>33069453</v>
      </c>
      <c r="Q13" s="246">
        <v>6218298</v>
      </c>
      <c r="R13" s="246">
        <v>27173624</v>
      </c>
      <c r="S13" s="238">
        <v>6827275</v>
      </c>
      <c r="T13" s="237">
        <v>29656842</v>
      </c>
      <c r="U13" s="238">
        <v>6127423</v>
      </c>
      <c r="V13" s="237">
        <v>25504985</v>
      </c>
      <c r="W13" s="238">
        <v>5252307</v>
      </c>
      <c r="X13" s="237">
        <v>24192118</v>
      </c>
      <c r="Y13" s="238">
        <v>6803355</v>
      </c>
      <c r="Z13" s="238">
        <v>25914188</v>
      </c>
      <c r="AA13" s="236">
        <f t="shared" si="14"/>
        <v>75344209</v>
      </c>
      <c r="AB13" s="237">
        <f t="shared" si="14"/>
        <v>315419717</v>
      </c>
      <c r="AC13" s="267">
        <f t="shared" si="6"/>
        <v>21.323184999999999</v>
      </c>
      <c r="AD13" s="268">
        <f t="shared" si="7"/>
        <v>22.842188</v>
      </c>
      <c r="AE13" s="268">
        <f t="shared" si="8"/>
        <v>28.789314000000001</v>
      </c>
      <c r="AF13" s="268">
        <f t="shared" si="9"/>
        <v>27.828831000000001</v>
      </c>
      <c r="AG13" s="268">
        <f t="shared" si="10"/>
        <v>25.505161000000001</v>
      </c>
      <c r="AH13" s="268">
        <f t="shared" si="11"/>
        <v>23.619827999999998</v>
      </c>
      <c r="AI13" s="268">
        <f t="shared" si="12"/>
        <v>33.069453000000003</v>
      </c>
      <c r="AJ13" s="302">
        <f t="shared" si="13"/>
        <v>27.173624</v>
      </c>
      <c r="AK13" s="302">
        <f t="shared" ref="AK13:AK71" si="15">T13/1000000</f>
        <v>29.656842000000001</v>
      </c>
      <c r="AL13" s="302">
        <f t="shared" si="3"/>
        <v>25.504985000000001</v>
      </c>
      <c r="AM13" s="302">
        <f t="shared" si="4"/>
        <v>24.192118000000001</v>
      </c>
      <c r="AN13" s="302">
        <f t="shared" si="5"/>
        <v>25.914187999999999</v>
      </c>
    </row>
    <row r="14" spans="1:40" x14ac:dyDescent="0.2">
      <c r="A14" s="189" t="s">
        <v>8</v>
      </c>
      <c r="B14" s="19" t="s">
        <v>54</v>
      </c>
      <c r="C14" s="238">
        <v>1824168</v>
      </c>
      <c r="D14" s="237">
        <v>4485516</v>
      </c>
      <c r="E14" s="236">
        <v>2201559</v>
      </c>
      <c r="F14" s="237">
        <v>5361737</v>
      </c>
      <c r="G14" s="236">
        <v>2385265</v>
      </c>
      <c r="H14" s="237">
        <v>6909678</v>
      </c>
      <c r="I14" s="246">
        <v>1358229</v>
      </c>
      <c r="J14" s="246">
        <v>6499221</v>
      </c>
      <c r="K14" s="246">
        <v>1725138</v>
      </c>
      <c r="L14" s="246">
        <v>6764970</v>
      </c>
      <c r="M14" s="246">
        <v>1506717</v>
      </c>
      <c r="N14" s="246">
        <v>5450467</v>
      </c>
      <c r="O14" s="246">
        <v>1662189</v>
      </c>
      <c r="P14" s="246">
        <v>6589102</v>
      </c>
      <c r="Q14" s="246">
        <v>1685093</v>
      </c>
      <c r="R14" s="246">
        <v>7114644</v>
      </c>
      <c r="S14" s="238">
        <v>1585116</v>
      </c>
      <c r="T14" s="237">
        <v>7420243</v>
      </c>
      <c r="U14" s="238">
        <v>1512348</v>
      </c>
      <c r="V14" s="237">
        <v>6373447</v>
      </c>
      <c r="W14" s="238">
        <v>1662649</v>
      </c>
      <c r="X14" s="237">
        <v>5950791</v>
      </c>
      <c r="Y14" s="238">
        <v>2546336</v>
      </c>
      <c r="Z14" s="238">
        <v>8508983</v>
      </c>
      <c r="AA14" s="236">
        <f t="shared" si="14"/>
        <v>21654807</v>
      </c>
      <c r="AB14" s="237">
        <f t="shared" si="14"/>
        <v>77428799</v>
      </c>
      <c r="AC14" s="267">
        <f t="shared" si="6"/>
        <v>4.4855159999999996</v>
      </c>
      <c r="AD14" s="268">
        <f t="shared" si="7"/>
        <v>5.3617369999999998</v>
      </c>
      <c r="AE14" s="268">
        <f t="shared" si="8"/>
        <v>6.9096780000000004</v>
      </c>
      <c r="AF14" s="268">
        <f t="shared" si="9"/>
        <v>6.4992210000000004</v>
      </c>
      <c r="AG14" s="268">
        <f t="shared" si="10"/>
        <v>6.7649699999999999</v>
      </c>
      <c r="AH14" s="268">
        <f t="shared" si="11"/>
        <v>5.4504669999999997</v>
      </c>
      <c r="AI14" s="268">
        <f t="shared" si="12"/>
        <v>6.5891019999999996</v>
      </c>
      <c r="AJ14" s="302">
        <f t="shared" si="13"/>
        <v>7.1146440000000002</v>
      </c>
      <c r="AK14" s="302">
        <f t="shared" si="15"/>
        <v>7.4202430000000001</v>
      </c>
      <c r="AL14" s="302">
        <f t="shared" si="3"/>
        <v>6.3734469999999996</v>
      </c>
      <c r="AM14" s="302">
        <f t="shared" si="4"/>
        <v>5.9507909999999997</v>
      </c>
      <c r="AN14" s="302">
        <f t="shared" si="5"/>
        <v>8.5089830000000006</v>
      </c>
    </row>
    <row r="15" spans="1:40" x14ac:dyDescent="0.2">
      <c r="A15" s="189" t="s">
        <v>9</v>
      </c>
      <c r="B15" s="19" t="s">
        <v>55</v>
      </c>
      <c r="C15" s="238">
        <v>6707716</v>
      </c>
      <c r="D15" s="237">
        <v>24295353</v>
      </c>
      <c r="E15" s="236">
        <v>5009236</v>
      </c>
      <c r="F15" s="237">
        <v>21939787</v>
      </c>
      <c r="G15" s="236">
        <v>6766649</v>
      </c>
      <c r="H15" s="237">
        <v>28469390</v>
      </c>
      <c r="I15" s="246">
        <v>4560791</v>
      </c>
      <c r="J15" s="246">
        <v>24731229</v>
      </c>
      <c r="K15" s="246">
        <v>4599493</v>
      </c>
      <c r="L15" s="246">
        <v>23161102</v>
      </c>
      <c r="M15" s="246">
        <v>4852834</v>
      </c>
      <c r="N15" s="246">
        <v>21752981</v>
      </c>
      <c r="O15" s="246">
        <v>6528369</v>
      </c>
      <c r="P15" s="246">
        <v>27664400</v>
      </c>
      <c r="Q15" s="246">
        <v>6619278</v>
      </c>
      <c r="R15" s="246">
        <v>27408816</v>
      </c>
      <c r="S15" s="238">
        <v>7029726</v>
      </c>
      <c r="T15" s="237">
        <v>31724302</v>
      </c>
      <c r="U15" s="238">
        <v>9311854</v>
      </c>
      <c r="V15" s="237">
        <v>35062237</v>
      </c>
      <c r="W15" s="238">
        <v>7421346</v>
      </c>
      <c r="X15" s="237">
        <v>29710666</v>
      </c>
      <c r="Y15" s="238">
        <v>7534638</v>
      </c>
      <c r="Z15" s="238">
        <v>31195603</v>
      </c>
      <c r="AA15" s="236">
        <f t="shared" si="14"/>
        <v>76941930</v>
      </c>
      <c r="AB15" s="237">
        <f t="shared" si="14"/>
        <v>327115866</v>
      </c>
      <c r="AC15" s="267">
        <f t="shared" si="6"/>
        <v>24.295352999999999</v>
      </c>
      <c r="AD15" s="268">
        <f t="shared" si="7"/>
        <v>21.939786999999999</v>
      </c>
      <c r="AE15" s="268">
        <f t="shared" si="8"/>
        <v>28.469390000000001</v>
      </c>
      <c r="AF15" s="268">
        <f t="shared" si="9"/>
        <v>24.731228999999999</v>
      </c>
      <c r="AG15" s="268">
        <f t="shared" si="10"/>
        <v>23.161102</v>
      </c>
      <c r="AH15" s="268">
        <f t="shared" si="11"/>
        <v>21.752980999999998</v>
      </c>
      <c r="AI15" s="268">
        <f t="shared" si="12"/>
        <v>27.664400000000001</v>
      </c>
      <c r="AJ15" s="302">
        <f t="shared" si="13"/>
        <v>27.408816000000002</v>
      </c>
      <c r="AK15" s="302">
        <f t="shared" si="15"/>
        <v>31.724302000000002</v>
      </c>
      <c r="AL15" s="302">
        <f t="shared" si="3"/>
        <v>35.062237000000003</v>
      </c>
      <c r="AM15" s="302">
        <f t="shared" si="4"/>
        <v>29.710666</v>
      </c>
      <c r="AN15" s="302">
        <f t="shared" si="5"/>
        <v>31.195602999999998</v>
      </c>
    </row>
    <row r="16" spans="1:40" x14ac:dyDescent="0.2">
      <c r="A16" s="20" t="s">
        <v>126</v>
      </c>
      <c r="B16" s="18"/>
      <c r="C16" s="178">
        <f t="shared" ref="C16:AB16" si="16">SUM(C17:C22)</f>
        <v>20599255</v>
      </c>
      <c r="D16" s="179">
        <f t="shared" si="16"/>
        <v>93701894</v>
      </c>
      <c r="E16" s="178">
        <f t="shared" si="16"/>
        <v>17894820</v>
      </c>
      <c r="F16" s="179">
        <f t="shared" si="16"/>
        <v>77101281</v>
      </c>
      <c r="G16" s="178">
        <f t="shared" si="16"/>
        <v>18910451</v>
      </c>
      <c r="H16" s="179">
        <f t="shared" si="16"/>
        <v>85017219</v>
      </c>
      <c r="I16" s="182">
        <f t="shared" si="16"/>
        <v>15070233</v>
      </c>
      <c r="J16" s="179">
        <f t="shared" si="16"/>
        <v>73829772</v>
      </c>
      <c r="K16" s="178">
        <f t="shared" si="16"/>
        <v>15578771</v>
      </c>
      <c r="L16" s="179">
        <f t="shared" si="16"/>
        <v>77901246</v>
      </c>
      <c r="M16" s="178">
        <f t="shared" si="16"/>
        <v>14662733</v>
      </c>
      <c r="N16" s="179">
        <f t="shared" si="16"/>
        <v>68168475</v>
      </c>
      <c r="O16" s="178">
        <f t="shared" si="16"/>
        <v>18924786</v>
      </c>
      <c r="P16" s="179">
        <f t="shared" si="16"/>
        <v>83621804</v>
      </c>
      <c r="Q16" s="178">
        <f t="shared" si="16"/>
        <v>17281641</v>
      </c>
      <c r="R16" s="179">
        <f t="shared" si="16"/>
        <v>79892532</v>
      </c>
      <c r="S16" s="178">
        <f t="shared" si="16"/>
        <v>18572370</v>
      </c>
      <c r="T16" s="179">
        <f t="shared" si="16"/>
        <v>90288922</v>
      </c>
      <c r="U16" s="178">
        <f t="shared" si="16"/>
        <v>21665045</v>
      </c>
      <c r="V16" s="179">
        <f t="shared" si="16"/>
        <v>96775985</v>
      </c>
      <c r="W16" s="178">
        <f t="shared" si="16"/>
        <v>20300910</v>
      </c>
      <c r="X16" s="179">
        <f t="shared" si="16"/>
        <v>93428554</v>
      </c>
      <c r="Y16" s="178">
        <f t="shared" si="16"/>
        <v>25049503</v>
      </c>
      <c r="Z16" s="179">
        <f t="shared" si="16"/>
        <v>116697305</v>
      </c>
      <c r="AA16" s="178">
        <f t="shared" si="16"/>
        <v>224510518</v>
      </c>
      <c r="AB16" s="179">
        <f t="shared" si="16"/>
        <v>1036424989</v>
      </c>
      <c r="AC16" s="267">
        <f t="shared" si="6"/>
        <v>93.701893999999996</v>
      </c>
      <c r="AD16" s="268">
        <f t="shared" si="7"/>
        <v>77.101281</v>
      </c>
      <c r="AE16" s="268">
        <f t="shared" si="8"/>
        <v>85.017218999999997</v>
      </c>
      <c r="AF16" s="268">
        <f t="shared" si="9"/>
        <v>73.829772000000006</v>
      </c>
      <c r="AG16" s="268">
        <f t="shared" si="10"/>
        <v>77.901246</v>
      </c>
      <c r="AH16" s="268">
        <f t="shared" si="11"/>
        <v>68.168475000000001</v>
      </c>
      <c r="AI16" s="268">
        <f t="shared" si="12"/>
        <v>83.621803999999997</v>
      </c>
      <c r="AJ16" s="302">
        <f t="shared" si="13"/>
        <v>79.892532000000003</v>
      </c>
      <c r="AK16" s="302">
        <f t="shared" si="15"/>
        <v>90.288921999999999</v>
      </c>
      <c r="AL16" s="302">
        <f t="shared" si="3"/>
        <v>96.775985000000006</v>
      </c>
      <c r="AM16" s="302">
        <f t="shared" si="4"/>
        <v>93.428554000000005</v>
      </c>
      <c r="AN16" s="302">
        <f t="shared" si="5"/>
        <v>116.697305</v>
      </c>
    </row>
    <row r="17" spans="1:40" x14ac:dyDescent="0.2">
      <c r="A17" s="189" t="s">
        <v>10</v>
      </c>
      <c r="B17" s="19" t="s">
        <v>108</v>
      </c>
      <c r="C17" s="238">
        <v>1840971</v>
      </c>
      <c r="D17" s="237">
        <v>3398864</v>
      </c>
      <c r="E17" s="236">
        <v>1423251</v>
      </c>
      <c r="F17" s="237">
        <v>2380142</v>
      </c>
      <c r="G17" s="236">
        <v>2132769</v>
      </c>
      <c r="H17" s="237">
        <v>3912493</v>
      </c>
      <c r="I17" s="246">
        <v>1529658</v>
      </c>
      <c r="J17" s="246">
        <v>3866696</v>
      </c>
      <c r="K17" s="246">
        <v>1731451</v>
      </c>
      <c r="L17" s="246">
        <v>4038650</v>
      </c>
      <c r="M17" s="246">
        <v>1397571</v>
      </c>
      <c r="N17" s="246">
        <v>3299326</v>
      </c>
      <c r="O17" s="246">
        <v>2346613</v>
      </c>
      <c r="P17" s="246">
        <v>4902994</v>
      </c>
      <c r="Q17" s="246">
        <v>1973591</v>
      </c>
      <c r="R17" s="246">
        <v>4113224</v>
      </c>
      <c r="S17" s="238">
        <v>2646945</v>
      </c>
      <c r="T17" s="237">
        <v>4133461</v>
      </c>
      <c r="U17" s="238">
        <v>2930713</v>
      </c>
      <c r="V17" s="237">
        <v>5542809</v>
      </c>
      <c r="W17" s="238">
        <v>2532719</v>
      </c>
      <c r="X17" s="237">
        <v>4828502</v>
      </c>
      <c r="Y17" s="238">
        <v>2510349</v>
      </c>
      <c r="Z17" s="238">
        <v>4285226</v>
      </c>
      <c r="AA17" s="236">
        <f t="shared" si="14"/>
        <v>24996601</v>
      </c>
      <c r="AB17" s="237">
        <f t="shared" si="14"/>
        <v>48702387</v>
      </c>
      <c r="AC17" s="267">
        <f t="shared" si="6"/>
        <v>3.3988640000000001</v>
      </c>
      <c r="AD17" s="268">
        <f t="shared" si="7"/>
        <v>2.3801420000000002</v>
      </c>
      <c r="AE17" s="268">
        <f t="shared" si="8"/>
        <v>3.912493</v>
      </c>
      <c r="AF17" s="268">
        <f t="shared" si="9"/>
        <v>3.8666960000000001</v>
      </c>
      <c r="AG17" s="268">
        <f t="shared" si="10"/>
        <v>4.0386499999999996</v>
      </c>
      <c r="AH17" s="268">
        <f t="shared" si="11"/>
        <v>3.2993260000000002</v>
      </c>
      <c r="AI17" s="268">
        <f t="shared" si="12"/>
        <v>4.9029939999999996</v>
      </c>
      <c r="AJ17" s="302">
        <f t="shared" si="13"/>
        <v>4.1132239999999998</v>
      </c>
      <c r="AK17" s="302">
        <f t="shared" si="15"/>
        <v>4.1334609999999996</v>
      </c>
      <c r="AL17" s="302">
        <f t="shared" si="3"/>
        <v>5.5428090000000001</v>
      </c>
      <c r="AM17" s="302">
        <f t="shared" si="4"/>
        <v>4.8285020000000003</v>
      </c>
      <c r="AN17" s="302">
        <f t="shared" si="5"/>
        <v>4.2852259999999998</v>
      </c>
    </row>
    <row r="18" spans="1:40" x14ac:dyDescent="0.2">
      <c r="A18" s="189" t="s">
        <v>11</v>
      </c>
      <c r="B18" s="19" t="s">
        <v>56</v>
      </c>
      <c r="C18" s="238">
        <v>5408909</v>
      </c>
      <c r="D18" s="237">
        <v>17924353</v>
      </c>
      <c r="E18" s="236">
        <v>4691675</v>
      </c>
      <c r="F18" s="237">
        <v>16279775</v>
      </c>
      <c r="G18" s="236">
        <v>4375528</v>
      </c>
      <c r="H18" s="237">
        <v>17054440</v>
      </c>
      <c r="I18" s="246">
        <v>3312769</v>
      </c>
      <c r="J18" s="246">
        <v>14102229</v>
      </c>
      <c r="K18" s="246">
        <v>3360931</v>
      </c>
      <c r="L18" s="246">
        <v>14777662</v>
      </c>
      <c r="M18" s="246">
        <v>3700222</v>
      </c>
      <c r="N18" s="246">
        <v>14144619</v>
      </c>
      <c r="O18" s="246">
        <v>4281058</v>
      </c>
      <c r="P18" s="246">
        <v>16154570</v>
      </c>
      <c r="Q18" s="246">
        <v>4640128</v>
      </c>
      <c r="R18" s="246">
        <v>15344489</v>
      </c>
      <c r="S18" s="238">
        <v>4620099</v>
      </c>
      <c r="T18" s="237">
        <v>17658138</v>
      </c>
      <c r="U18" s="238">
        <v>6475961</v>
      </c>
      <c r="V18" s="237">
        <v>21611589</v>
      </c>
      <c r="W18" s="238">
        <v>5604669</v>
      </c>
      <c r="X18" s="237">
        <v>18659244</v>
      </c>
      <c r="Y18" s="238">
        <v>6597356</v>
      </c>
      <c r="Z18" s="238">
        <v>21627513</v>
      </c>
      <c r="AA18" s="236">
        <f t="shared" si="14"/>
        <v>57069305</v>
      </c>
      <c r="AB18" s="237">
        <f t="shared" si="14"/>
        <v>205338621</v>
      </c>
      <c r="AC18" s="267">
        <f t="shared" si="6"/>
        <v>17.924353</v>
      </c>
      <c r="AD18" s="268">
        <f t="shared" si="7"/>
        <v>16.279775000000001</v>
      </c>
      <c r="AE18" s="268">
        <f t="shared" si="8"/>
        <v>17.05444</v>
      </c>
      <c r="AF18" s="268">
        <f t="shared" si="9"/>
        <v>14.102228999999999</v>
      </c>
      <c r="AG18" s="268">
        <f t="shared" si="10"/>
        <v>14.777661999999999</v>
      </c>
      <c r="AH18" s="268">
        <f t="shared" si="11"/>
        <v>14.144619</v>
      </c>
      <c r="AI18" s="268">
        <f t="shared" si="12"/>
        <v>16.15457</v>
      </c>
      <c r="AJ18" s="302">
        <f t="shared" si="13"/>
        <v>15.344488999999999</v>
      </c>
      <c r="AK18" s="302">
        <f t="shared" si="15"/>
        <v>17.658138000000001</v>
      </c>
      <c r="AL18" s="302">
        <f t="shared" si="3"/>
        <v>21.611588999999999</v>
      </c>
      <c r="AM18" s="302">
        <f t="shared" si="4"/>
        <v>18.659244000000001</v>
      </c>
      <c r="AN18" s="302">
        <f t="shared" si="5"/>
        <v>21.627513</v>
      </c>
    </row>
    <row r="19" spans="1:40" x14ac:dyDescent="0.2">
      <c r="A19" s="189" t="s">
        <v>12</v>
      </c>
      <c r="B19" s="19" t="s">
        <v>57</v>
      </c>
      <c r="C19" s="238">
        <v>4354975</v>
      </c>
      <c r="D19" s="237">
        <v>7444859</v>
      </c>
      <c r="E19" s="236">
        <v>4169798</v>
      </c>
      <c r="F19" s="237">
        <v>7530469</v>
      </c>
      <c r="G19" s="236">
        <v>4120647</v>
      </c>
      <c r="H19" s="237">
        <v>7478883</v>
      </c>
      <c r="I19" s="246">
        <v>3288664</v>
      </c>
      <c r="J19" s="246">
        <v>6540416</v>
      </c>
      <c r="K19" s="246">
        <v>3465148</v>
      </c>
      <c r="L19" s="246">
        <v>7797606</v>
      </c>
      <c r="M19" s="246">
        <v>3106965</v>
      </c>
      <c r="N19" s="246">
        <v>6913646</v>
      </c>
      <c r="O19" s="246">
        <v>4122166</v>
      </c>
      <c r="P19" s="246">
        <v>6789992</v>
      </c>
      <c r="Q19" s="246">
        <v>2997716</v>
      </c>
      <c r="R19" s="246">
        <v>6131575</v>
      </c>
      <c r="S19" s="238">
        <v>3137423</v>
      </c>
      <c r="T19" s="237">
        <v>6999419</v>
      </c>
      <c r="U19" s="238">
        <v>3690755</v>
      </c>
      <c r="V19" s="237">
        <v>7553421</v>
      </c>
      <c r="W19" s="238">
        <v>3543777</v>
      </c>
      <c r="X19" s="237">
        <v>6808344</v>
      </c>
      <c r="Y19" s="238">
        <v>5270928</v>
      </c>
      <c r="Z19" s="238">
        <v>9241986</v>
      </c>
      <c r="AA19" s="236">
        <f t="shared" si="14"/>
        <v>45268962</v>
      </c>
      <c r="AB19" s="237">
        <f t="shared" si="14"/>
        <v>87230616</v>
      </c>
      <c r="AC19" s="267">
        <f t="shared" si="6"/>
        <v>7.4448590000000001</v>
      </c>
      <c r="AD19" s="268">
        <f t="shared" si="7"/>
        <v>7.5304690000000001</v>
      </c>
      <c r="AE19" s="268">
        <f t="shared" si="8"/>
        <v>7.4788829999999997</v>
      </c>
      <c r="AF19" s="268">
        <f t="shared" si="9"/>
        <v>6.5404159999999996</v>
      </c>
      <c r="AG19" s="268">
        <f t="shared" si="10"/>
        <v>7.797606</v>
      </c>
      <c r="AH19" s="268">
        <f t="shared" si="11"/>
        <v>6.913646</v>
      </c>
      <c r="AI19" s="268">
        <f t="shared" si="12"/>
        <v>6.7899919999999998</v>
      </c>
      <c r="AJ19" s="302">
        <f t="shared" si="13"/>
        <v>6.1315749999999998</v>
      </c>
      <c r="AK19" s="302">
        <f t="shared" si="15"/>
        <v>6.9994189999999996</v>
      </c>
      <c r="AL19" s="302">
        <f t="shared" si="3"/>
        <v>7.5534210000000002</v>
      </c>
      <c r="AM19" s="302">
        <f t="shared" si="4"/>
        <v>6.808344</v>
      </c>
      <c r="AN19" s="302">
        <f t="shared" si="5"/>
        <v>9.2419860000000007</v>
      </c>
    </row>
    <row r="20" spans="1:40" x14ac:dyDescent="0.2">
      <c r="A20" s="189" t="s">
        <v>13</v>
      </c>
      <c r="B20" s="19" t="s">
        <v>58</v>
      </c>
      <c r="C20" s="238">
        <v>2620185</v>
      </c>
      <c r="D20" s="237">
        <v>12924207</v>
      </c>
      <c r="E20" s="236">
        <v>2358273</v>
      </c>
      <c r="F20" s="237">
        <v>10059791</v>
      </c>
      <c r="G20" s="236">
        <v>3001126</v>
      </c>
      <c r="H20" s="237">
        <v>13164578</v>
      </c>
      <c r="I20" s="246">
        <v>2204604</v>
      </c>
      <c r="J20" s="246">
        <v>10229046</v>
      </c>
      <c r="K20" s="246">
        <v>2265482</v>
      </c>
      <c r="L20" s="246">
        <v>10455524</v>
      </c>
      <c r="M20" s="246">
        <v>2680834</v>
      </c>
      <c r="N20" s="246">
        <v>12326843</v>
      </c>
      <c r="O20" s="246">
        <v>2787066</v>
      </c>
      <c r="P20" s="246">
        <v>12870351</v>
      </c>
      <c r="Q20" s="246">
        <v>2452744</v>
      </c>
      <c r="R20" s="246">
        <v>11265136</v>
      </c>
      <c r="S20" s="238">
        <v>1994860</v>
      </c>
      <c r="T20" s="237">
        <v>10670030</v>
      </c>
      <c r="U20" s="238">
        <v>2389383</v>
      </c>
      <c r="V20" s="237">
        <v>12449866</v>
      </c>
      <c r="W20" s="238">
        <v>2623093</v>
      </c>
      <c r="X20" s="237">
        <v>12693242</v>
      </c>
      <c r="Y20" s="238">
        <v>2833857</v>
      </c>
      <c r="Z20" s="238">
        <v>13680241</v>
      </c>
      <c r="AA20" s="236">
        <f t="shared" si="14"/>
        <v>30211507</v>
      </c>
      <c r="AB20" s="237">
        <f t="shared" si="14"/>
        <v>142788855</v>
      </c>
      <c r="AC20" s="267">
        <f t="shared" si="6"/>
        <v>12.924206999999999</v>
      </c>
      <c r="AD20" s="268">
        <f t="shared" si="7"/>
        <v>10.059791000000001</v>
      </c>
      <c r="AE20" s="268">
        <f t="shared" si="8"/>
        <v>13.164578000000001</v>
      </c>
      <c r="AF20" s="268">
        <f t="shared" si="9"/>
        <v>10.229046</v>
      </c>
      <c r="AG20" s="268">
        <f t="shared" si="10"/>
        <v>10.455524</v>
      </c>
      <c r="AH20" s="268">
        <f t="shared" si="11"/>
        <v>12.326843</v>
      </c>
      <c r="AI20" s="268">
        <f t="shared" si="12"/>
        <v>12.870350999999999</v>
      </c>
      <c r="AJ20" s="302">
        <f t="shared" si="13"/>
        <v>11.265136</v>
      </c>
      <c r="AK20" s="302">
        <f t="shared" si="15"/>
        <v>10.670030000000001</v>
      </c>
      <c r="AL20" s="302">
        <f t="shared" si="3"/>
        <v>12.449866</v>
      </c>
      <c r="AM20" s="302">
        <f t="shared" si="4"/>
        <v>12.693242</v>
      </c>
      <c r="AN20" s="302">
        <f t="shared" si="5"/>
        <v>13.680241000000001</v>
      </c>
    </row>
    <row r="21" spans="1:40" x14ac:dyDescent="0.2">
      <c r="A21" s="189" t="s">
        <v>14</v>
      </c>
      <c r="B21" s="19" t="s">
        <v>109</v>
      </c>
      <c r="C21" s="238">
        <v>6374215</v>
      </c>
      <c r="D21" s="237">
        <v>52009611</v>
      </c>
      <c r="E21" s="236">
        <v>5251823</v>
      </c>
      <c r="F21" s="237">
        <v>40851104</v>
      </c>
      <c r="G21" s="236">
        <v>5279930</v>
      </c>
      <c r="H21" s="237">
        <v>43301280</v>
      </c>
      <c r="I21" s="246">
        <v>4734538</v>
      </c>
      <c r="J21" s="246">
        <v>39091385</v>
      </c>
      <c r="K21" s="246">
        <v>4755759</v>
      </c>
      <c r="L21" s="246">
        <v>40831804</v>
      </c>
      <c r="M21" s="246">
        <v>3777141</v>
      </c>
      <c r="N21" s="246">
        <v>31484041</v>
      </c>
      <c r="O21" s="246">
        <v>5373883</v>
      </c>
      <c r="P21" s="246">
        <v>42715852</v>
      </c>
      <c r="Q21" s="246">
        <v>5217462</v>
      </c>
      <c r="R21" s="246">
        <v>43038108</v>
      </c>
      <c r="S21" s="238">
        <v>6173043</v>
      </c>
      <c r="T21" s="237">
        <v>50827874</v>
      </c>
      <c r="U21" s="238">
        <v>6178233</v>
      </c>
      <c r="V21" s="237">
        <v>49618300</v>
      </c>
      <c r="W21" s="238">
        <v>5995293</v>
      </c>
      <c r="X21" s="237">
        <v>50213550</v>
      </c>
      <c r="Y21" s="238">
        <v>7824111</v>
      </c>
      <c r="Z21" s="238">
        <v>67546892</v>
      </c>
      <c r="AA21" s="236">
        <f t="shared" si="14"/>
        <v>66935431</v>
      </c>
      <c r="AB21" s="237">
        <f t="shared" si="14"/>
        <v>551529801</v>
      </c>
      <c r="AC21" s="267">
        <f t="shared" si="6"/>
        <v>52.009611</v>
      </c>
      <c r="AD21" s="268">
        <f t="shared" si="7"/>
        <v>40.851103999999999</v>
      </c>
      <c r="AE21" s="268">
        <f t="shared" si="8"/>
        <v>43.301279999999998</v>
      </c>
      <c r="AF21" s="268">
        <f t="shared" si="9"/>
        <v>39.091385000000002</v>
      </c>
      <c r="AG21" s="268">
        <f t="shared" si="10"/>
        <v>40.831803999999998</v>
      </c>
      <c r="AH21" s="268">
        <f t="shared" si="11"/>
        <v>31.484041000000001</v>
      </c>
      <c r="AI21" s="268">
        <f t="shared" si="12"/>
        <v>42.715851999999998</v>
      </c>
      <c r="AJ21" s="302">
        <f t="shared" si="13"/>
        <v>43.038108000000001</v>
      </c>
      <c r="AK21" s="302">
        <f t="shared" si="15"/>
        <v>50.827874000000001</v>
      </c>
      <c r="AL21" s="302">
        <f t="shared" si="3"/>
        <v>49.618299999999998</v>
      </c>
      <c r="AM21" s="302">
        <f t="shared" si="4"/>
        <v>50.213549999999998</v>
      </c>
      <c r="AN21" s="302">
        <f t="shared" si="5"/>
        <v>67.546892</v>
      </c>
    </row>
    <row r="22" spans="1:40" x14ac:dyDescent="0.2">
      <c r="A22" s="189" t="s">
        <v>120</v>
      </c>
      <c r="B22" s="19" t="s">
        <v>122</v>
      </c>
      <c r="C22" s="238"/>
      <c r="D22" s="237"/>
      <c r="E22" s="236"/>
      <c r="F22" s="237"/>
      <c r="G22" s="236">
        <v>451</v>
      </c>
      <c r="H22" s="237">
        <v>105545</v>
      </c>
      <c r="I22" s="246"/>
      <c r="J22" s="246"/>
      <c r="K22" s="246"/>
      <c r="L22" s="246"/>
      <c r="M22" s="246"/>
      <c r="N22" s="246"/>
      <c r="O22" s="246">
        <v>14000</v>
      </c>
      <c r="P22" s="246">
        <v>188045</v>
      </c>
      <c r="Q22" s="246"/>
      <c r="R22" s="246"/>
      <c r="S22" s="238"/>
      <c r="T22" s="237"/>
      <c r="U22" s="238"/>
      <c r="V22" s="237"/>
      <c r="W22" s="238">
        <v>1359</v>
      </c>
      <c r="X22" s="237">
        <v>225672</v>
      </c>
      <c r="Y22" s="238">
        <v>12902</v>
      </c>
      <c r="Z22" s="238">
        <v>315447</v>
      </c>
      <c r="AA22" s="236">
        <f t="shared" si="14"/>
        <v>28712</v>
      </c>
      <c r="AB22" s="237">
        <f t="shared" si="14"/>
        <v>834709</v>
      </c>
      <c r="AC22" s="267">
        <f t="shared" si="6"/>
        <v>0</v>
      </c>
      <c r="AD22" s="268">
        <f t="shared" si="7"/>
        <v>0</v>
      </c>
      <c r="AE22" s="268">
        <f t="shared" si="8"/>
        <v>0.105545</v>
      </c>
      <c r="AF22" s="268">
        <f t="shared" si="9"/>
        <v>0</v>
      </c>
      <c r="AG22" s="268">
        <f t="shared" si="10"/>
        <v>0</v>
      </c>
      <c r="AH22" s="268">
        <f t="shared" si="11"/>
        <v>0</v>
      </c>
      <c r="AI22" s="268">
        <f t="shared" si="12"/>
        <v>0.18804499999999999</v>
      </c>
      <c r="AJ22" s="302">
        <f t="shared" si="13"/>
        <v>0</v>
      </c>
      <c r="AK22" s="302">
        <f t="shared" si="15"/>
        <v>0</v>
      </c>
      <c r="AL22" s="302">
        <f t="shared" si="3"/>
        <v>0</v>
      </c>
      <c r="AM22" s="302">
        <f t="shared" si="4"/>
        <v>0.22567200000000001</v>
      </c>
      <c r="AN22" s="302">
        <f t="shared" si="5"/>
        <v>0.31544699999999998</v>
      </c>
    </row>
    <row r="23" spans="1:40" x14ac:dyDescent="0.2">
      <c r="A23" s="17" t="s">
        <v>127</v>
      </c>
      <c r="B23" s="18"/>
      <c r="C23" s="178">
        <f t="shared" ref="C23:AB23" si="17">C24+C29+C35+C48+C52</f>
        <v>316010169</v>
      </c>
      <c r="D23" s="274">
        <f>D24+D29+D35+D48+D52</f>
        <v>324352705</v>
      </c>
      <c r="E23" s="178">
        <f t="shared" si="17"/>
        <v>330783187</v>
      </c>
      <c r="F23" s="179">
        <f t="shared" si="17"/>
        <v>350338861</v>
      </c>
      <c r="G23" s="178">
        <f t="shared" si="17"/>
        <v>359098164</v>
      </c>
      <c r="H23" s="179">
        <f t="shared" si="17"/>
        <v>370320234</v>
      </c>
      <c r="I23" s="182">
        <f t="shared" si="17"/>
        <v>306363341</v>
      </c>
      <c r="J23" s="179">
        <f t="shared" si="17"/>
        <v>320351593</v>
      </c>
      <c r="K23" s="178">
        <f t="shared" si="17"/>
        <v>338791419</v>
      </c>
      <c r="L23" s="179">
        <f t="shared" si="17"/>
        <v>338609319</v>
      </c>
      <c r="M23" s="178">
        <f t="shared" si="17"/>
        <v>343109771</v>
      </c>
      <c r="N23" s="179">
        <f t="shared" si="17"/>
        <v>348400788</v>
      </c>
      <c r="O23" s="178">
        <f t="shared" si="17"/>
        <v>432657800</v>
      </c>
      <c r="P23" s="179">
        <f t="shared" si="17"/>
        <v>433139251</v>
      </c>
      <c r="Q23" s="178">
        <f t="shared" si="17"/>
        <v>298821454</v>
      </c>
      <c r="R23" s="179">
        <f t="shared" si="17"/>
        <v>289148751</v>
      </c>
      <c r="S23" s="178">
        <f t="shared" si="17"/>
        <v>345588160</v>
      </c>
      <c r="T23" s="179">
        <f t="shared" si="17"/>
        <v>345851761</v>
      </c>
      <c r="U23" s="178">
        <f t="shared" si="17"/>
        <v>435433058</v>
      </c>
      <c r="V23" s="179">
        <f t="shared" si="17"/>
        <v>385824698</v>
      </c>
      <c r="W23" s="178">
        <f t="shared" si="17"/>
        <v>368561651</v>
      </c>
      <c r="X23" s="179">
        <f t="shared" si="17"/>
        <v>349291523</v>
      </c>
      <c r="Y23" s="178">
        <f t="shared" si="17"/>
        <v>451040637</v>
      </c>
      <c r="Z23" s="179">
        <f t="shared" si="17"/>
        <v>418768323</v>
      </c>
      <c r="AA23" s="178">
        <f t="shared" si="17"/>
        <v>4326258811</v>
      </c>
      <c r="AB23" s="179">
        <f t="shared" si="17"/>
        <v>4274397807</v>
      </c>
      <c r="AC23" s="267">
        <f t="shared" si="6"/>
        <v>324.35270500000001</v>
      </c>
      <c r="AD23" s="268">
        <f t="shared" si="7"/>
        <v>350.33886100000001</v>
      </c>
      <c r="AE23" s="268">
        <f t="shared" si="8"/>
        <v>370.32023400000003</v>
      </c>
      <c r="AF23" s="268">
        <f t="shared" si="9"/>
        <v>320.35159299999998</v>
      </c>
      <c r="AG23" s="268">
        <f t="shared" si="10"/>
        <v>338.60931900000003</v>
      </c>
      <c r="AH23" s="268">
        <f t="shared" si="11"/>
        <v>348.40078799999998</v>
      </c>
      <c r="AI23" s="268">
        <f t="shared" si="12"/>
        <v>433.139251</v>
      </c>
      <c r="AJ23" s="302">
        <f t="shared" si="13"/>
        <v>289.148751</v>
      </c>
      <c r="AK23" s="302">
        <f t="shared" si="15"/>
        <v>345.85176100000001</v>
      </c>
      <c r="AL23" s="302">
        <f t="shared" si="3"/>
        <v>385.82469800000001</v>
      </c>
      <c r="AM23" s="302">
        <f t="shared" si="4"/>
        <v>349.29152299999998</v>
      </c>
      <c r="AN23" s="302">
        <f t="shared" si="5"/>
        <v>418.76832300000001</v>
      </c>
    </row>
    <row r="24" spans="1:40" x14ac:dyDescent="0.2">
      <c r="A24" s="20" t="s">
        <v>128</v>
      </c>
      <c r="B24" s="18"/>
      <c r="C24" s="178">
        <f t="shared" ref="C24:AB24" si="18">SUM(C25:C28)</f>
        <v>69317497</v>
      </c>
      <c r="D24" s="179">
        <f t="shared" si="18"/>
        <v>57681146</v>
      </c>
      <c r="E24" s="178">
        <f t="shared" si="18"/>
        <v>120486941</v>
      </c>
      <c r="F24" s="179">
        <f t="shared" si="18"/>
        <v>105729674</v>
      </c>
      <c r="G24" s="178">
        <f t="shared" si="18"/>
        <v>102383259</v>
      </c>
      <c r="H24" s="179">
        <f t="shared" si="18"/>
        <v>72125840</v>
      </c>
      <c r="I24" s="182">
        <f t="shared" si="18"/>
        <v>58947181</v>
      </c>
      <c r="J24" s="179">
        <f t="shared" si="18"/>
        <v>50251562</v>
      </c>
      <c r="K24" s="178">
        <f t="shared" si="18"/>
        <v>95737795</v>
      </c>
      <c r="L24" s="179">
        <f t="shared" si="18"/>
        <v>79691850</v>
      </c>
      <c r="M24" s="178">
        <f t="shared" si="18"/>
        <v>73381731</v>
      </c>
      <c r="N24" s="179">
        <f t="shared" si="18"/>
        <v>58285877</v>
      </c>
      <c r="O24" s="178">
        <f t="shared" si="18"/>
        <v>175248265</v>
      </c>
      <c r="P24" s="179">
        <f t="shared" si="18"/>
        <v>162368321</v>
      </c>
      <c r="Q24" s="178">
        <f t="shared" si="18"/>
        <v>63983204</v>
      </c>
      <c r="R24" s="179">
        <f t="shared" si="18"/>
        <v>47606402</v>
      </c>
      <c r="S24" s="178">
        <f t="shared" si="18"/>
        <v>90351339</v>
      </c>
      <c r="T24" s="179">
        <f t="shared" si="18"/>
        <v>70246996</v>
      </c>
      <c r="U24" s="178">
        <f t="shared" si="18"/>
        <v>156200680</v>
      </c>
      <c r="V24" s="179">
        <f t="shared" si="18"/>
        <v>96330525</v>
      </c>
      <c r="W24" s="178">
        <f t="shared" si="18"/>
        <v>127315993</v>
      </c>
      <c r="X24" s="179">
        <f t="shared" si="18"/>
        <v>95005467</v>
      </c>
      <c r="Y24" s="178">
        <f t="shared" si="18"/>
        <v>183345204</v>
      </c>
      <c r="Z24" s="179">
        <f t="shared" si="18"/>
        <v>142779123</v>
      </c>
      <c r="AA24" s="178">
        <f t="shared" si="18"/>
        <v>1316699089</v>
      </c>
      <c r="AB24" s="179">
        <f t="shared" si="18"/>
        <v>1038102783</v>
      </c>
      <c r="AC24" s="267">
        <f t="shared" si="6"/>
        <v>57.681145999999998</v>
      </c>
      <c r="AD24" s="268">
        <f t="shared" si="7"/>
        <v>105.729674</v>
      </c>
      <c r="AE24" s="268">
        <f t="shared" si="8"/>
        <v>72.125839999999997</v>
      </c>
      <c r="AF24" s="268">
        <f t="shared" si="9"/>
        <v>50.251562</v>
      </c>
      <c r="AG24" s="268">
        <f t="shared" si="10"/>
        <v>79.691850000000002</v>
      </c>
      <c r="AH24" s="268">
        <f t="shared" si="11"/>
        <v>58.285876999999999</v>
      </c>
      <c r="AI24" s="268">
        <f t="shared" si="12"/>
        <v>162.36832100000001</v>
      </c>
      <c r="AJ24" s="302">
        <f t="shared" si="13"/>
        <v>47.606402000000003</v>
      </c>
      <c r="AK24" s="302">
        <f t="shared" si="15"/>
        <v>70.246995999999996</v>
      </c>
      <c r="AL24" s="302">
        <f t="shared" si="3"/>
        <v>96.330524999999994</v>
      </c>
      <c r="AM24" s="302">
        <f t="shared" si="4"/>
        <v>95.005466999999996</v>
      </c>
      <c r="AN24" s="302">
        <f t="shared" si="5"/>
        <v>142.779123</v>
      </c>
    </row>
    <row r="25" spans="1:40" x14ac:dyDescent="0.2">
      <c r="A25" s="190" t="s">
        <v>15</v>
      </c>
      <c r="B25" s="19" t="s">
        <v>59</v>
      </c>
      <c r="C25" s="238">
        <v>561170</v>
      </c>
      <c r="D25" s="237">
        <v>94411</v>
      </c>
      <c r="E25" s="236">
        <v>578170</v>
      </c>
      <c r="F25" s="237">
        <v>93664</v>
      </c>
      <c r="G25" s="236">
        <v>912528</v>
      </c>
      <c r="H25" s="237">
        <v>186537</v>
      </c>
      <c r="I25" s="246">
        <v>281168</v>
      </c>
      <c r="J25" s="246">
        <v>69994</v>
      </c>
      <c r="K25" s="246">
        <v>368450</v>
      </c>
      <c r="L25" s="246">
        <v>61856</v>
      </c>
      <c r="M25" s="246">
        <v>295822</v>
      </c>
      <c r="N25" s="246">
        <v>51637</v>
      </c>
      <c r="O25" s="246">
        <v>2052</v>
      </c>
      <c r="P25" s="246">
        <v>9471</v>
      </c>
      <c r="Q25" s="246">
        <v>3</v>
      </c>
      <c r="R25" s="246">
        <v>300</v>
      </c>
      <c r="S25" s="238">
        <v>607733</v>
      </c>
      <c r="T25" s="237">
        <v>93806</v>
      </c>
      <c r="U25" s="238">
        <v>360296</v>
      </c>
      <c r="V25" s="237">
        <v>71539</v>
      </c>
      <c r="W25" s="238">
        <v>941395</v>
      </c>
      <c r="X25" s="237">
        <v>154778</v>
      </c>
      <c r="Y25" s="238">
        <v>1000550</v>
      </c>
      <c r="Z25" s="238">
        <v>153328</v>
      </c>
      <c r="AA25" s="236">
        <f t="shared" si="14"/>
        <v>5909337</v>
      </c>
      <c r="AB25" s="237">
        <f t="shared" si="14"/>
        <v>1041321</v>
      </c>
      <c r="AC25" s="267">
        <f t="shared" si="6"/>
        <v>9.4410999999999995E-2</v>
      </c>
      <c r="AD25" s="268">
        <f t="shared" si="7"/>
        <v>9.3663999999999997E-2</v>
      </c>
      <c r="AE25" s="268">
        <f t="shared" si="8"/>
        <v>0.18653700000000001</v>
      </c>
      <c r="AF25" s="268">
        <f t="shared" si="9"/>
        <v>6.9994000000000001E-2</v>
      </c>
      <c r="AG25" s="268">
        <f t="shared" si="10"/>
        <v>6.1856000000000001E-2</v>
      </c>
      <c r="AH25" s="268">
        <f t="shared" si="11"/>
        <v>5.1637000000000002E-2</v>
      </c>
      <c r="AI25" s="268">
        <f t="shared" si="12"/>
        <v>9.4710000000000003E-3</v>
      </c>
      <c r="AJ25" s="302">
        <f t="shared" si="13"/>
        <v>2.9999999999999997E-4</v>
      </c>
      <c r="AK25" s="302">
        <f t="shared" si="15"/>
        <v>9.3806E-2</v>
      </c>
      <c r="AL25" s="302">
        <f t="shared" si="3"/>
        <v>7.1539000000000005E-2</v>
      </c>
      <c r="AM25" s="302">
        <f t="shared" si="4"/>
        <v>0.154778</v>
      </c>
      <c r="AN25" s="302">
        <f t="shared" si="5"/>
        <v>0.15332799999999999</v>
      </c>
    </row>
    <row r="26" spans="1:40" x14ac:dyDescent="0.2">
      <c r="A26" s="190" t="s">
        <v>121</v>
      </c>
      <c r="B26" s="19" t="s">
        <v>123</v>
      </c>
      <c r="C26" s="238">
        <v>5</v>
      </c>
      <c r="D26" s="237">
        <v>26</v>
      </c>
      <c r="E26" s="236"/>
      <c r="F26" s="237"/>
      <c r="G26" s="236"/>
      <c r="H26" s="237"/>
      <c r="I26" s="246"/>
      <c r="J26" s="246"/>
      <c r="K26" s="246">
        <v>22290</v>
      </c>
      <c r="L26" s="246">
        <v>14123</v>
      </c>
      <c r="M26" s="246"/>
      <c r="N26" s="246"/>
      <c r="O26" s="246">
        <v>49942</v>
      </c>
      <c r="P26" s="246">
        <v>134641</v>
      </c>
      <c r="Q26" s="246"/>
      <c r="R26" s="246"/>
      <c r="S26" s="238"/>
      <c r="T26" s="237"/>
      <c r="U26" s="238">
        <v>25800</v>
      </c>
      <c r="V26" s="237">
        <v>5608</v>
      </c>
      <c r="W26" s="238"/>
      <c r="X26" s="237"/>
      <c r="Y26" s="238"/>
      <c r="Z26" s="238"/>
      <c r="AA26" s="236">
        <f>C26+E26+G26+I26+K26+M26+O26+Q26+S26+U26+W26+Y26</f>
        <v>98037</v>
      </c>
      <c r="AB26" s="237">
        <f>D26+F26+H26+J26+L26+N26+P26+R26+T26+V26+X26+Z26</f>
        <v>154398</v>
      </c>
      <c r="AC26" s="267">
        <f t="shared" si="6"/>
        <v>2.5999999999999998E-5</v>
      </c>
      <c r="AD26" s="268">
        <f t="shared" si="7"/>
        <v>0</v>
      </c>
      <c r="AE26" s="268">
        <f t="shared" si="8"/>
        <v>0</v>
      </c>
      <c r="AF26" s="268">
        <f t="shared" si="9"/>
        <v>0</v>
      </c>
      <c r="AG26" s="268">
        <f t="shared" si="10"/>
        <v>1.4123E-2</v>
      </c>
      <c r="AH26" s="268">
        <f t="shared" si="11"/>
        <v>0</v>
      </c>
      <c r="AI26" s="268">
        <f t="shared" si="12"/>
        <v>0.13464100000000001</v>
      </c>
      <c r="AJ26" s="302">
        <f t="shared" si="13"/>
        <v>0</v>
      </c>
      <c r="AK26" s="302">
        <f t="shared" si="15"/>
        <v>0</v>
      </c>
      <c r="AL26" s="302">
        <f t="shared" si="3"/>
        <v>5.6080000000000001E-3</v>
      </c>
      <c r="AM26" s="302">
        <f t="shared" si="4"/>
        <v>0</v>
      </c>
      <c r="AN26" s="302">
        <f t="shared" si="5"/>
        <v>0</v>
      </c>
    </row>
    <row r="27" spans="1:40" x14ac:dyDescent="0.2">
      <c r="A27" s="190" t="s">
        <v>16</v>
      </c>
      <c r="B27" s="19" t="s">
        <v>60</v>
      </c>
      <c r="C27" s="238">
        <v>66633220</v>
      </c>
      <c r="D27" s="237">
        <v>52173883</v>
      </c>
      <c r="E27" s="236">
        <v>117964310</v>
      </c>
      <c r="F27" s="237">
        <v>100554560</v>
      </c>
      <c r="G27" s="236">
        <v>98705603</v>
      </c>
      <c r="H27" s="237">
        <v>65640927</v>
      </c>
      <c r="I27" s="246">
        <v>56646768</v>
      </c>
      <c r="J27" s="246">
        <v>45725457</v>
      </c>
      <c r="K27" s="246">
        <v>92902459</v>
      </c>
      <c r="L27" s="246">
        <v>74797674</v>
      </c>
      <c r="M27" s="246">
        <v>70778072</v>
      </c>
      <c r="N27" s="246">
        <v>53393540</v>
      </c>
      <c r="O27" s="246">
        <v>172647590</v>
      </c>
      <c r="P27" s="246">
        <v>156569730</v>
      </c>
      <c r="Q27" s="246">
        <v>61768193</v>
      </c>
      <c r="R27" s="246">
        <v>42716955</v>
      </c>
      <c r="S27" s="238">
        <v>87287349</v>
      </c>
      <c r="T27" s="237">
        <v>64562410</v>
      </c>
      <c r="U27" s="238">
        <v>153255455</v>
      </c>
      <c r="V27" s="237">
        <v>90501236</v>
      </c>
      <c r="W27" s="238">
        <v>123477825</v>
      </c>
      <c r="X27" s="237">
        <v>89006593</v>
      </c>
      <c r="Y27" s="238">
        <v>179988365</v>
      </c>
      <c r="Z27" s="238">
        <v>137662985</v>
      </c>
      <c r="AA27" s="236">
        <f t="shared" si="14"/>
        <v>1282055209</v>
      </c>
      <c r="AB27" s="237">
        <f t="shared" si="14"/>
        <v>973305950</v>
      </c>
      <c r="AC27" s="267">
        <f t="shared" si="6"/>
        <v>52.173882999999996</v>
      </c>
      <c r="AD27" s="268">
        <f t="shared" si="7"/>
        <v>100.55456</v>
      </c>
      <c r="AE27" s="268">
        <f t="shared" si="8"/>
        <v>65.640927000000005</v>
      </c>
      <c r="AF27" s="268">
        <f t="shared" si="9"/>
        <v>45.725456999999999</v>
      </c>
      <c r="AG27" s="268">
        <f t="shared" si="10"/>
        <v>74.797674000000001</v>
      </c>
      <c r="AH27" s="268">
        <f t="shared" si="11"/>
        <v>53.393540000000002</v>
      </c>
      <c r="AI27" s="268">
        <f t="shared" si="12"/>
        <v>156.56972999999999</v>
      </c>
      <c r="AJ27" s="302">
        <f t="shared" si="13"/>
        <v>42.716954999999999</v>
      </c>
      <c r="AK27" s="302">
        <f t="shared" si="15"/>
        <v>64.56241</v>
      </c>
      <c r="AL27" s="302">
        <f t="shared" si="3"/>
        <v>90.501236000000006</v>
      </c>
      <c r="AM27" s="302">
        <f t="shared" si="4"/>
        <v>89.006592999999995</v>
      </c>
      <c r="AN27" s="302">
        <f t="shared" si="5"/>
        <v>137.66298499999999</v>
      </c>
    </row>
    <row r="28" spans="1:40" x14ac:dyDescent="0.2">
      <c r="A28" s="190" t="s">
        <v>17</v>
      </c>
      <c r="B28" s="19" t="s">
        <v>61</v>
      </c>
      <c r="C28" s="238">
        <v>2123102</v>
      </c>
      <c r="D28" s="237">
        <v>5412826</v>
      </c>
      <c r="E28" s="236">
        <v>1944461</v>
      </c>
      <c r="F28" s="237">
        <v>5081450</v>
      </c>
      <c r="G28" s="236">
        <v>2765128</v>
      </c>
      <c r="H28" s="237">
        <v>6298376</v>
      </c>
      <c r="I28" s="246">
        <v>2019245</v>
      </c>
      <c r="J28" s="246">
        <v>4456111</v>
      </c>
      <c r="K28" s="246">
        <v>2444596</v>
      </c>
      <c r="L28" s="246">
        <v>4818197</v>
      </c>
      <c r="M28" s="246">
        <v>2307837</v>
      </c>
      <c r="N28" s="246">
        <v>4840700</v>
      </c>
      <c r="O28" s="246">
        <v>2548681</v>
      </c>
      <c r="P28" s="246">
        <v>5654479</v>
      </c>
      <c r="Q28" s="246">
        <v>2215008</v>
      </c>
      <c r="R28" s="246">
        <v>4889147</v>
      </c>
      <c r="S28" s="238">
        <v>2456257</v>
      </c>
      <c r="T28" s="237">
        <v>5590780</v>
      </c>
      <c r="U28" s="238">
        <v>2559129</v>
      </c>
      <c r="V28" s="237">
        <v>5752142</v>
      </c>
      <c r="W28" s="238">
        <v>2896773</v>
      </c>
      <c r="X28" s="237">
        <v>5844096</v>
      </c>
      <c r="Y28" s="238">
        <v>2356289</v>
      </c>
      <c r="Z28" s="238">
        <v>4962810</v>
      </c>
      <c r="AA28" s="236">
        <f t="shared" si="14"/>
        <v>28636506</v>
      </c>
      <c r="AB28" s="237">
        <f t="shared" si="14"/>
        <v>63601114</v>
      </c>
      <c r="AC28" s="267">
        <f t="shared" si="6"/>
        <v>5.4128259999999999</v>
      </c>
      <c r="AD28" s="268">
        <f t="shared" si="7"/>
        <v>5.0814500000000002</v>
      </c>
      <c r="AE28" s="268">
        <f t="shared" si="8"/>
        <v>6.2983760000000002</v>
      </c>
      <c r="AF28" s="268">
        <f t="shared" si="9"/>
        <v>4.4561109999999999</v>
      </c>
      <c r="AG28" s="268">
        <f t="shared" si="10"/>
        <v>4.8181969999999996</v>
      </c>
      <c r="AH28" s="268">
        <f t="shared" si="11"/>
        <v>4.8407</v>
      </c>
      <c r="AI28" s="268">
        <f t="shared" si="12"/>
        <v>5.6544790000000003</v>
      </c>
      <c r="AJ28" s="302">
        <f t="shared" si="13"/>
        <v>4.8891470000000004</v>
      </c>
      <c r="AK28" s="302">
        <f t="shared" si="15"/>
        <v>5.5907799999999996</v>
      </c>
      <c r="AL28" s="302">
        <f t="shared" si="3"/>
        <v>5.7521420000000001</v>
      </c>
      <c r="AM28" s="302">
        <f t="shared" si="4"/>
        <v>5.8440960000000004</v>
      </c>
      <c r="AN28" s="302">
        <f t="shared" si="5"/>
        <v>4.9628100000000002</v>
      </c>
    </row>
    <row r="29" spans="1:40" x14ac:dyDescent="0.2">
      <c r="A29" s="20" t="s">
        <v>129</v>
      </c>
      <c r="B29" s="18"/>
      <c r="C29" s="178">
        <f t="shared" ref="C29:AB29" si="19">SUM(C30:C34)</f>
        <v>10345382</v>
      </c>
      <c r="D29" s="179">
        <f t="shared" si="19"/>
        <v>26891912</v>
      </c>
      <c r="E29" s="178">
        <f t="shared" si="19"/>
        <v>10818351</v>
      </c>
      <c r="F29" s="179">
        <f t="shared" si="19"/>
        <v>23288496</v>
      </c>
      <c r="G29" s="178">
        <f t="shared" si="19"/>
        <v>15400398</v>
      </c>
      <c r="H29" s="179">
        <f t="shared" si="19"/>
        <v>27565764</v>
      </c>
      <c r="I29" s="182">
        <f t="shared" si="19"/>
        <v>14105337</v>
      </c>
      <c r="J29" s="179">
        <f t="shared" si="19"/>
        <v>27085654</v>
      </c>
      <c r="K29" s="178">
        <f t="shared" si="19"/>
        <v>12408909</v>
      </c>
      <c r="L29" s="179">
        <f t="shared" si="19"/>
        <v>21709544</v>
      </c>
      <c r="M29" s="178">
        <f t="shared" si="19"/>
        <v>20575313</v>
      </c>
      <c r="N29" s="179">
        <f t="shared" si="19"/>
        <v>35678700</v>
      </c>
      <c r="O29" s="178">
        <f t="shared" si="19"/>
        <v>15157282</v>
      </c>
      <c r="P29" s="179">
        <f t="shared" si="19"/>
        <v>23439769</v>
      </c>
      <c r="Q29" s="178">
        <f t="shared" si="19"/>
        <v>12726995</v>
      </c>
      <c r="R29" s="179">
        <f t="shared" si="19"/>
        <v>24669214</v>
      </c>
      <c r="S29" s="178">
        <f t="shared" si="19"/>
        <v>18339393</v>
      </c>
      <c r="T29" s="179">
        <f t="shared" si="19"/>
        <v>32503967</v>
      </c>
      <c r="U29" s="178">
        <f t="shared" si="19"/>
        <v>20015311</v>
      </c>
      <c r="V29" s="179">
        <f t="shared" si="19"/>
        <v>35056046</v>
      </c>
      <c r="W29" s="178">
        <f t="shared" si="19"/>
        <v>18129732</v>
      </c>
      <c r="X29" s="179">
        <f t="shared" si="19"/>
        <v>36542149</v>
      </c>
      <c r="Y29" s="178">
        <f t="shared" si="19"/>
        <v>16372651</v>
      </c>
      <c r="Z29" s="179">
        <f t="shared" si="19"/>
        <v>44996960</v>
      </c>
      <c r="AA29" s="178">
        <f t="shared" si="19"/>
        <v>184395054</v>
      </c>
      <c r="AB29" s="179">
        <f t="shared" si="19"/>
        <v>359428175</v>
      </c>
      <c r="AC29" s="267">
        <f t="shared" si="6"/>
        <v>26.891912000000001</v>
      </c>
      <c r="AD29" s="268">
        <f t="shared" si="7"/>
        <v>23.288495999999999</v>
      </c>
      <c r="AE29" s="268">
        <f t="shared" si="8"/>
        <v>27.565764000000001</v>
      </c>
      <c r="AF29" s="268">
        <f t="shared" si="9"/>
        <v>27.085654000000002</v>
      </c>
      <c r="AG29" s="268">
        <f t="shared" si="10"/>
        <v>21.709544000000001</v>
      </c>
      <c r="AH29" s="268">
        <f t="shared" si="11"/>
        <v>35.678699999999999</v>
      </c>
      <c r="AI29" s="268">
        <f t="shared" si="12"/>
        <v>23.439768999999998</v>
      </c>
      <c r="AJ29" s="302">
        <f t="shared" si="13"/>
        <v>24.669214</v>
      </c>
      <c r="AK29" s="302">
        <f t="shared" si="15"/>
        <v>32.503967000000003</v>
      </c>
      <c r="AL29" s="302">
        <f t="shared" si="3"/>
        <v>35.056046000000002</v>
      </c>
      <c r="AM29" s="302">
        <f t="shared" si="4"/>
        <v>36.542149000000002</v>
      </c>
      <c r="AN29" s="302">
        <f t="shared" si="5"/>
        <v>44.996960000000001</v>
      </c>
    </row>
    <row r="30" spans="1:40" x14ac:dyDescent="0.2">
      <c r="A30" s="191" t="s">
        <v>18</v>
      </c>
      <c r="B30" s="19" t="s">
        <v>62</v>
      </c>
      <c r="C30" s="238">
        <v>880642</v>
      </c>
      <c r="D30" s="237">
        <v>1572636</v>
      </c>
      <c r="E30" s="236">
        <v>744631</v>
      </c>
      <c r="F30" s="237">
        <v>1457014</v>
      </c>
      <c r="G30" s="236">
        <v>944012</v>
      </c>
      <c r="H30" s="237">
        <v>1820514</v>
      </c>
      <c r="I30" s="246">
        <v>1365428</v>
      </c>
      <c r="J30" s="246">
        <v>2162738</v>
      </c>
      <c r="K30" s="246">
        <v>1238150</v>
      </c>
      <c r="L30" s="246">
        <v>2198114</v>
      </c>
      <c r="M30" s="246">
        <v>1313139</v>
      </c>
      <c r="N30" s="246">
        <v>2107839</v>
      </c>
      <c r="O30" s="246">
        <v>1209249</v>
      </c>
      <c r="P30" s="246">
        <v>2382477</v>
      </c>
      <c r="Q30" s="246">
        <v>972122</v>
      </c>
      <c r="R30" s="246">
        <v>1471453</v>
      </c>
      <c r="S30" s="238">
        <v>1657708</v>
      </c>
      <c r="T30" s="237">
        <v>2411298</v>
      </c>
      <c r="U30" s="238">
        <v>1491145</v>
      </c>
      <c r="V30" s="237">
        <v>2080160</v>
      </c>
      <c r="W30" s="238">
        <v>1033600</v>
      </c>
      <c r="X30" s="237">
        <v>1582238</v>
      </c>
      <c r="Y30" s="238">
        <v>1537998</v>
      </c>
      <c r="Z30" s="238">
        <v>2407103</v>
      </c>
      <c r="AA30" s="236">
        <f t="shared" si="14"/>
        <v>14387824</v>
      </c>
      <c r="AB30" s="237">
        <f t="shared" si="14"/>
        <v>23653584</v>
      </c>
      <c r="AC30" s="267">
        <f t="shared" si="6"/>
        <v>1.5726359999999999</v>
      </c>
      <c r="AD30" s="268">
        <f t="shared" si="7"/>
        <v>1.457014</v>
      </c>
      <c r="AE30" s="268">
        <f t="shared" si="8"/>
        <v>1.820514</v>
      </c>
      <c r="AF30" s="268">
        <f t="shared" si="9"/>
        <v>2.162738</v>
      </c>
      <c r="AG30" s="268">
        <f t="shared" si="10"/>
        <v>2.1981139999999999</v>
      </c>
      <c r="AH30" s="268">
        <f t="shared" si="11"/>
        <v>2.1078389999999998</v>
      </c>
      <c r="AI30" s="268">
        <f t="shared" si="12"/>
        <v>2.3824770000000002</v>
      </c>
      <c r="AJ30" s="302">
        <f t="shared" si="13"/>
        <v>1.4714529999999999</v>
      </c>
      <c r="AK30" s="302">
        <f t="shared" si="15"/>
        <v>2.4112979999999999</v>
      </c>
      <c r="AL30" s="302">
        <f t="shared" si="3"/>
        <v>2.0801599999999998</v>
      </c>
      <c r="AM30" s="302">
        <f t="shared" si="4"/>
        <v>1.582238</v>
      </c>
      <c r="AN30" s="302">
        <f t="shared" si="5"/>
        <v>2.4071030000000002</v>
      </c>
    </row>
    <row r="31" spans="1:40" x14ac:dyDescent="0.2">
      <c r="A31" s="191" t="s">
        <v>19</v>
      </c>
      <c r="B31" s="19" t="s">
        <v>63</v>
      </c>
      <c r="C31" s="238"/>
      <c r="D31" s="237"/>
      <c r="E31" s="236">
        <v>22480</v>
      </c>
      <c r="F31" s="237">
        <v>17444</v>
      </c>
      <c r="G31" s="236">
        <v>166</v>
      </c>
      <c r="H31" s="237">
        <v>416</v>
      </c>
      <c r="I31" s="246"/>
      <c r="J31" s="246"/>
      <c r="K31" s="246">
        <v>28200</v>
      </c>
      <c r="L31" s="246">
        <v>20121</v>
      </c>
      <c r="M31" s="246">
        <v>97</v>
      </c>
      <c r="N31" s="246">
        <v>574</v>
      </c>
      <c r="O31" s="246">
        <v>84007</v>
      </c>
      <c r="P31" s="246">
        <v>17459</v>
      </c>
      <c r="Q31" s="246"/>
      <c r="R31" s="246"/>
      <c r="S31" s="238"/>
      <c r="T31" s="237"/>
      <c r="U31" s="238">
        <v>87585</v>
      </c>
      <c r="V31" s="237">
        <v>31831</v>
      </c>
      <c r="W31" s="238"/>
      <c r="X31" s="237"/>
      <c r="Y31" s="238"/>
      <c r="Z31" s="238"/>
      <c r="AA31" s="236">
        <f t="shared" si="14"/>
        <v>222535</v>
      </c>
      <c r="AB31" s="237">
        <f t="shared" si="14"/>
        <v>87845</v>
      </c>
      <c r="AC31" s="267">
        <f t="shared" si="6"/>
        <v>0</v>
      </c>
      <c r="AD31" s="268">
        <f t="shared" si="7"/>
        <v>1.7444000000000001E-2</v>
      </c>
      <c r="AE31" s="268">
        <f t="shared" si="8"/>
        <v>4.1599999999999997E-4</v>
      </c>
      <c r="AF31" s="268">
        <f t="shared" si="9"/>
        <v>0</v>
      </c>
      <c r="AG31" s="268">
        <f t="shared" si="10"/>
        <v>2.0121E-2</v>
      </c>
      <c r="AH31" s="268">
        <f t="shared" si="11"/>
        <v>5.7399999999999997E-4</v>
      </c>
      <c r="AI31" s="268">
        <f t="shared" si="12"/>
        <v>1.7458999999999999E-2</v>
      </c>
      <c r="AJ31" s="302">
        <f t="shared" si="13"/>
        <v>0</v>
      </c>
      <c r="AK31" s="302">
        <f t="shared" si="15"/>
        <v>0</v>
      </c>
      <c r="AL31" s="302">
        <f t="shared" si="3"/>
        <v>3.1830999999999998E-2</v>
      </c>
      <c r="AM31" s="302">
        <f t="shared" si="4"/>
        <v>0</v>
      </c>
      <c r="AN31" s="302">
        <f t="shared" si="5"/>
        <v>0</v>
      </c>
    </row>
    <row r="32" spans="1:40" x14ac:dyDescent="0.2">
      <c r="A32" s="191" t="s">
        <v>20</v>
      </c>
      <c r="B32" s="19" t="s">
        <v>64</v>
      </c>
      <c r="C32" s="238">
        <v>442248</v>
      </c>
      <c r="D32" s="237">
        <v>399675</v>
      </c>
      <c r="E32" s="236">
        <v>710178</v>
      </c>
      <c r="F32" s="237">
        <v>708255</v>
      </c>
      <c r="G32" s="236">
        <v>651557</v>
      </c>
      <c r="H32" s="237">
        <v>723187</v>
      </c>
      <c r="I32" s="246">
        <v>753235</v>
      </c>
      <c r="J32" s="246">
        <v>756665</v>
      </c>
      <c r="K32" s="246">
        <v>779681</v>
      </c>
      <c r="L32" s="246">
        <v>833782</v>
      </c>
      <c r="M32" s="246">
        <v>885935</v>
      </c>
      <c r="N32" s="246">
        <v>948202</v>
      </c>
      <c r="O32" s="246">
        <v>909149</v>
      </c>
      <c r="P32" s="246">
        <v>930098</v>
      </c>
      <c r="Q32" s="246">
        <v>956683</v>
      </c>
      <c r="R32" s="246">
        <v>995202</v>
      </c>
      <c r="S32" s="238">
        <v>800252</v>
      </c>
      <c r="T32" s="237">
        <v>865325</v>
      </c>
      <c r="U32" s="238">
        <v>1026321</v>
      </c>
      <c r="V32" s="237">
        <v>1082640</v>
      </c>
      <c r="W32" s="238">
        <v>1251141</v>
      </c>
      <c r="X32" s="237">
        <v>1336285</v>
      </c>
      <c r="Y32" s="238">
        <v>901363</v>
      </c>
      <c r="Z32" s="238">
        <v>1027371</v>
      </c>
      <c r="AA32" s="236">
        <f t="shared" si="14"/>
        <v>10067743</v>
      </c>
      <c r="AB32" s="237">
        <f t="shared" si="14"/>
        <v>10606687</v>
      </c>
      <c r="AC32" s="267">
        <f t="shared" si="6"/>
        <v>0.399675</v>
      </c>
      <c r="AD32" s="268">
        <f t="shared" si="7"/>
        <v>0.70825499999999997</v>
      </c>
      <c r="AE32" s="268">
        <f t="shared" si="8"/>
        <v>0.72318700000000002</v>
      </c>
      <c r="AF32" s="268">
        <f t="shared" si="9"/>
        <v>0.75666500000000003</v>
      </c>
      <c r="AG32" s="268">
        <f t="shared" si="10"/>
        <v>0.83378200000000002</v>
      </c>
      <c r="AH32" s="268">
        <f t="shared" si="11"/>
        <v>0.94820199999999999</v>
      </c>
      <c r="AI32" s="268">
        <f t="shared" si="12"/>
        <v>0.93009799999999998</v>
      </c>
      <c r="AJ32" s="302">
        <f t="shared" si="13"/>
        <v>0.99520200000000003</v>
      </c>
      <c r="AK32" s="302">
        <f t="shared" si="15"/>
        <v>0.86532500000000001</v>
      </c>
      <c r="AL32" s="302">
        <f t="shared" si="3"/>
        <v>1.08264</v>
      </c>
      <c r="AM32" s="302">
        <f t="shared" si="4"/>
        <v>1.3362849999999999</v>
      </c>
      <c r="AN32" s="302">
        <f t="shared" si="5"/>
        <v>1.027371</v>
      </c>
    </row>
    <row r="33" spans="1:40" x14ac:dyDescent="0.2">
      <c r="A33" s="191" t="s">
        <v>21</v>
      </c>
      <c r="B33" s="19" t="s">
        <v>65</v>
      </c>
      <c r="C33" s="238">
        <v>663113</v>
      </c>
      <c r="D33" s="237">
        <v>3886546</v>
      </c>
      <c r="E33" s="236">
        <v>434114</v>
      </c>
      <c r="F33" s="237">
        <v>1602479</v>
      </c>
      <c r="G33" s="236">
        <v>1716509</v>
      </c>
      <c r="H33" s="237">
        <v>6633879</v>
      </c>
      <c r="I33" s="246">
        <v>600997</v>
      </c>
      <c r="J33" s="246">
        <v>2435950</v>
      </c>
      <c r="K33" s="246">
        <v>405389</v>
      </c>
      <c r="L33" s="246">
        <v>1063104</v>
      </c>
      <c r="M33" s="246">
        <v>281756</v>
      </c>
      <c r="N33" s="246">
        <v>1305442</v>
      </c>
      <c r="O33" s="246">
        <v>490572</v>
      </c>
      <c r="P33" s="246">
        <v>2268527</v>
      </c>
      <c r="Q33" s="246">
        <v>516234</v>
      </c>
      <c r="R33" s="246">
        <v>2042691</v>
      </c>
      <c r="S33" s="238">
        <v>3544251</v>
      </c>
      <c r="T33" s="237">
        <v>5118535</v>
      </c>
      <c r="U33" s="238">
        <v>4808640</v>
      </c>
      <c r="V33" s="237">
        <v>4037615</v>
      </c>
      <c r="W33" s="238">
        <v>4133013</v>
      </c>
      <c r="X33" s="237">
        <v>2766959</v>
      </c>
      <c r="Y33" s="238">
        <v>2199438</v>
      </c>
      <c r="Z33" s="238">
        <v>6530371</v>
      </c>
      <c r="AA33" s="236">
        <f t="shared" si="14"/>
        <v>19794026</v>
      </c>
      <c r="AB33" s="237">
        <f t="shared" si="14"/>
        <v>39692098</v>
      </c>
      <c r="AC33" s="267">
        <f t="shared" si="6"/>
        <v>3.8865460000000001</v>
      </c>
      <c r="AD33" s="268">
        <f t="shared" si="7"/>
        <v>1.602479</v>
      </c>
      <c r="AE33" s="268">
        <f t="shared" si="8"/>
        <v>6.6338790000000003</v>
      </c>
      <c r="AF33" s="268">
        <f t="shared" si="9"/>
        <v>2.4359500000000001</v>
      </c>
      <c r="AG33" s="268">
        <f t="shared" si="10"/>
        <v>1.063104</v>
      </c>
      <c r="AH33" s="268">
        <f t="shared" si="11"/>
        <v>1.305442</v>
      </c>
      <c r="AI33" s="268">
        <f t="shared" si="12"/>
        <v>2.2685270000000002</v>
      </c>
      <c r="AJ33" s="302">
        <f t="shared" si="13"/>
        <v>2.042691</v>
      </c>
      <c r="AK33" s="302">
        <f t="shared" si="15"/>
        <v>5.1185349999999996</v>
      </c>
      <c r="AL33" s="302">
        <f t="shared" si="3"/>
        <v>4.0376149999999997</v>
      </c>
      <c r="AM33" s="302">
        <f t="shared" si="4"/>
        <v>2.7669589999999999</v>
      </c>
      <c r="AN33" s="302">
        <f t="shared" si="5"/>
        <v>6.5303709999999997</v>
      </c>
    </row>
    <row r="34" spans="1:40" x14ac:dyDescent="0.2">
      <c r="A34" s="191" t="s">
        <v>22</v>
      </c>
      <c r="B34" s="19" t="s">
        <v>66</v>
      </c>
      <c r="C34" s="238">
        <v>8359379</v>
      </c>
      <c r="D34" s="237">
        <v>21033055</v>
      </c>
      <c r="E34" s="236">
        <v>8906948</v>
      </c>
      <c r="F34" s="237">
        <v>19503304</v>
      </c>
      <c r="G34" s="236">
        <v>12088154</v>
      </c>
      <c r="H34" s="237">
        <v>18387768</v>
      </c>
      <c r="I34" s="246">
        <v>11385677</v>
      </c>
      <c r="J34" s="246">
        <v>21730301</v>
      </c>
      <c r="K34" s="246">
        <v>9957489</v>
      </c>
      <c r="L34" s="246">
        <v>17594423</v>
      </c>
      <c r="M34" s="246">
        <v>18094386</v>
      </c>
      <c r="N34" s="246">
        <v>31316643</v>
      </c>
      <c r="O34" s="246">
        <v>12464305</v>
      </c>
      <c r="P34" s="246">
        <v>17841208</v>
      </c>
      <c r="Q34" s="246">
        <v>10281956</v>
      </c>
      <c r="R34" s="246">
        <v>20159868</v>
      </c>
      <c r="S34" s="238">
        <v>12337182</v>
      </c>
      <c r="T34" s="237">
        <v>24108809</v>
      </c>
      <c r="U34" s="238">
        <v>12601620</v>
      </c>
      <c r="V34" s="237">
        <v>27823800</v>
      </c>
      <c r="W34" s="238">
        <v>11711978</v>
      </c>
      <c r="X34" s="237">
        <v>30856667</v>
      </c>
      <c r="Y34" s="238">
        <v>11733852</v>
      </c>
      <c r="Z34" s="238">
        <v>35032115</v>
      </c>
      <c r="AA34" s="236">
        <f t="shared" si="14"/>
        <v>139922926</v>
      </c>
      <c r="AB34" s="237">
        <f t="shared" si="14"/>
        <v>285387961</v>
      </c>
      <c r="AC34" s="267">
        <f t="shared" si="6"/>
        <v>21.033055000000001</v>
      </c>
      <c r="AD34" s="268">
        <f t="shared" si="7"/>
        <v>19.503304</v>
      </c>
      <c r="AE34" s="268">
        <f t="shared" si="8"/>
        <v>18.387768000000001</v>
      </c>
      <c r="AF34" s="268">
        <f t="shared" si="9"/>
        <v>21.730301000000001</v>
      </c>
      <c r="AG34" s="268">
        <f t="shared" si="10"/>
        <v>17.594422999999999</v>
      </c>
      <c r="AH34" s="268">
        <f t="shared" si="11"/>
        <v>31.316642999999999</v>
      </c>
      <c r="AI34" s="268">
        <f t="shared" si="12"/>
        <v>17.841208000000002</v>
      </c>
      <c r="AJ34" s="302">
        <f t="shared" si="13"/>
        <v>20.159867999999999</v>
      </c>
      <c r="AK34" s="302">
        <f t="shared" si="15"/>
        <v>24.108809000000001</v>
      </c>
      <c r="AL34" s="302">
        <f t="shared" si="3"/>
        <v>27.823799999999999</v>
      </c>
      <c r="AM34" s="302">
        <f t="shared" si="4"/>
        <v>30.856667000000002</v>
      </c>
      <c r="AN34" s="302">
        <f t="shared" si="5"/>
        <v>35.032114999999997</v>
      </c>
    </row>
    <row r="35" spans="1:40" x14ac:dyDescent="0.2">
      <c r="A35" s="20" t="s">
        <v>130</v>
      </c>
      <c r="B35" s="18"/>
      <c r="C35" s="178">
        <f t="shared" ref="C35:AB35" si="20">SUM(C36:C47)</f>
        <v>125791687</v>
      </c>
      <c r="D35" s="179">
        <f t="shared" si="20"/>
        <v>170125458</v>
      </c>
      <c r="E35" s="178">
        <f t="shared" si="20"/>
        <v>119934615</v>
      </c>
      <c r="F35" s="179">
        <f t="shared" si="20"/>
        <v>156009930</v>
      </c>
      <c r="G35" s="178">
        <f t="shared" si="20"/>
        <v>156237695</v>
      </c>
      <c r="H35" s="179">
        <f t="shared" si="20"/>
        <v>195251180</v>
      </c>
      <c r="I35" s="182">
        <f t="shared" si="20"/>
        <v>124132632</v>
      </c>
      <c r="J35" s="179">
        <f t="shared" si="20"/>
        <v>175157442</v>
      </c>
      <c r="K35" s="178">
        <f t="shared" si="20"/>
        <v>129491618</v>
      </c>
      <c r="L35" s="179">
        <f t="shared" si="20"/>
        <v>165598852</v>
      </c>
      <c r="M35" s="178">
        <f t="shared" si="20"/>
        <v>148356408</v>
      </c>
      <c r="N35" s="179">
        <f t="shared" si="20"/>
        <v>187358987</v>
      </c>
      <c r="O35" s="178">
        <f t="shared" si="20"/>
        <v>149710657</v>
      </c>
      <c r="P35" s="179">
        <f t="shared" si="20"/>
        <v>177231250</v>
      </c>
      <c r="Q35" s="178">
        <f t="shared" si="20"/>
        <v>130515271</v>
      </c>
      <c r="R35" s="179">
        <f t="shared" si="20"/>
        <v>155423038</v>
      </c>
      <c r="S35" s="178">
        <f t="shared" si="20"/>
        <v>140023471</v>
      </c>
      <c r="T35" s="179">
        <f t="shared" si="20"/>
        <v>174020568</v>
      </c>
      <c r="U35" s="178">
        <f t="shared" si="20"/>
        <v>167205956</v>
      </c>
      <c r="V35" s="179">
        <f t="shared" si="20"/>
        <v>188568302</v>
      </c>
      <c r="W35" s="178">
        <f t="shared" si="20"/>
        <v>128654812</v>
      </c>
      <c r="X35" s="179">
        <f t="shared" si="20"/>
        <v>158467437</v>
      </c>
      <c r="Y35" s="178">
        <f t="shared" si="20"/>
        <v>141055403</v>
      </c>
      <c r="Z35" s="179">
        <f t="shared" si="20"/>
        <v>165449675</v>
      </c>
      <c r="AA35" s="178">
        <f t="shared" si="20"/>
        <v>1661110225</v>
      </c>
      <c r="AB35" s="179">
        <f t="shared" si="20"/>
        <v>2068662119</v>
      </c>
      <c r="AC35" s="267">
        <f t="shared" si="6"/>
        <v>170.12545800000001</v>
      </c>
      <c r="AD35" s="268">
        <f t="shared" si="7"/>
        <v>156.00993</v>
      </c>
      <c r="AE35" s="268">
        <f t="shared" si="8"/>
        <v>195.25118000000001</v>
      </c>
      <c r="AF35" s="268">
        <f t="shared" si="9"/>
        <v>175.157442</v>
      </c>
      <c r="AG35" s="268">
        <f t="shared" si="10"/>
        <v>165.59885199999999</v>
      </c>
      <c r="AH35" s="268">
        <f t="shared" si="11"/>
        <v>187.35898700000001</v>
      </c>
      <c r="AI35" s="268">
        <f t="shared" si="12"/>
        <v>177.23124999999999</v>
      </c>
      <c r="AJ35" s="302">
        <f t="shared" si="13"/>
        <v>155.42303799999999</v>
      </c>
      <c r="AK35" s="302">
        <f t="shared" si="15"/>
        <v>174.020568</v>
      </c>
      <c r="AL35" s="302">
        <f t="shared" si="3"/>
        <v>188.56830199999999</v>
      </c>
      <c r="AM35" s="302">
        <f t="shared" si="4"/>
        <v>158.46743699999999</v>
      </c>
      <c r="AN35" s="302">
        <f t="shared" si="5"/>
        <v>165.44967500000001</v>
      </c>
    </row>
    <row r="36" spans="1:40" x14ac:dyDescent="0.2">
      <c r="A36" s="192" t="s">
        <v>23</v>
      </c>
      <c r="B36" s="19" t="s">
        <v>67</v>
      </c>
      <c r="C36" s="238">
        <v>407320</v>
      </c>
      <c r="D36" s="237">
        <v>1143586</v>
      </c>
      <c r="E36" s="236">
        <v>512057</v>
      </c>
      <c r="F36" s="237">
        <v>712163</v>
      </c>
      <c r="G36" s="236">
        <v>5532757</v>
      </c>
      <c r="H36" s="237">
        <v>2190412</v>
      </c>
      <c r="I36" s="246">
        <v>528872</v>
      </c>
      <c r="J36" s="246">
        <v>638335</v>
      </c>
      <c r="K36" s="246">
        <v>267529</v>
      </c>
      <c r="L36" s="246">
        <v>421511</v>
      </c>
      <c r="M36" s="246">
        <v>123562</v>
      </c>
      <c r="N36" s="246">
        <v>767297</v>
      </c>
      <c r="O36" s="246">
        <v>539600</v>
      </c>
      <c r="P36" s="246">
        <v>1217125</v>
      </c>
      <c r="Q36" s="246">
        <v>94268</v>
      </c>
      <c r="R36" s="246">
        <v>516322</v>
      </c>
      <c r="S36" s="238">
        <v>283037</v>
      </c>
      <c r="T36" s="237">
        <v>875999</v>
      </c>
      <c r="U36" s="238">
        <v>56903</v>
      </c>
      <c r="V36" s="237">
        <v>727676</v>
      </c>
      <c r="W36" s="238">
        <v>346063</v>
      </c>
      <c r="X36" s="237">
        <v>452222</v>
      </c>
      <c r="Y36" s="238">
        <v>349340</v>
      </c>
      <c r="Z36" s="238">
        <v>648998</v>
      </c>
      <c r="AA36" s="236">
        <f t="shared" si="14"/>
        <v>9041308</v>
      </c>
      <c r="AB36" s="237">
        <f t="shared" si="14"/>
        <v>10311646</v>
      </c>
      <c r="AC36" s="267">
        <f t="shared" si="6"/>
        <v>1.143586</v>
      </c>
      <c r="AD36" s="268">
        <f t="shared" si="7"/>
        <v>0.71216299999999999</v>
      </c>
      <c r="AE36" s="268">
        <f t="shared" si="8"/>
        <v>2.1904119999999998</v>
      </c>
      <c r="AF36" s="268">
        <f t="shared" si="9"/>
        <v>0.63833499999999999</v>
      </c>
      <c r="AG36" s="268">
        <f t="shared" si="10"/>
        <v>0.42151100000000002</v>
      </c>
      <c r="AH36" s="268">
        <f t="shared" si="11"/>
        <v>0.76729700000000001</v>
      </c>
      <c r="AI36" s="268">
        <f t="shared" si="12"/>
        <v>1.217125</v>
      </c>
      <c r="AJ36" s="302">
        <f t="shared" si="13"/>
        <v>0.51632199999999995</v>
      </c>
      <c r="AK36" s="302">
        <f t="shared" si="15"/>
        <v>0.87599899999999997</v>
      </c>
      <c r="AL36" s="302">
        <f t="shared" si="3"/>
        <v>0.72767599999999999</v>
      </c>
      <c r="AM36" s="302">
        <f t="shared" si="4"/>
        <v>0.45222200000000001</v>
      </c>
      <c r="AN36" s="302">
        <f t="shared" si="5"/>
        <v>0.64899799999999996</v>
      </c>
    </row>
    <row r="37" spans="1:40" x14ac:dyDescent="0.2">
      <c r="A37" s="192" t="s">
        <v>24</v>
      </c>
      <c r="B37" s="19" t="s">
        <v>68</v>
      </c>
      <c r="C37" s="238">
        <v>18277911</v>
      </c>
      <c r="D37" s="237">
        <v>10417167</v>
      </c>
      <c r="E37" s="236">
        <v>19431114</v>
      </c>
      <c r="F37" s="237">
        <v>11687023</v>
      </c>
      <c r="G37" s="236">
        <v>29156922</v>
      </c>
      <c r="H37" s="237">
        <v>14703441</v>
      </c>
      <c r="I37" s="246">
        <v>19233357</v>
      </c>
      <c r="J37" s="246">
        <v>11618499</v>
      </c>
      <c r="K37" s="246">
        <v>21889766</v>
      </c>
      <c r="L37" s="246">
        <v>11442237</v>
      </c>
      <c r="M37" s="246">
        <v>27719662</v>
      </c>
      <c r="N37" s="246">
        <v>13548709</v>
      </c>
      <c r="O37" s="246">
        <v>35550708</v>
      </c>
      <c r="P37" s="246">
        <v>17992493</v>
      </c>
      <c r="Q37" s="246">
        <v>29235985</v>
      </c>
      <c r="R37" s="246">
        <v>13182202</v>
      </c>
      <c r="S37" s="238">
        <v>30690442</v>
      </c>
      <c r="T37" s="237">
        <v>15284629</v>
      </c>
      <c r="U37" s="238">
        <v>31707478</v>
      </c>
      <c r="V37" s="237">
        <v>15857658</v>
      </c>
      <c r="W37" s="238">
        <v>20895063</v>
      </c>
      <c r="X37" s="237">
        <v>10035168</v>
      </c>
      <c r="Y37" s="238">
        <v>24651302</v>
      </c>
      <c r="Z37" s="238">
        <v>12856088</v>
      </c>
      <c r="AA37" s="236">
        <f t="shared" si="14"/>
        <v>308439710</v>
      </c>
      <c r="AB37" s="237">
        <f t="shared" si="14"/>
        <v>158625314</v>
      </c>
      <c r="AC37" s="267">
        <f t="shared" si="6"/>
        <v>10.417166999999999</v>
      </c>
      <c r="AD37" s="268">
        <f t="shared" si="7"/>
        <v>11.687023</v>
      </c>
      <c r="AE37" s="268">
        <f t="shared" si="8"/>
        <v>14.703441</v>
      </c>
      <c r="AF37" s="268">
        <f t="shared" si="9"/>
        <v>11.618499</v>
      </c>
      <c r="AG37" s="268">
        <f t="shared" si="10"/>
        <v>11.442237</v>
      </c>
      <c r="AH37" s="268">
        <f t="shared" si="11"/>
        <v>13.548709000000001</v>
      </c>
      <c r="AI37" s="268">
        <f t="shared" si="12"/>
        <v>17.992493</v>
      </c>
      <c r="AJ37" s="302">
        <f t="shared" si="13"/>
        <v>13.182202</v>
      </c>
      <c r="AK37" s="302">
        <f t="shared" si="15"/>
        <v>15.284629000000001</v>
      </c>
      <c r="AL37" s="302">
        <f t="shared" si="3"/>
        <v>15.857658000000001</v>
      </c>
      <c r="AM37" s="302">
        <f t="shared" si="4"/>
        <v>10.035168000000001</v>
      </c>
      <c r="AN37" s="302">
        <f t="shared" si="5"/>
        <v>12.856088</v>
      </c>
    </row>
    <row r="38" spans="1:40" x14ac:dyDescent="0.2">
      <c r="A38" s="192" t="s">
        <v>25</v>
      </c>
      <c r="B38" s="19" t="s">
        <v>69</v>
      </c>
      <c r="C38" s="238">
        <v>700890</v>
      </c>
      <c r="D38" s="237">
        <v>599320</v>
      </c>
      <c r="E38" s="236">
        <v>531819</v>
      </c>
      <c r="F38" s="237">
        <v>385600</v>
      </c>
      <c r="G38" s="236">
        <v>736295</v>
      </c>
      <c r="H38" s="237">
        <v>594197</v>
      </c>
      <c r="I38" s="246">
        <v>1111127</v>
      </c>
      <c r="J38" s="246">
        <v>1027966</v>
      </c>
      <c r="K38" s="246">
        <v>751424</v>
      </c>
      <c r="L38" s="246">
        <v>1091000</v>
      </c>
      <c r="M38" s="246">
        <v>608731</v>
      </c>
      <c r="N38" s="246">
        <v>467587</v>
      </c>
      <c r="O38" s="246">
        <v>464736</v>
      </c>
      <c r="P38" s="246">
        <v>341765</v>
      </c>
      <c r="Q38" s="246">
        <v>760340</v>
      </c>
      <c r="R38" s="246">
        <v>867937</v>
      </c>
      <c r="S38" s="238">
        <v>422494</v>
      </c>
      <c r="T38" s="237">
        <v>472352</v>
      </c>
      <c r="U38" s="238">
        <v>12684021</v>
      </c>
      <c r="V38" s="237">
        <v>1376872</v>
      </c>
      <c r="W38" s="238">
        <v>816424</v>
      </c>
      <c r="X38" s="237">
        <v>779339</v>
      </c>
      <c r="Y38" s="238">
        <v>1122189</v>
      </c>
      <c r="Z38" s="238">
        <v>921184</v>
      </c>
      <c r="AA38" s="236">
        <f t="shared" si="14"/>
        <v>20710490</v>
      </c>
      <c r="AB38" s="237">
        <f t="shared" si="14"/>
        <v>8925119</v>
      </c>
      <c r="AC38" s="267">
        <f t="shared" si="6"/>
        <v>0.59931999999999996</v>
      </c>
      <c r="AD38" s="268">
        <f t="shared" si="7"/>
        <v>0.3856</v>
      </c>
      <c r="AE38" s="268">
        <f t="shared" si="8"/>
        <v>0.59419699999999998</v>
      </c>
      <c r="AF38" s="268">
        <f t="shared" si="9"/>
        <v>1.0279659999999999</v>
      </c>
      <c r="AG38" s="268">
        <f t="shared" si="10"/>
        <v>1.091</v>
      </c>
      <c r="AH38" s="268">
        <f t="shared" si="11"/>
        <v>0.46758699999999997</v>
      </c>
      <c r="AI38" s="268">
        <f t="shared" si="12"/>
        <v>0.34176499999999999</v>
      </c>
      <c r="AJ38" s="302">
        <f t="shared" si="13"/>
        <v>0.86793699999999996</v>
      </c>
      <c r="AK38" s="302">
        <f t="shared" si="15"/>
        <v>0.47235199999999999</v>
      </c>
      <c r="AL38" s="302">
        <f t="shared" si="3"/>
        <v>1.3768720000000001</v>
      </c>
      <c r="AM38" s="302">
        <f t="shared" si="4"/>
        <v>0.779339</v>
      </c>
      <c r="AN38" s="302">
        <f t="shared" si="5"/>
        <v>0.921184</v>
      </c>
    </row>
    <row r="39" spans="1:40" x14ac:dyDescent="0.2">
      <c r="A39" s="192" t="s">
        <v>223</v>
      </c>
      <c r="B39" s="19" t="s">
        <v>70</v>
      </c>
      <c r="C39" s="238">
        <v>4984242</v>
      </c>
      <c r="D39" s="237">
        <v>4041414</v>
      </c>
      <c r="E39" s="236">
        <v>6095418</v>
      </c>
      <c r="F39" s="237">
        <v>4404742</v>
      </c>
      <c r="G39" s="236">
        <v>6345981</v>
      </c>
      <c r="H39" s="237">
        <v>5031562</v>
      </c>
      <c r="I39" s="246">
        <v>5524263</v>
      </c>
      <c r="J39" s="246">
        <v>4445039</v>
      </c>
      <c r="K39" s="246">
        <v>5253860</v>
      </c>
      <c r="L39" s="246">
        <v>3942121</v>
      </c>
      <c r="M39" s="246">
        <v>4943341</v>
      </c>
      <c r="N39" s="246">
        <v>4317599</v>
      </c>
      <c r="O39" s="246">
        <v>5347074</v>
      </c>
      <c r="P39" s="246">
        <v>4640677</v>
      </c>
      <c r="Q39" s="246">
        <v>4216931</v>
      </c>
      <c r="R39" s="246">
        <v>3362396</v>
      </c>
      <c r="S39" s="238">
        <v>5750607</v>
      </c>
      <c r="T39" s="237">
        <v>4369156</v>
      </c>
      <c r="U39" s="238">
        <v>7030670</v>
      </c>
      <c r="V39" s="237">
        <v>4943135</v>
      </c>
      <c r="W39" s="238">
        <v>5216274</v>
      </c>
      <c r="X39" s="237">
        <v>3979100</v>
      </c>
      <c r="Y39" s="238">
        <v>6948118</v>
      </c>
      <c r="Z39" s="238">
        <v>4785594</v>
      </c>
      <c r="AA39" s="236">
        <f t="shared" si="14"/>
        <v>67656779</v>
      </c>
      <c r="AB39" s="237">
        <f t="shared" si="14"/>
        <v>52262535</v>
      </c>
      <c r="AC39" s="267">
        <f t="shared" si="6"/>
        <v>4.0414139999999996</v>
      </c>
      <c r="AD39" s="268">
        <f t="shared" si="7"/>
        <v>4.4047419999999997</v>
      </c>
      <c r="AE39" s="268">
        <f t="shared" si="8"/>
        <v>5.0315620000000001</v>
      </c>
      <c r="AF39" s="268">
        <f t="shared" si="9"/>
        <v>4.4450390000000004</v>
      </c>
      <c r="AG39" s="268">
        <f t="shared" si="10"/>
        <v>3.9421210000000002</v>
      </c>
      <c r="AH39" s="268">
        <f t="shared" si="11"/>
        <v>4.3175990000000004</v>
      </c>
      <c r="AI39" s="268">
        <f t="shared" si="12"/>
        <v>4.6406770000000002</v>
      </c>
      <c r="AJ39" s="302">
        <f t="shared" si="13"/>
        <v>3.3623959999999999</v>
      </c>
      <c r="AK39" s="302">
        <f t="shared" si="15"/>
        <v>4.3691560000000003</v>
      </c>
      <c r="AL39" s="302">
        <f t="shared" si="3"/>
        <v>4.9431349999999998</v>
      </c>
      <c r="AM39" s="302">
        <f t="shared" si="4"/>
        <v>3.9790999999999999</v>
      </c>
      <c r="AN39" s="302">
        <f t="shared" si="5"/>
        <v>4.7855939999999997</v>
      </c>
    </row>
    <row r="40" spans="1:40" x14ac:dyDescent="0.2">
      <c r="A40" s="192" t="s">
        <v>26</v>
      </c>
      <c r="B40" s="19" t="s">
        <v>71</v>
      </c>
      <c r="C40" s="238">
        <v>16642848</v>
      </c>
      <c r="D40" s="237">
        <v>21255103</v>
      </c>
      <c r="E40" s="236">
        <v>14531572</v>
      </c>
      <c r="F40" s="237">
        <v>18645171</v>
      </c>
      <c r="G40" s="236">
        <v>17450106</v>
      </c>
      <c r="H40" s="237">
        <v>24129194</v>
      </c>
      <c r="I40" s="246">
        <v>14423790</v>
      </c>
      <c r="J40" s="246">
        <v>19631946</v>
      </c>
      <c r="K40" s="246">
        <v>15622674</v>
      </c>
      <c r="L40" s="246">
        <v>19793924</v>
      </c>
      <c r="M40" s="246">
        <v>19581534</v>
      </c>
      <c r="N40" s="246">
        <v>24047888</v>
      </c>
      <c r="O40" s="246">
        <v>18761671</v>
      </c>
      <c r="P40" s="246">
        <v>25049105</v>
      </c>
      <c r="Q40" s="246">
        <v>15325862</v>
      </c>
      <c r="R40" s="246">
        <v>19567516</v>
      </c>
      <c r="S40" s="238">
        <v>15987180</v>
      </c>
      <c r="T40" s="237">
        <v>22441938</v>
      </c>
      <c r="U40" s="238">
        <v>14776857</v>
      </c>
      <c r="V40" s="237">
        <v>21245445</v>
      </c>
      <c r="W40" s="238">
        <v>15183146</v>
      </c>
      <c r="X40" s="237">
        <v>20488822</v>
      </c>
      <c r="Y40" s="238">
        <v>16457062</v>
      </c>
      <c r="Z40" s="238">
        <v>22020218</v>
      </c>
      <c r="AA40" s="236">
        <f t="shared" si="14"/>
        <v>194744302</v>
      </c>
      <c r="AB40" s="237">
        <f t="shared" si="14"/>
        <v>258316270</v>
      </c>
      <c r="AC40" s="267">
        <f t="shared" si="6"/>
        <v>21.255102999999998</v>
      </c>
      <c r="AD40" s="268">
        <f t="shared" si="7"/>
        <v>18.645171000000001</v>
      </c>
      <c r="AE40" s="268">
        <f t="shared" si="8"/>
        <v>24.129193999999998</v>
      </c>
      <c r="AF40" s="268">
        <f t="shared" si="9"/>
        <v>19.631945999999999</v>
      </c>
      <c r="AG40" s="268">
        <f t="shared" si="10"/>
        <v>19.793924000000001</v>
      </c>
      <c r="AH40" s="268">
        <f t="shared" si="11"/>
        <v>24.047888</v>
      </c>
      <c r="AI40" s="268">
        <f t="shared" si="12"/>
        <v>25.049105000000001</v>
      </c>
      <c r="AJ40" s="302">
        <f t="shared" si="13"/>
        <v>19.567516000000001</v>
      </c>
      <c r="AK40" s="302">
        <f t="shared" si="15"/>
        <v>22.441938</v>
      </c>
      <c r="AL40" s="302">
        <f t="shared" ref="AL40:AL72" si="21">V40/1000000</f>
        <v>21.245445</v>
      </c>
      <c r="AM40" s="302">
        <f t="shared" ref="AM40:AM72" si="22">X40/1000000</f>
        <v>20.488821999999999</v>
      </c>
      <c r="AN40" s="302">
        <f t="shared" ref="AN40:AN72" si="23">Z40/1000000</f>
        <v>22.020218</v>
      </c>
    </row>
    <row r="41" spans="1:40" x14ac:dyDescent="0.2">
      <c r="A41" s="192" t="s">
        <v>27</v>
      </c>
      <c r="B41" s="19" t="s">
        <v>72</v>
      </c>
      <c r="C41" s="238">
        <v>1411388</v>
      </c>
      <c r="D41" s="237">
        <v>786378</v>
      </c>
      <c r="E41" s="236">
        <v>1057012</v>
      </c>
      <c r="F41" s="237">
        <v>578049</v>
      </c>
      <c r="G41" s="236">
        <v>1306364</v>
      </c>
      <c r="H41" s="237">
        <v>594683</v>
      </c>
      <c r="I41" s="246">
        <v>1321973</v>
      </c>
      <c r="J41" s="246">
        <v>785072</v>
      </c>
      <c r="K41" s="246">
        <v>822581</v>
      </c>
      <c r="L41" s="246">
        <v>386418</v>
      </c>
      <c r="M41" s="246">
        <v>2007219</v>
      </c>
      <c r="N41" s="246">
        <v>1402822</v>
      </c>
      <c r="O41" s="246">
        <v>1112201</v>
      </c>
      <c r="P41" s="246">
        <v>551162</v>
      </c>
      <c r="Q41" s="246">
        <v>1066061</v>
      </c>
      <c r="R41" s="246">
        <v>726472</v>
      </c>
      <c r="S41" s="238">
        <v>1465632</v>
      </c>
      <c r="T41" s="237">
        <v>633204</v>
      </c>
      <c r="U41" s="238">
        <v>1129411</v>
      </c>
      <c r="V41" s="237">
        <v>683403</v>
      </c>
      <c r="W41" s="238">
        <v>1192642</v>
      </c>
      <c r="X41" s="237">
        <v>754271</v>
      </c>
      <c r="Y41" s="238">
        <v>1597501</v>
      </c>
      <c r="Z41" s="238">
        <v>683946</v>
      </c>
      <c r="AA41" s="236">
        <f t="shared" si="14"/>
        <v>15489985</v>
      </c>
      <c r="AB41" s="237">
        <f t="shared" si="14"/>
        <v>8565880</v>
      </c>
      <c r="AC41" s="267">
        <f t="shared" si="6"/>
        <v>0.78637800000000002</v>
      </c>
      <c r="AD41" s="268">
        <f t="shared" si="7"/>
        <v>0.57804900000000004</v>
      </c>
      <c r="AE41" s="268">
        <f t="shared" si="8"/>
        <v>0.59468299999999996</v>
      </c>
      <c r="AF41" s="268">
        <f t="shared" si="9"/>
        <v>0.78507199999999999</v>
      </c>
      <c r="AG41" s="268">
        <f t="shared" si="10"/>
        <v>0.38641799999999998</v>
      </c>
      <c r="AH41" s="268">
        <f t="shared" si="11"/>
        <v>1.402822</v>
      </c>
      <c r="AI41" s="268">
        <f t="shared" si="12"/>
        <v>0.55116200000000004</v>
      </c>
      <c r="AJ41" s="302">
        <f t="shared" si="13"/>
        <v>0.72647200000000001</v>
      </c>
      <c r="AK41" s="302">
        <f t="shared" si="15"/>
        <v>0.63320399999999999</v>
      </c>
      <c r="AL41" s="302">
        <f t="shared" si="21"/>
        <v>0.68340299999999998</v>
      </c>
      <c r="AM41" s="302">
        <f t="shared" si="22"/>
        <v>0.75427100000000002</v>
      </c>
      <c r="AN41" s="302">
        <f t="shared" si="23"/>
        <v>0.68394600000000005</v>
      </c>
    </row>
    <row r="42" spans="1:40" x14ac:dyDescent="0.2">
      <c r="A42" s="192" t="s">
        <v>28</v>
      </c>
      <c r="B42" s="19" t="s">
        <v>73</v>
      </c>
      <c r="C42" s="238">
        <v>1257516</v>
      </c>
      <c r="D42" s="237">
        <v>865925</v>
      </c>
      <c r="E42" s="236">
        <v>586471</v>
      </c>
      <c r="F42" s="237">
        <v>478691</v>
      </c>
      <c r="G42" s="236">
        <v>963518</v>
      </c>
      <c r="H42" s="237">
        <v>755462</v>
      </c>
      <c r="I42" s="246">
        <v>1003772</v>
      </c>
      <c r="J42" s="246">
        <v>715469</v>
      </c>
      <c r="K42" s="246">
        <v>1364159</v>
      </c>
      <c r="L42" s="246">
        <v>1052067</v>
      </c>
      <c r="M42" s="246">
        <v>1574933</v>
      </c>
      <c r="N42" s="246">
        <v>1018629</v>
      </c>
      <c r="O42" s="246">
        <v>932384</v>
      </c>
      <c r="P42" s="246">
        <v>1193311</v>
      </c>
      <c r="Q42" s="246">
        <v>1335194</v>
      </c>
      <c r="R42" s="246">
        <v>1080919</v>
      </c>
      <c r="S42" s="238">
        <v>1073406</v>
      </c>
      <c r="T42" s="237">
        <v>975966</v>
      </c>
      <c r="U42" s="238">
        <v>1208447</v>
      </c>
      <c r="V42" s="237">
        <v>703437</v>
      </c>
      <c r="W42" s="238">
        <v>1473312</v>
      </c>
      <c r="X42" s="237">
        <v>745396</v>
      </c>
      <c r="Y42" s="238">
        <v>931252</v>
      </c>
      <c r="Z42" s="238">
        <v>760744</v>
      </c>
      <c r="AA42" s="236">
        <f t="shared" si="14"/>
        <v>13704364</v>
      </c>
      <c r="AB42" s="237">
        <f t="shared" si="14"/>
        <v>10346016</v>
      </c>
      <c r="AC42" s="267">
        <f t="shared" si="6"/>
        <v>0.86592499999999994</v>
      </c>
      <c r="AD42" s="268">
        <f t="shared" si="7"/>
        <v>0.47869099999999998</v>
      </c>
      <c r="AE42" s="268">
        <f t="shared" si="8"/>
        <v>0.75546199999999997</v>
      </c>
      <c r="AF42" s="268">
        <f t="shared" si="9"/>
        <v>0.71546900000000002</v>
      </c>
      <c r="AG42" s="268">
        <f t="shared" si="10"/>
        <v>1.0520670000000001</v>
      </c>
      <c r="AH42" s="268">
        <f t="shared" si="11"/>
        <v>1.018629</v>
      </c>
      <c r="AI42" s="268">
        <f t="shared" si="12"/>
        <v>1.193311</v>
      </c>
      <c r="AJ42" s="302">
        <f t="shared" si="13"/>
        <v>1.080919</v>
      </c>
      <c r="AK42" s="302">
        <f t="shared" si="15"/>
        <v>0.975966</v>
      </c>
      <c r="AL42" s="302">
        <f t="shared" si="21"/>
        <v>0.70343699999999998</v>
      </c>
      <c r="AM42" s="302">
        <f t="shared" si="22"/>
        <v>0.74539599999999995</v>
      </c>
      <c r="AN42" s="302">
        <f t="shared" si="23"/>
        <v>0.76074399999999998</v>
      </c>
    </row>
    <row r="43" spans="1:40" x14ac:dyDescent="0.2">
      <c r="A43" s="192" t="s">
        <v>29</v>
      </c>
      <c r="B43" s="19" t="s">
        <v>74</v>
      </c>
      <c r="C43" s="238">
        <v>28831641</v>
      </c>
      <c r="D43" s="237">
        <v>29736981</v>
      </c>
      <c r="E43" s="236">
        <v>25317344</v>
      </c>
      <c r="F43" s="237">
        <v>27907848</v>
      </c>
      <c r="G43" s="236">
        <v>35776090</v>
      </c>
      <c r="H43" s="237">
        <v>37310820</v>
      </c>
      <c r="I43" s="246">
        <v>23018263</v>
      </c>
      <c r="J43" s="246">
        <v>28482868</v>
      </c>
      <c r="K43" s="246">
        <v>24929756</v>
      </c>
      <c r="L43" s="246">
        <v>25923249</v>
      </c>
      <c r="M43" s="246">
        <v>33507538</v>
      </c>
      <c r="N43" s="246">
        <v>31394582</v>
      </c>
      <c r="O43" s="246">
        <v>29361938</v>
      </c>
      <c r="P43" s="246">
        <v>27522009</v>
      </c>
      <c r="Q43" s="246">
        <v>23682759</v>
      </c>
      <c r="R43" s="246">
        <v>19362363</v>
      </c>
      <c r="S43" s="238">
        <v>24133945</v>
      </c>
      <c r="T43" s="237">
        <v>22163194</v>
      </c>
      <c r="U43" s="238">
        <v>32357024</v>
      </c>
      <c r="V43" s="237">
        <v>28203158</v>
      </c>
      <c r="W43" s="238">
        <v>21514002</v>
      </c>
      <c r="X43" s="237">
        <v>19009219</v>
      </c>
      <c r="Y43" s="238">
        <v>27153220</v>
      </c>
      <c r="Z43" s="238">
        <v>23703721</v>
      </c>
      <c r="AA43" s="236">
        <f t="shared" ref="AA43:AB67" si="24">C43+E43+G43+I43+K43+M43+O43+Q43+S43+U43+W43+Y43</f>
        <v>329583520</v>
      </c>
      <c r="AB43" s="237">
        <f t="shared" si="24"/>
        <v>320720012</v>
      </c>
      <c r="AC43" s="267">
        <f t="shared" si="6"/>
        <v>29.736981</v>
      </c>
      <c r="AD43" s="268">
        <f t="shared" si="7"/>
        <v>27.907848000000001</v>
      </c>
      <c r="AE43" s="268">
        <f t="shared" si="8"/>
        <v>37.31082</v>
      </c>
      <c r="AF43" s="268">
        <f t="shared" si="9"/>
        <v>28.482868</v>
      </c>
      <c r="AG43" s="268">
        <f t="shared" si="10"/>
        <v>25.923248999999998</v>
      </c>
      <c r="AH43" s="268">
        <f t="shared" si="11"/>
        <v>31.394582</v>
      </c>
      <c r="AI43" s="268">
        <f t="shared" si="12"/>
        <v>27.522009000000001</v>
      </c>
      <c r="AJ43" s="302">
        <f t="shared" si="13"/>
        <v>19.362362999999998</v>
      </c>
      <c r="AK43" s="302">
        <f t="shared" si="15"/>
        <v>22.163194000000001</v>
      </c>
      <c r="AL43" s="302">
        <f t="shared" si="21"/>
        <v>28.203157999999998</v>
      </c>
      <c r="AM43" s="302">
        <f t="shared" si="22"/>
        <v>19.009219000000002</v>
      </c>
      <c r="AN43" s="302">
        <f t="shared" si="23"/>
        <v>23.703721000000002</v>
      </c>
    </row>
    <row r="44" spans="1:40" x14ac:dyDescent="0.2">
      <c r="A44" s="192" t="s">
        <v>30</v>
      </c>
      <c r="B44" s="19" t="s">
        <v>75</v>
      </c>
      <c r="C44" s="238">
        <v>18571666</v>
      </c>
      <c r="D44" s="237">
        <v>36456574</v>
      </c>
      <c r="E44" s="236">
        <v>14973111</v>
      </c>
      <c r="F44" s="237">
        <v>30369514</v>
      </c>
      <c r="G44" s="236">
        <v>18485576</v>
      </c>
      <c r="H44" s="237">
        <v>36346922</v>
      </c>
      <c r="I44" s="246">
        <v>17127134</v>
      </c>
      <c r="J44" s="246">
        <v>36546018</v>
      </c>
      <c r="K44" s="246">
        <v>18783188</v>
      </c>
      <c r="L44" s="246">
        <v>33348809</v>
      </c>
      <c r="M44" s="246">
        <v>18977166</v>
      </c>
      <c r="N44" s="246">
        <v>35590919</v>
      </c>
      <c r="O44" s="246">
        <v>16897135</v>
      </c>
      <c r="P44" s="246">
        <v>36057650</v>
      </c>
      <c r="Q44" s="246">
        <v>19898867</v>
      </c>
      <c r="R44" s="246">
        <v>33778636</v>
      </c>
      <c r="S44" s="238">
        <v>18544513</v>
      </c>
      <c r="T44" s="237">
        <v>34811297</v>
      </c>
      <c r="U44" s="238">
        <v>22909254</v>
      </c>
      <c r="V44" s="237">
        <v>38110920</v>
      </c>
      <c r="W44" s="238">
        <v>21357535</v>
      </c>
      <c r="X44" s="237">
        <v>35716497</v>
      </c>
      <c r="Y44" s="238">
        <v>21380957</v>
      </c>
      <c r="Z44" s="238">
        <v>35206239</v>
      </c>
      <c r="AA44" s="236">
        <f t="shared" si="24"/>
        <v>227906102</v>
      </c>
      <c r="AB44" s="237">
        <f t="shared" si="24"/>
        <v>422339995</v>
      </c>
      <c r="AC44" s="267">
        <f t="shared" si="6"/>
        <v>36.456574000000003</v>
      </c>
      <c r="AD44" s="268">
        <f t="shared" si="7"/>
        <v>30.369513999999999</v>
      </c>
      <c r="AE44" s="268">
        <f t="shared" si="8"/>
        <v>36.346921999999999</v>
      </c>
      <c r="AF44" s="268">
        <f t="shared" si="9"/>
        <v>36.546017999999997</v>
      </c>
      <c r="AG44" s="268">
        <f t="shared" si="10"/>
        <v>33.348809000000003</v>
      </c>
      <c r="AH44" s="268">
        <f t="shared" si="11"/>
        <v>35.590919</v>
      </c>
      <c r="AI44" s="268">
        <f t="shared" si="12"/>
        <v>36.057650000000002</v>
      </c>
      <c r="AJ44" s="302">
        <f t="shared" si="13"/>
        <v>33.778635999999999</v>
      </c>
      <c r="AK44" s="302">
        <f t="shared" si="15"/>
        <v>34.811297000000003</v>
      </c>
      <c r="AL44" s="302">
        <f t="shared" si="21"/>
        <v>38.11092</v>
      </c>
      <c r="AM44" s="302">
        <f t="shared" si="22"/>
        <v>35.716496999999997</v>
      </c>
      <c r="AN44" s="302">
        <f t="shared" si="23"/>
        <v>35.206238999999997</v>
      </c>
    </row>
    <row r="45" spans="1:40" x14ac:dyDescent="0.2">
      <c r="A45" s="192" t="s">
        <v>131</v>
      </c>
      <c r="B45" s="19" t="s">
        <v>118</v>
      </c>
      <c r="C45" s="238">
        <v>13</v>
      </c>
      <c r="D45" s="237">
        <v>695</v>
      </c>
      <c r="E45" s="236">
        <v>21038</v>
      </c>
      <c r="F45" s="237">
        <v>63956</v>
      </c>
      <c r="G45" s="236">
        <v>25216</v>
      </c>
      <c r="H45" s="237">
        <v>18685</v>
      </c>
      <c r="I45" s="246">
        <v>1164</v>
      </c>
      <c r="J45" s="246">
        <v>5756</v>
      </c>
      <c r="K45" s="246">
        <v>3022</v>
      </c>
      <c r="L45" s="246">
        <v>33969</v>
      </c>
      <c r="M45" s="246">
        <v>35116</v>
      </c>
      <c r="N45" s="246">
        <v>16854</v>
      </c>
      <c r="O45" s="246">
        <v>3850</v>
      </c>
      <c r="P45" s="246">
        <v>27828</v>
      </c>
      <c r="Q45" s="246">
        <v>21021</v>
      </c>
      <c r="R45" s="246">
        <v>61450</v>
      </c>
      <c r="S45" s="238">
        <v>896</v>
      </c>
      <c r="T45" s="237">
        <v>3320</v>
      </c>
      <c r="U45" s="238">
        <v>20960</v>
      </c>
      <c r="V45" s="237">
        <v>63710</v>
      </c>
      <c r="W45" s="238">
        <v>20999</v>
      </c>
      <c r="X45" s="237">
        <v>64404</v>
      </c>
      <c r="Y45" s="238">
        <v>31301</v>
      </c>
      <c r="Z45" s="238">
        <v>72520</v>
      </c>
      <c r="AA45" s="236">
        <f t="shared" si="24"/>
        <v>184596</v>
      </c>
      <c r="AB45" s="237">
        <f t="shared" si="24"/>
        <v>433147</v>
      </c>
      <c r="AC45" s="267">
        <f t="shared" si="6"/>
        <v>6.9499999999999998E-4</v>
      </c>
      <c r="AD45" s="268">
        <f t="shared" si="7"/>
        <v>6.3955999999999999E-2</v>
      </c>
      <c r="AE45" s="268">
        <f t="shared" si="8"/>
        <v>1.8685E-2</v>
      </c>
      <c r="AF45" s="268">
        <f t="shared" si="9"/>
        <v>5.7559999999999998E-3</v>
      </c>
      <c r="AG45" s="268">
        <f t="shared" si="10"/>
        <v>3.3968999999999999E-2</v>
      </c>
      <c r="AH45" s="268">
        <f t="shared" si="11"/>
        <v>1.6854000000000001E-2</v>
      </c>
      <c r="AI45" s="268">
        <f t="shared" si="12"/>
        <v>2.7827999999999999E-2</v>
      </c>
      <c r="AJ45" s="302">
        <f t="shared" si="13"/>
        <v>6.1449999999999998E-2</v>
      </c>
      <c r="AK45" s="302">
        <f t="shared" si="15"/>
        <v>3.32E-3</v>
      </c>
      <c r="AL45" s="302">
        <f t="shared" si="21"/>
        <v>6.3710000000000003E-2</v>
      </c>
      <c r="AM45" s="302">
        <f t="shared" si="22"/>
        <v>6.4404000000000003E-2</v>
      </c>
      <c r="AN45" s="302">
        <f t="shared" si="23"/>
        <v>7.2520000000000001E-2</v>
      </c>
    </row>
    <row r="46" spans="1:40" x14ac:dyDescent="0.2">
      <c r="A46" s="192" t="s">
        <v>31</v>
      </c>
      <c r="B46" s="19" t="s">
        <v>110</v>
      </c>
      <c r="C46" s="238">
        <v>32342730</v>
      </c>
      <c r="D46" s="237">
        <v>55707773</v>
      </c>
      <c r="E46" s="236">
        <v>34252984</v>
      </c>
      <c r="F46" s="237">
        <v>50282438</v>
      </c>
      <c r="G46" s="236">
        <v>37499790</v>
      </c>
      <c r="H46" s="237">
        <v>61518975</v>
      </c>
      <c r="I46" s="246">
        <v>38341819</v>
      </c>
      <c r="J46" s="246">
        <v>55457192</v>
      </c>
      <c r="K46" s="246">
        <v>37313743</v>
      </c>
      <c r="L46" s="246">
        <v>54035587</v>
      </c>
      <c r="M46" s="246">
        <v>36766351</v>
      </c>
      <c r="N46" s="246">
        <v>62458758</v>
      </c>
      <c r="O46" s="246">
        <v>38171748</v>
      </c>
      <c r="P46" s="246">
        <v>52713045</v>
      </c>
      <c r="Q46" s="246">
        <v>32654956</v>
      </c>
      <c r="R46" s="246">
        <v>53114714</v>
      </c>
      <c r="S46" s="238">
        <v>38748142</v>
      </c>
      <c r="T46" s="237">
        <v>58854515</v>
      </c>
      <c r="U46" s="238">
        <v>40475331</v>
      </c>
      <c r="V46" s="237">
        <v>61312967</v>
      </c>
      <c r="W46" s="238">
        <v>37186248</v>
      </c>
      <c r="X46" s="237">
        <v>55215447</v>
      </c>
      <c r="Y46" s="238">
        <v>37177054</v>
      </c>
      <c r="Z46" s="238">
        <v>53398904</v>
      </c>
      <c r="AA46" s="236">
        <f t="shared" si="24"/>
        <v>440930896</v>
      </c>
      <c r="AB46" s="237">
        <f t="shared" si="24"/>
        <v>674070315</v>
      </c>
      <c r="AC46" s="267">
        <f t="shared" si="6"/>
        <v>55.707773000000003</v>
      </c>
      <c r="AD46" s="268">
        <f t="shared" si="7"/>
        <v>50.282437999999999</v>
      </c>
      <c r="AE46" s="268">
        <f t="shared" si="8"/>
        <v>61.518974999999998</v>
      </c>
      <c r="AF46" s="268">
        <f t="shared" si="9"/>
        <v>55.457191999999999</v>
      </c>
      <c r="AG46" s="268">
        <f t="shared" si="10"/>
        <v>54.035587</v>
      </c>
      <c r="AH46" s="268">
        <f t="shared" si="11"/>
        <v>62.458758000000003</v>
      </c>
      <c r="AI46" s="268">
        <f t="shared" si="12"/>
        <v>52.713045000000001</v>
      </c>
      <c r="AJ46" s="302">
        <f t="shared" si="13"/>
        <v>53.114713999999999</v>
      </c>
      <c r="AK46" s="302">
        <f t="shared" si="15"/>
        <v>58.854514999999999</v>
      </c>
      <c r="AL46" s="302">
        <f t="shared" si="21"/>
        <v>61.312967</v>
      </c>
      <c r="AM46" s="302">
        <f t="shared" si="22"/>
        <v>55.215446999999998</v>
      </c>
      <c r="AN46" s="302">
        <f t="shared" si="23"/>
        <v>53.398904000000002</v>
      </c>
    </row>
    <row r="47" spans="1:40" x14ac:dyDescent="0.2">
      <c r="A47" s="192" t="s">
        <v>32</v>
      </c>
      <c r="B47" s="19" t="s">
        <v>111</v>
      </c>
      <c r="C47" s="238">
        <v>2363522</v>
      </c>
      <c r="D47" s="237">
        <v>9114542</v>
      </c>
      <c r="E47" s="236">
        <v>2624675</v>
      </c>
      <c r="F47" s="237">
        <v>10494735</v>
      </c>
      <c r="G47" s="236">
        <v>2959080</v>
      </c>
      <c r="H47" s="237">
        <v>12056827</v>
      </c>
      <c r="I47" s="246">
        <v>2497098</v>
      </c>
      <c r="J47" s="246">
        <v>15803282</v>
      </c>
      <c r="K47" s="246">
        <v>2489916</v>
      </c>
      <c r="L47" s="246">
        <v>14127960</v>
      </c>
      <c r="M47" s="246">
        <v>2511255</v>
      </c>
      <c r="N47" s="246">
        <v>12327343</v>
      </c>
      <c r="O47" s="246">
        <v>2567612</v>
      </c>
      <c r="P47" s="246">
        <v>9925080</v>
      </c>
      <c r="Q47" s="246">
        <v>2223027</v>
      </c>
      <c r="R47" s="246">
        <v>9802111</v>
      </c>
      <c r="S47" s="238">
        <v>2923177</v>
      </c>
      <c r="T47" s="237">
        <v>13134998</v>
      </c>
      <c r="U47" s="238">
        <v>2849600</v>
      </c>
      <c r="V47" s="237">
        <v>15339921</v>
      </c>
      <c r="W47" s="238">
        <v>3453104</v>
      </c>
      <c r="X47" s="237">
        <v>11227552</v>
      </c>
      <c r="Y47" s="238">
        <v>3256107</v>
      </c>
      <c r="Z47" s="238">
        <v>10391519</v>
      </c>
      <c r="AA47" s="236">
        <f t="shared" si="24"/>
        <v>32718173</v>
      </c>
      <c r="AB47" s="237">
        <f t="shared" si="24"/>
        <v>143745870</v>
      </c>
      <c r="AC47" s="267">
        <f t="shared" si="6"/>
        <v>9.1145420000000001</v>
      </c>
      <c r="AD47" s="268">
        <f t="shared" si="7"/>
        <v>10.494735</v>
      </c>
      <c r="AE47" s="268">
        <f t="shared" si="8"/>
        <v>12.056827</v>
      </c>
      <c r="AF47" s="268">
        <f t="shared" si="9"/>
        <v>15.803281999999999</v>
      </c>
      <c r="AG47" s="268">
        <f t="shared" si="10"/>
        <v>14.12796</v>
      </c>
      <c r="AH47" s="268">
        <f t="shared" si="11"/>
        <v>12.327343000000001</v>
      </c>
      <c r="AI47" s="268">
        <f t="shared" si="12"/>
        <v>9.9250799999999995</v>
      </c>
      <c r="AJ47" s="302">
        <f t="shared" si="13"/>
        <v>9.802111</v>
      </c>
      <c r="AK47" s="302">
        <f t="shared" si="15"/>
        <v>13.134998</v>
      </c>
      <c r="AL47" s="302">
        <f t="shared" si="21"/>
        <v>15.339921</v>
      </c>
      <c r="AM47" s="302">
        <f t="shared" si="22"/>
        <v>11.227551999999999</v>
      </c>
      <c r="AN47" s="302">
        <f t="shared" si="23"/>
        <v>10.391519000000001</v>
      </c>
    </row>
    <row r="48" spans="1:40" x14ac:dyDescent="0.2">
      <c r="A48" s="20" t="s">
        <v>132</v>
      </c>
      <c r="B48" s="18"/>
      <c r="C48" s="178">
        <f t="shared" ref="C48:AA48" si="25">SUM(C49:C51)</f>
        <v>103008411</v>
      </c>
      <c r="D48" s="179">
        <f t="shared" si="25"/>
        <v>43932350</v>
      </c>
      <c r="E48" s="178">
        <f t="shared" si="25"/>
        <v>71979948</v>
      </c>
      <c r="F48" s="179">
        <f t="shared" si="25"/>
        <v>40851266</v>
      </c>
      <c r="G48" s="178">
        <f t="shared" si="25"/>
        <v>76227013</v>
      </c>
      <c r="H48" s="179">
        <f t="shared" si="25"/>
        <v>45607812</v>
      </c>
      <c r="I48" s="182">
        <f t="shared" si="25"/>
        <v>102336792</v>
      </c>
      <c r="J48" s="179">
        <f t="shared" si="25"/>
        <v>44573893</v>
      </c>
      <c r="K48" s="178">
        <f t="shared" si="25"/>
        <v>93665878</v>
      </c>
      <c r="L48" s="179">
        <f t="shared" si="25"/>
        <v>46485639</v>
      </c>
      <c r="M48" s="178">
        <f t="shared" si="25"/>
        <v>92776741</v>
      </c>
      <c r="N48" s="179">
        <f t="shared" si="25"/>
        <v>40434176</v>
      </c>
      <c r="O48" s="178">
        <f t="shared" si="25"/>
        <v>84842077</v>
      </c>
      <c r="P48" s="179">
        <f t="shared" si="25"/>
        <v>43282459</v>
      </c>
      <c r="Q48" s="178">
        <f t="shared" si="25"/>
        <v>83666957</v>
      </c>
      <c r="R48" s="179">
        <f t="shared" si="25"/>
        <v>36909883</v>
      </c>
      <c r="S48" s="178">
        <f t="shared" si="25"/>
        <v>88849291</v>
      </c>
      <c r="T48" s="179">
        <f t="shared" si="25"/>
        <v>43238064</v>
      </c>
      <c r="U48" s="178">
        <f t="shared" si="25"/>
        <v>84245066</v>
      </c>
      <c r="V48" s="179">
        <f t="shared" si="25"/>
        <v>40976628</v>
      </c>
      <c r="W48" s="178">
        <f t="shared" si="25"/>
        <v>86527896</v>
      </c>
      <c r="X48" s="179">
        <f t="shared" si="25"/>
        <v>34375256</v>
      </c>
      <c r="Y48" s="178">
        <f t="shared" si="25"/>
        <v>102138320</v>
      </c>
      <c r="Z48" s="179">
        <f t="shared" si="25"/>
        <v>41565864</v>
      </c>
      <c r="AA48" s="178">
        <f t="shared" si="25"/>
        <v>1070264390</v>
      </c>
      <c r="AB48" s="179">
        <f>SUM(AB49:AB51)</f>
        <v>502233290</v>
      </c>
      <c r="AC48" s="267">
        <f>D48/1000000</f>
        <v>43.93235</v>
      </c>
      <c r="AD48" s="268">
        <f t="shared" si="7"/>
        <v>40.851266000000003</v>
      </c>
      <c r="AE48" s="268">
        <f t="shared" si="8"/>
        <v>45.607812000000003</v>
      </c>
      <c r="AF48" s="268">
        <f t="shared" si="9"/>
        <v>44.573892999999998</v>
      </c>
      <c r="AG48" s="268">
        <f t="shared" si="10"/>
        <v>46.485638999999999</v>
      </c>
      <c r="AH48" s="268">
        <f t="shared" si="11"/>
        <v>40.434176000000001</v>
      </c>
      <c r="AI48" s="268">
        <f t="shared" si="12"/>
        <v>43.282459000000003</v>
      </c>
      <c r="AJ48" s="302">
        <f t="shared" si="13"/>
        <v>36.909883000000001</v>
      </c>
      <c r="AK48" s="302">
        <f t="shared" si="15"/>
        <v>43.238064000000001</v>
      </c>
      <c r="AL48" s="302">
        <f t="shared" si="21"/>
        <v>40.976627999999998</v>
      </c>
      <c r="AM48" s="302">
        <f t="shared" si="22"/>
        <v>34.375256</v>
      </c>
      <c r="AN48" s="302">
        <f t="shared" si="23"/>
        <v>41.565863999999998</v>
      </c>
    </row>
    <row r="49" spans="1:40" x14ac:dyDescent="0.2">
      <c r="A49" s="193" t="s">
        <v>33</v>
      </c>
      <c r="B49" s="19" t="s">
        <v>112</v>
      </c>
      <c r="C49" s="238">
        <v>614941</v>
      </c>
      <c r="D49" s="237">
        <v>104849</v>
      </c>
      <c r="E49" s="236">
        <v>581937</v>
      </c>
      <c r="F49" s="237">
        <v>148243</v>
      </c>
      <c r="G49" s="236">
        <v>327173</v>
      </c>
      <c r="H49" s="237">
        <v>78286</v>
      </c>
      <c r="I49" s="246">
        <v>78321</v>
      </c>
      <c r="J49" s="246">
        <v>34127</v>
      </c>
      <c r="K49" s="246">
        <v>212192</v>
      </c>
      <c r="L49" s="246">
        <v>99019</v>
      </c>
      <c r="M49" s="246">
        <v>206427</v>
      </c>
      <c r="N49" s="246">
        <v>98123</v>
      </c>
      <c r="O49" s="246">
        <v>178679</v>
      </c>
      <c r="P49" s="246">
        <v>125549</v>
      </c>
      <c r="Q49" s="246">
        <v>228338</v>
      </c>
      <c r="R49" s="246">
        <v>61130</v>
      </c>
      <c r="S49" s="238">
        <v>172683</v>
      </c>
      <c r="T49" s="237">
        <v>49765</v>
      </c>
      <c r="U49" s="238">
        <v>1000124</v>
      </c>
      <c r="V49" s="237">
        <v>335189</v>
      </c>
      <c r="W49" s="238">
        <v>1225776</v>
      </c>
      <c r="X49" s="237">
        <v>193858</v>
      </c>
      <c r="Y49" s="238">
        <v>1155713</v>
      </c>
      <c r="Z49" s="238">
        <v>116523</v>
      </c>
      <c r="AA49" s="236">
        <f t="shared" si="24"/>
        <v>5982304</v>
      </c>
      <c r="AB49" s="237">
        <f t="shared" si="24"/>
        <v>1444661</v>
      </c>
      <c r="AC49" s="267">
        <f t="shared" si="6"/>
        <v>0.104849</v>
      </c>
      <c r="AD49" s="268">
        <f t="shared" si="7"/>
        <v>0.14824300000000001</v>
      </c>
      <c r="AE49" s="268">
        <f t="shared" si="8"/>
        <v>7.8285999999999994E-2</v>
      </c>
      <c r="AF49" s="268">
        <f t="shared" si="9"/>
        <v>3.4126999999999998E-2</v>
      </c>
      <c r="AG49" s="268">
        <f t="shared" si="10"/>
        <v>9.9018999999999996E-2</v>
      </c>
      <c r="AH49" s="268">
        <f t="shared" si="11"/>
        <v>9.8123000000000002E-2</v>
      </c>
      <c r="AI49" s="268">
        <f t="shared" si="12"/>
        <v>0.12554899999999999</v>
      </c>
      <c r="AJ49" s="302">
        <f t="shared" si="13"/>
        <v>6.1129999999999997E-2</v>
      </c>
      <c r="AK49" s="302">
        <f t="shared" si="15"/>
        <v>4.9764999999999997E-2</v>
      </c>
      <c r="AL49" s="302">
        <f t="shared" si="21"/>
        <v>0.33518900000000001</v>
      </c>
      <c r="AM49" s="302">
        <f t="shared" si="22"/>
        <v>0.193858</v>
      </c>
      <c r="AN49" s="302">
        <f t="shared" si="23"/>
        <v>0.116523</v>
      </c>
    </row>
    <row r="50" spans="1:40" x14ac:dyDescent="0.2">
      <c r="A50" s="193" t="s">
        <v>34</v>
      </c>
      <c r="B50" s="19" t="s">
        <v>113</v>
      </c>
      <c r="C50" s="238">
        <v>87083663</v>
      </c>
      <c r="D50" s="237">
        <v>28889774</v>
      </c>
      <c r="E50" s="236">
        <v>57761428</v>
      </c>
      <c r="F50" s="237">
        <v>23327255</v>
      </c>
      <c r="G50" s="236">
        <v>60726895</v>
      </c>
      <c r="H50" s="237">
        <v>26634439</v>
      </c>
      <c r="I50" s="246">
        <v>87002970</v>
      </c>
      <c r="J50" s="246">
        <v>28749171</v>
      </c>
      <c r="K50" s="246">
        <v>77470269</v>
      </c>
      <c r="L50" s="246">
        <v>27695053</v>
      </c>
      <c r="M50" s="246">
        <v>72591561</v>
      </c>
      <c r="N50" s="246">
        <v>22958180</v>
      </c>
      <c r="O50" s="246">
        <v>62794876</v>
      </c>
      <c r="P50" s="246">
        <v>21409590</v>
      </c>
      <c r="Q50" s="246">
        <v>64587488</v>
      </c>
      <c r="R50" s="246">
        <v>21485063</v>
      </c>
      <c r="S50" s="238">
        <v>69523941</v>
      </c>
      <c r="T50" s="237">
        <v>24594750</v>
      </c>
      <c r="U50" s="238">
        <v>65337625</v>
      </c>
      <c r="V50" s="237">
        <v>23930404</v>
      </c>
      <c r="W50" s="238">
        <v>70090659</v>
      </c>
      <c r="X50" s="237">
        <v>21695853</v>
      </c>
      <c r="Y50" s="238">
        <v>82735824</v>
      </c>
      <c r="Z50" s="238">
        <v>23448633</v>
      </c>
      <c r="AA50" s="236">
        <f t="shared" si="24"/>
        <v>857707199</v>
      </c>
      <c r="AB50" s="237">
        <f t="shared" si="24"/>
        <v>294818165</v>
      </c>
      <c r="AC50" s="267">
        <f t="shared" si="6"/>
        <v>28.889773999999999</v>
      </c>
      <c r="AD50" s="268">
        <f t="shared" si="7"/>
        <v>23.327255000000001</v>
      </c>
      <c r="AE50" s="268">
        <f t="shared" si="8"/>
        <v>26.634439</v>
      </c>
      <c r="AF50" s="268">
        <f t="shared" si="9"/>
        <v>28.749171</v>
      </c>
      <c r="AG50" s="268">
        <f t="shared" si="10"/>
        <v>27.695053000000001</v>
      </c>
      <c r="AH50" s="268">
        <f t="shared" si="11"/>
        <v>22.958179999999999</v>
      </c>
      <c r="AI50" s="268">
        <f t="shared" si="12"/>
        <v>21.409590000000001</v>
      </c>
      <c r="AJ50" s="302">
        <f t="shared" si="13"/>
        <v>21.485063</v>
      </c>
      <c r="AK50" s="302">
        <f t="shared" si="15"/>
        <v>24.594750000000001</v>
      </c>
      <c r="AL50" s="302">
        <f t="shared" si="21"/>
        <v>23.930403999999999</v>
      </c>
      <c r="AM50" s="302">
        <f t="shared" si="22"/>
        <v>21.695853</v>
      </c>
      <c r="AN50" s="302">
        <f t="shared" si="23"/>
        <v>23.448633000000001</v>
      </c>
    </row>
    <row r="51" spans="1:40" x14ac:dyDescent="0.2">
      <c r="A51" s="193" t="s">
        <v>35</v>
      </c>
      <c r="B51" s="19" t="s">
        <v>114</v>
      </c>
      <c r="C51" s="238">
        <v>15309807</v>
      </c>
      <c r="D51" s="237">
        <v>14937727</v>
      </c>
      <c r="E51" s="236">
        <v>13636583</v>
      </c>
      <c r="F51" s="237">
        <v>17375768</v>
      </c>
      <c r="G51" s="236">
        <v>15172945</v>
      </c>
      <c r="H51" s="237">
        <v>18895087</v>
      </c>
      <c r="I51" s="246">
        <v>15255501</v>
      </c>
      <c r="J51" s="246">
        <v>15790595</v>
      </c>
      <c r="K51" s="246">
        <v>15983417</v>
      </c>
      <c r="L51" s="246">
        <v>18691567</v>
      </c>
      <c r="M51" s="246">
        <v>19978753</v>
      </c>
      <c r="N51" s="246">
        <v>17377873</v>
      </c>
      <c r="O51" s="246">
        <v>21868522</v>
      </c>
      <c r="P51" s="246">
        <v>21747320</v>
      </c>
      <c r="Q51" s="246">
        <v>18851131</v>
      </c>
      <c r="R51" s="246">
        <v>15363690</v>
      </c>
      <c r="S51" s="238">
        <v>19152667</v>
      </c>
      <c r="T51" s="237">
        <v>18593549</v>
      </c>
      <c r="U51" s="238">
        <v>17907317</v>
      </c>
      <c r="V51" s="237">
        <v>16711035</v>
      </c>
      <c r="W51" s="238">
        <v>15211461</v>
      </c>
      <c r="X51" s="237">
        <v>12485545</v>
      </c>
      <c r="Y51" s="238">
        <v>18246783</v>
      </c>
      <c r="Z51" s="238">
        <v>18000708</v>
      </c>
      <c r="AA51" s="236">
        <f t="shared" si="24"/>
        <v>206574887</v>
      </c>
      <c r="AB51" s="237">
        <f t="shared" si="24"/>
        <v>205970464</v>
      </c>
      <c r="AC51" s="267">
        <f t="shared" si="6"/>
        <v>14.937727000000001</v>
      </c>
      <c r="AD51" s="268">
        <f t="shared" si="7"/>
        <v>17.375768000000001</v>
      </c>
      <c r="AE51" s="268">
        <f t="shared" si="8"/>
        <v>18.895087</v>
      </c>
      <c r="AF51" s="268">
        <f t="shared" si="9"/>
        <v>15.790595</v>
      </c>
      <c r="AG51" s="268">
        <f t="shared" si="10"/>
        <v>18.691566999999999</v>
      </c>
      <c r="AH51" s="268">
        <f t="shared" si="11"/>
        <v>17.377873000000001</v>
      </c>
      <c r="AI51" s="268">
        <f t="shared" si="12"/>
        <v>21.747319999999998</v>
      </c>
      <c r="AJ51" s="302">
        <f t="shared" si="13"/>
        <v>15.36369</v>
      </c>
      <c r="AK51" s="302">
        <f t="shared" si="15"/>
        <v>18.593548999999999</v>
      </c>
      <c r="AL51" s="302">
        <f t="shared" si="21"/>
        <v>16.711034999999999</v>
      </c>
      <c r="AM51" s="302">
        <f t="shared" si="22"/>
        <v>12.485545</v>
      </c>
      <c r="AN51" s="302">
        <f t="shared" si="23"/>
        <v>18.000707999999999</v>
      </c>
    </row>
    <row r="52" spans="1:40" x14ac:dyDescent="0.2">
      <c r="A52" s="194" t="s">
        <v>44</v>
      </c>
      <c r="B52" s="18" t="s">
        <v>82</v>
      </c>
      <c r="C52" s="238">
        <v>7547192</v>
      </c>
      <c r="D52" s="237">
        <v>25721839</v>
      </c>
      <c r="E52" s="236">
        <v>7563332</v>
      </c>
      <c r="F52" s="237">
        <v>24459495</v>
      </c>
      <c r="G52" s="236">
        <v>8849799</v>
      </c>
      <c r="H52" s="237">
        <v>29769638</v>
      </c>
      <c r="I52" s="246">
        <v>6841399</v>
      </c>
      <c r="J52" s="246">
        <v>23283042</v>
      </c>
      <c r="K52" s="246">
        <v>7487219</v>
      </c>
      <c r="L52" s="246">
        <v>25123434</v>
      </c>
      <c r="M52" s="246">
        <v>8019578</v>
      </c>
      <c r="N52" s="246">
        <v>26643048</v>
      </c>
      <c r="O52" s="246">
        <v>7699519</v>
      </c>
      <c r="P52" s="246">
        <v>26817452</v>
      </c>
      <c r="Q52" s="246">
        <v>7929027</v>
      </c>
      <c r="R52" s="246">
        <v>24540214</v>
      </c>
      <c r="S52" s="238">
        <v>8024666</v>
      </c>
      <c r="T52" s="237">
        <v>25842166</v>
      </c>
      <c r="U52" s="238">
        <v>7766045</v>
      </c>
      <c r="V52" s="237">
        <v>24893197</v>
      </c>
      <c r="W52" s="238">
        <v>7933218</v>
      </c>
      <c r="X52" s="237">
        <v>24901214</v>
      </c>
      <c r="Y52" s="238">
        <v>8129059</v>
      </c>
      <c r="Z52" s="238">
        <v>23976701</v>
      </c>
      <c r="AA52" s="236">
        <f t="shared" si="24"/>
        <v>93790053</v>
      </c>
      <c r="AB52" s="237">
        <f t="shared" si="24"/>
        <v>305971440</v>
      </c>
      <c r="AC52" s="267">
        <f t="shared" si="6"/>
        <v>25.721838999999999</v>
      </c>
      <c r="AD52" s="268">
        <f t="shared" si="7"/>
        <v>24.459495</v>
      </c>
      <c r="AE52" s="268">
        <f t="shared" si="8"/>
        <v>29.769638</v>
      </c>
      <c r="AF52" s="268">
        <f t="shared" si="9"/>
        <v>23.283041999999998</v>
      </c>
      <c r="AG52" s="268">
        <f t="shared" si="10"/>
        <v>25.123434</v>
      </c>
      <c r="AH52" s="268">
        <f t="shared" si="11"/>
        <v>26.643048</v>
      </c>
      <c r="AI52" s="268">
        <f t="shared" si="12"/>
        <v>26.817451999999999</v>
      </c>
      <c r="AJ52" s="302">
        <f t="shared" si="13"/>
        <v>24.540213999999999</v>
      </c>
      <c r="AK52" s="302">
        <f t="shared" si="15"/>
        <v>25.842165999999999</v>
      </c>
      <c r="AL52" s="302">
        <f t="shared" si="21"/>
        <v>24.893197000000001</v>
      </c>
      <c r="AM52" s="302">
        <f t="shared" si="22"/>
        <v>24.901214</v>
      </c>
      <c r="AN52" s="302">
        <f t="shared" si="23"/>
        <v>23.976700999999998</v>
      </c>
    </row>
    <row r="53" spans="1:40" x14ac:dyDescent="0.2">
      <c r="A53" s="21" t="s">
        <v>133</v>
      </c>
      <c r="B53" s="18"/>
      <c r="C53" s="178">
        <f t="shared" ref="C53:AB53" si="26">C54+C59+C65</f>
        <v>36841128</v>
      </c>
      <c r="D53" s="308">
        <f t="shared" si="26"/>
        <v>245800027</v>
      </c>
      <c r="E53" s="178">
        <f t="shared" si="26"/>
        <v>33580878</v>
      </c>
      <c r="F53" s="179">
        <f t="shared" si="26"/>
        <v>260615135</v>
      </c>
      <c r="G53" s="178">
        <f t="shared" si="26"/>
        <v>36899922</v>
      </c>
      <c r="H53" s="179">
        <f t="shared" si="26"/>
        <v>291796543</v>
      </c>
      <c r="I53" s="182">
        <f t="shared" si="26"/>
        <v>30615118</v>
      </c>
      <c r="J53" s="179">
        <f t="shared" si="26"/>
        <v>263661839</v>
      </c>
      <c r="K53" s="178">
        <f t="shared" si="26"/>
        <v>30288461</v>
      </c>
      <c r="L53" s="179">
        <f t="shared" si="26"/>
        <v>266597343</v>
      </c>
      <c r="M53" s="178">
        <f t="shared" si="26"/>
        <v>31664195</v>
      </c>
      <c r="N53" s="179">
        <f t="shared" si="26"/>
        <v>235186490</v>
      </c>
      <c r="O53" s="178">
        <f t="shared" si="26"/>
        <v>31231289</v>
      </c>
      <c r="P53" s="179">
        <f t="shared" si="26"/>
        <v>224926722</v>
      </c>
      <c r="Q53" s="178">
        <f t="shared" si="26"/>
        <v>33606665</v>
      </c>
      <c r="R53" s="179">
        <f t="shared" si="26"/>
        <v>278060016</v>
      </c>
      <c r="S53" s="178">
        <f t="shared" si="26"/>
        <v>34026116</v>
      </c>
      <c r="T53" s="179">
        <f t="shared" si="26"/>
        <v>239308043</v>
      </c>
      <c r="U53" s="178">
        <f t="shared" si="26"/>
        <v>36663923</v>
      </c>
      <c r="V53" s="179">
        <f t="shared" si="26"/>
        <v>293226612</v>
      </c>
      <c r="W53" s="178">
        <f t="shared" si="26"/>
        <v>37705638</v>
      </c>
      <c r="X53" s="179">
        <f t="shared" si="26"/>
        <v>234784337</v>
      </c>
      <c r="Y53" s="178">
        <f t="shared" si="26"/>
        <v>36024557</v>
      </c>
      <c r="Z53" s="179">
        <f t="shared" si="26"/>
        <v>315138775</v>
      </c>
      <c r="AA53" s="178">
        <f t="shared" si="26"/>
        <v>409147890</v>
      </c>
      <c r="AB53" s="179">
        <f t="shared" si="26"/>
        <v>3149101882</v>
      </c>
      <c r="AC53" s="267">
        <f t="shared" si="6"/>
        <v>245.800027</v>
      </c>
      <c r="AD53" s="268">
        <f t="shared" si="7"/>
        <v>260.61513500000001</v>
      </c>
      <c r="AE53" s="268">
        <f t="shared" si="8"/>
        <v>291.79654299999999</v>
      </c>
      <c r="AF53" s="268">
        <f t="shared" si="9"/>
        <v>263.66183899999999</v>
      </c>
      <c r="AG53" s="268">
        <f t="shared" si="10"/>
        <v>266.59734300000002</v>
      </c>
      <c r="AH53" s="268">
        <f t="shared" si="11"/>
        <v>235.18648999999999</v>
      </c>
      <c r="AI53" s="268">
        <f t="shared" si="12"/>
        <v>224.92672200000001</v>
      </c>
      <c r="AJ53" s="302">
        <f t="shared" si="13"/>
        <v>278.06001600000002</v>
      </c>
      <c r="AK53" s="302">
        <f t="shared" si="15"/>
        <v>239.308043</v>
      </c>
      <c r="AL53" s="302">
        <f t="shared" si="21"/>
        <v>293.22661199999999</v>
      </c>
      <c r="AM53" s="302">
        <f t="shared" si="22"/>
        <v>234.78433699999999</v>
      </c>
      <c r="AN53" s="302">
        <f t="shared" si="23"/>
        <v>315.13877500000001</v>
      </c>
    </row>
    <row r="54" spans="1:40" x14ac:dyDescent="0.2">
      <c r="A54" s="20" t="s">
        <v>134</v>
      </c>
      <c r="B54" s="18"/>
      <c r="C54" s="178">
        <f t="shared" ref="C54:AB54" si="27">SUM(C55:C58)</f>
        <v>3892021</v>
      </c>
      <c r="D54" s="179">
        <f t="shared" si="27"/>
        <v>15298515</v>
      </c>
      <c r="E54" s="178">
        <f t="shared" si="27"/>
        <v>3155491</v>
      </c>
      <c r="F54" s="179">
        <f t="shared" si="27"/>
        <v>15353319</v>
      </c>
      <c r="G54" s="178">
        <f t="shared" si="27"/>
        <v>3810382</v>
      </c>
      <c r="H54" s="179">
        <f t="shared" si="27"/>
        <v>20472359</v>
      </c>
      <c r="I54" s="182">
        <f t="shared" si="27"/>
        <v>2979365</v>
      </c>
      <c r="J54" s="179">
        <f t="shared" si="27"/>
        <v>13670663</v>
      </c>
      <c r="K54" s="178">
        <f t="shared" si="27"/>
        <v>2806014</v>
      </c>
      <c r="L54" s="179">
        <f t="shared" si="27"/>
        <v>12240494</v>
      </c>
      <c r="M54" s="178">
        <f t="shared" si="27"/>
        <v>2855560</v>
      </c>
      <c r="N54" s="179">
        <f t="shared" si="27"/>
        <v>11750380</v>
      </c>
      <c r="O54" s="178">
        <f t="shared" si="27"/>
        <v>3340513</v>
      </c>
      <c r="P54" s="179">
        <f t="shared" si="27"/>
        <v>12932221</v>
      </c>
      <c r="Q54" s="178">
        <f t="shared" si="27"/>
        <v>3146586</v>
      </c>
      <c r="R54" s="179">
        <f t="shared" si="27"/>
        <v>13111719</v>
      </c>
      <c r="S54" s="178">
        <f t="shared" si="27"/>
        <v>3175567</v>
      </c>
      <c r="T54" s="179">
        <f t="shared" si="27"/>
        <v>11626428</v>
      </c>
      <c r="U54" s="178">
        <f t="shared" si="27"/>
        <v>3902460</v>
      </c>
      <c r="V54" s="179">
        <f t="shared" si="27"/>
        <v>16227689</v>
      </c>
      <c r="W54" s="178">
        <f t="shared" si="27"/>
        <v>3002828</v>
      </c>
      <c r="X54" s="179">
        <f t="shared" si="27"/>
        <v>11030145</v>
      </c>
      <c r="Y54" s="178">
        <f t="shared" si="27"/>
        <v>3423425</v>
      </c>
      <c r="Z54" s="179">
        <f t="shared" si="27"/>
        <v>12156556</v>
      </c>
      <c r="AA54" s="178">
        <f t="shared" si="27"/>
        <v>39490212</v>
      </c>
      <c r="AB54" s="179">
        <f t="shared" si="27"/>
        <v>165870488</v>
      </c>
      <c r="AC54" s="267">
        <f t="shared" si="6"/>
        <v>15.298515</v>
      </c>
      <c r="AD54" s="268">
        <f t="shared" si="7"/>
        <v>15.353319000000001</v>
      </c>
      <c r="AE54" s="268">
        <f t="shared" si="8"/>
        <v>20.472359000000001</v>
      </c>
      <c r="AF54" s="268">
        <f t="shared" si="9"/>
        <v>13.670662999999999</v>
      </c>
      <c r="AG54" s="268">
        <f t="shared" si="10"/>
        <v>12.240494</v>
      </c>
      <c r="AH54" s="268">
        <f t="shared" si="11"/>
        <v>11.75038</v>
      </c>
      <c r="AI54" s="268">
        <f t="shared" si="12"/>
        <v>12.932221</v>
      </c>
      <c r="AJ54" s="302">
        <f t="shared" si="13"/>
        <v>13.111719000000001</v>
      </c>
      <c r="AK54" s="302">
        <f t="shared" si="15"/>
        <v>11.626428000000001</v>
      </c>
      <c r="AL54" s="302">
        <f t="shared" si="21"/>
        <v>16.227689000000002</v>
      </c>
      <c r="AM54" s="302">
        <f t="shared" si="22"/>
        <v>11.030144999999999</v>
      </c>
      <c r="AN54" s="302">
        <f t="shared" si="23"/>
        <v>12.156556</v>
      </c>
    </row>
    <row r="55" spans="1:40" x14ac:dyDescent="0.2">
      <c r="A55" s="195" t="s">
        <v>36</v>
      </c>
      <c r="B55" s="19" t="s">
        <v>76</v>
      </c>
      <c r="C55" s="238">
        <v>1898961</v>
      </c>
      <c r="D55" s="237">
        <v>9532243</v>
      </c>
      <c r="E55" s="236">
        <v>2061841</v>
      </c>
      <c r="F55" s="237">
        <v>12726011</v>
      </c>
      <c r="G55" s="236">
        <v>2185110</v>
      </c>
      <c r="H55" s="237">
        <v>14838477</v>
      </c>
      <c r="I55" s="246">
        <v>1427614</v>
      </c>
      <c r="J55" s="246">
        <v>8550579</v>
      </c>
      <c r="K55" s="246">
        <v>1165528</v>
      </c>
      <c r="L55" s="246">
        <v>5736065</v>
      </c>
      <c r="M55" s="246">
        <v>1189355</v>
      </c>
      <c r="N55" s="246">
        <v>6276730</v>
      </c>
      <c r="O55" s="246">
        <v>1574956</v>
      </c>
      <c r="P55" s="246">
        <v>7316208</v>
      </c>
      <c r="Q55" s="246">
        <v>1553529</v>
      </c>
      <c r="R55" s="246">
        <v>7702772</v>
      </c>
      <c r="S55" s="238">
        <v>1427716</v>
      </c>
      <c r="T55" s="237">
        <v>6265501</v>
      </c>
      <c r="U55" s="238">
        <v>1801531</v>
      </c>
      <c r="V55" s="237">
        <v>10015870</v>
      </c>
      <c r="W55" s="238">
        <v>1484639</v>
      </c>
      <c r="X55" s="237">
        <v>6873050</v>
      </c>
      <c r="Y55" s="238">
        <v>1608493</v>
      </c>
      <c r="Z55" s="238">
        <v>5780986</v>
      </c>
      <c r="AA55" s="236">
        <f t="shared" si="24"/>
        <v>19379273</v>
      </c>
      <c r="AB55" s="237">
        <f t="shared" si="24"/>
        <v>101614492</v>
      </c>
      <c r="AC55" s="267">
        <f t="shared" si="6"/>
        <v>9.5322429999999994</v>
      </c>
      <c r="AD55" s="268">
        <f t="shared" si="7"/>
        <v>12.726011</v>
      </c>
      <c r="AE55" s="268">
        <f t="shared" si="8"/>
        <v>14.838476999999999</v>
      </c>
      <c r="AF55" s="268">
        <f t="shared" si="9"/>
        <v>8.5505790000000008</v>
      </c>
      <c r="AG55" s="268">
        <f t="shared" si="10"/>
        <v>5.736065</v>
      </c>
      <c r="AH55" s="268">
        <f t="shared" si="11"/>
        <v>6.2767299999999997</v>
      </c>
      <c r="AI55" s="268">
        <f t="shared" si="12"/>
        <v>7.3162079999999996</v>
      </c>
      <c r="AJ55" s="302">
        <f t="shared" si="13"/>
        <v>7.7027720000000004</v>
      </c>
      <c r="AK55" s="302">
        <f t="shared" si="15"/>
        <v>6.2655010000000004</v>
      </c>
      <c r="AL55" s="302">
        <f t="shared" si="21"/>
        <v>10.01587</v>
      </c>
      <c r="AM55" s="302">
        <f t="shared" si="22"/>
        <v>6.8730500000000001</v>
      </c>
      <c r="AN55" s="302">
        <f t="shared" si="23"/>
        <v>5.7809860000000004</v>
      </c>
    </row>
    <row r="56" spans="1:40" x14ac:dyDescent="0.2">
      <c r="A56" s="195" t="s">
        <v>37</v>
      </c>
      <c r="B56" s="19" t="s">
        <v>77</v>
      </c>
      <c r="C56" s="238">
        <v>356858</v>
      </c>
      <c r="D56" s="237">
        <v>518218</v>
      </c>
      <c r="E56" s="236">
        <v>263046</v>
      </c>
      <c r="F56" s="237">
        <v>336610</v>
      </c>
      <c r="G56" s="236">
        <v>359540</v>
      </c>
      <c r="H56" s="237">
        <v>523399</v>
      </c>
      <c r="I56" s="246">
        <v>343221</v>
      </c>
      <c r="J56" s="246">
        <v>534263</v>
      </c>
      <c r="K56" s="246">
        <v>255960</v>
      </c>
      <c r="L56" s="246">
        <v>338400</v>
      </c>
      <c r="M56" s="246">
        <v>359702</v>
      </c>
      <c r="N56" s="246">
        <v>487512</v>
      </c>
      <c r="O56" s="246">
        <v>278261</v>
      </c>
      <c r="P56" s="246">
        <v>376353</v>
      </c>
      <c r="Q56" s="246">
        <v>331901</v>
      </c>
      <c r="R56" s="246">
        <v>436596</v>
      </c>
      <c r="S56" s="238">
        <v>388546</v>
      </c>
      <c r="T56" s="237">
        <v>482017</v>
      </c>
      <c r="U56" s="238">
        <v>709120</v>
      </c>
      <c r="V56" s="237">
        <v>879947</v>
      </c>
      <c r="W56" s="238">
        <v>350777</v>
      </c>
      <c r="X56" s="237">
        <v>422527</v>
      </c>
      <c r="Y56" s="238">
        <v>229782</v>
      </c>
      <c r="Z56" s="238">
        <v>264327</v>
      </c>
      <c r="AA56" s="236">
        <f t="shared" si="24"/>
        <v>4226714</v>
      </c>
      <c r="AB56" s="237">
        <f t="shared" si="24"/>
        <v>5600169</v>
      </c>
      <c r="AC56" s="267">
        <f t="shared" si="6"/>
        <v>0.51821799999999996</v>
      </c>
      <c r="AD56" s="268">
        <f t="shared" si="7"/>
        <v>0.33661000000000002</v>
      </c>
      <c r="AE56" s="268">
        <f t="shared" si="8"/>
        <v>0.52339899999999995</v>
      </c>
      <c r="AF56" s="268">
        <f t="shared" si="9"/>
        <v>0.53426300000000004</v>
      </c>
      <c r="AG56" s="268">
        <f t="shared" si="10"/>
        <v>0.33839999999999998</v>
      </c>
      <c r="AH56" s="268">
        <f t="shared" si="11"/>
        <v>0.487512</v>
      </c>
      <c r="AI56" s="268">
        <f t="shared" si="12"/>
        <v>0.37635299999999999</v>
      </c>
      <c r="AJ56" s="302">
        <f t="shared" si="13"/>
        <v>0.43659599999999998</v>
      </c>
      <c r="AK56" s="302">
        <f t="shared" si="15"/>
        <v>0.48201699999999997</v>
      </c>
      <c r="AL56" s="302">
        <f t="shared" si="21"/>
        <v>0.87994700000000003</v>
      </c>
      <c r="AM56" s="302">
        <f t="shared" si="22"/>
        <v>0.42252699999999999</v>
      </c>
      <c r="AN56" s="302">
        <f t="shared" si="23"/>
        <v>0.26432699999999998</v>
      </c>
    </row>
    <row r="57" spans="1:40" x14ac:dyDescent="0.2">
      <c r="A57" s="195" t="s">
        <v>38</v>
      </c>
      <c r="B57" s="19" t="s">
        <v>115</v>
      </c>
      <c r="C57" s="238">
        <v>1636202</v>
      </c>
      <c r="D57" s="237">
        <v>5248054</v>
      </c>
      <c r="E57" s="236">
        <v>788604</v>
      </c>
      <c r="F57" s="237">
        <v>2160200</v>
      </c>
      <c r="G57" s="236">
        <v>1264732</v>
      </c>
      <c r="H57" s="237">
        <v>5096831</v>
      </c>
      <c r="I57" s="246">
        <v>1197730</v>
      </c>
      <c r="J57" s="246">
        <v>4456356</v>
      </c>
      <c r="K57" s="246">
        <v>1384526</v>
      </c>
      <c r="L57" s="246">
        <v>6166029</v>
      </c>
      <c r="M57" s="246">
        <v>1306503</v>
      </c>
      <c r="N57" s="246">
        <v>4986138</v>
      </c>
      <c r="O57" s="246">
        <v>1487296</v>
      </c>
      <c r="P57" s="246">
        <v>5239660</v>
      </c>
      <c r="Q57" s="246">
        <v>1261156</v>
      </c>
      <c r="R57" s="246">
        <v>4972351</v>
      </c>
      <c r="S57" s="238">
        <v>1359305</v>
      </c>
      <c r="T57" s="237">
        <v>4878910</v>
      </c>
      <c r="U57" s="238">
        <v>1391809</v>
      </c>
      <c r="V57" s="237">
        <v>5331872</v>
      </c>
      <c r="W57" s="238">
        <v>1167412</v>
      </c>
      <c r="X57" s="237">
        <v>3734568</v>
      </c>
      <c r="Y57" s="238">
        <v>1585150</v>
      </c>
      <c r="Z57" s="238">
        <v>6111243</v>
      </c>
      <c r="AA57" s="236">
        <f t="shared" si="24"/>
        <v>15830425</v>
      </c>
      <c r="AB57" s="237">
        <f t="shared" si="24"/>
        <v>58382212</v>
      </c>
      <c r="AC57" s="267">
        <f t="shared" si="6"/>
        <v>5.2480539999999998</v>
      </c>
      <c r="AD57" s="268">
        <f t="shared" si="7"/>
        <v>2.1602000000000001</v>
      </c>
      <c r="AE57" s="268">
        <f t="shared" si="8"/>
        <v>5.0968309999999999</v>
      </c>
      <c r="AF57" s="268">
        <f t="shared" si="9"/>
        <v>4.4563560000000004</v>
      </c>
      <c r="AG57" s="268">
        <f t="shared" si="10"/>
        <v>6.166029</v>
      </c>
      <c r="AH57" s="268">
        <f t="shared" si="11"/>
        <v>4.9861380000000004</v>
      </c>
      <c r="AI57" s="268">
        <f t="shared" si="12"/>
        <v>5.2396599999999998</v>
      </c>
      <c r="AJ57" s="302">
        <f t="shared" si="13"/>
        <v>4.9723509999999997</v>
      </c>
      <c r="AK57" s="302">
        <f t="shared" si="15"/>
        <v>4.8789100000000003</v>
      </c>
      <c r="AL57" s="302">
        <f t="shared" si="21"/>
        <v>5.3318719999999997</v>
      </c>
      <c r="AM57" s="302">
        <f t="shared" si="22"/>
        <v>3.7345679999999999</v>
      </c>
      <c r="AN57" s="302">
        <f t="shared" si="23"/>
        <v>6.111243</v>
      </c>
    </row>
    <row r="58" spans="1:40" s="225" customFormat="1" x14ac:dyDescent="0.2">
      <c r="A58" s="195">
        <v>740</v>
      </c>
      <c r="B58" s="19" t="s">
        <v>119</v>
      </c>
      <c r="C58" s="238"/>
      <c r="D58" s="237"/>
      <c r="E58" s="236">
        <v>42000</v>
      </c>
      <c r="F58" s="237">
        <v>130498</v>
      </c>
      <c r="G58" s="236">
        <v>1000</v>
      </c>
      <c r="H58" s="237">
        <v>13652</v>
      </c>
      <c r="I58" s="246">
        <v>10800</v>
      </c>
      <c r="J58" s="246">
        <v>129465</v>
      </c>
      <c r="K58" s="246"/>
      <c r="L58" s="246"/>
      <c r="M58" s="246"/>
      <c r="N58" s="246"/>
      <c r="O58" s="246"/>
      <c r="P58" s="246"/>
      <c r="Q58" s="246"/>
      <c r="R58" s="246"/>
      <c r="S58" s="238"/>
      <c r="T58" s="237"/>
      <c r="U58" s="238"/>
      <c r="V58" s="237"/>
      <c r="W58" s="238"/>
      <c r="X58" s="237"/>
      <c r="Y58" s="238"/>
      <c r="Z58" s="238"/>
      <c r="AA58" s="236">
        <f t="shared" si="24"/>
        <v>53800</v>
      </c>
      <c r="AB58" s="237">
        <f t="shared" si="24"/>
        <v>273615</v>
      </c>
      <c r="AC58" s="267">
        <f t="shared" si="6"/>
        <v>0</v>
      </c>
      <c r="AD58" s="268">
        <f t="shared" si="7"/>
        <v>0.130498</v>
      </c>
      <c r="AE58" s="268">
        <f t="shared" si="8"/>
        <v>1.3651999999999999E-2</v>
      </c>
      <c r="AF58" s="268">
        <f t="shared" si="9"/>
        <v>0.129465</v>
      </c>
      <c r="AG58" s="268">
        <f t="shared" si="10"/>
        <v>0</v>
      </c>
      <c r="AH58" s="268">
        <f t="shared" si="11"/>
        <v>0</v>
      </c>
      <c r="AI58" s="268">
        <f t="shared" si="12"/>
        <v>0</v>
      </c>
      <c r="AJ58" s="302">
        <f t="shared" si="13"/>
        <v>0</v>
      </c>
      <c r="AK58" s="302">
        <f t="shared" si="15"/>
        <v>0</v>
      </c>
      <c r="AL58" s="302">
        <f t="shared" si="21"/>
        <v>0</v>
      </c>
      <c r="AM58" s="302">
        <f t="shared" si="22"/>
        <v>0</v>
      </c>
      <c r="AN58" s="302">
        <f t="shared" si="23"/>
        <v>0</v>
      </c>
    </row>
    <row r="59" spans="1:40" x14ac:dyDescent="0.2">
      <c r="A59" s="20" t="s">
        <v>135</v>
      </c>
      <c r="B59" s="18"/>
      <c r="C59" s="178">
        <f t="shared" ref="C59:AB59" si="28">SUM(C60:C64)</f>
        <v>19350577</v>
      </c>
      <c r="D59" s="179">
        <f t="shared" si="28"/>
        <v>159673258</v>
      </c>
      <c r="E59" s="178">
        <f t="shared" si="28"/>
        <v>21255803</v>
      </c>
      <c r="F59" s="179">
        <f t="shared" si="28"/>
        <v>197896342</v>
      </c>
      <c r="G59" s="178">
        <f t="shared" si="28"/>
        <v>22131344</v>
      </c>
      <c r="H59" s="179">
        <f t="shared" si="28"/>
        <v>187827689</v>
      </c>
      <c r="I59" s="182">
        <f t="shared" si="28"/>
        <v>19794339</v>
      </c>
      <c r="J59" s="179">
        <f t="shared" si="28"/>
        <v>189831063</v>
      </c>
      <c r="K59" s="178">
        <f t="shared" si="28"/>
        <v>19417749</v>
      </c>
      <c r="L59" s="179">
        <f t="shared" si="28"/>
        <v>186619482</v>
      </c>
      <c r="M59" s="178">
        <f t="shared" si="28"/>
        <v>21808087</v>
      </c>
      <c r="N59" s="179">
        <f t="shared" si="28"/>
        <v>178405961</v>
      </c>
      <c r="O59" s="178">
        <f t="shared" si="28"/>
        <v>20936520</v>
      </c>
      <c r="P59" s="179">
        <f t="shared" si="28"/>
        <v>170883135</v>
      </c>
      <c r="Q59" s="178">
        <f t="shared" si="28"/>
        <v>21518161</v>
      </c>
      <c r="R59" s="179">
        <f t="shared" si="28"/>
        <v>200821379</v>
      </c>
      <c r="S59" s="178">
        <f t="shared" si="28"/>
        <v>21085782</v>
      </c>
      <c r="T59" s="179">
        <f t="shared" si="28"/>
        <v>161359424</v>
      </c>
      <c r="U59" s="178">
        <f t="shared" si="28"/>
        <v>21815077</v>
      </c>
      <c r="V59" s="179">
        <f t="shared" si="28"/>
        <v>207869326</v>
      </c>
      <c r="W59" s="178">
        <f t="shared" si="28"/>
        <v>20573384</v>
      </c>
      <c r="X59" s="179">
        <f t="shared" si="28"/>
        <v>161493156</v>
      </c>
      <c r="Y59" s="178">
        <f t="shared" si="28"/>
        <v>20784925</v>
      </c>
      <c r="Z59" s="179">
        <f t="shared" si="28"/>
        <v>204781685</v>
      </c>
      <c r="AA59" s="178">
        <f t="shared" si="28"/>
        <v>250471748</v>
      </c>
      <c r="AB59" s="179">
        <f t="shared" si="28"/>
        <v>2207461900</v>
      </c>
      <c r="AC59" s="267">
        <f t="shared" si="6"/>
        <v>159.673258</v>
      </c>
      <c r="AD59" s="268">
        <f t="shared" si="7"/>
        <v>197.896342</v>
      </c>
      <c r="AE59" s="268">
        <f t="shared" si="8"/>
        <v>187.82768899999999</v>
      </c>
      <c r="AF59" s="268">
        <f t="shared" si="9"/>
        <v>189.831063</v>
      </c>
      <c r="AG59" s="268">
        <f t="shared" si="10"/>
        <v>186.619482</v>
      </c>
      <c r="AH59" s="268">
        <f t="shared" si="11"/>
        <v>178.40596099999999</v>
      </c>
      <c r="AI59" s="268">
        <f t="shared" si="12"/>
        <v>170.88313500000001</v>
      </c>
      <c r="AJ59" s="302">
        <f t="shared" si="13"/>
        <v>200.82137900000001</v>
      </c>
      <c r="AK59" s="302">
        <f t="shared" si="15"/>
        <v>161.35942399999999</v>
      </c>
      <c r="AL59" s="302">
        <f t="shared" si="21"/>
        <v>207.869326</v>
      </c>
      <c r="AM59" s="302">
        <f t="shared" si="22"/>
        <v>161.493156</v>
      </c>
      <c r="AN59" s="302">
        <f t="shared" si="23"/>
        <v>204.78168500000001</v>
      </c>
    </row>
    <row r="60" spans="1:40" x14ac:dyDescent="0.2">
      <c r="A60" s="197" t="s">
        <v>39</v>
      </c>
      <c r="B60" s="19" t="s">
        <v>116</v>
      </c>
      <c r="C60" s="238">
        <v>911121</v>
      </c>
      <c r="D60" s="237">
        <v>21520072</v>
      </c>
      <c r="E60" s="236">
        <v>641011</v>
      </c>
      <c r="F60" s="237">
        <v>21349575</v>
      </c>
      <c r="G60" s="236">
        <v>1012783</v>
      </c>
      <c r="H60" s="237">
        <v>24841120</v>
      </c>
      <c r="I60" s="246">
        <v>901341</v>
      </c>
      <c r="J60" s="246">
        <v>24016170</v>
      </c>
      <c r="K60" s="246">
        <v>636647</v>
      </c>
      <c r="L60" s="246">
        <v>27053390</v>
      </c>
      <c r="M60" s="246">
        <v>740509</v>
      </c>
      <c r="N60" s="246">
        <v>18804136</v>
      </c>
      <c r="O60" s="246">
        <v>790948</v>
      </c>
      <c r="P60" s="246">
        <v>19568455</v>
      </c>
      <c r="Q60" s="246">
        <v>573628</v>
      </c>
      <c r="R60" s="246">
        <v>13826080</v>
      </c>
      <c r="S60" s="238">
        <v>580712</v>
      </c>
      <c r="T60" s="237">
        <v>16294429</v>
      </c>
      <c r="U60" s="238">
        <v>846975</v>
      </c>
      <c r="V60" s="237">
        <v>21171968</v>
      </c>
      <c r="W60" s="238">
        <v>548932</v>
      </c>
      <c r="X60" s="237">
        <v>20524821</v>
      </c>
      <c r="Y60" s="238">
        <v>939205</v>
      </c>
      <c r="Z60" s="238">
        <v>23770521</v>
      </c>
      <c r="AA60" s="236">
        <f t="shared" si="24"/>
        <v>9123812</v>
      </c>
      <c r="AB60" s="237">
        <f t="shared" si="24"/>
        <v>252740737</v>
      </c>
      <c r="AC60" s="267">
        <f t="shared" si="6"/>
        <v>21.520071999999999</v>
      </c>
      <c r="AD60" s="268">
        <f t="shared" si="7"/>
        <v>21.349575000000002</v>
      </c>
      <c r="AE60" s="268">
        <f t="shared" si="8"/>
        <v>24.84112</v>
      </c>
      <c r="AF60" s="268">
        <f t="shared" si="9"/>
        <v>24.016169999999999</v>
      </c>
      <c r="AG60" s="268">
        <f t="shared" si="10"/>
        <v>27.05339</v>
      </c>
      <c r="AH60" s="268">
        <f t="shared" si="11"/>
        <v>18.804136</v>
      </c>
      <c r="AI60" s="268">
        <f t="shared" si="12"/>
        <v>19.568455</v>
      </c>
      <c r="AJ60" s="302">
        <f t="shared" si="13"/>
        <v>13.826079999999999</v>
      </c>
      <c r="AK60" s="302">
        <f t="shared" si="15"/>
        <v>16.294429000000001</v>
      </c>
      <c r="AL60" s="302">
        <f t="shared" si="21"/>
        <v>21.171968</v>
      </c>
      <c r="AM60" s="302">
        <f t="shared" si="22"/>
        <v>20.524820999999999</v>
      </c>
      <c r="AN60" s="302">
        <f t="shared" si="23"/>
        <v>23.770520999999999</v>
      </c>
    </row>
    <row r="61" spans="1:40" x14ac:dyDescent="0.2">
      <c r="A61" s="197" t="s">
        <v>40</v>
      </c>
      <c r="B61" s="19" t="s">
        <v>78</v>
      </c>
      <c r="C61" s="238">
        <v>856335</v>
      </c>
      <c r="D61" s="237">
        <v>5034124</v>
      </c>
      <c r="E61" s="236">
        <v>893542</v>
      </c>
      <c r="F61" s="237">
        <v>5073407</v>
      </c>
      <c r="G61" s="236">
        <v>1235066</v>
      </c>
      <c r="H61" s="237">
        <v>6839407</v>
      </c>
      <c r="I61" s="246">
        <v>936640</v>
      </c>
      <c r="J61" s="246">
        <v>7021248</v>
      </c>
      <c r="K61" s="246">
        <v>994634</v>
      </c>
      <c r="L61" s="246">
        <v>6245503</v>
      </c>
      <c r="M61" s="246">
        <v>955028</v>
      </c>
      <c r="N61" s="246">
        <v>6511940</v>
      </c>
      <c r="O61" s="246">
        <v>1000258</v>
      </c>
      <c r="P61" s="246">
        <v>6794750</v>
      </c>
      <c r="Q61" s="246">
        <v>904072</v>
      </c>
      <c r="R61" s="246">
        <v>5913802</v>
      </c>
      <c r="S61" s="238">
        <v>939394</v>
      </c>
      <c r="T61" s="237">
        <v>4839951</v>
      </c>
      <c r="U61" s="238">
        <v>872790</v>
      </c>
      <c r="V61" s="237">
        <v>4775497</v>
      </c>
      <c r="W61" s="238">
        <v>937923</v>
      </c>
      <c r="X61" s="237">
        <v>5896206</v>
      </c>
      <c r="Y61" s="238">
        <v>980177</v>
      </c>
      <c r="Z61" s="238">
        <v>5848402</v>
      </c>
      <c r="AA61" s="236">
        <f t="shared" si="24"/>
        <v>11505859</v>
      </c>
      <c r="AB61" s="237">
        <f t="shared" si="24"/>
        <v>70794237</v>
      </c>
      <c r="AC61" s="267">
        <f t="shared" si="6"/>
        <v>5.0341240000000003</v>
      </c>
      <c r="AD61" s="268">
        <f t="shared" si="7"/>
        <v>5.0734069999999996</v>
      </c>
      <c r="AE61" s="268">
        <f t="shared" si="8"/>
        <v>6.8394069999999996</v>
      </c>
      <c r="AF61" s="268">
        <f t="shared" si="9"/>
        <v>7.0212479999999999</v>
      </c>
      <c r="AG61" s="268">
        <f t="shared" si="10"/>
        <v>6.2455030000000002</v>
      </c>
      <c r="AH61" s="268">
        <f t="shared" si="11"/>
        <v>6.5119400000000001</v>
      </c>
      <c r="AI61" s="268">
        <f t="shared" si="12"/>
        <v>6.7947499999999996</v>
      </c>
      <c r="AJ61" s="302">
        <f t="shared" si="13"/>
        <v>5.9138019999999996</v>
      </c>
      <c r="AK61" s="302">
        <f t="shared" si="15"/>
        <v>4.8399510000000001</v>
      </c>
      <c r="AL61" s="302">
        <f t="shared" si="21"/>
        <v>4.7754969999999997</v>
      </c>
      <c r="AM61" s="302">
        <f t="shared" si="22"/>
        <v>5.8962060000000003</v>
      </c>
      <c r="AN61" s="302">
        <f t="shared" si="23"/>
        <v>5.8484020000000001</v>
      </c>
    </row>
    <row r="62" spans="1:40" x14ac:dyDescent="0.2">
      <c r="A62" s="197" t="s">
        <v>41</v>
      </c>
      <c r="B62" s="19" t="s">
        <v>79</v>
      </c>
      <c r="C62" s="238">
        <v>2035752</v>
      </c>
      <c r="D62" s="237">
        <v>12879625</v>
      </c>
      <c r="E62" s="236">
        <v>2330774</v>
      </c>
      <c r="F62" s="237">
        <v>14919620</v>
      </c>
      <c r="G62" s="236">
        <v>2471966</v>
      </c>
      <c r="H62" s="237">
        <v>21639128</v>
      </c>
      <c r="I62" s="246">
        <v>2034532</v>
      </c>
      <c r="J62" s="246">
        <v>19685788</v>
      </c>
      <c r="K62" s="246">
        <v>2259109</v>
      </c>
      <c r="L62" s="246">
        <v>15408461</v>
      </c>
      <c r="M62" s="246">
        <v>4797421</v>
      </c>
      <c r="N62" s="246">
        <v>29293600</v>
      </c>
      <c r="O62" s="246">
        <v>3403333</v>
      </c>
      <c r="P62" s="246">
        <v>18531499</v>
      </c>
      <c r="Q62" s="246">
        <v>4346866</v>
      </c>
      <c r="R62" s="246">
        <v>52576217</v>
      </c>
      <c r="S62" s="238">
        <v>2068680</v>
      </c>
      <c r="T62" s="237">
        <v>14777729</v>
      </c>
      <c r="U62" s="238">
        <v>2861428</v>
      </c>
      <c r="V62" s="237">
        <v>33230270</v>
      </c>
      <c r="W62" s="238">
        <v>2931225</v>
      </c>
      <c r="X62" s="237">
        <v>14610676</v>
      </c>
      <c r="Y62" s="238">
        <v>2252062</v>
      </c>
      <c r="Z62" s="238">
        <v>20182109</v>
      </c>
      <c r="AA62" s="236">
        <f t="shared" si="24"/>
        <v>33793148</v>
      </c>
      <c r="AB62" s="237">
        <f t="shared" si="24"/>
        <v>267734722</v>
      </c>
      <c r="AC62" s="267">
        <f t="shared" si="6"/>
        <v>12.879625000000001</v>
      </c>
      <c r="AD62" s="268">
        <f t="shared" si="7"/>
        <v>14.91962</v>
      </c>
      <c r="AE62" s="268">
        <f t="shared" si="8"/>
        <v>21.639127999999999</v>
      </c>
      <c r="AF62" s="268">
        <f t="shared" si="9"/>
        <v>19.685787999999999</v>
      </c>
      <c r="AG62" s="268">
        <f t="shared" si="10"/>
        <v>15.408461000000001</v>
      </c>
      <c r="AH62" s="268">
        <f t="shared" si="11"/>
        <v>29.293600000000001</v>
      </c>
      <c r="AI62" s="268">
        <f t="shared" si="12"/>
        <v>18.531499</v>
      </c>
      <c r="AJ62" s="302">
        <f t="shared" si="13"/>
        <v>52.576217</v>
      </c>
      <c r="AK62" s="302">
        <f t="shared" si="15"/>
        <v>14.777729000000001</v>
      </c>
      <c r="AL62" s="302">
        <f t="shared" si="21"/>
        <v>33.230269999999997</v>
      </c>
      <c r="AM62" s="302">
        <f t="shared" si="22"/>
        <v>14.610676</v>
      </c>
      <c r="AN62" s="302">
        <f t="shared" si="23"/>
        <v>20.182109000000001</v>
      </c>
    </row>
    <row r="63" spans="1:40" x14ac:dyDescent="0.2">
      <c r="A63" s="197" t="s">
        <v>42</v>
      </c>
      <c r="B63" s="19" t="s">
        <v>80</v>
      </c>
      <c r="C63" s="238">
        <v>12754033</v>
      </c>
      <c r="D63" s="237">
        <v>95533323</v>
      </c>
      <c r="E63" s="236">
        <v>14606437</v>
      </c>
      <c r="F63" s="237">
        <v>123856553</v>
      </c>
      <c r="G63" s="236">
        <v>14923570</v>
      </c>
      <c r="H63" s="237">
        <v>101401318</v>
      </c>
      <c r="I63" s="246">
        <v>13815898</v>
      </c>
      <c r="J63" s="246">
        <v>106221576</v>
      </c>
      <c r="K63" s="246">
        <v>13719539</v>
      </c>
      <c r="L63" s="246">
        <v>114064324</v>
      </c>
      <c r="M63" s="246">
        <v>12268429</v>
      </c>
      <c r="N63" s="246">
        <v>96264717</v>
      </c>
      <c r="O63" s="246">
        <v>13434234</v>
      </c>
      <c r="P63" s="246">
        <v>101216531</v>
      </c>
      <c r="Q63" s="246">
        <v>13067930</v>
      </c>
      <c r="R63" s="246">
        <v>90468141</v>
      </c>
      <c r="S63" s="238">
        <v>14807819</v>
      </c>
      <c r="T63" s="237">
        <v>100384100</v>
      </c>
      <c r="U63" s="238">
        <v>14077463</v>
      </c>
      <c r="V63" s="237">
        <v>114205911</v>
      </c>
      <c r="W63" s="238">
        <v>13037505</v>
      </c>
      <c r="X63" s="237">
        <v>85131617</v>
      </c>
      <c r="Y63" s="238">
        <v>13909207</v>
      </c>
      <c r="Z63" s="238">
        <v>108477831</v>
      </c>
      <c r="AA63" s="236">
        <f t="shared" si="24"/>
        <v>164422064</v>
      </c>
      <c r="AB63" s="237">
        <f t="shared" si="24"/>
        <v>1237225942</v>
      </c>
      <c r="AC63" s="267">
        <f t="shared" si="6"/>
        <v>95.533322999999996</v>
      </c>
      <c r="AD63" s="268">
        <f t="shared" si="7"/>
        <v>123.85655300000001</v>
      </c>
      <c r="AE63" s="268">
        <f t="shared" si="8"/>
        <v>101.401318</v>
      </c>
      <c r="AF63" s="268">
        <f t="shared" si="9"/>
        <v>106.221576</v>
      </c>
      <c r="AG63" s="268">
        <f t="shared" si="10"/>
        <v>114.064324</v>
      </c>
      <c r="AH63" s="268">
        <f t="shared" si="11"/>
        <v>96.264717000000005</v>
      </c>
      <c r="AI63" s="268">
        <f t="shared" si="12"/>
        <v>101.216531</v>
      </c>
      <c r="AJ63" s="302">
        <f t="shared" si="13"/>
        <v>90.468141000000003</v>
      </c>
      <c r="AK63" s="302">
        <f t="shared" si="15"/>
        <v>100.3841</v>
      </c>
      <c r="AL63" s="302">
        <f t="shared" si="21"/>
        <v>114.205911</v>
      </c>
      <c r="AM63" s="302">
        <f t="shared" si="22"/>
        <v>85.131617000000006</v>
      </c>
      <c r="AN63" s="302">
        <f t="shared" si="23"/>
        <v>108.47783099999999</v>
      </c>
    </row>
    <row r="64" spans="1:40" x14ac:dyDescent="0.2">
      <c r="A64" s="197" t="s">
        <v>43</v>
      </c>
      <c r="B64" s="19" t="s">
        <v>81</v>
      </c>
      <c r="C64" s="238">
        <v>2793336</v>
      </c>
      <c r="D64" s="237">
        <v>24706114</v>
      </c>
      <c r="E64" s="236">
        <v>2784039</v>
      </c>
      <c r="F64" s="237">
        <v>32697187</v>
      </c>
      <c r="G64" s="236">
        <v>2487959</v>
      </c>
      <c r="H64" s="237">
        <v>33106716</v>
      </c>
      <c r="I64" s="246">
        <v>2105928</v>
      </c>
      <c r="J64" s="246">
        <v>32886281</v>
      </c>
      <c r="K64" s="246">
        <v>1807820</v>
      </c>
      <c r="L64" s="246">
        <v>23847804</v>
      </c>
      <c r="M64" s="246">
        <v>3046700</v>
      </c>
      <c r="N64" s="246">
        <v>27531568</v>
      </c>
      <c r="O64" s="246">
        <v>2307747</v>
      </c>
      <c r="P64" s="246">
        <v>24771900</v>
      </c>
      <c r="Q64" s="246">
        <v>2625665</v>
      </c>
      <c r="R64" s="246">
        <v>38037139</v>
      </c>
      <c r="S64" s="238">
        <v>2689177</v>
      </c>
      <c r="T64" s="237">
        <v>25063215</v>
      </c>
      <c r="U64" s="238">
        <v>3156421</v>
      </c>
      <c r="V64" s="237">
        <v>34485680</v>
      </c>
      <c r="W64" s="238">
        <v>3117799</v>
      </c>
      <c r="X64" s="237">
        <v>35329836</v>
      </c>
      <c r="Y64" s="238">
        <v>2704274</v>
      </c>
      <c r="Z64" s="238">
        <v>46502822</v>
      </c>
      <c r="AA64" s="236">
        <f t="shared" si="24"/>
        <v>31626865</v>
      </c>
      <c r="AB64" s="237">
        <f t="shared" si="24"/>
        <v>378966262</v>
      </c>
      <c r="AC64" s="267">
        <f t="shared" si="6"/>
        <v>24.706113999999999</v>
      </c>
      <c r="AD64" s="268">
        <f t="shared" si="7"/>
        <v>32.697187</v>
      </c>
      <c r="AE64" s="268">
        <f t="shared" si="8"/>
        <v>33.106715999999999</v>
      </c>
      <c r="AF64" s="268">
        <f t="shared" si="9"/>
        <v>32.886280999999997</v>
      </c>
      <c r="AG64" s="268">
        <f t="shared" si="10"/>
        <v>23.847804</v>
      </c>
      <c r="AH64" s="268">
        <f t="shared" si="11"/>
        <v>27.531568</v>
      </c>
      <c r="AI64" s="268">
        <f t="shared" si="12"/>
        <v>24.771899999999999</v>
      </c>
      <c r="AJ64" s="302">
        <f t="shared" si="13"/>
        <v>38.037139000000003</v>
      </c>
      <c r="AK64" s="302">
        <f t="shared" si="15"/>
        <v>25.063215</v>
      </c>
      <c r="AL64" s="302">
        <f t="shared" si="21"/>
        <v>34.485680000000002</v>
      </c>
      <c r="AM64" s="302">
        <f t="shared" si="22"/>
        <v>35.329836</v>
      </c>
      <c r="AN64" s="302">
        <f t="shared" si="23"/>
        <v>46.502822000000002</v>
      </c>
    </row>
    <row r="65" spans="1:40" x14ac:dyDescent="0.2">
      <c r="A65" s="20" t="s">
        <v>136</v>
      </c>
      <c r="B65" s="22"/>
      <c r="C65" s="178">
        <f t="shared" ref="C65:AB65" si="29">SUM(C66:C67)</f>
        <v>13598530</v>
      </c>
      <c r="D65" s="179">
        <f t="shared" si="29"/>
        <v>70828254</v>
      </c>
      <c r="E65" s="178">
        <f t="shared" si="29"/>
        <v>9169584</v>
      </c>
      <c r="F65" s="179">
        <f t="shared" si="29"/>
        <v>47365474</v>
      </c>
      <c r="G65" s="178">
        <f t="shared" si="29"/>
        <v>10958196</v>
      </c>
      <c r="H65" s="179">
        <f t="shared" si="29"/>
        <v>83496495</v>
      </c>
      <c r="I65" s="182">
        <f t="shared" si="29"/>
        <v>7841414</v>
      </c>
      <c r="J65" s="179">
        <f t="shared" si="29"/>
        <v>60160113</v>
      </c>
      <c r="K65" s="178">
        <f t="shared" si="29"/>
        <v>8064698</v>
      </c>
      <c r="L65" s="179">
        <f t="shared" si="29"/>
        <v>67737367</v>
      </c>
      <c r="M65" s="178">
        <f t="shared" si="29"/>
        <v>7000548</v>
      </c>
      <c r="N65" s="179">
        <f t="shared" si="29"/>
        <v>45030149</v>
      </c>
      <c r="O65" s="178">
        <f t="shared" si="29"/>
        <v>6954256</v>
      </c>
      <c r="P65" s="179">
        <f t="shared" si="29"/>
        <v>41111366</v>
      </c>
      <c r="Q65" s="178">
        <f t="shared" si="29"/>
        <v>8941918</v>
      </c>
      <c r="R65" s="179">
        <f t="shared" si="29"/>
        <v>64126918</v>
      </c>
      <c r="S65" s="178">
        <f t="shared" si="29"/>
        <v>9764767</v>
      </c>
      <c r="T65" s="179">
        <f t="shared" si="29"/>
        <v>66322191</v>
      </c>
      <c r="U65" s="178">
        <f t="shared" si="29"/>
        <v>10946386</v>
      </c>
      <c r="V65" s="179">
        <f t="shared" si="29"/>
        <v>69129597</v>
      </c>
      <c r="W65" s="178">
        <f t="shared" si="29"/>
        <v>14129426</v>
      </c>
      <c r="X65" s="179">
        <f t="shared" si="29"/>
        <v>62261036</v>
      </c>
      <c r="Y65" s="178">
        <f t="shared" si="29"/>
        <v>11816207</v>
      </c>
      <c r="Z65" s="179">
        <f t="shared" si="29"/>
        <v>98200534</v>
      </c>
      <c r="AA65" s="178">
        <f t="shared" si="29"/>
        <v>119185930</v>
      </c>
      <c r="AB65" s="179">
        <f t="shared" si="29"/>
        <v>775769494</v>
      </c>
      <c r="AC65" s="267">
        <f t="shared" si="6"/>
        <v>70.828254000000001</v>
      </c>
      <c r="AD65" s="268">
        <f t="shared" si="7"/>
        <v>47.365473999999999</v>
      </c>
      <c r="AE65" s="268">
        <f t="shared" si="8"/>
        <v>83.496494999999996</v>
      </c>
      <c r="AF65" s="268">
        <f t="shared" si="9"/>
        <v>60.160113000000003</v>
      </c>
      <c r="AG65" s="268">
        <f t="shared" si="10"/>
        <v>67.737367000000006</v>
      </c>
      <c r="AH65" s="268">
        <f t="shared" si="11"/>
        <v>45.030149000000002</v>
      </c>
      <c r="AI65" s="268">
        <f t="shared" si="12"/>
        <v>41.111365999999997</v>
      </c>
      <c r="AJ65" s="302">
        <f t="shared" si="13"/>
        <v>64.126918000000003</v>
      </c>
      <c r="AK65" s="302">
        <f t="shared" si="15"/>
        <v>66.322191000000004</v>
      </c>
      <c r="AL65" s="302">
        <f t="shared" si="21"/>
        <v>69.129597000000004</v>
      </c>
      <c r="AM65" s="302">
        <f t="shared" si="22"/>
        <v>62.261035999999997</v>
      </c>
      <c r="AN65" s="302">
        <f t="shared" si="23"/>
        <v>98.200534000000005</v>
      </c>
    </row>
    <row r="66" spans="1:40" x14ac:dyDescent="0.2">
      <c r="A66" s="197" t="s">
        <v>45</v>
      </c>
      <c r="B66" s="19" t="s">
        <v>83</v>
      </c>
      <c r="C66" s="238">
        <v>13163101</v>
      </c>
      <c r="D66" s="237">
        <v>69817557</v>
      </c>
      <c r="E66" s="236">
        <v>9019296</v>
      </c>
      <c r="F66" s="237">
        <v>46897401</v>
      </c>
      <c r="G66" s="236">
        <v>10790326</v>
      </c>
      <c r="H66" s="237">
        <v>82455045</v>
      </c>
      <c r="I66" s="246">
        <v>7316666</v>
      </c>
      <c r="J66" s="246">
        <v>58867073</v>
      </c>
      <c r="K66" s="246">
        <v>7939480</v>
      </c>
      <c r="L66" s="246">
        <v>65335809</v>
      </c>
      <c r="M66" s="246">
        <v>6863421</v>
      </c>
      <c r="N66" s="246">
        <v>44693067</v>
      </c>
      <c r="O66" s="246">
        <v>6781372</v>
      </c>
      <c r="P66" s="246">
        <v>40023166</v>
      </c>
      <c r="Q66" s="246">
        <v>8593542</v>
      </c>
      <c r="R66" s="246">
        <v>63165846</v>
      </c>
      <c r="S66" s="238">
        <v>9348300</v>
      </c>
      <c r="T66" s="237">
        <v>65043858</v>
      </c>
      <c r="U66" s="238">
        <v>10418554</v>
      </c>
      <c r="V66" s="237">
        <v>68231728</v>
      </c>
      <c r="W66" s="238">
        <v>7452662</v>
      </c>
      <c r="X66" s="237">
        <v>56031253</v>
      </c>
      <c r="Y66" s="238">
        <v>11594349</v>
      </c>
      <c r="Z66" s="238">
        <v>97422231</v>
      </c>
      <c r="AA66" s="236">
        <f t="shared" si="24"/>
        <v>109281069</v>
      </c>
      <c r="AB66" s="237">
        <f t="shared" si="24"/>
        <v>757984034</v>
      </c>
      <c r="AC66" s="267">
        <f t="shared" si="6"/>
        <v>69.817556999999994</v>
      </c>
      <c r="AD66" s="268">
        <f t="shared" si="7"/>
        <v>46.897401000000002</v>
      </c>
      <c r="AE66" s="268">
        <f t="shared" si="8"/>
        <v>82.455044999999998</v>
      </c>
      <c r="AF66" s="268">
        <f t="shared" si="9"/>
        <v>58.867072999999998</v>
      </c>
      <c r="AG66" s="268">
        <f t="shared" si="10"/>
        <v>65.335808999999998</v>
      </c>
      <c r="AH66" s="268">
        <f t="shared" si="11"/>
        <v>44.693066999999999</v>
      </c>
      <c r="AI66" s="268">
        <f t="shared" si="12"/>
        <v>40.023166000000003</v>
      </c>
      <c r="AJ66" s="302">
        <f t="shared" si="13"/>
        <v>63.165846000000002</v>
      </c>
      <c r="AK66" s="302">
        <f t="shared" si="15"/>
        <v>65.043858</v>
      </c>
      <c r="AL66" s="302">
        <f t="shared" si="21"/>
        <v>68.231728000000004</v>
      </c>
      <c r="AM66" s="302">
        <f t="shared" si="22"/>
        <v>56.031253</v>
      </c>
      <c r="AN66" s="302">
        <f t="shared" si="23"/>
        <v>97.422230999999996</v>
      </c>
    </row>
    <row r="67" spans="1:40" x14ac:dyDescent="0.2">
      <c r="A67" s="197" t="s">
        <v>46</v>
      </c>
      <c r="B67" s="19" t="s">
        <v>84</v>
      </c>
      <c r="C67" s="238">
        <v>435429</v>
      </c>
      <c r="D67" s="237">
        <v>1010697</v>
      </c>
      <c r="E67" s="236">
        <v>150288</v>
      </c>
      <c r="F67" s="237">
        <v>468073</v>
      </c>
      <c r="G67" s="236">
        <v>167870</v>
      </c>
      <c r="H67" s="237">
        <v>1041450</v>
      </c>
      <c r="I67" s="246">
        <v>524748</v>
      </c>
      <c r="J67" s="246">
        <v>1293040</v>
      </c>
      <c r="K67" s="246">
        <v>125218</v>
      </c>
      <c r="L67" s="246">
        <v>2401558</v>
      </c>
      <c r="M67" s="246">
        <v>137127</v>
      </c>
      <c r="N67" s="246">
        <v>337082</v>
      </c>
      <c r="O67" s="246">
        <v>172884</v>
      </c>
      <c r="P67" s="246">
        <v>1088200</v>
      </c>
      <c r="Q67" s="246">
        <v>348376</v>
      </c>
      <c r="R67" s="246">
        <v>961072</v>
      </c>
      <c r="S67" s="238">
        <v>416467</v>
      </c>
      <c r="T67" s="237">
        <v>1278333</v>
      </c>
      <c r="U67" s="238">
        <v>527832</v>
      </c>
      <c r="V67" s="237">
        <v>897869</v>
      </c>
      <c r="W67" s="238">
        <v>6676764</v>
      </c>
      <c r="X67" s="237">
        <v>6229783</v>
      </c>
      <c r="Y67" s="238">
        <v>221858</v>
      </c>
      <c r="Z67" s="238">
        <v>778303</v>
      </c>
      <c r="AA67" s="236">
        <f t="shared" si="24"/>
        <v>9904861</v>
      </c>
      <c r="AB67" s="237">
        <f t="shared" si="24"/>
        <v>17785460</v>
      </c>
      <c r="AC67" s="267">
        <f t="shared" si="6"/>
        <v>1.010697</v>
      </c>
      <c r="AD67" s="268">
        <f t="shared" si="7"/>
        <v>0.46807300000000002</v>
      </c>
      <c r="AE67" s="268">
        <f t="shared" si="8"/>
        <v>1.04145</v>
      </c>
      <c r="AF67" s="268">
        <f t="shared" si="9"/>
        <v>1.29304</v>
      </c>
      <c r="AG67" s="268">
        <f t="shared" si="10"/>
        <v>2.4015580000000001</v>
      </c>
      <c r="AH67" s="268">
        <f t="shared" si="11"/>
        <v>0.33708199999999999</v>
      </c>
      <c r="AI67" s="268">
        <f t="shared" si="12"/>
        <v>1.0882000000000001</v>
      </c>
      <c r="AJ67" s="302">
        <f t="shared" si="13"/>
        <v>0.96107200000000004</v>
      </c>
      <c r="AK67" s="302">
        <f t="shared" si="15"/>
        <v>1.2783329999999999</v>
      </c>
      <c r="AL67" s="302">
        <f t="shared" si="21"/>
        <v>0.89786900000000003</v>
      </c>
      <c r="AM67" s="302">
        <f t="shared" si="22"/>
        <v>6.2297830000000003</v>
      </c>
      <c r="AN67" s="302">
        <f t="shared" si="23"/>
        <v>0.77830299999999997</v>
      </c>
    </row>
    <row r="68" spans="1:40" x14ac:dyDescent="0.2">
      <c r="A68" s="23" t="s">
        <v>49</v>
      </c>
      <c r="B68" s="18"/>
      <c r="C68" s="178">
        <f>SUM(C69:C72)</f>
        <v>219490</v>
      </c>
      <c r="D68" s="179">
        <f t="shared" ref="D68:AB68" si="30">SUM(D69:D72)</f>
        <v>4310469</v>
      </c>
      <c r="E68" s="178">
        <f t="shared" si="30"/>
        <v>187609</v>
      </c>
      <c r="F68" s="179">
        <f t="shared" si="30"/>
        <v>5175865</v>
      </c>
      <c r="G68" s="178">
        <f t="shared" si="30"/>
        <v>259765</v>
      </c>
      <c r="H68" s="179">
        <f t="shared" si="30"/>
        <v>5079708</v>
      </c>
      <c r="I68" s="182">
        <f t="shared" si="30"/>
        <v>368452</v>
      </c>
      <c r="J68" s="179">
        <f t="shared" si="30"/>
        <v>3689433</v>
      </c>
      <c r="K68" s="178">
        <f t="shared" si="30"/>
        <v>267856</v>
      </c>
      <c r="L68" s="179">
        <f t="shared" si="30"/>
        <v>1514632</v>
      </c>
      <c r="M68" s="178">
        <f t="shared" si="30"/>
        <v>162150</v>
      </c>
      <c r="N68" s="179">
        <f t="shared" si="30"/>
        <v>4759910</v>
      </c>
      <c r="O68" s="178">
        <f t="shared" si="30"/>
        <v>169405</v>
      </c>
      <c r="P68" s="179">
        <f t="shared" si="30"/>
        <v>9055836</v>
      </c>
      <c r="Q68" s="178">
        <f t="shared" si="30"/>
        <v>241289</v>
      </c>
      <c r="R68" s="179">
        <f t="shared" si="30"/>
        <v>8181809</v>
      </c>
      <c r="S68" s="178">
        <f t="shared" si="30"/>
        <v>136985</v>
      </c>
      <c r="T68" s="179">
        <f t="shared" si="30"/>
        <v>7539482</v>
      </c>
      <c r="U68" s="178">
        <f t="shared" si="30"/>
        <v>278716</v>
      </c>
      <c r="V68" s="179">
        <f t="shared" si="30"/>
        <v>5116314</v>
      </c>
      <c r="W68" s="178">
        <f t="shared" si="30"/>
        <v>319105</v>
      </c>
      <c r="X68" s="179">
        <f t="shared" si="30"/>
        <v>4081090</v>
      </c>
      <c r="Y68" s="178">
        <f t="shared" si="30"/>
        <v>249677</v>
      </c>
      <c r="Z68" s="179">
        <f t="shared" si="30"/>
        <v>2711911</v>
      </c>
      <c r="AA68" s="178">
        <f t="shared" si="30"/>
        <v>2860499</v>
      </c>
      <c r="AB68" s="179">
        <f t="shared" si="30"/>
        <v>61216459</v>
      </c>
      <c r="AC68" s="267">
        <f>D68/1000000</f>
        <v>4.3104690000000003</v>
      </c>
      <c r="AD68" s="268">
        <f t="shared" si="7"/>
        <v>5.1758649999999999</v>
      </c>
      <c r="AE68" s="268">
        <f t="shared" si="8"/>
        <v>5.0797080000000001</v>
      </c>
      <c r="AF68" s="268">
        <f t="shared" si="9"/>
        <v>3.6894330000000002</v>
      </c>
      <c r="AG68" s="268">
        <f t="shared" si="10"/>
        <v>1.514632</v>
      </c>
      <c r="AH68" s="268">
        <f t="shared" si="11"/>
        <v>4.7599099999999996</v>
      </c>
      <c r="AI68" s="268">
        <f t="shared" si="12"/>
        <v>9.0558359999999993</v>
      </c>
      <c r="AJ68" s="302">
        <f t="shared" si="13"/>
        <v>8.1818089999999994</v>
      </c>
      <c r="AK68" s="302">
        <f t="shared" si="15"/>
        <v>7.5394819999999996</v>
      </c>
      <c r="AL68" s="302">
        <f t="shared" si="21"/>
        <v>5.116314</v>
      </c>
      <c r="AM68" s="302">
        <f t="shared" si="22"/>
        <v>4.0810899999999997</v>
      </c>
      <c r="AN68" s="302">
        <f t="shared" si="23"/>
        <v>2.7119110000000002</v>
      </c>
    </row>
    <row r="69" spans="1:40" x14ac:dyDescent="0.2">
      <c r="A69" s="199" t="s">
        <v>103</v>
      </c>
      <c r="B69" s="19" t="s">
        <v>104</v>
      </c>
      <c r="C69" s="238">
        <v>84</v>
      </c>
      <c r="D69" s="237">
        <v>3021901</v>
      </c>
      <c r="E69" s="236">
        <v>42</v>
      </c>
      <c r="F69" s="237">
        <v>1770837</v>
      </c>
      <c r="G69" s="236">
        <v>112</v>
      </c>
      <c r="H69" s="237">
        <v>3496766</v>
      </c>
      <c r="I69" s="246">
        <v>61</v>
      </c>
      <c r="J69" s="246">
        <v>1917886</v>
      </c>
      <c r="K69" s="246"/>
      <c r="L69" s="246"/>
      <c r="M69" s="246">
        <v>157</v>
      </c>
      <c r="N69" s="246">
        <v>3285096</v>
      </c>
      <c r="O69" s="246">
        <v>198</v>
      </c>
      <c r="P69" s="246">
        <v>5998248</v>
      </c>
      <c r="Q69" s="246">
        <v>138</v>
      </c>
      <c r="R69" s="246">
        <v>3645809</v>
      </c>
      <c r="S69" s="238">
        <v>192</v>
      </c>
      <c r="T69" s="237">
        <v>5425986</v>
      </c>
      <c r="U69" s="238">
        <v>50</v>
      </c>
      <c r="V69" s="237">
        <v>1679829</v>
      </c>
      <c r="W69" s="238"/>
      <c r="X69" s="237"/>
      <c r="Y69" s="238"/>
      <c r="Z69" s="238"/>
      <c r="AA69" s="236">
        <f t="shared" ref="AA69:AB71" si="31">C69+E69+G69+I69+K69+M69+O69+Q69+S69+U69+W69+Y69</f>
        <v>1034</v>
      </c>
      <c r="AB69" s="237">
        <f t="shared" si="31"/>
        <v>30242358</v>
      </c>
      <c r="AC69" s="267">
        <f t="shared" si="6"/>
        <v>3.0219010000000002</v>
      </c>
      <c r="AD69" s="268">
        <f t="shared" si="7"/>
        <v>1.770837</v>
      </c>
      <c r="AE69" s="268">
        <f t="shared" si="8"/>
        <v>3.496766</v>
      </c>
      <c r="AF69" s="268">
        <f t="shared" si="9"/>
        <v>1.917886</v>
      </c>
      <c r="AG69" s="268">
        <f t="shared" si="10"/>
        <v>0</v>
      </c>
      <c r="AH69" s="268">
        <f t="shared" si="11"/>
        <v>3.2850959999999998</v>
      </c>
      <c r="AI69" s="268">
        <f t="shared" si="12"/>
        <v>5.9982480000000002</v>
      </c>
      <c r="AJ69" s="302">
        <f t="shared" si="13"/>
        <v>3.6458089999999999</v>
      </c>
      <c r="AK69" s="302">
        <f t="shared" si="15"/>
        <v>5.425986</v>
      </c>
      <c r="AL69" s="302">
        <f t="shared" si="21"/>
        <v>1.679829</v>
      </c>
      <c r="AM69" s="302">
        <f t="shared" si="22"/>
        <v>0</v>
      </c>
      <c r="AN69" s="302">
        <f t="shared" si="23"/>
        <v>0</v>
      </c>
    </row>
    <row r="70" spans="1:40" x14ac:dyDescent="0.2">
      <c r="A70" s="196" t="s">
        <v>1</v>
      </c>
      <c r="B70" s="19" t="s">
        <v>48</v>
      </c>
      <c r="C70" s="238">
        <v>47</v>
      </c>
      <c r="D70" s="237">
        <v>681977</v>
      </c>
      <c r="E70" s="236">
        <v>69</v>
      </c>
      <c r="F70" s="237">
        <v>404845</v>
      </c>
      <c r="G70" s="236">
        <v>41</v>
      </c>
      <c r="H70" s="237">
        <v>516017</v>
      </c>
      <c r="I70" s="246">
        <v>67</v>
      </c>
      <c r="J70" s="246">
        <v>781277</v>
      </c>
      <c r="K70" s="246">
        <v>56</v>
      </c>
      <c r="L70" s="246">
        <v>597140</v>
      </c>
      <c r="M70" s="246">
        <v>84</v>
      </c>
      <c r="N70" s="246">
        <v>944351</v>
      </c>
      <c r="O70" s="246">
        <v>133</v>
      </c>
      <c r="P70" s="246">
        <v>1929939</v>
      </c>
      <c r="Q70" s="246">
        <v>124</v>
      </c>
      <c r="R70" s="246">
        <v>1408634</v>
      </c>
      <c r="S70" s="238">
        <v>125</v>
      </c>
      <c r="T70" s="237">
        <v>1559117</v>
      </c>
      <c r="U70" s="238">
        <v>68</v>
      </c>
      <c r="V70" s="237">
        <v>669181</v>
      </c>
      <c r="W70" s="238">
        <v>66</v>
      </c>
      <c r="X70" s="237">
        <v>577854</v>
      </c>
      <c r="Y70" s="238">
        <v>46</v>
      </c>
      <c r="Z70" s="238">
        <v>338714</v>
      </c>
      <c r="AA70" s="236">
        <f t="shared" si="31"/>
        <v>926</v>
      </c>
      <c r="AB70" s="237">
        <f t="shared" si="31"/>
        <v>10409046</v>
      </c>
      <c r="AC70" s="267">
        <f t="shared" si="6"/>
        <v>0.68197700000000006</v>
      </c>
      <c r="AD70" s="268">
        <f t="shared" si="7"/>
        <v>0.40484500000000001</v>
      </c>
      <c r="AE70" s="268">
        <f t="shared" si="8"/>
        <v>0.51601699999999995</v>
      </c>
      <c r="AF70" s="268">
        <f t="shared" si="9"/>
        <v>0.781277</v>
      </c>
      <c r="AG70" s="268">
        <f t="shared" si="10"/>
        <v>0.59714</v>
      </c>
      <c r="AH70" s="268">
        <f t="shared" si="11"/>
        <v>0.94435100000000005</v>
      </c>
      <c r="AI70" s="268">
        <f t="shared" si="12"/>
        <v>1.9299390000000001</v>
      </c>
      <c r="AJ70" s="302">
        <f t="shared" si="13"/>
        <v>1.4086339999999999</v>
      </c>
      <c r="AK70" s="302">
        <f t="shared" si="15"/>
        <v>1.5591170000000001</v>
      </c>
      <c r="AL70" s="302">
        <f t="shared" si="21"/>
        <v>0.66918100000000003</v>
      </c>
      <c r="AM70" s="302">
        <f t="shared" si="22"/>
        <v>0.57785399999999998</v>
      </c>
      <c r="AN70" s="302">
        <f t="shared" si="23"/>
        <v>0.33871400000000002</v>
      </c>
    </row>
    <row r="71" spans="1:40" x14ac:dyDescent="0.2">
      <c r="A71" s="196" t="s">
        <v>2</v>
      </c>
      <c r="B71" s="19" t="s">
        <v>49</v>
      </c>
      <c r="C71" s="238">
        <v>4936</v>
      </c>
      <c r="D71" s="237">
        <v>135157</v>
      </c>
      <c r="E71" s="236">
        <v>55688</v>
      </c>
      <c r="F71" s="237">
        <v>2555051</v>
      </c>
      <c r="G71" s="236">
        <v>10403</v>
      </c>
      <c r="H71" s="237">
        <v>327570</v>
      </c>
      <c r="I71" s="246">
        <v>7807</v>
      </c>
      <c r="J71" s="246">
        <v>228414</v>
      </c>
      <c r="K71" s="246">
        <v>8708</v>
      </c>
      <c r="L71" s="246">
        <v>323008</v>
      </c>
      <c r="M71" s="246">
        <v>9838</v>
      </c>
      <c r="N71" s="246">
        <v>201574</v>
      </c>
      <c r="O71" s="246">
        <v>17881</v>
      </c>
      <c r="P71" s="246">
        <v>639986</v>
      </c>
      <c r="Q71" s="246">
        <v>64137</v>
      </c>
      <c r="R71" s="246">
        <v>2689775</v>
      </c>
      <c r="S71" s="238">
        <v>8001</v>
      </c>
      <c r="T71" s="237">
        <v>133327</v>
      </c>
      <c r="U71" s="238">
        <v>62153</v>
      </c>
      <c r="V71" s="237">
        <v>2275271</v>
      </c>
      <c r="W71" s="238">
        <v>67572</v>
      </c>
      <c r="X71" s="237">
        <v>3049951</v>
      </c>
      <c r="Y71" s="238">
        <v>40586</v>
      </c>
      <c r="Z71" s="238">
        <v>1834178</v>
      </c>
      <c r="AA71" s="236">
        <f t="shared" si="31"/>
        <v>357710</v>
      </c>
      <c r="AB71" s="237">
        <f t="shared" si="31"/>
        <v>14393262</v>
      </c>
      <c r="AC71" s="267">
        <f t="shared" si="6"/>
        <v>0.135157</v>
      </c>
      <c r="AD71" s="268">
        <f t="shared" si="7"/>
        <v>2.5550510000000002</v>
      </c>
      <c r="AE71" s="268">
        <f t="shared" si="8"/>
        <v>0.32756999999999997</v>
      </c>
      <c r="AF71" s="268">
        <f t="shared" si="9"/>
        <v>0.22841400000000001</v>
      </c>
      <c r="AG71" s="268">
        <f t="shared" si="10"/>
        <v>0.32300800000000002</v>
      </c>
      <c r="AH71" s="268">
        <f t="shared" si="11"/>
        <v>0.201574</v>
      </c>
      <c r="AI71" s="268">
        <f t="shared" si="12"/>
        <v>0.63998600000000005</v>
      </c>
      <c r="AJ71" s="302">
        <f t="shared" si="13"/>
        <v>2.689775</v>
      </c>
      <c r="AK71" s="302">
        <f t="shared" si="15"/>
        <v>0.133327</v>
      </c>
      <c r="AL71" s="302">
        <f t="shared" si="21"/>
        <v>2.275271</v>
      </c>
      <c r="AM71" s="302">
        <f t="shared" si="22"/>
        <v>3.0499510000000001</v>
      </c>
      <c r="AN71" s="302">
        <f t="shared" si="23"/>
        <v>1.8341780000000001</v>
      </c>
    </row>
    <row r="72" spans="1:40" x14ac:dyDescent="0.2">
      <c r="A72" s="136" t="s">
        <v>85</v>
      </c>
      <c r="B72" s="198" t="s">
        <v>86</v>
      </c>
      <c r="C72" s="249">
        <v>214423</v>
      </c>
      <c r="D72" s="250">
        <v>471434</v>
      </c>
      <c r="E72" s="251">
        <v>131810</v>
      </c>
      <c r="F72" s="250">
        <v>445132</v>
      </c>
      <c r="G72" s="251">
        <v>249209</v>
      </c>
      <c r="H72" s="250">
        <v>739355</v>
      </c>
      <c r="I72" s="251">
        <v>360517</v>
      </c>
      <c r="J72" s="250">
        <v>761856</v>
      </c>
      <c r="K72" s="226">
        <v>259092</v>
      </c>
      <c r="L72" s="226">
        <v>594484</v>
      </c>
      <c r="M72" s="226">
        <v>152071</v>
      </c>
      <c r="N72" s="249">
        <v>328889</v>
      </c>
      <c r="O72" s="249">
        <v>151193</v>
      </c>
      <c r="P72" s="249">
        <v>487663</v>
      </c>
      <c r="Q72" s="226">
        <v>176890</v>
      </c>
      <c r="R72" s="226">
        <v>437591</v>
      </c>
      <c r="S72" s="249">
        <v>128667</v>
      </c>
      <c r="T72" s="250">
        <v>421052</v>
      </c>
      <c r="U72" s="249">
        <v>216445</v>
      </c>
      <c r="V72" s="250">
        <v>492033</v>
      </c>
      <c r="W72" s="249">
        <v>251467</v>
      </c>
      <c r="X72" s="250">
        <v>453285</v>
      </c>
      <c r="Y72" s="249">
        <v>209045</v>
      </c>
      <c r="Z72" s="249">
        <v>539019</v>
      </c>
      <c r="AA72" s="251">
        <f>C72+E72+G72+I72+K72+M72+O72+Q72+S72+U72+W72+Y72</f>
        <v>2500829</v>
      </c>
      <c r="AB72" s="250">
        <f>D72+F72+H72+J72+L72+N72+P72+R72+T72+V72+X72+Z72</f>
        <v>6171793</v>
      </c>
      <c r="AC72" s="267">
        <f t="shared" si="6"/>
        <v>0.47143400000000002</v>
      </c>
      <c r="AD72" s="268">
        <f t="shared" si="7"/>
        <v>0.44513200000000003</v>
      </c>
      <c r="AE72" s="268">
        <f t="shared" si="8"/>
        <v>0.73935499999999998</v>
      </c>
      <c r="AF72" s="268">
        <f t="shared" si="9"/>
        <v>0.76185599999999998</v>
      </c>
      <c r="AG72" s="268">
        <f t="shared" si="10"/>
        <v>0.59448400000000001</v>
      </c>
      <c r="AH72" s="268">
        <f t="shared" si="11"/>
        <v>0.32888899999999999</v>
      </c>
      <c r="AI72" s="268">
        <f t="shared" si="12"/>
        <v>0.48766300000000001</v>
      </c>
      <c r="AJ72" s="302">
        <f t="shared" si="13"/>
        <v>0.43759100000000001</v>
      </c>
      <c r="AK72" s="302">
        <f>T72/1000000</f>
        <v>0.42105199999999998</v>
      </c>
      <c r="AL72" s="302">
        <f t="shared" si="21"/>
        <v>0.492033</v>
      </c>
      <c r="AM72" s="302">
        <f t="shared" si="22"/>
        <v>0.45328499999999999</v>
      </c>
      <c r="AN72" s="302">
        <f t="shared" si="23"/>
        <v>0.53901900000000003</v>
      </c>
    </row>
    <row r="73" spans="1:40" x14ac:dyDescent="0.2">
      <c r="A73" s="242" t="s">
        <v>102</v>
      </c>
      <c r="B73" s="243"/>
      <c r="C73" s="238"/>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267"/>
      <c r="AD73" s="268"/>
      <c r="AE73" s="268"/>
      <c r="AF73" s="268"/>
      <c r="AG73" s="268"/>
      <c r="AH73" s="268"/>
      <c r="AI73" s="268"/>
      <c r="AJ73" s="302"/>
      <c r="AK73" s="302"/>
    </row>
    <row r="74" spans="1:40" x14ac:dyDescent="0.2">
      <c r="A74" s="180" t="s">
        <v>106</v>
      </c>
      <c r="B74" s="243"/>
      <c r="I74" s="243"/>
      <c r="J74" s="243"/>
      <c r="K74" s="238"/>
      <c r="L74" s="238"/>
      <c r="M74" s="238"/>
      <c r="N74" s="238"/>
      <c r="O74" s="238"/>
      <c r="P74" s="238"/>
      <c r="Q74" s="238"/>
      <c r="R74" s="238"/>
      <c r="S74" s="238"/>
      <c r="T74" s="238"/>
      <c r="U74" s="238"/>
      <c r="V74" s="238"/>
      <c r="W74" s="238"/>
      <c r="X74" s="238"/>
      <c r="Y74" s="238"/>
      <c r="Z74" s="238"/>
      <c r="AA74" s="238"/>
      <c r="AB74" s="238">
        <f>AB69+AB70+AB71</f>
        <v>55044666</v>
      </c>
      <c r="AC74" s="267"/>
      <c r="AD74" s="268"/>
      <c r="AE74" s="268"/>
      <c r="AF74" s="268"/>
      <c r="AG74" s="268"/>
      <c r="AH74" s="268"/>
      <c r="AI74" s="268"/>
      <c r="AJ74" s="302"/>
      <c r="AK74" s="302"/>
    </row>
    <row r="75" spans="1:40" x14ac:dyDescent="0.2">
      <c r="A75" s="244"/>
      <c r="B75" s="243"/>
      <c r="I75" s="238"/>
      <c r="J75" s="238"/>
      <c r="K75" s="238"/>
      <c r="L75" s="238"/>
      <c r="M75" s="238"/>
      <c r="N75" s="238"/>
      <c r="O75" s="238"/>
      <c r="P75" s="238"/>
      <c r="Q75" s="238"/>
      <c r="R75" s="238"/>
      <c r="S75" s="238"/>
      <c r="T75" s="238"/>
      <c r="U75" s="238"/>
      <c r="V75" s="238"/>
      <c r="W75" s="238"/>
      <c r="X75" s="238"/>
      <c r="Y75" s="238"/>
      <c r="Z75" s="238"/>
      <c r="AA75" s="238"/>
      <c r="AB75" s="238">
        <f>AB72</f>
        <v>6171793</v>
      </c>
      <c r="AF75" s="268"/>
      <c r="AH75" s="268"/>
      <c r="AI75" s="268"/>
      <c r="AJ75" s="302"/>
      <c r="AK75" s="302"/>
    </row>
    <row r="76" spans="1:40" x14ac:dyDescent="0.2">
      <c r="A76" s="244"/>
      <c r="B76" s="243"/>
      <c r="I76" s="238"/>
      <c r="J76" s="238"/>
      <c r="K76" s="238"/>
      <c r="L76" s="238"/>
      <c r="M76" s="238"/>
      <c r="N76" s="238"/>
      <c r="O76" s="238"/>
      <c r="P76" s="238"/>
      <c r="Q76" s="238"/>
      <c r="R76" s="238"/>
      <c r="S76" s="238"/>
      <c r="T76" s="238"/>
      <c r="U76" s="238"/>
      <c r="V76" s="238"/>
      <c r="W76" s="238"/>
      <c r="X76" s="238"/>
      <c r="Y76" s="238"/>
      <c r="Z76" s="238"/>
      <c r="AA76" s="238"/>
      <c r="AB76" s="238"/>
    </row>
    <row r="77" spans="1:40" x14ac:dyDescent="0.2">
      <c r="A77" s="244"/>
      <c r="B77" s="243"/>
      <c r="C77" s="238"/>
      <c r="D77" s="238"/>
      <c r="E77" s="238"/>
      <c r="F77" s="238"/>
      <c r="G77" s="238"/>
      <c r="H77" s="238"/>
      <c r="I77" s="238"/>
      <c r="J77" s="238"/>
      <c r="K77" s="238"/>
      <c r="L77" s="238"/>
      <c r="M77" s="238"/>
      <c r="N77" s="238"/>
      <c r="O77" s="238"/>
      <c r="P77" s="238"/>
      <c r="Q77" s="238"/>
      <c r="R77" s="238"/>
      <c r="S77" s="238"/>
      <c r="T77" s="238"/>
      <c r="U77" s="238"/>
      <c r="V77" s="238"/>
      <c r="W77" s="238"/>
      <c r="X77" s="238"/>
      <c r="Y77" s="238"/>
      <c r="Z77" s="238"/>
      <c r="AA77" s="238"/>
      <c r="AB77" s="238">
        <f>AB74/1000000</f>
        <v>55.044665999999999</v>
      </c>
    </row>
    <row r="78" spans="1:40" x14ac:dyDescent="0.2">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c r="AA78" s="246"/>
      <c r="AB78" s="246">
        <f>AB75/1000000</f>
        <v>6.1717930000000001</v>
      </c>
    </row>
    <row r="79" spans="1:40" x14ac:dyDescent="0.2">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row>
    <row r="80" spans="1:40" x14ac:dyDescent="0.2">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row>
    <row r="81" spans="3:28" x14ac:dyDescent="0.2">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c r="AA81" s="246"/>
      <c r="AB81" s="246"/>
    </row>
    <row r="82" spans="3:28" x14ac:dyDescent="0.2">
      <c r="C82" s="246"/>
      <c r="D82" s="246"/>
      <c r="E82" s="246"/>
      <c r="F82" s="246"/>
      <c r="G82" s="246"/>
      <c r="H82" s="246"/>
      <c r="I82" s="246"/>
      <c r="J82" s="246"/>
      <c r="K82" s="246"/>
      <c r="L82" s="246"/>
      <c r="M82" s="246"/>
      <c r="N82" s="246"/>
      <c r="O82" s="246"/>
      <c r="P82" s="246"/>
      <c r="Q82" s="246"/>
      <c r="R82" s="246"/>
      <c r="S82" s="246"/>
      <c r="T82" s="246"/>
      <c r="U82" s="246"/>
      <c r="V82" s="246"/>
      <c r="W82" s="246"/>
      <c r="X82" s="246"/>
      <c r="Y82" s="246"/>
      <c r="Z82" s="246"/>
      <c r="AA82" s="246"/>
      <c r="AB82" s="246"/>
    </row>
    <row r="83" spans="3:28" x14ac:dyDescent="0.2">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c r="AA83" s="246"/>
      <c r="AB83" s="246"/>
    </row>
    <row r="84" spans="3:28" x14ac:dyDescent="0.2">
      <c r="C84" s="246"/>
      <c r="D84" s="246"/>
      <c r="E84" s="246"/>
      <c r="F84" s="246"/>
      <c r="G84" s="246"/>
      <c r="H84" s="246"/>
      <c r="I84" s="246"/>
      <c r="J84" s="246"/>
    </row>
  </sheetData>
  <mergeCells count="15">
    <mergeCell ref="W3:X3"/>
    <mergeCell ref="Y3:Z3"/>
    <mergeCell ref="AA3:AB3"/>
    <mergeCell ref="K3:L3"/>
    <mergeCell ref="M3:N3"/>
    <mergeCell ref="O3:P3"/>
    <mergeCell ref="Q3:R3"/>
    <mergeCell ref="S3:T3"/>
    <mergeCell ref="U3:V3"/>
    <mergeCell ref="I3:J3"/>
    <mergeCell ref="A3:A4"/>
    <mergeCell ref="B3:B4"/>
    <mergeCell ref="C3:D3"/>
    <mergeCell ref="E3:F3"/>
    <mergeCell ref="G3:H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6"/>
  <sheetViews>
    <sheetView zoomScale="110" zoomScaleNormal="110" workbookViewId="0">
      <pane xSplit="2" ySplit="4" topLeftCell="AB50" activePane="bottomRight" state="frozen"/>
      <selection activeCell="AC80" sqref="AC80"/>
      <selection pane="topRight" activeCell="AC80" sqref="AC80"/>
      <selection pane="bottomLeft" activeCell="AC80" sqref="AC80"/>
      <selection pane="bottomRight" activeCell="AB72" sqref="AB72"/>
    </sheetView>
  </sheetViews>
  <sheetFormatPr baseColWidth="10" defaultRowHeight="12.75" x14ac:dyDescent="0.2"/>
  <cols>
    <col min="1" max="1" width="11.42578125" style="245"/>
    <col min="2" max="2" width="54.5703125" style="233" customWidth="1"/>
    <col min="3" max="3" width="11.42578125" style="233"/>
    <col min="4" max="4" width="11.5703125" style="233" customWidth="1"/>
    <col min="5" max="21" width="11.42578125" style="233" customWidth="1"/>
    <col min="22" max="22" width="13.28515625" style="233" customWidth="1"/>
    <col min="23" max="26" width="11.42578125" style="233" customWidth="1"/>
    <col min="27" max="27" width="12.7109375" style="233" bestFit="1" customWidth="1"/>
    <col min="28" max="28" width="13.7109375" style="233" bestFit="1" customWidth="1"/>
    <col min="29" max="255" width="11.42578125" style="233"/>
    <col min="256" max="256" width="54.5703125" style="233" customWidth="1"/>
    <col min="257" max="257" width="11.42578125" style="233"/>
    <col min="258" max="258" width="11.5703125" style="233" customWidth="1"/>
    <col min="259" max="281" width="11.42578125" style="233" customWidth="1"/>
    <col min="282" max="511" width="11.42578125" style="233"/>
    <col min="512" max="512" width="54.5703125" style="233" customWidth="1"/>
    <col min="513" max="513" width="11.42578125" style="233"/>
    <col min="514" max="514" width="11.5703125" style="233" customWidth="1"/>
    <col min="515" max="537" width="11.42578125" style="233" customWidth="1"/>
    <col min="538" max="767" width="11.42578125" style="233"/>
    <col min="768" max="768" width="54.5703125" style="233" customWidth="1"/>
    <col min="769" max="769" width="11.42578125" style="233"/>
    <col min="770" max="770" width="11.5703125" style="233" customWidth="1"/>
    <col min="771" max="793" width="11.42578125" style="233" customWidth="1"/>
    <col min="794" max="1023" width="11.42578125" style="233"/>
    <col min="1024" max="1024" width="54.5703125" style="233" customWidth="1"/>
    <col min="1025" max="1025" width="11.42578125" style="233"/>
    <col min="1026" max="1026" width="11.5703125" style="233" customWidth="1"/>
    <col min="1027" max="1049" width="11.42578125" style="233" customWidth="1"/>
    <col min="1050" max="1279" width="11.42578125" style="233"/>
    <col min="1280" max="1280" width="54.5703125" style="233" customWidth="1"/>
    <col min="1281" max="1281" width="11.42578125" style="233"/>
    <col min="1282" max="1282" width="11.5703125" style="233" customWidth="1"/>
    <col min="1283" max="1305" width="11.42578125" style="233" customWidth="1"/>
    <col min="1306" max="1535" width="11.42578125" style="233"/>
    <col min="1536" max="1536" width="54.5703125" style="233" customWidth="1"/>
    <col min="1537" max="1537" width="11.42578125" style="233"/>
    <col min="1538" max="1538" width="11.5703125" style="233" customWidth="1"/>
    <col min="1539" max="1561" width="11.42578125" style="233" customWidth="1"/>
    <col min="1562" max="1791" width="11.42578125" style="233"/>
    <col min="1792" max="1792" width="54.5703125" style="233" customWidth="1"/>
    <col min="1793" max="1793" width="11.42578125" style="233"/>
    <col min="1794" max="1794" width="11.5703125" style="233" customWidth="1"/>
    <col min="1795" max="1817" width="11.42578125" style="233" customWidth="1"/>
    <col min="1818" max="2047" width="11.42578125" style="233"/>
    <col min="2048" max="2048" width="54.5703125" style="233" customWidth="1"/>
    <col min="2049" max="2049" width="11.42578125" style="233"/>
    <col min="2050" max="2050" width="11.5703125" style="233" customWidth="1"/>
    <col min="2051" max="2073" width="11.42578125" style="233" customWidth="1"/>
    <col min="2074" max="2303" width="11.42578125" style="233"/>
    <col min="2304" max="2304" width="54.5703125" style="233" customWidth="1"/>
    <col min="2305" max="2305" width="11.42578125" style="233"/>
    <col min="2306" max="2306" width="11.5703125" style="233" customWidth="1"/>
    <col min="2307" max="2329" width="11.42578125" style="233" customWidth="1"/>
    <col min="2330" max="2559" width="11.42578125" style="233"/>
    <col min="2560" max="2560" width="54.5703125" style="233" customWidth="1"/>
    <col min="2561" max="2561" width="11.42578125" style="233"/>
    <col min="2562" max="2562" width="11.5703125" style="233" customWidth="1"/>
    <col min="2563" max="2585" width="11.42578125" style="233" customWidth="1"/>
    <col min="2586" max="2815" width="11.42578125" style="233"/>
    <col min="2816" max="2816" width="54.5703125" style="233" customWidth="1"/>
    <col min="2817" max="2817" width="11.42578125" style="233"/>
    <col min="2818" max="2818" width="11.5703125" style="233" customWidth="1"/>
    <col min="2819" max="2841" width="11.42578125" style="233" customWidth="1"/>
    <col min="2842" max="3071" width="11.42578125" style="233"/>
    <col min="3072" max="3072" width="54.5703125" style="233" customWidth="1"/>
    <col min="3073" max="3073" width="11.42578125" style="233"/>
    <col min="3074" max="3074" width="11.5703125" style="233" customWidth="1"/>
    <col min="3075" max="3097" width="11.42578125" style="233" customWidth="1"/>
    <col min="3098" max="3327" width="11.42578125" style="233"/>
    <col min="3328" max="3328" width="54.5703125" style="233" customWidth="1"/>
    <col min="3329" max="3329" width="11.42578125" style="233"/>
    <col min="3330" max="3330" width="11.5703125" style="233" customWidth="1"/>
    <col min="3331" max="3353" width="11.42578125" style="233" customWidth="1"/>
    <col min="3354" max="3583" width="11.42578125" style="233"/>
    <col min="3584" max="3584" width="54.5703125" style="233" customWidth="1"/>
    <col min="3585" max="3585" width="11.42578125" style="233"/>
    <col min="3586" max="3586" width="11.5703125" style="233" customWidth="1"/>
    <col min="3587" max="3609" width="11.42578125" style="233" customWidth="1"/>
    <col min="3610" max="3839" width="11.42578125" style="233"/>
    <col min="3840" max="3840" width="54.5703125" style="233" customWidth="1"/>
    <col min="3841" max="3841" width="11.42578125" style="233"/>
    <col min="3842" max="3842" width="11.5703125" style="233" customWidth="1"/>
    <col min="3843" max="3865" width="11.42578125" style="233" customWidth="1"/>
    <col min="3866" max="4095" width="11.42578125" style="233"/>
    <col min="4096" max="4096" width="54.5703125" style="233" customWidth="1"/>
    <col min="4097" max="4097" width="11.42578125" style="233"/>
    <col min="4098" max="4098" width="11.5703125" style="233" customWidth="1"/>
    <col min="4099" max="4121" width="11.42578125" style="233" customWidth="1"/>
    <col min="4122" max="4351" width="11.42578125" style="233"/>
    <col min="4352" max="4352" width="54.5703125" style="233" customWidth="1"/>
    <col min="4353" max="4353" width="11.42578125" style="233"/>
    <col min="4354" max="4354" width="11.5703125" style="233" customWidth="1"/>
    <col min="4355" max="4377" width="11.42578125" style="233" customWidth="1"/>
    <col min="4378" max="4607" width="11.42578125" style="233"/>
    <col min="4608" max="4608" width="54.5703125" style="233" customWidth="1"/>
    <col min="4609" max="4609" width="11.42578125" style="233"/>
    <col min="4610" max="4610" width="11.5703125" style="233" customWidth="1"/>
    <col min="4611" max="4633" width="11.42578125" style="233" customWidth="1"/>
    <col min="4634" max="4863" width="11.42578125" style="233"/>
    <col min="4864" max="4864" width="54.5703125" style="233" customWidth="1"/>
    <col min="4865" max="4865" width="11.42578125" style="233"/>
    <col min="4866" max="4866" width="11.5703125" style="233" customWidth="1"/>
    <col min="4867" max="4889" width="11.42578125" style="233" customWidth="1"/>
    <col min="4890" max="5119" width="11.42578125" style="233"/>
    <col min="5120" max="5120" width="54.5703125" style="233" customWidth="1"/>
    <col min="5121" max="5121" width="11.42578125" style="233"/>
    <col min="5122" max="5122" width="11.5703125" style="233" customWidth="1"/>
    <col min="5123" max="5145" width="11.42578125" style="233" customWidth="1"/>
    <col min="5146" max="5375" width="11.42578125" style="233"/>
    <col min="5376" max="5376" width="54.5703125" style="233" customWidth="1"/>
    <col min="5377" max="5377" width="11.42578125" style="233"/>
    <col min="5378" max="5378" width="11.5703125" style="233" customWidth="1"/>
    <col min="5379" max="5401" width="11.42578125" style="233" customWidth="1"/>
    <col min="5402" max="5631" width="11.42578125" style="233"/>
    <col min="5632" max="5632" width="54.5703125" style="233" customWidth="1"/>
    <col min="5633" max="5633" width="11.42578125" style="233"/>
    <col min="5634" max="5634" width="11.5703125" style="233" customWidth="1"/>
    <col min="5635" max="5657" width="11.42578125" style="233" customWidth="1"/>
    <col min="5658" max="5887" width="11.42578125" style="233"/>
    <col min="5888" max="5888" width="54.5703125" style="233" customWidth="1"/>
    <col min="5889" max="5889" width="11.42578125" style="233"/>
    <col min="5890" max="5890" width="11.5703125" style="233" customWidth="1"/>
    <col min="5891" max="5913" width="11.42578125" style="233" customWidth="1"/>
    <col min="5914" max="6143" width="11.42578125" style="233"/>
    <col min="6144" max="6144" width="54.5703125" style="233" customWidth="1"/>
    <col min="6145" max="6145" width="11.42578125" style="233"/>
    <col min="6146" max="6146" width="11.5703125" style="233" customWidth="1"/>
    <col min="6147" max="6169" width="11.42578125" style="233" customWidth="1"/>
    <col min="6170" max="6399" width="11.42578125" style="233"/>
    <col min="6400" max="6400" width="54.5703125" style="233" customWidth="1"/>
    <col min="6401" max="6401" width="11.42578125" style="233"/>
    <col min="6402" max="6402" width="11.5703125" style="233" customWidth="1"/>
    <col min="6403" max="6425" width="11.42578125" style="233" customWidth="1"/>
    <col min="6426" max="6655" width="11.42578125" style="233"/>
    <col min="6656" max="6656" width="54.5703125" style="233" customWidth="1"/>
    <col min="6657" max="6657" width="11.42578125" style="233"/>
    <col min="6658" max="6658" width="11.5703125" style="233" customWidth="1"/>
    <col min="6659" max="6681" width="11.42578125" style="233" customWidth="1"/>
    <col min="6682" max="6911" width="11.42578125" style="233"/>
    <col min="6912" max="6912" width="54.5703125" style="233" customWidth="1"/>
    <col min="6913" max="6913" width="11.42578125" style="233"/>
    <col min="6914" max="6914" width="11.5703125" style="233" customWidth="1"/>
    <col min="6915" max="6937" width="11.42578125" style="233" customWidth="1"/>
    <col min="6938" max="7167" width="11.42578125" style="233"/>
    <col min="7168" max="7168" width="54.5703125" style="233" customWidth="1"/>
    <col min="7169" max="7169" width="11.42578125" style="233"/>
    <col min="7170" max="7170" width="11.5703125" style="233" customWidth="1"/>
    <col min="7171" max="7193" width="11.42578125" style="233" customWidth="1"/>
    <col min="7194" max="7423" width="11.42578125" style="233"/>
    <col min="7424" max="7424" width="54.5703125" style="233" customWidth="1"/>
    <col min="7425" max="7425" width="11.42578125" style="233"/>
    <col min="7426" max="7426" width="11.5703125" style="233" customWidth="1"/>
    <col min="7427" max="7449" width="11.42578125" style="233" customWidth="1"/>
    <col min="7450" max="7679" width="11.42578125" style="233"/>
    <col min="7680" max="7680" width="54.5703125" style="233" customWidth="1"/>
    <col min="7681" max="7681" width="11.42578125" style="233"/>
    <col min="7682" max="7682" width="11.5703125" style="233" customWidth="1"/>
    <col min="7683" max="7705" width="11.42578125" style="233" customWidth="1"/>
    <col min="7706" max="7935" width="11.42578125" style="233"/>
    <col min="7936" max="7936" width="54.5703125" style="233" customWidth="1"/>
    <col min="7937" max="7937" width="11.42578125" style="233"/>
    <col min="7938" max="7938" width="11.5703125" style="233" customWidth="1"/>
    <col min="7939" max="7961" width="11.42578125" style="233" customWidth="1"/>
    <col min="7962" max="8191" width="11.42578125" style="233"/>
    <col min="8192" max="8192" width="54.5703125" style="233" customWidth="1"/>
    <col min="8193" max="8193" width="11.42578125" style="233"/>
    <col min="8194" max="8194" width="11.5703125" style="233" customWidth="1"/>
    <col min="8195" max="8217" width="11.42578125" style="233" customWidth="1"/>
    <col min="8218" max="8447" width="11.42578125" style="233"/>
    <col min="8448" max="8448" width="54.5703125" style="233" customWidth="1"/>
    <col min="8449" max="8449" width="11.42578125" style="233"/>
    <col min="8450" max="8450" width="11.5703125" style="233" customWidth="1"/>
    <col min="8451" max="8473" width="11.42578125" style="233" customWidth="1"/>
    <col min="8474" max="8703" width="11.42578125" style="233"/>
    <col min="8704" max="8704" width="54.5703125" style="233" customWidth="1"/>
    <col min="8705" max="8705" width="11.42578125" style="233"/>
    <col min="8706" max="8706" width="11.5703125" style="233" customWidth="1"/>
    <col min="8707" max="8729" width="11.42578125" style="233" customWidth="1"/>
    <col min="8730" max="8959" width="11.42578125" style="233"/>
    <col min="8960" max="8960" width="54.5703125" style="233" customWidth="1"/>
    <col min="8961" max="8961" width="11.42578125" style="233"/>
    <col min="8962" max="8962" width="11.5703125" style="233" customWidth="1"/>
    <col min="8963" max="8985" width="11.42578125" style="233" customWidth="1"/>
    <col min="8986" max="9215" width="11.42578125" style="233"/>
    <col min="9216" max="9216" width="54.5703125" style="233" customWidth="1"/>
    <col min="9217" max="9217" width="11.42578125" style="233"/>
    <col min="9218" max="9218" width="11.5703125" style="233" customWidth="1"/>
    <col min="9219" max="9241" width="11.42578125" style="233" customWidth="1"/>
    <col min="9242" max="9471" width="11.42578125" style="233"/>
    <col min="9472" max="9472" width="54.5703125" style="233" customWidth="1"/>
    <col min="9473" max="9473" width="11.42578125" style="233"/>
    <col min="9474" max="9474" width="11.5703125" style="233" customWidth="1"/>
    <col min="9475" max="9497" width="11.42578125" style="233" customWidth="1"/>
    <col min="9498" max="9727" width="11.42578125" style="233"/>
    <col min="9728" max="9728" width="54.5703125" style="233" customWidth="1"/>
    <col min="9729" max="9729" width="11.42578125" style="233"/>
    <col min="9730" max="9730" width="11.5703125" style="233" customWidth="1"/>
    <col min="9731" max="9753" width="11.42578125" style="233" customWidth="1"/>
    <col min="9754" max="9983" width="11.42578125" style="233"/>
    <col min="9984" max="9984" width="54.5703125" style="233" customWidth="1"/>
    <col min="9985" max="9985" width="11.42578125" style="233"/>
    <col min="9986" max="9986" width="11.5703125" style="233" customWidth="1"/>
    <col min="9987" max="10009" width="11.42578125" style="233" customWidth="1"/>
    <col min="10010" max="10239" width="11.42578125" style="233"/>
    <col min="10240" max="10240" width="54.5703125" style="233" customWidth="1"/>
    <col min="10241" max="10241" width="11.42578125" style="233"/>
    <col min="10242" max="10242" width="11.5703125" style="233" customWidth="1"/>
    <col min="10243" max="10265" width="11.42578125" style="233" customWidth="1"/>
    <col min="10266" max="10495" width="11.42578125" style="233"/>
    <col min="10496" max="10496" width="54.5703125" style="233" customWidth="1"/>
    <col min="10497" max="10497" width="11.42578125" style="233"/>
    <col min="10498" max="10498" width="11.5703125" style="233" customWidth="1"/>
    <col min="10499" max="10521" width="11.42578125" style="233" customWidth="1"/>
    <col min="10522" max="10751" width="11.42578125" style="233"/>
    <col min="10752" max="10752" width="54.5703125" style="233" customWidth="1"/>
    <col min="10753" max="10753" width="11.42578125" style="233"/>
    <col min="10754" max="10754" width="11.5703125" style="233" customWidth="1"/>
    <col min="10755" max="10777" width="11.42578125" style="233" customWidth="1"/>
    <col min="10778" max="11007" width="11.42578125" style="233"/>
    <col min="11008" max="11008" width="54.5703125" style="233" customWidth="1"/>
    <col min="11009" max="11009" width="11.42578125" style="233"/>
    <col min="11010" max="11010" width="11.5703125" style="233" customWidth="1"/>
    <col min="11011" max="11033" width="11.42578125" style="233" customWidth="1"/>
    <col min="11034" max="11263" width="11.42578125" style="233"/>
    <col min="11264" max="11264" width="54.5703125" style="233" customWidth="1"/>
    <col min="11265" max="11265" width="11.42578125" style="233"/>
    <col min="11266" max="11266" width="11.5703125" style="233" customWidth="1"/>
    <col min="11267" max="11289" width="11.42578125" style="233" customWidth="1"/>
    <col min="11290" max="11519" width="11.42578125" style="233"/>
    <col min="11520" max="11520" width="54.5703125" style="233" customWidth="1"/>
    <col min="11521" max="11521" width="11.42578125" style="233"/>
    <col min="11522" max="11522" width="11.5703125" style="233" customWidth="1"/>
    <col min="11523" max="11545" width="11.42578125" style="233" customWidth="1"/>
    <col min="11546" max="11775" width="11.42578125" style="233"/>
    <col min="11776" max="11776" width="54.5703125" style="233" customWidth="1"/>
    <col min="11777" max="11777" width="11.42578125" style="233"/>
    <col min="11778" max="11778" width="11.5703125" style="233" customWidth="1"/>
    <col min="11779" max="11801" width="11.42578125" style="233" customWidth="1"/>
    <col min="11802" max="12031" width="11.42578125" style="233"/>
    <col min="12032" max="12032" width="54.5703125" style="233" customWidth="1"/>
    <col min="12033" max="12033" width="11.42578125" style="233"/>
    <col min="12034" max="12034" width="11.5703125" style="233" customWidth="1"/>
    <col min="12035" max="12057" width="11.42578125" style="233" customWidth="1"/>
    <col min="12058" max="12287" width="11.42578125" style="233"/>
    <col min="12288" max="12288" width="54.5703125" style="233" customWidth="1"/>
    <col min="12289" max="12289" width="11.42578125" style="233"/>
    <col min="12290" max="12290" width="11.5703125" style="233" customWidth="1"/>
    <col min="12291" max="12313" width="11.42578125" style="233" customWidth="1"/>
    <col min="12314" max="12543" width="11.42578125" style="233"/>
    <col min="12544" max="12544" width="54.5703125" style="233" customWidth="1"/>
    <col min="12545" max="12545" width="11.42578125" style="233"/>
    <col min="12546" max="12546" width="11.5703125" style="233" customWidth="1"/>
    <col min="12547" max="12569" width="11.42578125" style="233" customWidth="1"/>
    <col min="12570" max="12799" width="11.42578125" style="233"/>
    <col min="12800" max="12800" width="54.5703125" style="233" customWidth="1"/>
    <col min="12801" max="12801" width="11.42578125" style="233"/>
    <col min="12802" max="12802" width="11.5703125" style="233" customWidth="1"/>
    <col min="12803" max="12825" width="11.42578125" style="233" customWidth="1"/>
    <col min="12826" max="13055" width="11.42578125" style="233"/>
    <col min="13056" max="13056" width="54.5703125" style="233" customWidth="1"/>
    <col min="13057" max="13057" width="11.42578125" style="233"/>
    <col min="13058" max="13058" width="11.5703125" style="233" customWidth="1"/>
    <col min="13059" max="13081" width="11.42578125" style="233" customWidth="1"/>
    <col min="13082" max="13311" width="11.42578125" style="233"/>
    <col min="13312" max="13312" width="54.5703125" style="233" customWidth="1"/>
    <col min="13313" max="13313" width="11.42578125" style="233"/>
    <col min="13314" max="13314" width="11.5703125" style="233" customWidth="1"/>
    <col min="13315" max="13337" width="11.42578125" style="233" customWidth="1"/>
    <col min="13338" max="13567" width="11.42578125" style="233"/>
    <col min="13568" max="13568" width="54.5703125" style="233" customWidth="1"/>
    <col min="13569" max="13569" width="11.42578125" style="233"/>
    <col min="13570" max="13570" width="11.5703125" style="233" customWidth="1"/>
    <col min="13571" max="13593" width="11.42578125" style="233" customWidth="1"/>
    <col min="13594" max="13823" width="11.42578125" style="233"/>
    <col min="13824" max="13824" width="54.5703125" style="233" customWidth="1"/>
    <col min="13825" max="13825" width="11.42578125" style="233"/>
    <col min="13826" max="13826" width="11.5703125" style="233" customWidth="1"/>
    <col min="13827" max="13849" width="11.42578125" style="233" customWidth="1"/>
    <col min="13850" max="14079" width="11.42578125" style="233"/>
    <col min="14080" max="14080" width="54.5703125" style="233" customWidth="1"/>
    <col min="14081" max="14081" width="11.42578125" style="233"/>
    <col min="14082" max="14082" width="11.5703125" style="233" customWidth="1"/>
    <col min="14083" max="14105" width="11.42578125" style="233" customWidth="1"/>
    <col min="14106" max="14335" width="11.42578125" style="233"/>
    <col min="14336" max="14336" width="54.5703125" style="233" customWidth="1"/>
    <col min="14337" max="14337" width="11.42578125" style="233"/>
    <col min="14338" max="14338" width="11.5703125" style="233" customWidth="1"/>
    <col min="14339" max="14361" width="11.42578125" style="233" customWidth="1"/>
    <col min="14362" max="14591" width="11.42578125" style="233"/>
    <col min="14592" max="14592" width="54.5703125" style="233" customWidth="1"/>
    <col min="14593" max="14593" width="11.42578125" style="233"/>
    <col min="14594" max="14594" width="11.5703125" style="233" customWidth="1"/>
    <col min="14595" max="14617" width="11.42578125" style="233" customWidth="1"/>
    <col min="14618" max="14847" width="11.42578125" style="233"/>
    <col min="14848" max="14848" width="54.5703125" style="233" customWidth="1"/>
    <col min="14849" max="14849" width="11.42578125" style="233"/>
    <col min="14850" max="14850" width="11.5703125" style="233" customWidth="1"/>
    <col min="14851" max="14873" width="11.42578125" style="233" customWidth="1"/>
    <col min="14874" max="15103" width="11.42578125" style="233"/>
    <col min="15104" max="15104" width="54.5703125" style="233" customWidth="1"/>
    <col min="15105" max="15105" width="11.42578125" style="233"/>
    <col min="15106" max="15106" width="11.5703125" style="233" customWidth="1"/>
    <col min="15107" max="15129" width="11.42578125" style="233" customWidth="1"/>
    <col min="15130" max="15359" width="11.42578125" style="233"/>
    <col min="15360" max="15360" width="54.5703125" style="233" customWidth="1"/>
    <col min="15361" max="15361" width="11.42578125" style="233"/>
    <col min="15362" max="15362" width="11.5703125" style="233" customWidth="1"/>
    <col min="15363" max="15385" width="11.42578125" style="233" customWidth="1"/>
    <col min="15386" max="15615" width="11.42578125" style="233"/>
    <col min="15616" max="15616" width="54.5703125" style="233" customWidth="1"/>
    <col min="15617" max="15617" width="11.42578125" style="233"/>
    <col min="15618" max="15618" width="11.5703125" style="233" customWidth="1"/>
    <col min="15619" max="15641" width="11.42578125" style="233" customWidth="1"/>
    <col min="15642" max="15871" width="11.42578125" style="233"/>
    <col min="15872" max="15872" width="54.5703125" style="233" customWidth="1"/>
    <col min="15873" max="15873" width="11.42578125" style="233"/>
    <col min="15874" max="15874" width="11.5703125" style="233" customWidth="1"/>
    <col min="15875" max="15897" width="11.42578125" style="233" customWidth="1"/>
    <col min="15898" max="16127" width="11.42578125" style="233"/>
    <col min="16128" max="16128" width="54.5703125" style="233" customWidth="1"/>
    <col min="16129" max="16129" width="11.42578125" style="233"/>
    <col min="16130" max="16130" width="11.5703125" style="233" customWidth="1"/>
    <col min="16131" max="16153" width="11.42578125" style="233" customWidth="1"/>
    <col min="16154" max="16384" width="11.42578125" style="233"/>
  </cols>
  <sheetData>
    <row r="1" spans="1:29" s="225" customFormat="1" x14ac:dyDescent="0.2">
      <c r="A1" s="224" t="s">
        <v>222</v>
      </c>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row>
    <row r="2" spans="1:29" s="225" customFormat="1" x14ac:dyDescent="0.2">
      <c r="A2" s="224" t="s">
        <v>105</v>
      </c>
    </row>
    <row r="3" spans="1:29" s="225" customFormat="1" ht="12.75" customHeight="1" x14ac:dyDescent="0.2">
      <c r="A3" s="319" t="s">
        <v>0</v>
      </c>
      <c r="B3" s="321" t="s">
        <v>87</v>
      </c>
      <c r="C3" s="319" t="s">
        <v>88</v>
      </c>
      <c r="D3" s="319"/>
      <c r="E3" s="319" t="s">
        <v>89</v>
      </c>
      <c r="F3" s="319"/>
      <c r="G3" s="319" t="s">
        <v>90</v>
      </c>
      <c r="H3" s="319"/>
      <c r="I3" s="319" t="s">
        <v>91</v>
      </c>
      <c r="J3" s="319"/>
      <c r="K3" s="319" t="s">
        <v>92</v>
      </c>
      <c r="L3" s="319"/>
      <c r="M3" s="319" t="s">
        <v>93</v>
      </c>
      <c r="N3" s="319"/>
      <c r="O3" s="319" t="s">
        <v>94</v>
      </c>
      <c r="P3" s="319"/>
      <c r="Q3" s="323" t="s">
        <v>95</v>
      </c>
      <c r="R3" s="324"/>
      <c r="S3" s="323" t="s">
        <v>96</v>
      </c>
      <c r="T3" s="324"/>
      <c r="U3" s="323" t="s">
        <v>97</v>
      </c>
      <c r="V3" s="324"/>
      <c r="W3" s="323" t="s">
        <v>98</v>
      </c>
      <c r="X3" s="324"/>
      <c r="Y3" s="323" t="s">
        <v>99</v>
      </c>
      <c r="Z3" s="324"/>
      <c r="AA3" s="319" t="s">
        <v>100</v>
      </c>
      <c r="AB3" s="319" t="s">
        <v>47</v>
      </c>
    </row>
    <row r="4" spans="1:29" s="225" customFormat="1" x14ac:dyDescent="0.2">
      <c r="A4" s="320"/>
      <c r="B4" s="322"/>
      <c r="C4" s="227" t="s">
        <v>117</v>
      </c>
      <c r="D4" s="227" t="s">
        <v>101</v>
      </c>
      <c r="E4" s="227" t="s">
        <v>117</v>
      </c>
      <c r="F4" s="227" t="s">
        <v>101</v>
      </c>
      <c r="G4" s="227" t="s">
        <v>117</v>
      </c>
      <c r="H4" s="227" t="s">
        <v>101</v>
      </c>
      <c r="I4" s="227" t="s">
        <v>117</v>
      </c>
      <c r="J4" s="227" t="s">
        <v>101</v>
      </c>
      <c r="K4" s="227" t="s">
        <v>117</v>
      </c>
      <c r="L4" s="227" t="s">
        <v>101</v>
      </c>
      <c r="M4" s="227" t="s">
        <v>117</v>
      </c>
      <c r="N4" s="227" t="s">
        <v>101</v>
      </c>
      <c r="O4" s="227" t="s">
        <v>117</v>
      </c>
      <c r="P4" s="227" t="s">
        <v>101</v>
      </c>
      <c r="Q4" s="227" t="s">
        <v>117</v>
      </c>
      <c r="R4" s="227" t="s">
        <v>101</v>
      </c>
      <c r="S4" s="227" t="s">
        <v>117</v>
      </c>
      <c r="T4" s="227" t="s">
        <v>101</v>
      </c>
      <c r="U4" s="227" t="s">
        <v>117</v>
      </c>
      <c r="V4" s="227" t="s">
        <v>101</v>
      </c>
      <c r="W4" s="227" t="s">
        <v>117</v>
      </c>
      <c r="X4" s="227" t="s">
        <v>101</v>
      </c>
      <c r="Y4" s="227" t="s">
        <v>117</v>
      </c>
      <c r="Z4" s="227" t="s">
        <v>101</v>
      </c>
      <c r="AA4" s="227" t="s">
        <v>117</v>
      </c>
      <c r="AB4" s="227" t="s">
        <v>101</v>
      </c>
    </row>
    <row r="5" spans="1:29" x14ac:dyDescent="0.2">
      <c r="A5" s="228" t="s">
        <v>85</v>
      </c>
      <c r="B5" s="229" t="s">
        <v>100</v>
      </c>
      <c r="C5" s="230">
        <v>429407729</v>
      </c>
      <c r="D5" s="231">
        <v>836914794</v>
      </c>
      <c r="E5" s="232">
        <v>433912899</v>
      </c>
      <c r="F5" s="231">
        <v>821461008</v>
      </c>
      <c r="G5" s="232">
        <v>385160218</v>
      </c>
      <c r="H5" s="231">
        <v>747674760</v>
      </c>
      <c r="I5" s="232">
        <v>426622798</v>
      </c>
      <c r="J5" s="231">
        <v>808220405</v>
      </c>
      <c r="K5" s="232">
        <v>393503674</v>
      </c>
      <c r="L5" s="231">
        <v>791543820</v>
      </c>
      <c r="M5" s="232">
        <v>405522968</v>
      </c>
      <c r="N5" s="231">
        <v>778213375</v>
      </c>
      <c r="O5" s="232">
        <v>470866162</v>
      </c>
      <c r="P5" s="231">
        <v>979039624</v>
      </c>
      <c r="Q5" s="232">
        <v>463617148</v>
      </c>
      <c r="R5" s="231">
        <v>945168216</v>
      </c>
      <c r="S5" s="232">
        <v>492547934</v>
      </c>
      <c r="T5" s="231">
        <v>956195762</v>
      </c>
      <c r="U5" s="232">
        <v>578105532</v>
      </c>
      <c r="V5" s="231">
        <v>1065572048</v>
      </c>
      <c r="W5" s="232">
        <v>449919669</v>
      </c>
      <c r="X5" s="231">
        <v>885712196</v>
      </c>
      <c r="Y5" s="232">
        <v>505643677</v>
      </c>
      <c r="Z5" s="232">
        <v>944641628</v>
      </c>
      <c r="AA5" s="230">
        <v>5434830408</v>
      </c>
      <c r="AB5" s="231">
        <v>10560357636</v>
      </c>
    </row>
    <row r="6" spans="1:29" x14ac:dyDescent="0.2">
      <c r="A6" s="234"/>
      <c r="B6" s="235"/>
      <c r="C6" s="118">
        <f t="shared" ref="C6:AB6" si="0">C7+C23+C53+C68</f>
        <v>429407729</v>
      </c>
      <c r="D6" s="119">
        <f t="shared" si="0"/>
        <v>836914794</v>
      </c>
      <c r="E6" s="118">
        <f t="shared" si="0"/>
        <v>433912899</v>
      </c>
      <c r="F6" s="119">
        <f t="shared" si="0"/>
        <v>821461008</v>
      </c>
      <c r="G6" s="118">
        <f t="shared" si="0"/>
        <v>385160218</v>
      </c>
      <c r="H6" s="119">
        <f t="shared" si="0"/>
        <v>747674760</v>
      </c>
      <c r="I6" s="118">
        <f t="shared" si="0"/>
        <v>426622798</v>
      </c>
      <c r="J6" s="119">
        <f t="shared" si="0"/>
        <v>808220405</v>
      </c>
      <c r="K6" s="118">
        <f t="shared" si="0"/>
        <v>393503674</v>
      </c>
      <c r="L6" s="119">
        <f t="shared" si="0"/>
        <v>791543820</v>
      </c>
      <c r="M6" s="118">
        <f t="shared" si="0"/>
        <v>405522968</v>
      </c>
      <c r="N6" s="119">
        <f t="shared" si="0"/>
        <v>778213375</v>
      </c>
      <c r="O6" s="118">
        <f t="shared" si="0"/>
        <v>470866162</v>
      </c>
      <c r="P6" s="119">
        <f t="shared" si="0"/>
        <v>979039624</v>
      </c>
      <c r="Q6" s="118">
        <f t="shared" si="0"/>
        <v>463617148</v>
      </c>
      <c r="R6" s="119">
        <f t="shared" si="0"/>
        <v>945168216</v>
      </c>
      <c r="S6" s="118">
        <f t="shared" si="0"/>
        <v>492547934</v>
      </c>
      <c r="T6" s="119">
        <f t="shared" si="0"/>
        <v>956195762</v>
      </c>
      <c r="U6" s="118">
        <f t="shared" si="0"/>
        <v>578105532</v>
      </c>
      <c r="V6" s="119">
        <f t="shared" si="0"/>
        <v>1065572048</v>
      </c>
      <c r="W6" s="118">
        <f t="shared" si="0"/>
        <v>449919669</v>
      </c>
      <c r="X6" s="119">
        <f t="shared" si="0"/>
        <v>885712196</v>
      </c>
      <c r="Y6" s="118">
        <f t="shared" si="0"/>
        <v>505643677</v>
      </c>
      <c r="Z6" s="119">
        <f t="shared" si="0"/>
        <v>944641628</v>
      </c>
      <c r="AA6" s="118">
        <f t="shared" si="0"/>
        <v>5434830408</v>
      </c>
      <c r="AB6" s="119">
        <f t="shared" si="0"/>
        <v>10560357636</v>
      </c>
      <c r="AC6" s="182">
        <f>AB6/1000000</f>
        <v>10560.357636000001</v>
      </c>
    </row>
    <row r="7" spans="1:29" x14ac:dyDescent="0.2">
      <c r="A7" s="17" t="s">
        <v>124</v>
      </c>
      <c r="B7" s="18"/>
      <c r="C7" s="120">
        <f t="shared" ref="C7:AB7" si="1">+C8+C16</f>
        <v>58100535</v>
      </c>
      <c r="D7" s="121">
        <f t="shared" si="1"/>
        <v>171423147</v>
      </c>
      <c r="E7" s="120">
        <f t="shared" si="1"/>
        <v>60413371</v>
      </c>
      <c r="F7" s="121">
        <f t="shared" si="1"/>
        <v>163965751</v>
      </c>
      <c r="G7" s="120">
        <f t="shared" si="1"/>
        <v>57140802</v>
      </c>
      <c r="H7" s="121">
        <f t="shared" si="1"/>
        <v>158587313</v>
      </c>
      <c r="I7" s="120">
        <f t="shared" si="1"/>
        <v>51636089</v>
      </c>
      <c r="J7" s="121">
        <f t="shared" si="1"/>
        <v>165418735</v>
      </c>
      <c r="K7" s="120">
        <f t="shared" si="1"/>
        <v>56908154</v>
      </c>
      <c r="L7" s="121">
        <f t="shared" si="1"/>
        <v>177652734</v>
      </c>
      <c r="M7" s="120">
        <f t="shared" si="1"/>
        <v>57233196</v>
      </c>
      <c r="N7" s="121">
        <f t="shared" si="1"/>
        <v>171009539</v>
      </c>
      <c r="O7" s="120">
        <f t="shared" si="1"/>
        <v>66260074</v>
      </c>
      <c r="P7" s="121">
        <f t="shared" si="1"/>
        <v>194518891</v>
      </c>
      <c r="Q7" s="120">
        <f t="shared" si="1"/>
        <v>61465953</v>
      </c>
      <c r="R7" s="121">
        <f t="shared" si="1"/>
        <v>173001824</v>
      </c>
      <c r="S7" s="120">
        <f t="shared" si="1"/>
        <v>69313364</v>
      </c>
      <c r="T7" s="121">
        <f t="shared" si="1"/>
        <v>193898022</v>
      </c>
      <c r="U7" s="120">
        <f t="shared" si="1"/>
        <v>75856144</v>
      </c>
      <c r="V7" s="121">
        <f t="shared" si="1"/>
        <v>211084190</v>
      </c>
      <c r="W7" s="120">
        <f t="shared" si="1"/>
        <v>71415322</v>
      </c>
      <c r="X7" s="121">
        <f t="shared" si="1"/>
        <v>195951692</v>
      </c>
      <c r="Y7" s="120">
        <f t="shared" si="1"/>
        <v>74559322</v>
      </c>
      <c r="Z7" s="121">
        <f t="shared" si="1"/>
        <v>221615509</v>
      </c>
      <c r="AA7" s="120">
        <f t="shared" si="1"/>
        <v>760302326</v>
      </c>
      <c r="AB7" s="121">
        <f t="shared" si="1"/>
        <v>2198127347</v>
      </c>
      <c r="AC7" s="182">
        <f t="shared" ref="AC7:AC70" si="2">AB7/1000000</f>
        <v>2198.1273470000001</v>
      </c>
    </row>
    <row r="8" spans="1:29" x14ac:dyDescent="0.2">
      <c r="A8" s="17" t="s">
        <v>125</v>
      </c>
      <c r="B8" s="18"/>
      <c r="C8" s="122">
        <f t="shared" ref="C8:AB8" si="3">SUM(C9:C15)</f>
        <v>39120630</v>
      </c>
      <c r="D8" s="123">
        <f t="shared" si="3"/>
        <v>81273068</v>
      </c>
      <c r="E8" s="122">
        <f t="shared" si="3"/>
        <v>42043868</v>
      </c>
      <c r="F8" s="123">
        <f t="shared" si="3"/>
        <v>88304244</v>
      </c>
      <c r="G8" s="122">
        <f t="shared" si="3"/>
        <v>40407549</v>
      </c>
      <c r="H8" s="123">
        <f t="shared" si="3"/>
        <v>84748971</v>
      </c>
      <c r="I8" s="122">
        <f t="shared" si="3"/>
        <v>37400766</v>
      </c>
      <c r="J8" s="123">
        <f t="shared" si="3"/>
        <v>90765327</v>
      </c>
      <c r="K8" s="122">
        <f t="shared" si="3"/>
        <v>39569743</v>
      </c>
      <c r="L8" s="123">
        <f t="shared" si="3"/>
        <v>94413680</v>
      </c>
      <c r="M8" s="122">
        <f t="shared" si="3"/>
        <v>41444018</v>
      </c>
      <c r="N8" s="123">
        <f t="shared" si="3"/>
        <v>91567555</v>
      </c>
      <c r="O8" s="122">
        <f t="shared" si="3"/>
        <v>47147096</v>
      </c>
      <c r="P8" s="123">
        <f t="shared" si="3"/>
        <v>103136422</v>
      </c>
      <c r="Q8" s="122">
        <f t="shared" si="3"/>
        <v>44946161</v>
      </c>
      <c r="R8" s="123">
        <f t="shared" si="3"/>
        <v>88199483</v>
      </c>
      <c r="S8" s="122">
        <f t="shared" si="3"/>
        <v>49805012</v>
      </c>
      <c r="T8" s="123">
        <f t="shared" si="3"/>
        <v>103671649</v>
      </c>
      <c r="U8" s="122">
        <f t="shared" si="3"/>
        <v>52695259</v>
      </c>
      <c r="V8" s="123">
        <f t="shared" si="3"/>
        <v>106038299</v>
      </c>
      <c r="W8" s="122">
        <f t="shared" si="3"/>
        <v>49034631</v>
      </c>
      <c r="X8" s="123">
        <f t="shared" si="3"/>
        <v>104216224</v>
      </c>
      <c r="Y8" s="122">
        <f t="shared" si="3"/>
        <v>51680287</v>
      </c>
      <c r="Z8" s="123">
        <f t="shared" si="3"/>
        <v>111476219</v>
      </c>
      <c r="AA8" s="122">
        <f t="shared" si="3"/>
        <v>535295020</v>
      </c>
      <c r="AB8" s="123">
        <f t="shared" si="3"/>
        <v>1147811141</v>
      </c>
      <c r="AC8" s="182">
        <f t="shared" si="2"/>
        <v>1147.8111409999999</v>
      </c>
    </row>
    <row r="9" spans="1:29" x14ac:dyDescent="0.2">
      <c r="A9" s="189" t="s">
        <v>3</v>
      </c>
      <c r="B9" s="19" t="s">
        <v>50</v>
      </c>
      <c r="C9" s="246">
        <v>5193827</v>
      </c>
      <c r="D9" s="246">
        <v>2261366</v>
      </c>
      <c r="E9" s="246">
        <v>5187585</v>
      </c>
      <c r="F9" s="246">
        <v>2385952</v>
      </c>
      <c r="G9" s="246">
        <v>4799981</v>
      </c>
      <c r="H9" s="246">
        <v>2728455</v>
      </c>
      <c r="I9" s="246">
        <v>5800688</v>
      </c>
      <c r="J9" s="246">
        <v>3795502</v>
      </c>
      <c r="K9" s="246">
        <v>6232370</v>
      </c>
      <c r="L9" s="246">
        <v>2444964</v>
      </c>
      <c r="M9" s="246">
        <v>7946138</v>
      </c>
      <c r="N9" s="246">
        <v>3239370</v>
      </c>
      <c r="O9" s="246">
        <v>9585839</v>
      </c>
      <c r="P9" s="246">
        <v>2896769</v>
      </c>
      <c r="Q9" s="246">
        <v>10292135</v>
      </c>
      <c r="R9" s="246">
        <v>3110524</v>
      </c>
      <c r="S9" s="238">
        <v>10260654</v>
      </c>
      <c r="T9" s="237">
        <v>2891167</v>
      </c>
      <c r="U9" s="238">
        <v>11050215</v>
      </c>
      <c r="V9" s="237">
        <v>3015745</v>
      </c>
      <c r="W9" s="238">
        <v>9520997</v>
      </c>
      <c r="X9" s="237">
        <v>2579888</v>
      </c>
      <c r="Y9" s="238">
        <v>9848790</v>
      </c>
      <c r="Z9" s="238">
        <v>3100964</v>
      </c>
      <c r="AA9" s="236">
        <f t="shared" ref="AA9:AB42" si="4">C9+E9+G9+I9+K9+M9+O9+Q9+S9+U9+W9+Y9</f>
        <v>95719219</v>
      </c>
      <c r="AB9" s="237">
        <f t="shared" si="4"/>
        <v>34450666</v>
      </c>
      <c r="AC9" s="182">
        <f t="shared" si="2"/>
        <v>34.450665999999998</v>
      </c>
    </row>
    <row r="10" spans="1:29" x14ac:dyDescent="0.2">
      <c r="A10" s="189" t="s">
        <v>4</v>
      </c>
      <c r="B10" s="19" t="s">
        <v>51</v>
      </c>
      <c r="C10" s="246">
        <v>15160784</v>
      </c>
      <c r="D10" s="246">
        <v>27530390</v>
      </c>
      <c r="E10" s="246">
        <v>17250201</v>
      </c>
      <c r="F10" s="246">
        <v>26793572</v>
      </c>
      <c r="G10" s="246">
        <v>18796692</v>
      </c>
      <c r="H10" s="246">
        <v>28279501</v>
      </c>
      <c r="I10" s="246">
        <v>14240080</v>
      </c>
      <c r="J10" s="246">
        <v>27178941</v>
      </c>
      <c r="K10" s="246">
        <v>12427257</v>
      </c>
      <c r="L10" s="246">
        <v>25227675</v>
      </c>
      <c r="M10" s="246">
        <v>14317099</v>
      </c>
      <c r="N10" s="246">
        <v>25789955</v>
      </c>
      <c r="O10" s="246">
        <v>17761074</v>
      </c>
      <c r="P10" s="246">
        <v>33170396</v>
      </c>
      <c r="Q10" s="246">
        <v>17653631</v>
      </c>
      <c r="R10" s="246">
        <v>28626254</v>
      </c>
      <c r="S10" s="238">
        <v>19379243</v>
      </c>
      <c r="T10" s="237">
        <v>33104997</v>
      </c>
      <c r="U10" s="238">
        <v>20100989</v>
      </c>
      <c r="V10" s="237">
        <v>34096375</v>
      </c>
      <c r="W10" s="238">
        <v>17011816</v>
      </c>
      <c r="X10" s="237">
        <v>31210171</v>
      </c>
      <c r="Y10" s="238">
        <v>19217734</v>
      </c>
      <c r="Z10" s="238">
        <v>33498088</v>
      </c>
      <c r="AA10" s="236">
        <f t="shared" si="4"/>
        <v>203316600</v>
      </c>
      <c r="AB10" s="237">
        <f t="shared" si="4"/>
        <v>354506315</v>
      </c>
      <c r="AC10" s="182">
        <f t="shared" si="2"/>
        <v>354.50631499999997</v>
      </c>
    </row>
    <row r="11" spans="1:29" x14ac:dyDescent="0.2">
      <c r="A11" s="189" t="s">
        <v>5</v>
      </c>
      <c r="B11" s="19" t="s">
        <v>52</v>
      </c>
      <c r="C11" s="246">
        <v>4726230</v>
      </c>
      <c r="D11" s="246">
        <v>3050121</v>
      </c>
      <c r="E11" s="246">
        <v>4715125</v>
      </c>
      <c r="F11" s="246">
        <v>3862585</v>
      </c>
      <c r="G11" s="246">
        <v>3756285</v>
      </c>
      <c r="H11" s="246">
        <v>3494807</v>
      </c>
      <c r="I11" s="246">
        <v>3945070</v>
      </c>
      <c r="J11" s="246">
        <v>3984714</v>
      </c>
      <c r="K11" s="246">
        <v>4625508</v>
      </c>
      <c r="L11" s="246">
        <v>4977077</v>
      </c>
      <c r="M11" s="246">
        <v>3883460</v>
      </c>
      <c r="N11" s="246">
        <v>3901401</v>
      </c>
      <c r="O11" s="246">
        <v>3996010</v>
      </c>
      <c r="P11" s="246">
        <v>3878967</v>
      </c>
      <c r="Q11" s="246">
        <v>3276796</v>
      </c>
      <c r="R11" s="246">
        <v>3450497</v>
      </c>
      <c r="S11" s="238">
        <v>4360653</v>
      </c>
      <c r="T11" s="237">
        <v>4164788</v>
      </c>
      <c r="U11" s="238">
        <v>5420517</v>
      </c>
      <c r="V11" s="237">
        <v>4790015</v>
      </c>
      <c r="W11" s="238">
        <v>5574832</v>
      </c>
      <c r="X11" s="237">
        <v>5569122</v>
      </c>
      <c r="Y11" s="238">
        <v>6280876</v>
      </c>
      <c r="Z11" s="238">
        <v>6466977</v>
      </c>
      <c r="AA11" s="236">
        <f t="shared" si="4"/>
        <v>54561362</v>
      </c>
      <c r="AB11" s="237">
        <f t="shared" si="4"/>
        <v>51591071</v>
      </c>
      <c r="AC11" s="182">
        <f t="shared" si="2"/>
        <v>51.591070999999999</v>
      </c>
    </row>
    <row r="12" spans="1:29" x14ac:dyDescent="0.2">
      <c r="A12" s="189" t="s">
        <v>6</v>
      </c>
      <c r="B12" s="19" t="s">
        <v>53</v>
      </c>
      <c r="C12" s="246">
        <v>79727</v>
      </c>
      <c r="D12" s="246">
        <v>621287</v>
      </c>
      <c r="E12" s="246">
        <v>170780</v>
      </c>
      <c r="F12" s="246">
        <v>1144382</v>
      </c>
      <c r="G12" s="246">
        <v>121110</v>
      </c>
      <c r="H12" s="246">
        <v>798838</v>
      </c>
      <c r="I12" s="246">
        <v>218167</v>
      </c>
      <c r="J12" s="246">
        <v>1289090</v>
      </c>
      <c r="K12" s="246">
        <v>296594</v>
      </c>
      <c r="L12" s="246">
        <v>1511629</v>
      </c>
      <c r="M12" s="246">
        <v>148225</v>
      </c>
      <c r="N12" s="246">
        <v>950853</v>
      </c>
      <c r="O12" s="246">
        <v>276731</v>
      </c>
      <c r="P12" s="246">
        <v>1304919</v>
      </c>
      <c r="Q12" s="246">
        <v>314750</v>
      </c>
      <c r="R12" s="246">
        <v>1600391</v>
      </c>
      <c r="S12" s="238">
        <v>216352</v>
      </c>
      <c r="T12" s="237">
        <v>1408602</v>
      </c>
      <c r="U12" s="238">
        <v>217265</v>
      </c>
      <c r="V12" s="237">
        <v>1421676</v>
      </c>
      <c r="W12" s="238">
        <v>224257</v>
      </c>
      <c r="X12" s="237">
        <v>1144273</v>
      </c>
      <c r="Y12" s="238">
        <v>223299</v>
      </c>
      <c r="Z12" s="238">
        <v>2096810</v>
      </c>
      <c r="AA12" s="236">
        <f t="shared" si="4"/>
        <v>2507257</v>
      </c>
      <c r="AB12" s="237">
        <f t="shared" si="4"/>
        <v>15292750</v>
      </c>
      <c r="AC12" s="182">
        <f t="shared" si="2"/>
        <v>15.29275</v>
      </c>
    </row>
    <row r="13" spans="1:29" x14ac:dyDescent="0.2">
      <c r="A13" s="189" t="s">
        <v>7</v>
      </c>
      <c r="B13" s="19" t="s">
        <v>107</v>
      </c>
      <c r="C13" s="246">
        <v>5095464</v>
      </c>
      <c r="D13" s="246">
        <v>21363480</v>
      </c>
      <c r="E13" s="246">
        <v>5922563</v>
      </c>
      <c r="F13" s="246">
        <v>25827267</v>
      </c>
      <c r="G13" s="246">
        <v>4776902</v>
      </c>
      <c r="H13" s="246">
        <v>22430095</v>
      </c>
      <c r="I13" s="246">
        <v>6094374</v>
      </c>
      <c r="J13" s="246">
        <v>24172745</v>
      </c>
      <c r="K13" s="246">
        <v>5776724</v>
      </c>
      <c r="L13" s="246">
        <v>26861788</v>
      </c>
      <c r="M13" s="246">
        <v>5721795</v>
      </c>
      <c r="N13" s="246">
        <v>28067157</v>
      </c>
      <c r="O13" s="246">
        <v>5992624</v>
      </c>
      <c r="P13" s="246">
        <v>26207259</v>
      </c>
      <c r="Q13" s="246">
        <v>5389974</v>
      </c>
      <c r="R13" s="246">
        <v>22990792</v>
      </c>
      <c r="S13" s="238">
        <v>5253716</v>
      </c>
      <c r="T13" s="237">
        <v>25391750</v>
      </c>
      <c r="U13" s="238">
        <v>5739875</v>
      </c>
      <c r="V13" s="237">
        <v>25244709</v>
      </c>
      <c r="W13" s="238">
        <v>5792244</v>
      </c>
      <c r="X13" s="237">
        <v>23190193</v>
      </c>
      <c r="Y13" s="238">
        <v>6148368</v>
      </c>
      <c r="Z13" s="238">
        <v>25780023</v>
      </c>
      <c r="AA13" s="236">
        <f t="shared" si="4"/>
        <v>67704623</v>
      </c>
      <c r="AB13" s="237">
        <f t="shared" si="4"/>
        <v>297527258</v>
      </c>
      <c r="AC13" s="182">
        <f t="shared" si="2"/>
        <v>297.52725800000002</v>
      </c>
    </row>
    <row r="14" spans="1:29" x14ac:dyDescent="0.2">
      <c r="A14" s="189" t="s">
        <v>8</v>
      </c>
      <c r="B14" s="19" t="s">
        <v>54</v>
      </c>
      <c r="C14" s="246">
        <v>2118341</v>
      </c>
      <c r="D14" s="246">
        <v>3891174</v>
      </c>
      <c r="E14" s="246">
        <v>2298386</v>
      </c>
      <c r="F14" s="246">
        <v>5267418</v>
      </c>
      <c r="G14" s="246">
        <v>2775661</v>
      </c>
      <c r="H14" s="246">
        <v>5366041</v>
      </c>
      <c r="I14" s="246">
        <v>2068090</v>
      </c>
      <c r="J14" s="246">
        <v>6026464</v>
      </c>
      <c r="K14" s="246">
        <v>3916131</v>
      </c>
      <c r="L14" s="246">
        <v>8356205</v>
      </c>
      <c r="M14" s="246">
        <v>3450355</v>
      </c>
      <c r="N14" s="246">
        <v>6452048</v>
      </c>
      <c r="O14" s="246">
        <v>2619475</v>
      </c>
      <c r="P14" s="246">
        <v>6451021</v>
      </c>
      <c r="Q14" s="246">
        <v>2310244</v>
      </c>
      <c r="R14" s="246">
        <v>5298742</v>
      </c>
      <c r="S14" s="238">
        <v>2677133</v>
      </c>
      <c r="T14" s="237">
        <v>7442282</v>
      </c>
      <c r="U14" s="238">
        <v>2245503</v>
      </c>
      <c r="V14" s="237">
        <v>6296236</v>
      </c>
      <c r="W14" s="238">
        <v>2624570</v>
      </c>
      <c r="X14" s="237">
        <v>7329944</v>
      </c>
      <c r="Y14" s="238">
        <v>2226654</v>
      </c>
      <c r="Z14" s="238">
        <v>7477503</v>
      </c>
      <c r="AA14" s="236">
        <f t="shared" si="4"/>
        <v>31330543</v>
      </c>
      <c r="AB14" s="237">
        <f t="shared" si="4"/>
        <v>75655078</v>
      </c>
      <c r="AC14" s="182">
        <f t="shared" si="2"/>
        <v>75.655078000000003</v>
      </c>
    </row>
    <row r="15" spans="1:29" x14ac:dyDescent="0.2">
      <c r="A15" s="189" t="s">
        <v>9</v>
      </c>
      <c r="B15" s="19" t="s">
        <v>55</v>
      </c>
      <c r="C15" s="246">
        <v>6746257</v>
      </c>
      <c r="D15" s="246">
        <v>22555250</v>
      </c>
      <c r="E15" s="246">
        <v>6499228</v>
      </c>
      <c r="F15" s="246">
        <v>23023068</v>
      </c>
      <c r="G15" s="246">
        <v>5380918</v>
      </c>
      <c r="H15" s="246">
        <v>21651234</v>
      </c>
      <c r="I15" s="246">
        <v>5034297</v>
      </c>
      <c r="J15" s="246">
        <v>24317871</v>
      </c>
      <c r="K15" s="246">
        <v>6295159</v>
      </c>
      <c r="L15" s="246">
        <v>25034342</v>
      </c>
      <c r="M15" s="246">
        <v>5976946</v>
      </c>
      <c r="N15" s="246">
        <v>23166771</v>
      </c>
      <c r="O15" s="246">
        <v>6915343</v>
      </c>
      <c r="P15" s="246">
        <v>29227091</v>
      </c>
      <c r="Q15" s="246">
        <v>5708631</v>
      </c>
      <c r="R15" s="246">
        <v>23122283</v>
      </c>
      <c r="S15" s="238">
        <v>7657261</v>
      </c>
      <c r="T15" s="237">
        <v>29268063</v>
      </c>
      <c r="U15" s="238">
        <v>7920895</v>
      </c>
      <c r="V15" s="237">
        <v>31173543</v>
      </c>
      <c r="W15" s="238">
        <v>8285915</v>
      </c>
      <c r="X15" s="237">
        <v>33192633</v>
      </c>
      <c r="Y15" s="238">
        <v>7734566</v>
      </c>
      <c r="Z15" s="238">
        <v>33055854</v>
      </c>
      <c r="AA15" s="236">
        <f t="shared" si="4"/>
        <v>80155416</v>
      </c>
      <c r="AB15" s="237">
        <f t="shared" si="4"/>
        <v>318788003</v>
      </c>
      <c r="AC15" s="182">
        <f t="shared" si="2"/>
        <v>318.788003</v>
      </c>
    </row>
    <row r="16" spans="1:29" x14ac:dyDescent="0.2">
      <c r="A16" s="20" t="s">
        <v>126</v>
      </c>
      <c r="B16" s="18"/>
      <c r="C16" s="178">
        <f t="shared" ref="C16:AB16" si="5">SUM(C17:C22)</f>
        <v>18979905</v>
      </c>
      <c r="D16" s="179">
        <f t="shared" si="5"/>
        <v>90150079</v>
      </c>
      <c r="E16" s="178">
        <f t="shared" si="5"/>
        <v>18369503</v>
      </c>
      <c r="F16" s="179">
        <f t="shared" si="5"/>
        <v>75661507</v>
      </c>
      <c r="G16" s="178">
        <f t="shared" si="5"/>
        <v>16733253</v>
      </c>
      <c r="H16" s="179">
        <f t="shared" si="5"/>
        <v>73838342</v>
      </c>
      <c r="I16" s="178">
        <f t="shared" si="5"/>
        <v>14235323</v>
      </c>
      <c r="J16" s="179">
        <f t="shared" si="5"/>
        <v>74653408</v>
      </c>
      <c r="K16" s="178">
        <f t="shared" si="5"/>
        <v>17338411</v>
      </c>
      <c r="L16" s="179">
        <f t="shared" si="5"/>
        <v>83239054</v>
      </c>
      <c r="M16" s="178">
        <f t="shared" si="5"/>
        <v>15789178</v>
      </c>
      <c r="N16" s="179">
        <f t="shared" si="5"/>
        <v>79441984</v>
      </c>
      <c r="O16" s="178">
        <f t="shared" si="5"/>
        <v>19112978</v>
      </c>
      <c r="P16" s="179">
        <f t="shared" si="5"/>
        <v>91382469</v>
      </c>
      <c r="Q16" s="178">
        <f t="shared" si="5"/>
        <v>16519792</v>
      </c>
      <c r="R16" s="179">
        <f t="shared" si="5"/>
        <v>84802341</v>
      </c>
      <c r="S16" s="178">
        <f t="shared" si="5"/>
        <v>19508352</v>
      </c>
      <c r="T16" s="179">
        <f t="shared" si="5"/>
        <v>90226373</v>
      </c>
      <c r="U16" s="178">
        <f t="shared" si="5"/>
        <v>23160885</v>
      </c>
      <c r="V16" s="179">
        <f t="shared" si="5"/>
        <v>105045891</v>
      </c>
      <c r="W16" s="178">
        <f t="shared" si="5"/>
        <v>22380691</v>
      </c>
      <c r="X16" s="179">
        <f t="shared" si="5"/>
        <v>91735468</v>
      </c>
      <c r="Y16" s="178">
        <f t="shared" si="5"/>
        <v>22879035</v>
      </c>
      <c r="Z16" s="179">
        <f t="shared" si="5"/>
        <v>110139290</v>
      </c>
      <c r="AA16" s="178">
        <f t="shared" si="5"/>
        <v>225007306</v>
      </c>
      <c r="AB16" s="179">
        <f t="shared" si="5"/>
        <v>1050316206</v>
      </c>
      <c r="AC16" s="182">
        <f t="shared" si="2"/>
        <v>1050.316206</v>
      </c>
    </row>
    <row r="17" spans="1:29" x14ac:dyDescent="0.2">
      <c r="A17" s="189" t="s">
        <v>10</v>
      </c>
      <c r="B17" s="19" t="s">
        <v>108</v>
      </c>
      <c r="C17" s="246">
        <v>1524219</v>
      </c>
      <c r="D17" s="246">
        <v>3393273</v>
      </c>
      <c r="E17" s="246">
        <v>1875075</v>
      </c>
      <c r="F17" s="246">
        <v>3041299</v>
      </c>
      <c r="G17" s="246">
        <v>1807297</v>
      </c>
      <c r="H17" s="246">
        <v>3104601</v>
      </c>
      <c r="I17" s="246">
        <v>1175515</v>
      </c>
      <c r="J17" s="246">
        <v>3449307</v>
      </c>
      <c r="K17" s="246">
        <v>1942571</v>
      </c>
      <c r="L17" s="246">
        <v>4009903</v>
      </c>
      <c r="M17" s="246">
        <v>1529487</v>
      </c>
      <c r="N17" s="246">
        <v>3888848</v>
      </c>
      <c r="O17" s="246">
        <v>1983198</v>
      </c>
      <c r="P17" s="246">
        <v>4086003</v>
      </c>
      <c r="Q17" s="246">
        <v>1620331</v>
      </c>
      <c r="R17" s="246">
        <v>3637421</v>
      </c>
      <c r="S17" s="238">
        <v>1743697</v>
      </c>
      <c r="T17" s="237">
        <v>3439926</v>
      </c>
      <c r="U17" s="238">
        <v>2452745</v>
      </c>
      <c r="V17" s="237">
        <v>4007658</v>
      </c>
      <c r="W17" s="238">
        <v>2162751</v>
      </c>
      <c r="X17" s="237">
        <v>4677979</v>
      </c>
      <c r="Y17" s="238">
        <v>2004522</v>
      </c>
      <c r="Z17" s="238">
        <v>3848901</v>
      </c>
      <c r="AA17" s="236">
        <f t="shared" si="4"/>
        <v>21821408</v>
      </c>
      <c r="AB17" s="237">
        <f t="shared" si="4"/>
        <v>44585119</v>
      </c>
      <c r="AC17" s="182">
        <f t="shared" si="2"/>
        <v>44.585118999999999</v>
      </c>
    </row>
    <row r="18" spans="1:29" x14ac:dyDescent="0.2">
      <c r="A18" s="189" t="s">
        <v>11</v>
      </c>
      <c r="B18" s="19" t="s">
        <v>56</v>
      </c>
      <c r="C18" s="246">
        <v>4718711</v>
      </c>
      <c r="D18" s="246">
        <v>16392943</v>
      </c>
      <c r="E18" s="246">
        <v>4285204</v>
      </c>
      <c r="F18" s="246">
        <v>13906397</v>
      </c>
      <c r="G18" s="246">
        <v>3720212</v>
      </c>
      <c r="H18" s="246">
        <v>13504748</v>
      </c>
      <c r="I18" s="246">
        <v>3444070</v>
      </c>
      <c r="J18" s="246">
        <v>14924710</v>
      </c>
      <c r="K18" s="246">
        <v>3713108</v>
      </c>
      <c r="L18" s="246">
        <v>14164319</v>
      </c>
      <c r="M18" s="246">
        <v>3862002</v>
      </c>
      <c r="N18" s="246">
        <v>15335924</v>
      </c>
      <c r="O18" s="246">
        <v>4758487</v>
      </c>
      <c r="P18" s="246">
        <v>17486952</v>
      </c>
      <c r="Q18" s="246">
        <v>4298744</v>
      </c>
      <c r="R18" s="246">
        <v>18366822</v>
      </c>
      <c r="S18" s="238">
        <v>5078019</v>
      </c>
      <c r="T18" s="237">
        <v>18952480</v>
      </c>
      <c r="U18" s="238">
        <v>5148495</v>
      </c>
      <c r="V18" s="237">
        <v>18964658</v>
      </c>
      <c r="W18" s="238">
        <v>6343434</v>
      </c>
      <c r="X18" s="237">
        <v>18141430</v>
      </c>
      <c r="Y18" s="238">
        <v>5770641</v>
      </c>
      <c r="Z18" s="238">
        <v>19589822</v>
      </c>
      <c r="AA18" s="236">
        <f t="shared" si="4"/>
        <v>55141127</v>
      </c>
      <c r="AB18" s="237">
        <f t="shared" si="4"/>
        <v>199731205</v>
      </c>
      <c r="AC18" s="182">
        <f t="shared" si="2"/>
        <v>199.73120499999999</v>
      </c>
    </row>
    <row r="19" spans="1:29" x14ac:dyDescent="0.2">
      <c r="A19" s="189" t="s">
        <v>12</v>
      </c>
      <c r="B19" s="19" t="s">
        <v>57</v>
      </c>
      <c r="C19" s="246">
        <v>3622132</v>
      </c>
      <c r="D19" s="246">
        <v>6947585</v>
      </c>
      <c r="E19" s="246">
        <v>4651992</v>
      </c>
      <c r="F19" s="246">
        <v>8017715</v>
      </c>
      <c r="G19" s="246">
        <v>4137321</v>
      </c>
      <c r="H19" s="246">
        <v>7655110</v>
      </c>
      <c r="I19" s="246">
        <v>3040262</v>
      </c>
      <c r="J19" s="246">
        <v>6402608</v>
      </c>
      <c r="K19" s="246">
        <v>3617443</v>
      </c>
      <c r="L19" s="246">
        <v>7308897</v>
      </c>
      <c r="M19" s="246">
        <v>3355561</v>
      </c>
      <c r="N19" s="246">
        <v>7776966</v>
      </c>
      <c r="O19" s="246">
        <v>3639909</v>
      </c>
      <c r="P19" s="246">
        <v>7530136</v>
      </c>
      <c r="Q19" s="246">
        <v>3019851</v>
      </c>
      <c r="R19" s="246">
        <v>6423018</v>
      </c>
      <c r="S19" s="238">
        <v>3947900</v>
      </c>
      <c r="T19" s="237">
        <v>7903610</v>
      </c>
      <c r="U19" s="238">
        <v>5090589</v>
      </c>
      <c r="V19" s="237">
        <v>9257778</v>
      </c>
      <c r="W19" s="238">
        <v>4631377</v>
      </c>
      <c r="X19" s="237">
        <v>8706868</v>
      </c>
      <c r="Y19" s="238">
        <v>4389974</v>
      </c>
      <c r="Z19" s="238">
        <v>8390075</v>
      </c>
      <c r="AA19" s="236">
        <f t="shared" si="4"/>
        <v>47144311</v>
      </c>
      <c r="AB19" s="237">
        <f t="shared" si="4"/>
        <v>92320366</v>
      </c>
      <c r="AC19" s="182">
        <f t="shared" si="2"/>
        <v>92.320366000000007</v>
      </c>
    </row>
    <row r="20" spans="1:29" x14ac:dyDescent="0.2">
      <c r="A20" s="189" t="s">
        <v>13</v>
      </c>
      <c r="B20" s="19" t="s">
        <v>58</v>
      </c>
      <c r="C20" s="246">
        <v>2667739</v>
      </c>
      <c r="D20" s="246">
        <v>12190716</v>
      </c>
      <c r="E20" s="246">
        <v>2389331</v>
      </c>
      <c r="F20" s="246">
        <v>10000779</v>
      </c>
      <c r="G20" s="246">
        <v>2534324</v>
      </c>
      <c r="H20" s="246">
        <v>12878540</v>
      </c>
      <c r="I20" s="246">
        <v>2227610</v>
      </c>
      <c r="J20" s="246">
        <v>12511558</v>
      </c>
      <c r="K20" s="246">
        <v>2892719</v>
      </c>
      <c r="L20" s="246">
        <v>12675655</v>
      </c>
      <c r="M20" s="246">
        <v>2161597</v>
      </c>
      <c r="N20" s="246">
        <v>11467930</v>
      </c>
      <c r="O20" s="246">
        <v>2652221</v>
      </c>
      <c r="P20" s="246">
        <v>12385392</v>
      </c>
      <c r="Q20" s="246">
        <v>1902293</v>
      </c>
      <c r="R20" s="246">
        <v>10232096</v>
      </c>
      <c r="S20" s="238">
        <v>2575842</v>
      </c>
      <c r="T20" s="237">
        <v>10879411</v>
      </c>
      <c r="U20" s="238">
        <v>2836039</v>
      </c>
      <c r="V20" s="237">
        <v>12175156</v>
      </c>
      <c r="W20" s="238">
        <v>2765820</v>
      </c>
      <c r="X20" s="237">
        <v>12893123</v>
      </c>
      <c r="Y20" s="238">
        <v>2755895</v>
      </c>
      <c r="Z20" s="238">
        <v>14735230</v>
      </c>
      <c r="AA20" s="236">
        <f t="shared" si="4"/>
        <v>30361430</v>
      </c>
      <c r="AB20" s="237">
        <f t="shared" si="4"/>
        <v>145025586</v>
      </c>
      <c r="AC20" s="182">
        <f t="shared" si="2"/>
        <v>145.025586</v>
      </c>
    </row>
    <row r="21" spans="1:29" x14ac:dyDescent="0.2">
      <c r="A21" s="189" t="s">
        <v>14</v>
      </c>
      <c r="B21" s="19" t="s">
        <v>109</v>
      </c>
      <c r="C21" s="246">
        <v>6446949</v>
      </c>
      <c r="D21" s="246">
        <v>51196323</v>
      </c>
      <c r="E21" s="246">
        <v>5167609</v>
      </c>
      <c r="F21" s="246">
        <v>40635053</v>
      </c>
      <c r="G21" s="246">
        <v>4534049</v>
      </c>
      <c r="H21" s="246">
        <v>36685512</v>
      </c>
      <c r="I21" s="246">
        <v>4347457</v>
      </c>
      <c r="J21" s="246">
        <v>37330048</v>
      </c>
      <c r="K21" s="246">
        <v>5156848</v>
      </c>
      <c r="L21" s="246">
        <v>44648182</v>
      </c>
      <c r="M21" s="246">
        <v>4879535</v>
      </c>
      <c r="N21" s="246">
        <v>40824905</v>
      </c>
      <c r="O21" s="246">
        <v>6022072</v>
      </c>
      <c r="P21" s="246">
        <v>47975138</v>
      </c>
      <c r="Q21" s="246">
        <v>5678573</v>
      </c>
      <c r="R21" s="246">
        <v>46142984</v>
      </c>
      <c r="S21" s="238">
        <v>6162582</v>
      </c>
      <c r="T21" s="237">
        <v>49022182</v>
      </c>
      <c r="U21" s="238">
        <v>7630495</v>
      </c>
      <c r="V21" s="237">
        <v>60615327</v>
      </c>
      <c r="W21" s="238">
        <v>6477126</v>
      </c>
      <c r="X21" s="237">
        <v>47315640</v>
      </c>
      <c r="Y21" s="238">
        <v>7958003</v>
      </c>
      <c r="Z21" s="238">
        <v>63575262</v>
      </c>
      <c r="AA21" s="236">
        <f t="shared" si="4"/>
        <v>70461298</v>
      </c>
      <c r="AB21" s="237">
        <f t="shared" si="4"/>
        <v>565966556</v>
      </c>
      <c r="AC21" s="182">
        <f t="shared" si="2"/>
        <v>565.96655599999997</v>
      </c>
    </row>
    <row r="22" spans="1:29" x14ac:dyDescent="0.2">
      <c r="A22" s="189" t="s">
        <v>120</v>
      </c>
      <c r="B22" s="19" t="s">
        <v>122</v>
      </c>
      <c r="C22" s="246">
        <v>155</v>
      </c>
      <c r="D22" s="246">
        <v>29239</v>
      </c>
      <c r="E22" s="246">
        <v>292</v>
      </c>
      <c r="F22" s="246">
        <v>60264</v>
      </c>
      <c r="G22" s="246">
        <v>50</v>
      </c>
      <c r="H22" s="246">
        <v>9831</v>
      </c>
      <c r="I22" s="246">
        <v>409</v>
      </c>
      <c r="J22" s="246">
        <v>35177</v>
      </c>
      <c r="K22" s="246">
        <v>15722</v>
      </c>
      <c r="L22" s="246">
        <v>432098</v>
      </c>
      <c r="M22" s="246">
        <v>996</v>
      </c>
      <c r="N22" s="246">
        <v>147411</v>
      </c>
      <c r="O22" s="246">
        <v>57091</v>
      </c>
      <c r="P22" s="246">
        <v>1918848</v>
      </c>
      <c r="Q22" s="246"/>
      <c r="R22" s="246"/>
      <c r="S22" s="238">
        <v>312</v>
      </c>
      <c r="T22" s="237">
        <v>28764</v>
      </c>
      <c r="U22" s="238">
        <v>2522</v>
      </c>
      <c r="V22" s="237">
        <v>25314</v>
      </c>
      <c r="W22" s="238">
        <v>183</v>
      </c>
      <c r="X22" s="237">
        <v>428</v>
      </c>
      <c r="Y22" s="238"/>
      <c r="Z22" s="238"/>
      <c r="AA22" s="236">
        <f t="shared" si="4"/>
        <v>77732</v>
      </c>
      <c r="AB22" s="237">
        <f t="shared" si="4"/>
        <v>2687374</v>
      </c>
      <c r="AC22" s="182">
        <f t="shared" si="2"/>
        <v>2.6873740000000002</v>
      </c>
    </row>
    <row r="23" spans="1:29" x14ac:dyDescent="0.2">
      <c r="A23" s="17" t="s">
        <v>127</v>
      </c>
      <c r="B23" s="18"/>
      <c r="C23" s="178">
        <f t="shared" ref="C23:AB23" si="6">C24+C29+C35+C48+C52</f>
        <v>333815131</v>
      </c>
      <c r="D23" s="179">
        <f t="shared" si="6"/>
        <v>376400168</v>
      </c>
      <c r="E23" s="178">
        <f t="shared" si="6"/>
        <v>341627300</v>
      </c>
      <c r="F23" s="179">
        <f t="shared" si="6"/>
        <v>379766720</v>
      </c>
      <c r="G23" s="178">
        <f t="shared" si="6"/>
        <v>299031060</v>
      </c>
      <c r="H23" s="179">
        <f t="shared" si="6"/>
        <v>349043222</v>
      </c>
      <c r="I23" s="178">
        <f t="shared" si="6"/>
        <v>341522748</v>
      </c>
      <c r="J23" s="179">
        <f t="shared" si="6"/>
        <v>381273752</v>
      </c>
      <c r="K23" s="178">
        <f t="shared" si="6"/>
        <v>305428586</v>
      </c>
      <c r="L23" s="179">
        <f t="shared" si="6"/>
        <v>367910676</v>
      </c>
      <c r="M23" s="178">
        <f t="shared" si="6"/>
        <v>315644840</v>
      </c>
      <c r="N23" s="179">
        <f t="shared" si="6"/>
        <v>370918164</v>
      </c>
      <c r="O23" s="178">
        <f t="shared" si="6"/>
        <v>364311170</v>
      </c>
      <c r="P23" s="179">
        <f t="shared" si="6"/>
        <v>430938668</v>
      </c>
      <c r="Q23" s="178">
        <f t="shared" si="6"/>
        <v>364483281</v>
      </c>
      <c r="R23" s="179">
        <f t="shared" si="6"/>
        <v>420871690</v>
      </c>
      <c r="S23" s="178">
        <f t="shared" si="6"/>
        <v>384304461</v>
      </c>
      <c r="T23" s="179">
        <f t="shared" si="6"/>
        <v>424472625</v>
      </c>
      <c r="U23" s="178">
        <f t="shared" si="6"/>
        <v>455660192</v>
      </c>
      <c r="V23" s="179">
        <f t="shared" si="6"/>
        <v>517962632</v>
      </c>
      <c r="W23" s="178">
        <f t="shared" si="6"/>
        <v>341532158</v>
      </c>
      <c r="X23" s="179">
        <f t="shared" si="6"/>
        <v>372946699</v>
      </c>
      <c r="Y23" s="178">
        <f t="shared" si="6"/>
        <v>379050526</v>
      </c>
      <c r="Z23" s="179">
        <f t="shared" si="6"/>
        <v>424336548</v>
      </c>
      <c r="AA23" s="178">
        <f t="shared" si="6"/>
        <v>4226411453</v>
      </c>
      <c r="AB23" s="179">
        <f t="shared" si="6"/>
        <v>4816841564</v>
      </c>
      <c r="AC23" s="182">
        <f t="shared" si="2"/>
        <v>4816.8415640000003</v>
      </c>
    </row>
    <row r="24" spans="1:29" x14ac:dyDescent="0.2">
      <c r="A24" s="20" t="s">
        <v>128</v>
      </c>
      <c r="B24" s="18"/>
      <c r="C24" s="178">
        <f t="shared" ref="C24:AB24" si="7">SUM(C25:C28)</f>
        <v>80126077</v>
      </c>
      <c r="D24" s="179">
        <f t="shared" si="7"/>
        <v>92668617</v>
      </c>
      <c r="E24" s="178">
        <f t="shared" si="7"/>
        <v>104305603</v>
      </c>
      <c r="F24" s="179">
        <f t="shared" si="7"/>
        <v>114684101</v>
      </c>
      <c r="G24" s="178">
        <f t="shared" si="7"/>
        <v>68771703</v>
      </c>
      <c r="H24" s="179">
        <f t="shared" si="7"/>
        <v>82211604</v>
      </c>
      <c r="I24" s="178">
        <f t="shared" si="7"/>
        <v>80362020</v>
      </c>
      <c r="J24" s="179">
        <f t="shared" si="7"/>
        <v>88460923</v>
      </c>
      <c r="K24" s="178">
        <f t="shared" si="7"/>
        <v>58665121</v>
      </c>
      <c r="L24" s="179">
        <f t="shared" si="7"/>
        <v>68920598</v>
      </c>
      <c r="M24" s="178">
        <f t="shared" si="7"/>
        <v>87115212</v>
      </c>
      <c r="N24" s="179">
        <f t="shared" si="7"/>
        <v>96620460</v>
      </c>
      <c r="O24" s="178">
        <f t="shared" si="7"/>
        <v>97767226</v>
      </c>
      <c r="P24" s="179">
        <f t="shared" si="7"/>
        <v>114054384</v>
      </c>
      <c r="Q24" s="178">
        <f t="shared" si="7"/>
        <v>101658546</v>
      </c>
      <c r="R24" s="179">
        <f t="shared" si="7"/>
        <v>108950434</v>
      </c>
      <c r="S24" s="178">
        <f t="shared" si="7"/>
        <v>105529293</v>
      </c>
      <c r="T24" s="179">
        <f t="shared" si="7"/>
        <v>111790243</v>
      </c>
      <c r="U24" s="178">
        <f t="shared" si="7"/>
        <v>162835776</v>
      </c>
      <c r="V24" s="179">
        <f t="shared" si="7"/>
        <v>173673153</v>
      </c>
      <c r="W24" s="178">
        <f t="shared" si="7"/>
        <v>72048237</v>
      </c>
      <c r="X24" s="179">
        <f t="shared" si="7"/>
        <v>67983245</v>
      </c>
      <c r="Y24" s="178">
        <f t="shared" si="7"/>
        <v>105979203</v>
      </c>
      <c r="Z24" s="179">
        <f t="shared" si="7"/>
        <v>94722499</v>
      </c>
      <c r="AA24" s="178">
        <f t="shared" si="7"/>
        <v>1125164017</v>
      </c>
      <c r="AB24" s="179">
        <f t="shared" si="7"/>
        <v>1214740261</v>
      </c>
      <c r="AC24" s="182">
        <f t="shared" si="2"/>
        <v>1214.7402609999999</v>
      </c>
    </row>
    <row r="25" spans="1:29" x14ac:dyDescent="0.2">
      <c r="A25" s="190" t="s">
        <v>15</v>
      </c>
      <c r="B25" s="19" t="s">
        <v>59</v>
      </c>
      <c r="C25" s="246">
        <v>15074</v>
      </c>
      <c r="D25" s="246">
        <v>8319</v>
      </c>
      <c r="E25" s="246">
        <v>174</v>
      </c>
      <c r="F25" s="246">
        <v>19977</v>
      </c>
      <c r="G25" s="246">
        <v>35</v>
      </c>
      <c r="H25" s="246">
        <v>1267</v>
      </c>
      <c r="I25" s="246">
        <v>3219</v>
      </c>
      <c r="J25" s="246">
        <v>4802</v>
      </c>
      <c r="K25" s="246">
        <v>3</v>
      </c>
      <c r="L25" s="246">
        <v>1154</v>
      </c>
      <c r="M25" s="246">
        <v>283013</v>
      </c>
      <c r="N25" s="246">
        <v>59519</v>
      </c>
      <c r="O25" s="246">
        <v>425264</v>
      </c>
      <c r="P25" s="246">
        <v>74008</v>
      </c>
      <c r="Q25" s="246">
        <v>432117</v>
      </c>
      <c r="R25" s="246">
        <v>84454</v>
      </c>
      <c r="S25" s="238">
        <v>1235023</v>
      </c>
      <c r="T25" s="237">
        <v>233952</v>
      </c>
      <c r="U25" s="238">
        <v>663046</v>
      </c>
      <c r="V25" s="237">
        <v>109528</v>
      </c>
      <c r="W25" s="238">
        <v>776894</v>
      </c>
      <c r="X25" s="237">
        <v>167441</v>
      </c>
      <c r="Y25" s="238">
        <v>1317016</v>
      </c>
      <c r="Z25" s="238">
        <v>221684</v>
      </c>
      <c r="AA25" s="236">
        <f t="shared" si="4"/>
        <v>5150878</v>
      </c>
      <c r="AB25" s="237">
        <f t="shared" si="4"/>
        <v>986105</v>
      </c>
      <c r="AC25" s="182">
        <f t="shared" si="2"/>
        <v>0.98610500000000001</v>
      </c>
    </row>
    <row r="26" spans="1:29" x14ac:dyDescent="0.2">
      <c r="A26" s="190" t="s">
        <v>121</v>
      </c>
      <c r="B26" s="19" t="s">
        <v>123</v>
      </c>
      <c r="C26" s="246"/>
      <c r="D26" s="246"/>
      <c r="E26" s="246"/>
      <c r="F26" s="246"/>
      <c r="G26" s="246"/>
      <c r="H26" s="246"/>
      <c r="I26" s="246">
        <v>1</v>
      </c>
      <c r="J26" s="246">
        <v>30</v>
      </c>
      <c r="K26" s="246">
        <v>43808</v>
      </c>
      <c r="L26" s="246">
        <v>123551</v>
      </c>
      <c r="M26" s="246"/>
      <c r="N26" s="246"/>
      <c r="O26" s="246">
        <v>2115</v>
      </c>
      <c r="P26" s="246">
        <v>4354</v>
      </c>
      <c r="Q26" s="246">
        <v>5114</v>
      </c>
      <c r="R26" s="246">
        <v>15675</v>
      </c>
      <c r="S26" s="238">
        <v>18761</v>
      </c>
      <c r="T26" s="237">
        <v>10987</v>
      </c>
      <c r="U26" s="238">
        <v>25000</v>
      </c>
      <c r="V26" s="237">
        <v>6703</v>
      </c>
      <c r="W26" s="238"/>
      <c r="X26" s="237"/>
      <c r="Y26" s="238">
        <v>454</v>
      </c>
      <c r="Z26" s="238">
        <v>562</v>
      </c>
      <c r="AA26" s="236">
        <f>C26+E26+G26+I26+K26+M26+O26+Q26+S26+U26+W26+Y26</f>
        <v>95253</v>
      </c>
      <c r="AB26" s="237">
        <f>D26+F26+H26+J26+L26+N26+P26+R26+T26+V26+X26+Z26</f>
        <v>161862</v>
      </c>
      <c r="AC26" s="182">
        <f t="shared" si="2"/>
        <v>0.16186200000000001</v>
      </c>
    </row>
    <row r="27" spans="1:29" x14ac:dyDescent="0.2">
      <c r="A27" s="190" t="s">
        <v>16</v>
      </c>
      <c r="B27" s="19" t="s">
        <v>60</v>
      </c>
      <c r="C27" s="246">
        <v>77493026</v>
      </c>
      <c r="D27" s="246">
        <v>86266055</v>
      </c>
      <c r="E27" s="246">
        <v>102129462</v>
      </c>
      <c r="F27" s="246">
        <v>109519057</v>
      </c>
      <c r="G27" s="246">
        <v>66525495</v>
      </c>
      <c r="H27" s="246">
        <v>76711922</v>
      </c>
      <c r="I27" s="246">
        <v>78085687</v>
      </c>
      <c r="J27" s="246">
        <v>83053923</v>
      </c>
      <c r="K27" s="246">
        <v>56084508</v>
      </c>
      <c r="L27" s="246">
        <v>63066390</v>
      </c>
      <c r="M27" s="246">
        <v>84724772</v>
      </c>
      <c r="N27" s="246">
        <v>91854467</v>
      </c>
      <c r="O27" s="246">
        <v>95298759</v>
      </c>
      <c r="P27" s="246">
        <v>109138153</v>
      </c>
      <c r="Q27" s="246">
        <v>99184255</v>
      </c>
      <c r="R27" s="246">
        <v>104099640</v>
      </c>
      <c r="S27" s="238">
        <v>101790350</v>
      </c>
      <c r="T27" s="237">
        <v>105720498</v>
      </c>
      <c r="U27" s="238">
        <v>159204751</v>
      </c>
      <c r="V27" s="237">
        <v>166644308</v>
      </c>
      <c r="W27" s="238">
        <v>69280376</v>
      </c>
      <c r="X27" s="237">
        <v>62841820</v>
      </c>
      <c r="Y27" s="238">
        <v>101861524</v>
      </c>
      <c r="Z27" s="238">
        <v>87349543</v>
      </c>
      <c r="AA27" s="236">
        <f t="shared" si="4"/>
        <v>1091662965</v>
      </c>
      <c r="AB27" s="237">
        <f t="shared" si="4"/>
        <v>1146265776</v>
      </c>
      <c r="AC27" s="182">
        <f t="shared" si="2"/>
        <v>1146.265776</v>
      </c>
    </row>
    <row r="28" spans="1:29" x14ac:dyDescent="0.2">
      <c r="A28" s="190" t="s">
        <v>17</v>
      </c>
      <c r="B28" s="19" t="s">
        <v>61</v>
      </c>
      <c r="C28" s="246">
        <v>2617977</v>
      </c>
      <c r="D28" s="246">
        <v>6394243</v>
      </c>
      <c r="E28" s="246">
        <v>2175967</v>
      </c>
      <c r="F28" s="246">
        <v>5145067</v>
      </c>
      <c r="G28" s="246">
        <v>2246173</v>
      </c>
      <c r="H28" s="246">
        <v>5498415</v>
      </c>
      <c r="I28" s="246">
        <v>2273113</v>
      </c>
      <c r="J28" s="246">
        <v>5402168</v>
      </c>
      <c r="K28" s="246">
        <v>2536802</v>
      </c>
      <c r="L28" s="246">
        <v>5729503</v>
      </c>
      <c r="M28" s="246">
        <v>2107427</v>
      </c>
      <c r="N28" s="246">
        <v>4706474</v>
      </c>
      <c r="O28" s="246">
        <v>2041088</v>
      </c>
      <c r="P28" s="246">
        <v>4837869</v>
      </c>
      <c r="Q28" s="246">
        <v>2037060</v>
      </c>
      <c r="R28" s="246">
        <v>4750665</v>
      </c>
      <c r="S28" s="238">
        <v>2485159</v>
      </c>
      <c r="T28" s="237">
        <v>5824806</v>
      </c>
      <c r="U28" s="238">
        <v>2942979</v>
      </c>
      <c r="V28" s="237">
        <v>6912614</v>
      </c>
      <c r="W28" s="238">
        <v>1990967</v>
      </c>
      <c r="X28" s="237">
        <v>4973984</v>
      </c>
      <c r="Y28" s="238">
        <v>2800209</v>
      </c>
      <c r="Z28" s="238">
        <v>7150710</v>
      </c>
      <c r="AA28" s="236">
        <f t="shared" si="4"/>
        <v>28254921</v>
      </c>
      <c r="AB28" s="237">
        <f t="shared" si="4"/>
        <v>67326518</v>
      </c>
      <c r="AC28" s="182">
        <f t="shared" si="2"/>
        <v>67.326517999999993</v>
      </c>
    </row>
    <row r="29" spans="1:29" x14ac:dyDescent="0.2">
      <c r="A29" s="20" t="s">
        <v>129</v>
      </c>
      <c r="B29" s="18"/>
      <c r="C29" s="178">
        <f t="shared" ref="C29:AB29" si="8">SUM(C30:C34)</f>
        <v>13994481</v>
      </c>
      <c r="D29" s="179">
        <f t="shared" si="8"/>
        <v>35135884</v>
      </c>
      <c r="E29" s="178">
        <f t="shared" si="8"/>
        <v>14198035</v>
      </c>
      <c r="F29" s="179">
        <f t="shared" si="8"/>
        <v>26693109</v>
      </c>
      <c r="G29" s="178">
        <f t="shared" si="8"/>
        <v>11533949</v>
      </c>
      <c r="H29" s="179">
        <f t="shared" si="8"/>
        <v>22994509</v>
      </c>
      <c r="I29" s="178">
        <f t="shared" si="8"/>
        <v>15433451</v>
      </c>
      <c r="J29" s="179">
        <f t="shared" si="8"/>
        <v>28064399</v>
      </c>
      <c r="K29" s="178">
        <f t="shared" si="8"/>
        <v>12832334</v>
      </c>
      <c r="L29" s="179">
        <f t="shared" si="8"/>
        <v>26683597</v>
      </c>
      <c r="M29" s="178">
        <f t="shared" si="8"/>
        <v>13178529</v>
      </c>
      <c r="N29" s="179">
        <f t="shared" si="8"/>
        <v>26651263</v>
      </c>
      <c r="O29" s="178">
        <f t="shared" si="8"/>
        <v>14634714</v>
      </c>
      <c r="P29" s="179">
        <f t="shared" si="8"/>
        <v>26266892</v>
      </c>
      <c r="Q29" s="178">
        <f t="shared" si="8"/>
        <v>11700476</v>
      </c>
      <c r="R29" s="179">
        <f t="shared" si="8"/>
        <v>20551823</v>
      </c>
      <c r="S29" s="178">
        <f t="shared" si="8"/>
        <v>14606405</v>
      </c>
      <c r="T29" s="179">
        <f t="shared" si="8"/>
        <v>28751590</v>
      </c>
      <c r="U29" s="178">
        <f t="shared" si="8"/>
        <v>22395289</v>
      </c>
      <c r="V29" s="179">
        <f t="shared" si="8"/>
        <v>48677620</v>
      </c>
      <c r="W29" s="178">
        <f t="shared" si="8"/>
        <v>15939973</v>
      </c>
      <c r="X29" s="179">
        <f t="shared" si="8"/>
        <v>40995909</v>
      </c>
      <c r="Y29" s="178">
        <f t="shared" si="8"/>
        <v>17758303</v>
      </c>
      <c r="Z29" s="179">
        <f t="shared" si="8"/>
        <v>45939241</v>
      </c>
      <c r="AA29" s="178">
        <f t="shared" si="8"/>
        <v>178205939</v>
      </c>
      <c r="AB29" s="179">
        <f t="shared" si="8"/>
        <v>377405836</v>
      </c>
      <c r="AC29" s="182">
        <f t="shared" si="2"/>
        <v>377.40583600000002</v>
      </c>
    </row>
    <row r="30" spans="1:29" x14ac:dyDescent="0.2">
      <c r="A30" s="191" t="s">
        <v>18</v>
      </c>
      <c r="B30" s="19" t="s">
        <v>62</v>
      </c>
      <c r="C30" s="246">
        <v>841444</v>
      </c>
      <c r="D30" s="246">
        <v>1265013</v>
      </c>
      <c r="E30" s="246">
        <v>1945217</v>
      </c>
      <c r="F30" s="246">
        <v>1767947</v>
      </c>
      <c r="G30" s="246">
        <v>749308</v>
      </c>
      <c r="H30" s="246">
        <v>1248079</v>
      </c>
      <c r="I30" s="246">
        <v>989563</v>
      </c>
      <c r="J30" s="246">
        <v>2017665</v>
      </c>
      <c r="K30" s="246">
        <v>624185</v>
      </c>
      <c r="L30" s="246">
        <v>1045278</v>
      </c>
      <c r="M30" s="246">
        <v>1018191</v>
      </c>
      <c r="N30" s="246">
        <v>1870221</v>
      </c>
      <c r="O30" s="246">
        <v>850225</v>
      </c>
      <c r="P30" s="246">
        <v>1631556</v>
      </c>
      <c r="Q30" s="246">
        <v>1338999</v>
      </c>
      <c r="R30" s="246">
        <v>2070643</v>
      </c>
      <c r="S30" s="238">
        <v>626193</v>
      </c>
      <c r="T30" s="237">
        <v>1491252</v>
      </c>
      <c r="U30" s="238">
        <v>1064133</v>
      </c>
      <c r="V30" s="237">
        <v>1876520</v>
      </c>
      <c r="W30" s="238">
        <v>866445</v>
      </c>
      <c r="X30" s="237">
        <v>1350863</v>
      </c>
      <c r="Y30" s="238">
        <v>1215424</v>
      </c>
      <c r="Z30" s="238">
        <v>2191758</v>
      </c>
      <c r="AA30" s="236">
        <f t="shared" si="4"/>
        <v>12129327</v>
      </c>
      <c r="AB30" s="237">
        <f t="shared" si="4"/>
        <v>19826795</v>
      </c>
      <c r="AC30" s="182">
        <f t="shared" si="2"/>
        <v>19.826795000000001</v>
      </c>
    </row>
    <row r="31" spans="1:29" x14ac:dyDescent="0.2">
      <c r="A31" s="191" t="s">
        <v>19</v>
      </c>
      <c r="B31" s="19" t="s">
        <v>63</v>
      </c>
      <c r="C31" s="246">
        <v>20922</v>
      </c>
      <c r="D31" s="246">
        <v>8959</v>
      </c>
      <c r="E31" s="246"/>
      <c r="F31" s="246"/>
      <c r="G31" s="246">
        <v>152</v>
      </c>
      <c r="H31" s="246">
        <v>500</v>
      </c>
      <c r="I31" s="246">
        <v>21747</v>
      </c>
      <c r="J31" s="246">
        <v>9795</v>
      </c>
      <c r="K31" s="246">
        <v>28042</v>
      </c>
      <c r="L31" s="246">
        <v>8282</v>
      </c>
      <c r="M31" s="246">
        <v>183</v>
      </c>
      <c r="N31" s="246">
        <v>506</v>
      </c>
      <c r="O31" s="246">
        <v>42940</v>
      </c>
      <c r="P31" s="246">
        <v>21000</v>
      </c>
      <c r="Q31" s="246">
        <v>383</v>
      </c>
      <c r="R31" s="246">
        <v>655</v>
      </c>
      <c r="S31" s="238">
        <v>22212</v>
      </c>
      <c r="T31" s="237">
        <v>14000</v>
      </c>
      <c r="U31" s="238">
        <v>21540</v>
      </c>
      <c r="V31" s="237">
        <v>9592</v>
      </c>
      <c r="W31" s="238">
        <v>22064</v>
      </c>
      <c r="X31" s="237">
        <v>14072</v>
      </c>
      <c r="Y31" s="238">
        <v>19760</v>
      </c>
      <c r="Z31" s="238">
        <v>9603</v>
      </c>
      <c r="AA31" s="236">
        <f t="shared" si="4"/>
        <v>199945</v>
      </c>
      <c r="AB31" s="237">
        <f t="shared" si="4"/>
        <v>96964</v>
      </c>
      <c r="AC31" s="182">
        <f t="shared" si="2"/>
        <v>9.6963999999999995E-2</v>
      </c>
    </row>
    <row r="32" spans="1:29" x14ac:dyDescent="0.2">
      <c r="A32" s="191" t="s">
        <v>20</v>
      </c>
      <c r="B32" s="19" t="s">
        <v>64</v>
      </c>
      <c r="C32" s="246">
        <v>582664</v>
      </c>
      <c r="D32" s="246">
        <v>639196</v>
      </c>
      <c r="E32" s="246">
        <v>408022</v>
      </c>
      <c r="F32" s="246">
        <v>518450</v>
      </c>
      <c r="G32" s="246">
        <v>554697</v>
      </c>
      <c r="H32" s="246">
        <v>571356</v>
      </c>
      <c r="I32" s="246">
        <v>857788</v>
      </c>
      <c r="J32" s="246">
        <v>1000572</v>
      </c>
      <c r="K32" s="246">
        <v>608701</v>
      </c>
      <c r="L32" s="246">
        <v>618871</v>
      </c>
      <c r="M32" s="246">
        <v>752484</v>
      </c>
      <c r="N32" s="246">
        <v>795793</v>
      </c>
      <c r="O32" s="246">
        <v>482208</v>
      </c>
      <c r="P32" s="246">
        <v>537661</v>
      </c>
      <c r="Q32" s="246">
        <v>741367</v>
      </c>
      <c r="R32" s="246">
        <v>747543</v>
      </c>
      <c r="S32" s="238">
        <v>915028</v>
      </c>
      <c r="T32" s="237">
        <v>931493</v>
      </c>
      <c r="U32" s="238">
        <v>835834</v>
      </c>
      <c r="V32" s="237">
        <v>807869</v>
      </c>
      <c r="W32" s="238">
        <v>613011</v>
      </c>
      <c r="X32" s="237">
        <v>663073</v>
      </c>
      <c r="Y32" s="238">
        <v>734888</v>
      </c>
      <c r="Z32" s="238">
        <v>677142</v>
      </c>
      <c r="AA32" s="236">
        <f t="shared" si="4"/>
        <v>8086692</v>
      </c>
      <c r="AB32" s="237">
        <f t="shared" si="4"/>
        <v>8509019</v>
      </c>
      <c r="AC32" s="182">
        <f t="shared" si="2"/>
        <v>8.5090190000000003</v>
      </c>
    </row>
    <row r="33" spans="1:29" x14ac:dyDescent="0.2">
      <c r="A33" s="191" t="s">
        <v>21</v>
      </c>
      <c r="B33" s="19" t="s">
        <v>65</v>
      </c>
      <c r="C33" s="246">
        <v>137336</v>
      </c>
      <c r="D33" s="246">
        <v>695789</v>
      </c>
      <c r="E33" s="246">
        <v>992242</v>
      </c>
      <c r="F33" s="246">
        <v>3633807</v>
      </c>
      <c r="G33" s="246">
        <v>1320189</v>
      </c>
      <c r="H33" s="246">
        <v>5418003</v>
      </c>
      <c r="I33" s="246">
        <v>1236200</v>
      </c>
      <c r="J33" s="246">
        <v>4985173</v>
      </c>
      <c r="K33" s="246">
        <v>465752</v>
      </c>
      <c r="L33" s="246">
        <v>1314278</v>
      </c>
      <c r="M33" s="246">
        <v>197800</v>
      </c>
      <c r="N33" s="246">
        <v>520675</v>
      </c>
      <c r="O33" s="246">
        <v>346343</v>
      </c>
      <c r="P33" s="246">
        <v>1450571</v>
      </c>
      <c r="Q33" s="246">
        <v>791464</v>
      </c>
      <c r="R33" s="246">
        <v>2045870</v>
      </c>
      <c r="S33" s="238">
        <v>2313001</v>
      </c>
      <c r="T33" s="237">
        <v>4339917</v>
      </c>
      <c r="U33" s="238">
        <v>3962339</v>
      </c>
      <c r="V33" s="237">
        <v>5139867</v>
      </c>
      <c r="W33" s="238">
        <v>2589813</v>
      </c>
      <c r="X33" s="237">
        <v>5207751</v>
      </c>
      <c r="Y33" s="238">
        <v>445723</v>
      </c>
      <c r="Z33" s="238">
        <v>1394454</v>
      </c>
      <c r="AA33" s="236">
        <f t="shared" si="4"/>
        <v>14798202</v>
      </c>
      <c r="AB33" s="237">
        <f t="shared" si="4"/>
        <v>36146155</v>
      </c>
      <c r="AC33" s="182">
        <f t="shared" si="2"/>
        <v>36.146155</v>
      </c>
    </row>
    <row r="34" spans="1:29" x14ac:dyDescent="0.2">
      <c r="A34" s="191" t="s">
        <v>22</v>
      </c>
      <c r="B34" s="19" t="s">
        <v>66</v>
      </c>
      <c r="C34" s="246">
        <v>12412115</v>
      </c>
      <c r="D34" s="246">
        <v>32526927</v>
      </c>
      <c r="E34" s="246">
        <v>10852554</v>
      </c>
      <c r="F34" s="246">
        <v>20772905</v>
      </c>
      <c r="G34" s="246">
        <v>8909603</v>
      </c>
      <c r="H34" s="246">
        <v>15756571</v>
      </c>
      <c r="I34" s="246">
        <v>12328153</v>
      </c>
      <c r="J34" s="246">
        <v>20051194</v>
      </c>
      <c r="K34" s="246">
        <v>11105654</v>
      </c>
      <c r="L34" s="246">
        <v>23696888</v>
      </c>
      <c r="M34" s="246">
        <v>11209871</v>
      </c>
      <c r="N34" s="246">
        <v>23464068</v>
      </c>
      <c r="O34" s="246">
        <v>12912998</v>
      </c>
      <c r="P34" s="246">
        <v>22626104</v>
      </c>
      <c r="Q34" s="246">
        <v>8828263</v>
      </c>
      <c r="R34" s="246">
        <v>15687112</v>
      </c>
      <c r="S34" s="238">
        <v>10729971</v>
      </c>
      <c r="T34" s="237">
        <v>21974928</v>
      </c>
      <c r="U34" s="238">
        <v>16511443</v>
      </c>
      <c r="V34" s="237">
        <v>40843772</v>
      </c>
      <c r="W34" s="238">
        <v>11848640</v>
      </c>
      <c r="X34" s="237">
        <v>33760150</v>
      </c>
      <c r="Y34" s="238">
        <v>15342508</v>
      </c>
      <c r="Z34" s="238">
        <v>41666284</v>
      </c>
      <c r="AA34" s="236">
        <f t="shared" si="4"/>
        <v>142991773</v>
      </c>
      <c r="AB34" s="237">
        <f t="shared" si="4"/>
        <v>312826903</v>
      </c>
      <c r="AC34" s="182">
        <f t="shared" si="2"/>
        <v>312.82690300000002</v>
      </c>
    </row>
    <row r="35" spans="1:29" x14ac:dyDescent="0.2">
      <c r="A35" s="20" t="s">
        <v>130</v>
      </c>
      <c r="B35" s="18"/>
      <c r="C35" s="178">
        <f t="shared" ref="C35:AB35" si="9">SUM(C36:C47)</f>
        <v>152429261</v>
      </c>
      <c r="D35" s="179">
        <f t="shared" si="9"/>
        <v>174372595</v>
      </c>
      <c r="E35" s="178">
        <f t="shared" si="9"/>
        <v>145714607</v>
      </c>
      <c r="F35" s="179">
        <f t="shared" si="9"/>
        <v>174739220</v>
      </c>
      <c r="G35" s="178">
        <f t="shared" si="9"/>
        <v>144954223</v>
      </c>
      <c r="H35" s="179">
        <f t="shared" si="9"/>
        <v>179515722</v>
      </c>
      <c r="I35" s="178">
        <f t="shared" si="9"/>
        <v>156492636</v>
      </c>
      <c r="J35" s="179">
        <f t="shared" si="9"/>
        <v>185979615</v>
      </c>
      <c r="K35" s="178">
        <f t="shared" si="9"/>
        <v>132907712</v>
      </c>
      <c r="L35" s="179">
        <f t="shared" si="9"/>
        <v>182274239</v>
      </c>
      <c r="M35" s="178">
        <f t="shared" si="9"/>
        <v>125859247</v>
      </c>
      <c r="N35" s="179">
        <f t="shared" si="9"/>
        <v>168883917</v>
      </c>
      <c r="O35" s="178">
        <f t="shared" si="9"/>
        <v>149529938</v>
      </c>
      <c r="P35" s="179">
        <f t="shared" si="9"/>
        <v>194016489</v>
      </c>
      <c r="Q35" s="178">
        <f t="shared" si="9"/>
        <v>160628298</v>
      </c>
      <c r="R35" s="179">
        <f t="shared" si="9"/>
        <v>192854730</v>
      </c>
      <c r="S35" s="178">
        <f t="shared" si="9"/>
        <v>173265954</v>
      </c>
      <c r="T35" s="179">
        <f t="shared" si="9"/>
        <v>211815010</v>
      </c>
      <c r="U35" s="178">
        <f t="shared" si="9"/>
        <v>168841997</v>
      </c>
      <c r="V35" s="179">
        <f t="shared" si="9"/>
        <v>216462122</v>
      </c>
      <c r="W35" s="178">
        <f t="shared" si="9"/>
        <v>167513663</v>
      </c>
      <c r="X35" s="179">
        <f t="shared" si="9"/>
        <v>191274929</v>
      </c>
      <c r="Y35" s="178">
        <f t="shared" si="9"/>
        <v>156033028</v>
      </c>
      <c r="Z35" s="179">
        <f t="shared" si="9"/>
        <v>198717051</v>
      </c>
      <c r="AA35" s="178">
        <f t="shared" si="9"/>
        <v>1834170564</v>
      </c>
      <c r="AB35" s="179">
        <f t="shared" si="9"/>
        <v>2270905639</v>
      </c>
      <c r="AC35" s="182">
        <f t="shared" si="2"/>
        <v>2270.9056390000001</v>
      </c>
    </row>
    <row r="36" spans="1:29" x14ac:dyDescent="0.2">
      <c r="A36" s="192" t="s">
        <v>23</v>
      </c>
      <c r="B36" s="19" t="s">
        <v>67</v>
      </c>
      <c r="C36" s="246">
        <v>30862702</v>
      </c>
      <c r="D36" s="246">
        <v>13782204</v>
      </c>
      <c r="E36" s="246">
        <v>9517220</v>
      </c>
      <c r="F36" s="246">
        <v>4549877</v>
      </c>
      <c r="G36" s="246">
        <v>34730159</v>
      </c>
      <c r="H36" s="246">
        <v>16143464</v>
      </c>
      <c r="I36" s="246">
        <v>36855407</v>
      </c>
      <c r="J36" s="246">
        <v>17265901</v>
      </c>
      <c r="K36" s="246">
        <v>1777587</v>
      </c>
      <c r="L36" s="246">
        <v>1167952</v>
      </c>
      <c r="M36" s="246">
        <v>3480543</v>
      </c>
      <c r="N36" s="246">
        <v>1789220</v>
      </c>
      <c r="O36" s="246">
        <v>2297178</v>
      </c>
      <c r="P36" s="246">
        <v>1983931</v>
      </c>
      <c r="Q36" s="246">
        <v>16321845</v>
      </c>
      <c r="R36" s="246">
        <v>6837730</v>
      </c>
      <c r="S36" s="238">
        <v>35101308</v>
      </c>
      <c r="T36" s="237">
        <v>15219665</v>
      </c>
      <c r="U36" s="238">
        <v>9309088</v>
      </c>
      <c r="V36" s="237">
        <v>4794735</v>
      </c>
      <c r="W36" s="238">
        <v>39878267</v>
      </c>
      <c r="X36" s="237">
        <v>16835734</v>
      </c>
      <c r="Y36" s="238">
        <v>5167071</v>
      </c>
      <c r="Z36" s="238">
        <v>2865739</v>
      </c>
      <c r="AA36" s="236">
        <f t="shared" si="4"/>
        <v>225298375</v>
      </c>
      <c r="AB36" s="237">
        <f t="shared" si="4"/>
        <v>103236152</v>
      </c>
      <c r="AC36" s="182">
        <f t="shared" si="2"/>
        <v>103.236152</v>
      </c>
    </row>
    <row r="37" spans="1:29" x14ac:dyDescent="0.2">
      <c r="A37" s="192" t="s">
        <v>24</v>
      </c>
      <c r="B37" s="19" t="s">
        <v>68</v>
      </c>
      <c r="C37" s="246">
        <v>21823347</v>
      </c>
      <c r="D37" s="246">
        <v>13856276</v>
      </c>
      <c r="E37" s="246">
        <v>29299747</v>
      </c>
      <c r="F37" s="246">
        <v>17905181</v>
      </c>
      <c r="G37" s="246">
        <v>22202913</v>
      </c>
      <c r="H37" s="246">
        <v>14918321</v>
      </c>
      <c r="I37" s="246">
        <v>22407143</v>
      </c>
      <c r="J37" s="246">
        <v>14895849</v>
      </c>
      <c r="K37" s="246">
        <v>24078247</v>
      </c>
      <c r="L37" s="246">
        <v>16546973</v>
      </c>
      <c r="M37" s="246">
        <v>23747108</v>
      </c>
      <c r="N37" s="246">
        <v>14910934</v>
      </c>
      <c r="O37" s="246">
        <v>29262970</v>
      </c>
      <c r="P37" s="246">
        <v>18074855</v>
      </c>
      <c r="Q37" s="246">
        <v>29198469</v>
      </c>
      <c r="R37" s="246">
        <v>19470085</v>
      </c>
      <c r="S37" s="238">
        <v>17991559</v>
      </c>
      <c r="T37" s="237">
        <v>12695208</v>
      </c>
      <c r="U37" s="238">
        <v>24173541</v>
      </c>
      <c r="V37" s="237">
        <v>15493255</v>
      </c>
      <c r="W37" s="238">
        <v>18872804</v>
      </c>
      <c r="X37" s="237">
        <v>11878775</v>
      </c>
      <c r="Y37" s="238">
        <v>20000238</v>
      </c>
      <c r="Z37" s="238">
        <v>12380369</v>
      </c>
      <c r="AA37" s="236">
        <f t="shared" si="4"/>
        <v>283058086</v>
      </c>
      <c r="AB37" s="237">
        <f t="shared" si="4"/>
        <v>183026081</v>
      </c>
      <c r="AC37" s="182">
        <f t="shared" si="2"/>
        <v>183.026081</v>
      </c>
    </row>
    <row r="38" spans="1:29" x14ac:dyDescent="0.2">
      <c r="A38" s="192" t="s">
        <v>25</v>
      </c>
      <c r="B38" s="19" t="s">
        <v>69</v>
      </c>
      <c r="C38" s="246">
        <v>816279</v>
      </c>
      <c r="D38" s="246">
        <v>1362139</v>
      </c>
      <c r="E38" s="246">
        <v>708900</v>
      </c>
      <c r="F38" s="246">
        <v>1327501</v>
      </c>
      <c r="G38" s="246">
        <v>394654</v>
      </c>
      <c r="H38" s="246">
        <v>426571</v>
      </c>
      <c r="I38" s="246">
        <v>522993</v>
      </c>
      <c r="J38" s="246">
        <v>467966</v>
      </c>
      <c r="K38" s="246">
        <v>355570</v>
      </c>
      <c r="L38" s="246">
        <v>641270</v>
      </c>
      <c r="M38" s="246">
        <v>1060008</v>
      </c>
      <c r="N38" s="246">
        <v>1094186</v>
      </c>
      <c r="O38" s="246">
        <v>878925</v>
      </c>
      <c r="P38" s="246">
        <v>584712</v>
      </c>
      <c r="Q38" s="246">
        <v>665331</v>
      </c>
      <c r="R38" s="246">
        <v>839768</v>
      </c>
      <c r="S38" s="238">
        <v>965313</v>
      </c>
      <c r="T38" s="237">
        <v>727415</v>
      </c>
      <c r="U38" s="238">
        <v>806082</v>
      </c>
      <c r="V38" s="237">
        <v>829150</v>
      </c>
      <c r="W38" s="238">
        <v>885837</v>
      </c>
      <c r="X38" s="237">
        <v>700148</v>
      </c>
      <c r="Y38" s="238">
        <v>914708</v>
      </c>
      <c r="Z38" s="238">
        <v>1456308</v>
      </c>
      <c r="AA38" s="236">
        <f t="shared" si="4"/>
        <v>8974600</v>
      </c>
      <c r="AB38" s="237">
        <f t="shared" si="4"/>
        <v>10457134</v>
      </c>
      <c r="AC38" s="182">
        <f t="shared" si="2"/>
        <v>10.457134</v>
      </c>
    </row>
    <row r="39" spans="1:29" x14ac:dyDescent="0.2">
      <c r="A39" s="192" t="s">
        <v>223</v>
      </c>
      <c r="B39" s="19" t="s">
        <v>70</v>
      </c>
      <c r="C39" s="246">
        <v>3985567</v>
      </c>
      <c r="D39" s="246">
        <v>3592504</v>
      </c>
      <c r="E39" s="246">
        <v>4387990</v>
      </c>
      <c r="F39" s="246">
        <v>4004903</v>
      </c>
      <c r="G39" s="246">
        <v>4469664</v>
      </c>
      <c r="H39" s="246">
        <v>3727030</v>
      </c>
      <c r="I39" s="246">
        <v>5308354</v>
      </c>
      <c r="J39" s="246">
        <v>4091909</v>
      </c>
      <c r="K39" s="246">
        <v>3496460</v>
      </c>
      <c r="L39" s="246">
        <v>3328977</v>
      </c>
      <c r="M39" s="246">
        <v>5162667</v>
      </c>
      <c r="N39" s="246">
        <v>4259934</v>
      </c>
      <c r="O39" s="246">
        <v>3665549</v>
      </c>
      <c r="P39" s="246">
        <v>3376962</v>
      </c>
      <c r="Q39" s="246">
        <v>3376369</v>
      </c>
      <c r="R39" s="246">
        <v>2929195</v>
      </c>
      <c r="S39" s="238">
        <v>4825949</v>
      </c>
      <c r="T39" s="237">
        <v>4562574</v>
      </c>
      <c r="U39" s="238">
        <v>4409165</v>
      </c>
      <c r="V39" s="237">
        <v>4446799</v>
      </c>
      <c r="W39" s="238">
        <v>4767779</v>
      </c>
      <c r="X39" s="237">
        <v>3802974</v>
      </c>
      <c r="Y39" s="238">
        <v>7097738</v>
      </c>
      <c r="Z39" s="238">
        <v>5852328</v>
      </c>
      <c r="AA39" s="236">
        <f t="shared" si="4"/>
        <v>54953251</v>
      </c>
      <c r="AB39" s="237">
        <f t="shared" si="4"/>
        <v>47976089</v>
      </c>
      <c r="AC39" s="182">
        <f t="shared" si="2"/>
        <v>47.976089000000002</v>
      </c>
    </row>
    <row r="40" spans="1:29" x14ac:dyDescent="0.2">
      <c r="A40" s="192" t="s">
        <v>26</v>
      </c>
      <c r="B40" s="19" t="s">
        <v>71</v>
      </c>
      <c r="C40" s="246">
        <v>13866621</v>
      </c>
      <c r="D40" s="246">
        <v>18261717</v>
      </c>
      <c r="E40" s="246">
        <v>15563816</v>
      </c>
      <c r="F40" s="246">
        <v>20396076</v>
      </c>
      <c r="G40" s="246">
        <v>13331147</v>
      </c>
      <c r="H40" s="246">
        <v>19135113</v>
      </c>
      <c r="I40" s="246">
        <v>15731071</v>
      </c>
      <c r="J40" s="246">
        <v>20262603</v>
      </c>
      <c r="K40" s="246">
        <v>17303883</v>
      </c>
      <c r="L40" s="246">
        <v>22678349</v>
      </c>
      <c r="M40" s="246">
        <v>13878953</v>
      </c>
      <c r="N40" s="246">
        <v>20712122</v>
      </c>
      <c r="O40" s="246">
        <v>16042536</v>
      </c>
      <c r="P40" s="246">
        <v>22255721</v>
      </c>
      <c r="Q40" s="246">
        <v>15147248</v>
      </c>
      <c r="R40" s="246">
        <v>20215758</v>
      </c>
      <c r="S40" s="238">
        <v>16099412</v>
      </c>
      <c r="T40" s="237">
        <v>22426190</v>
      </c>
      <c r="U40" s="238">
        <v>19259515</v>
      </c>
      <c r="V40" s="237">
        <v>26508927</v>
      </c>
      <c r="W40" s="238">
        <v>16032475</v>
      </c>
      <c r="X40" s="237">
        <v>22448697</v>
      </c>
      <c r="Y40" s="238">
        <v>16956115</v>
      </c>
      <c r="Z40" s="238">
        <v>25871505</v>
      </c>
      <c r="AA40" s="236">
        <f t="shared" si="4"/>
        <v>189212792</v>
      </c>
      <c r="AB40" s="237">
        <f t="shared" si="4"/>
        <v>261172778</v>
      </c>
      <c r="AC40" s="182">
        <f t="shared" si="2"/>
        <v>261.17277799999999</v>
      </c>
    </row>
    <row r="41" spans="1:29" x14ac:dyDescent="0.2">
      <c r="A41" s="192" t="s">
        <v>27</v>
      </c>
      <c r="B41" s="19" t="s">
        <v>72</v>
      </c>
      <c r="C41" s="246">
        <v>2051822</v>
      </c>
      <c r="D41" s="246">
        <v>975836</v>
      </c>
      <c r="E41" s="246">
        <v>2394105</v>
      </c>
      <c r="F41" s="246">
        <v>1324904</v>
      </c>
      <c r="G41" s="246">
        <v>1451900</v>
      </c>
      <c r="H41" s="246">
        <v>798814</v>
      </c>
      <c r="I41" s="246">
        <v>1600833</v>
      </c>
      <c r="J41" s="246">
        <v>1024569</v>
      </c>
      <c r="K41" s="246">
        <v>1351868</v>
      </c>
      <c r="L41" s="246">
        <v>699803</v>
      </c>
      <c r="M41" s="246">
        <v>1576219</v>
      </c>
      <c r="N41" s="246">
        <v>1044078</v>
      </c>
      <c r="O41" s="246">
        <v>1558022</v>
      </c>
      <c r="P41" s="246">
        <v>686932</v>
      </c>
      <c r="Q41" s="246">
        <v>1035051</v>
      </c>
      <c r="R41" s="246">
        <v>496492</v>
      </c>
      <c r="S41" s="238">
        <v>1440015</v>
      </c>
      <c r="T41" s="237">
        <v>976300</v>
      </c>
      <c r="U41" s="238">
        <v>1844232</v>
      </c>
      <c r="V41" s="237">
        <v>719274</v>
      </c>
      <c r="W41" s="238">
        <v>1031198</v>
      </c>
      <c r="X41" s="237">
        <v>421156</v>
      </c>
      <c r="Y41" s="238">
        <v>2045820</v>
      </c>
      <c r="Z41" s="238">
        <v>953814</v>
      </c>
      <c r="AA41" s="236">
        <f t="shared" si="4"/>
        <v>19381085</v>
      </c>
      <c r="AB41" s="237">
        <f t="shared" si="4"/>
        <v>10121972</v>
      </c>
      <c r="AC41" s="182">
        <f t="shared" si="2"/>
        <v>10.121972</v>
      </c>
    </row>
    <row r="42" spans="1:29" x14ac:dyDescent="0.2">
      <c r="A42" s="192" t="s">
        <v>28</v>
      </c>
      <c r="B42" s="19" t="s">
        <v>73</v>
      </c>
      <c r="C42" s="246">
        <v>762832</v>
      </c>
      <c r="D42" s="246">
        <v>697133</v>
      </c>
      <c r="E42" s="246">
        <v>892939</v>
      </c>
      <c r="F42" s="246">
        <v>834474</v>
      </c>
      <c r="G42" s="246">
        <v>1196554</v>
      </c>
      <c r="H42" s="246">
        <v>792060</v>
      </c>
      <c r="I42" s="246">
        <v>753153</v>
      </c>
      <c r="J42" s="246">
        <v>797328</v>
      </c>
      <c r="K42" s="246">
        <v>1615715</v>
      </c>
      <c r="L42" s="246">
        <v>933201</v>
      </c>
      <c r="M42" s="246">
        <v>944424</v>
      </c>
      <c r="N42" s="246">
        <v>836203</v>
      </c>
      <c r="O42" s="246">
        <v>1046130</v>
      </c>
      <c r="P42" s="246">
        <v>980639</v>
      </c>
      <c r="Q42" s="246">
        <v>1157246</v>
      </c>
      <c r="R42" s="246">
        <v>1104128</v>
      </c>
      <c r="S42" s="238">
        <v>2756270</v>
      </c>
      <c r="T42" s="237">
        <v>1373637</v>
      </c>
      <c r="U42" s="238">
        <v>1072617</v>
      </c>
      <c r="V42" s="237">
        <v>807316</v>
      </c>
      <c r="W42" s="238">
        <v>1218969</v>
      </c>
      <c r="X42" s="237">
        <v>971544</v>
      </c>
      <c r="Y42" s="238">
        <v>3061774</v>
      </c>
      <c r="Z42" s="238">
        <v>2992477</v>
      </c>
      <c r="AA42" s="236">
        <f t="shared" si="4"/>
        <v>16478623</v>
      </c>
      <c r="AB42" s="237">
        <f t="shared" si="4"/>
        <v>13120140</v>
      </c>
      <c r="AC42" s="182">
        <f t="shared" si="2"/>
        <v>13.120139999999999</v>
      </c>
    </row>
    <row r="43" spans="1:29" x14ac:dyDescent="0.2">
      <c r="A43" s="192" t="s">
        <v>29</v>
      </c>
      <c r="B43" s="19" t="s">
        <v>74</v>
      </c>
      <c r="C43" s="246">
        <v>21982986</v>
      </c>
      <c r="D43" s="246">
        <v>21675296</v>
      </c>
      <c r="E43" s="246">
        <v>29375751</v>
      </c>
      <c r="F43" s="246">
        <v>26884085</v>
      </c>
      <c r="G43" s="246">
        <v>21437336</v>
      </c>
      <c r="H43" s="246">
        <v>23488390</v>
      </c>
      <c r="I43" s="246">
        <v>23095919</v>
      </c>
      <c r="J43" s="246">
        <v>26301930</v>
      </c>
      <c r="K43" s="246">
        <v>26755622</v>
      </c>
      <c r="L43" s="246">
        <v>27570333</v>
      </c>
      <c r="M43" s="246">
        <v>25704203</v>
      </c>
      <c r="N43" s="246">
        <v>30369116</v>
      </c>
      <c r="O43" s="246">
        <v>30786286</v>
      </c>
      <c r="P43" s="246">
        <v>29040450</v>
      </c>
      <c r="Q43" s="246">
        <v>31259291</v>
      </c>
      <c r="R43" s="246">
        <v>33359717</v>
      </c>
      <c r="S43" s="238">
        <v>31645111</v>
      </c>
      <c r="T43" s="237">
        <v>36724461</v>
      </c>
      <c r="U43" s="238">
        <v>45665619</v>
      </c>
      <c r="V43" s="237">
        <v>46534472</v>
      </c>
      <c r="W43" s="238">
        <v>27394277</v>
      </c>
      <c r="X43" s="237">
        <v>27046193</v>
      </c>
      <c r="Y43" s="238">
        <v>33707710</v>
      </c>
      <c r="Z43" s="238">
        <v>34339336</v>
      </c>
      <c r="AA43" s="236">
        <f t="shared" ref="AA43:AB72" si="10">C43+E43+G43+I43+K43+M43+O43+Q43+S43+U43+W43+Y43</f>
        <v>348810111</v>
      </c>
      <c r="AB43" s="237">
        <f t="shared" si="10"/>
        <v>363333779</v>
      </c>
      <c r="AC43" s="182">
        <f t="shared" si="2"/>
        <v>363.33377899999999</v>
      </c>
    </row>
    <row r="44" spans="1:29" x14ac:dyDescent="0.2">
      <c r="A44" s="192" t="s">
        <v>30</v>
      </c>
      <c r="B44" s="19" t="s">
        <v>75</v>
      </c>
      <c r="C44" s="246">
        <v>19039508</v>
      </c>
      <c r="D44" s="246">
        <v>35371267</v>
      </c>
      <c r="E44" s="246">
        <v>17801900</v>
      </c>
      <c r="F44" s="246">
        <v>32644263</v>
      </c>
      <c r="G44" s="246">
        <v>13768980</v>
      </c>
      <c r="H44" s="246">
        <v>35683789</v>
      </c>
      <c r="I44" s="246">
        <v>14167791</v>
      </c>
      <c r="J44" s="246">
        <v>31281770</v>
      </c>
      <c r="K44" s="246">
        <v>19363046</v>
      </c>
      <c r="L44" s="246">
        <v>36286468</v>
      </c>
      <c r="M44" s="246">
        <v>16193554</v>
      </c>
      <c r="N44" s="246">
        <v>29395770</v>
      </c>
      <c r="O44" s="246">
        <v>21937373</v>
      </c>
      <c r="P44" s="246">
        <v>40965587</v>
      </c>
      <c r="Q44" s="246">
        <v>21839838</v>
      </c>
      <c r="R44" s="246">
        <v>39674033</v>
      </c>
      <c r="S44" s="238">
        <v>20244780</v>
      </c>
      <c r="T44" s="237">
        <v>41666624</v>
      </c>
      <c r="U44" s="238">
        <v>19641087</v>
      </c>
      <c r="V44" s="237">
        <v>38924573</v>
      </c>
      <c r="W44" s="238">
        <v>18516189</v>
      </c>
      <c r="X44" s="237">
        <v>34046694</v>
      </c>
      <c r="Y44" s="238">
        <v>20373851</v>
      </c>
      <c r="Z44" s="238">
        <v>35443330</v>
      </c>
      <c r="AA44" s="236">
        <f t="shared" si="10"/>
        <v>222887897</v>
      </c>
      <c r="AB44" s="237">
        <f t="shared" si="10"/>
        <v>431384168</v>
      </c>
      <c r="AC44" s="182">
        <f t="shared" si="2"/>
        <v>431.38416799999999</v>
      </c>
    </row>
    <row r="45" spans="1:29" x14ac:dyDescent="0.2">
      <c r="A45" s="192" t="s">
        <v>131</v>
      </c>
      <c r="B45" s="19" t="s">
        <v>118</v>
      </c>
      <c r="C45" s="246">
        <v>0</v>
      </c>
      <c r="D45" s="246">
        <v>63</v>
      </c>
      <c r="E45" s="246">
        <v>10</v>
      </c>
      <c r="F45" s="246">
        <v>210</v>
      </c>
      <c r="G45" s="246">
        <v>42067</v>
      </c>
      <c r="H45" s="246">
        <v>119647</v>
      </c>
      <c r="I45" s="246">
        <v>2070</v>
      </c>
      <c r="J45" s="246">
        <v>6455</v>
      </c>
      <c r="K45" s="246">
        <v>27611</v>
      </c>
      <c r="L45" s="246">
        <v>61499</v>
      </c>
      <c r="M45" s="246">
        <v>26296</v>
      </c>
      <c r="N45" s="246">
        <v>60653</v>
      </c>
      <c r="O45" s="246">
        <v>20820</v>
      </c>
      <c r="P45" s="246">
        <v>60454</v>
      </c>
      <c r="Q45" s="246">
        <v>41890</v>
      </c>
      <c r="R45" s="246">
        <v>126978</v>
      </c>
      <c r="S45" s="238">
        <v>24431</v>
      </c>
      <c r="T45" s="237">
        <v>75993</v>
      </c>
      <c r="U45" s="238">
        <v>20978</v>
      </c>
      <c r="V45" s="237">
        <v>70189</v>
      </c>
      <c r="W45" s="238">
        <v>6728</v>
      </c>
      <c r="X45" s="237">
        <v>47063</v>
      </c>
      <c r="Y45" s="238">
        <v>30433</v>
      </c>
      <c r="Z45" s="238">
        <v>69622</v>
      </c>
      <c r="AA45" s="236">
        <f t="shared" si="10"/>
        <v>243334</v>
      </c>
      <c r="AB45" s="237">
        <f t="shared" si="10"/>
        <v>698826</v>
      </c>
      <c r="AC45" s="182">
        <f t="shared" si="2"/>
        <v>0.69882599999999995</v>
      </c>
    </row>
    <row r="46" spans="1:29" x14ac:dyDescent="0.2">
      <c r="A46" s="192" t="s">
        <v>31</v>
      </c>
      <c r="B46" s="19" t="s">
        <v>110</v>
      </c>
      <c r="C46" s="246">
        <v>34993553</v>
      </c>
      <c r="D46" s="246">
        <v>55695412</v>
      </c>
      <c r="E46" s="246">
        <v>33189033</v>
      </c>
      <c r="F46" s="246">
        <v>54517113</v>
      </c>
      <c r="G46" s="246">
        <v>29573872</v>
      </c>
      <c r="H46" s="246">
        <v>49561077</v>
      </c>
      <c r="I46" s="246">
        <v>33995075</v>
      </c>
      <c r="J46" s="246">
        <v>55552675</v>
      </c>
      <c r="K46" s="246">
        <v>34490633</v>
      </c>
      <c r="L46" s="246">
        <v>57501893</v>
      </c>
      <c r="M46" s="246">
        <v>31934140</v>
      </c>
      <c r="N46" s="246">
        <v>53904427</v>
      </c>
      <c r="O46" s="246">
        <v>39675482</v>
      </c>
      <c r="P46" s="246">
        <v>64054808</v>
      </c>
      <c r="Q46" s="246">
        <v>38526515</v>
      </c>
      <c r="R46" s="246">
        <v>58335450</v>
      </c>
      <c r="S46" s="238">
        <v>39207853</v>
      </c>
      <c r="T46" s="237">
        <v>61334350</v>
      </c>
      <c r="U46" s="238">
        <v>39426155</v>
      </c>
      <c r="V46" s="237">
        <v>63300797</v>
      </c>
      <c r="W46" s="238">
        <v>35458032</v>
      </c>
      <c r="X46" s="237">
        <v>60925551</v>
      </c>
      <c r="Y46" s="238">
        <v>43632481</v>
      </c>
      <c r="Z46" s="238">
        <v>65581409</v>
      </c>
      <c r="AA46" s="236">
        <f t="shared" si="10"/>
        <v>434102824</v>
      </c>
      <c r="AB46" s="237">
        <f t="shared" si="10"/>
        <v>700264962</v>
      </c>
      <c r="AC46" s="182">
        <f t="shared" si="2"/>
        <v>700.26496199999997</v>
      </c>
    </row>
    <row r="47" spans="1:29" x14ac:dyDescent="0.2">
      <c r="A47" s="192" t="s">
        <v>32</v>
      </c>
      <c r="B47" s="19" t="s">
        <v>111</v>
      </c>
      <c r="C47" s="246">
        <v>2244044</v>
      </c>
      <c r="D47" s="246">
        <v>9102748</v>
      </c>
      <c r="E47" s="246">
        <v>2583196</v>
      </c>
      <c r="F47" s="246">
        <v>10350633</v>
      </c>
      <c r="G47" s="246">
        <v>2354977</v>
      </c>
      <c r="H47" s="246">
        <v>14721446</v>
      </c>
      <c r="I47" s="246">
        <v>2052827</v>
      </c>
      <c r="J47" s="246">
        <v>14030660</v>
      </c>
      <c r="K47" s="246">
        <v>2291470</v>
      </c>
      <c r="L47" s="246">
        <v>14857521</v>
      </c>
      <c r="M47" s="246">
        <v>2151132</v>
      </c>
      <c r="N47" s="246">
        <v>10507274</v>
      </c>
      <c r="O47" s="246">
        <v>2358667</v>
      </c>
      <c r="P47" s="246">
        <v>11951438</v>
      </c>
      <c r="Q47" s="246">
        <v>2059205</v>
      </c>
      <c r="R47" s="246">
        <v>9465396</v>
      </c>
      <c r="S47" s="238">
        <v>2963953</v>
      </c>
      <c r="T47" s="237">
        <v>14032593</v>
      </c>
      <c r="U47" s="238">
        <v>3213918</v>
      </c>
      <c r="V47" s="237">
        <v>14032635</v>
      </c>
      <c r="W47" s="238">
        <v>3451108</v>
      </c>
      <c r="X47" s="237">
        <v>12150400</v>
      </c>
      <c r="Y47" s="238">
        <v>3045089</v>
      </c>
      <c r="Z47" s="238">
        <v>10910814</v>
      </c>
      <c r="AA47" s="236">
        <f t="shared" si="10"/>
        <v>30769586</v>
      </c>
      <c r="AB47" s="237">
        <f t="shared" si="10"/>
        <v>146113558</v>
      </c>
      <c r="AC47" s="182">
        <f t="shared" si="2"/>
        <v>146.11355800000001</v>
      </c>
    </row>
    <row r="48" spans="1:29" x14ac:dyDescent="0.2">
      <c r="A48" s="20" t="s">
        <v>132</v>
      </c>
      <c r="B48" s="18"/>
      <c r="C48" s="178">
        <f>SUM(C49:C51)</f>
        <v>80560307</v>
      </c>
      <c r="D48" s="179">
        <f t="shared" ref="D48:AB48" si="11">SUM(D49:D51)</f>
        <v>53082006</v>
      </c>
      <c r="E48" s="178">
        <f t="shared" si="11"/>
        <v>70676417</v>
      </c>
      <c r="F48" s="179">
        <f t="shared" si="11"/>
        <v>41502971</v>
      </c>
      <c r="G48" s="178">
        <f t="shared" si="11"/>
        <v>66820862</v>
      </c>
      <c r="H48" s="179">
        <f t="shared" si="11"/>
        <v>40500746</v>
      </c>
      <c r="I48" s="178">
        <f t="shared" si="11"/>
        <v>82767905</v>
      </c>
      <c r="J48" s="179">
        <f t="shared" si="11"/>
        <v>55673610</v>
      </c>
      <c r="K48" s="178">
        <f t="shared" si="11"/>
        <v>93672349</v>
      </c>
      <c r="L48" s="179">
        <f t="shared" si="11"/>
        <v>63028696</v>
      </c>
      <c r="M48" s="178">
        <f t="shared" si="11"/>
        <v>82574041</v>
      </c>
      <c r="N48" s="179">
        <f t="shared" si="11"/>
        <v>56747584</v>
      </c>
      <c r="O48" s="178">
        <f t="shared" si="11"/>
        <v>93611602</v>
      </c>
      <c r="P48" s="179">
        <f t="shared" si="11"/>
        <v>66573843</v>
      </c>
      <c r="Q48" s="178">
        <f t="shared" si="11"/>
        <v>83306719</v>
      </c>
      <c r="R48" s="179">
        <f t="shared" si="11"/>
        <v>44976099</v>
      </c>
      <c r="S48" s="178">
        <f t="shared" si="11"/>
        <v>82396409</v>
      </c>
      <c r="T48" s="179">
        <f t="shared" si="11"/>
        <v>45049068</v>
      </c>
      <c r="U48" s="178">
        <f t="shared" si="11"/>
        <v>93040378</v>
      </c>
      <c r="V48" s="179">
        <f t="shared" si="11"/>
        <v>49977670</v>
      </c>
      <c r="W48" s="178">
        <f t="shared" si="11"/>
        <v>78088919</v>
      </c>
      <c r="X48" s="179">
        <f t="shared" si="11"/>
        <v>44758793</v>
      </c>
      <c r="Y48" s="178">
        <f t="shared" si="11"/>
        <v>91629500</v>
      </c>
      <c r="Z48" s="179">
        <f t="shared" si="11"/>
        <v>51635317</v>
      </c>
      <c r="AA48" s="178">
        <f t="shared" si="11"/>
        <v>999145408</v>
      </c>
      <c r="AB48" s="179">
        <f t="shared" si="11"/>
        <v>613506403</v>
      </c>
      <c r="AC48" s="182">
        <f t="shared" si="2"/>
        <v>613.50640299999998</v>
      </c>
    </row>
    <row r="49" spans="1:29" x14ac:dyDescent="0.2">
      <c r="A49" s="193" t="s">
        <v>33</v>
      </c>
      <c r="B49" s="19" t="s">
        <v>112</v>
      </c>
      <c r="C49" s="246">
        <v>257836</v>
      </c>
      <c r="D49" s="246">
        <v>234367</v>
      </c>
      <c r="E49" s="246">
        <v>122184</v>
      </c>
      <c r="F49" s="246">
        <v>102871</v>
      </c>
      <c r="G49" s="246">
        <v>120090</v>
      </c>
      <c r="H49" s="246">
        <v>86780</v>
      </c>
      <c r="I49" s="246">
        <v>135216</v>
      </c>
      <c r="J49" s="246">
        <v>96820</v>
      </c>
      <c r="K49" s="246">
        <v>90082</v>
      </c>
      <c r="L49" s="246">
        <v>66138</v>
      </c>
      <c r="M49" s="246">
        <v>92101</v>
      </c>
      <c r="N49" s="246">
        <v>95445</v>
      </c>
      <c r="O49" s="246">
        <v>246752</v>
      </c>
      <c r="P49" s="246">
        <v>97507</v>
      </c>
      <c r="Q49" s="246">
        <v>704037</v>
      </c>
      <c r="R49" s="246">
        <v>266056</v>
      </c>
      <c r="S49" s="238">
        <v>372875</v>
      </c>
      <c r="T49" s="237">
        <v>172120</v>
      </c>
      <c r="U49" s="238">
        <v>257455</v>
      </c>
      <c r="V49" s="237">
        <v>211478</v>
      </c>
      <c r="W49" s="238">
        <v>607218</v>
      </c>
      <c r="X49" s="237">
        <v>265202</v>
      </c>
      <c r="Y49" s="238">
        <v>569749</v>
      </c>
      <c r="Z49" s="238">
        <v>106747</v>
      </c>
      <c r="AA49" s="236">
        <v>3575595</v>
      </c>
      <c r="AB49" s="237">
        <v>1801531</v>
      </c>
      <c r="AC49" s="182">
        <f t="shared" si="2"/>
        <v>1.801531</v>
      </c>
    </row>
    <row r="50" spans="1:29" x14ac:dyDescent="0.2">
      <c r="A50" s="193" t="s">
        <v>34</v>
      </c>
      <c r="B50" s="19" t="s">
        <v>113</v>
      </c>
      <c r="C50" s="246">
        <v>60070966</v>
      </c>
      <c r="D50" s="246">
        <v>30860720</v>
      </c>
      <c r="E50" s="246">
        <v>56298285</v>
      </c>
      <c r="F50" s="246">
        <v>26084606</v>
      </c>
      <c r="G50" s="246">
        <v>52302411</v>
      </c>
      <c r="H50" s="246">
        <v>21624768</v>
      </c>
      <c r="I50" s="246">
        <v>64017484</v>
      </c>
      <c r="J50" s="246">
        <v>26696408</v>
      </c>
      <c r="K50" s="246">
        <v>69773826</v>
      </c>
      <c r="L50" s="246">
        <v>30599063</v>
      </c>
      <c r="M50" s="246">
        <v>61421974</v>
      </c>
      <c r="N50" s="246">
        <v>28144345</v>
      </c>
      <c r="O50" s="246">
        <v>67206331</v>
      </c>
      <c r="P50" s="246">
        <v>31746648</v>
      </c>
      <c r="Q50" s="246">
        <v>66120240</v>
      </c>
      <c r="R50" s="246">
        <v>29243740</v>
      </c>
      <c r="S50" s="238">
        <v>63527585</v>
      </c>
      <c r="T50" s="237">
        <v>26388254</v>
      </c>
      <c r="U50" s="238">
        <v>76663319</v>
      </c>
      <c r="V50" s="237">
        <v>32266497</v>
      </c>
      <c r="W50" s="238">
        <v>64886619</v>
      </c>
      <c r="X50" s="237">
        <v>30780177</v>
      </c>
      <c r="Y50" s="238">
        <v>76183450</v>
      </c>
      <c r="Z50" s="238">
        <v>33343981</v>
      </c>
      <c r="AA50" s="236">
        <v>778472490</v>
      </c>
      <c r="AB50" s="237">
        <v>347779207</v>
      </c>
      <c r="AC50" s="182">
        <f t="shared" si="2"/>
        <v>347.77920699999999</v>
      </c>
    </row>
    <row r="51" spans="1:29" x14ac:dyDescent="0.2">
      <c r="A51" s="193" t="s">
        <v>35</v>
      </c>
      <c r="B51" s="19" t="s">
        <v>114</v>
      </c>
      <c r="C51" s="246">
        <v>20231505</v>
      </c>
      <c r="D51" s="246">
        <v>21986919</v>
      </c>
      <c r="E51" s="246">
        <v>14255948</v>
      </c>
      <c r="F51" s="246">
        <v>15315494</v>
      </c>
      <c r="G51" s="246">
        <v>14398361</v>
      </c>
      <c r="H51" s="246">
        <v>18789198</v>
      </c>
      <c r="I51" s="246">
        <v>18615205</v>
      </c>
      <c r="J51" s="246">
        <v>28880382</v>
      </c>
      <c r="K51" s="246">
        <v>23808441</v>
      </c>
      <c r="L51" s="246">
        <v>32363495</v>
      </c>
      <c r="M51" s="246">
        <v>21059966</v>
      </c>
      <c r="N51" s="246">
        <v>28507794</v>
      </c>
      <c r="O51" s="246">
        <v>26158519</v>
      </c>
      <c r="P51" s="246">
        <v>34729688</v>
      </c>
      <c r="Q51" s="246">
        <v>16482442</v>
      </c>
      <c r="R51" s="246">
        <v>15466303</v>
      </c>
      <c r="S51" s="238">
        <v>18495949</v>
      </c>
      <c r="T51" s="237">
        <v>18488694</v>
      </c>
      <c r="U51" s="238">
        <v>16119604</v>
      </c>
      <c r="V51" s="237">
        <v>17499695</v>
      </c>
      <c r="W51" s="238">
        <v>12595082</v>
      </c>
      <c r="X51" s="237">
        <v>13713414</v>
      </c>
      <c r="Y51" s="238">
        <v>14876301</v>
      </c>
      <c r="Z51" s="238">
        <v>18184589</v>
      </c>
      <c r="AA51" s="236">
        <v>217097323</v>
      </c>
      <c r="AB51" s="237">
        <v>263925665</v>
      </c>
      <c r="AC51" s="182">
        <f t="shared" si="2"/>
        <v>263.92566499999998</v>
      </c>
    </row>
    <row r="52" spans="1:29" x14ac:dyDescent="0.2">
      <c r="A52" s="194" t="s">
        <v>44</v>
      </c>
      <c r="B52" s="18" t="s">
        <v>82</v>
      </c>
      <c r="C52" s="246">
        <v>6705005</v>
      </c>
      <c r="D52" s="246">
        <v>21141066</v>
      </c>
      <c r="E52" s="246">
        <v>6732638</v>
      </c>
      <c r="F52" s="246">
        <v>22147319</v>
      </c>
      <c r="G52" s="246">
        <v>6950323</v>
      </c>
      <c r="H52" s="246">
        <v>23820641</v>
      </c>
      <c r="I52" s="246">
        <v>6466736</v>
      </c>
      <c r="J52" s="246">
        <v>23095205</v>
      </c>
      <c r="K52" s="246">
        <v>7351070</v>
      </c>
      <c r="L52" s="246">
        <v>27003546</v>
      </c>
      <c r="M52" s="246">
        <v>6917811</v>
      </c>
      <c r="N52" s="246">
        <v>22014940</v>
      </c>
      <c r="O52" s="246">
        <v>8767690</v>
      </c>
      <c r="P52" s="246">
        <v>30027060</v>
      </c>
      <c r="Q52" s="246">
        <v>7189242</v>
      </c>
      <c r="R52" s="246">
        <v>53538604</v>
      </c>
      <c r="S52" s="238">
        <v>8506400</v>
      </c>
      <c r="T52" s="237">
        <v>27066714</v>
      </c>
      <c r="U52" s="238">
        <v>8546752</v>
      </c>
      <c r="V52" s="237">
        <v>29172067</v>
      </c>
      <c r="W52" s="238">
        <v>7941366</v>
      </c>
      <c r="X52" s="237">
        <v>27933823</v>
      </c>
      <c r="Y52" s="238">
        <v>7650492</v>
      </c>
      <c r="Z52" s="238">
        <v>33322440</v>
      </c>
      <c r="AA52" s="236">
        <f t="shared" si="10"/>
        <v>89725525</v>
      </c>
      <c r="AB52" s="237">
        <f t="shared" si="10"/>
        <v>340283425</v>
      </c>
      <c r="AC52" s="182">
        <f t="shared" si="2"/>
        <v>340.28342500000002</v>
      </c>
    </row>
    <row r="53" spans="1:29" x14ac:dyDescent="0.2">
      <c r="A53" s="21" t="s">
        <v>133</v>
      </c>
      <c r="B53" s="18"/>
      <c r="C53" s="178">
        <f t="shared" ref="C53:AB53" si="12">C54+C59+C65</f>
        <v>36957475</v>
      </c>
      <c r="D53" s="179">
        <f t="shared" si="12"/>
        <v>285346800</v>
      </c>
      <c r="E53" s="178">
        <f t="shared" si="12"/>
        <v>31678787</v>
      </c>
      <c r="F53" s="179">
        <f t="shared" si="12"/>
        <v>273367298</v>
      </c>
      <c r="G53" s="178">
        <f t="shared" si="12"/>
        <v>28757001</v>
      </c>
      <c r="H53" s="179">
        <f t="shared" si="12"/>
        <v>236994708</v>
      </c>
      <c r="I53" s="178">
        <f t="shared" si="12"/>
        <v>33314312</v>
      </c>
      <c r="J53" s="179">
        <f t="shared" si="12"/>
        <v>257792656</v>
      </c>
      <c r="K53" s="178">
        <f t="shared" si="12"/>
        <v>30964124</v>
      </c>
      <c r="L53" s="179">
        <f t="shared" si="12"/>
        <v>243423400</v>
      </c>
      <c r="M53" s="178">
        <f t="shared" si="12"/>
        <v>32465457</v>
      </c>
      <c r="N53" s="179">
        <f t="shared" si="12"/>
        <v>232740013</v>
      </c>
      <c r="O53" s="178">
        <f t="shared" si="12"/>
        <v>40060772</v>
      </c>
      <c r="P53" s="179">
        <f t="shared" si="12"/>
        <v>347841179</v>
      </c>
      <c r="Q53" s="178">
        <f t="shared" si="12"/>
        <v>37501297</v>
      </c>
      <c r="R53" s="179">
        <f t="shared" si="12"/>
        <v>347253905</v>
      </c>
      <c r="S53" s="178">
        <f t="shared" si="12"/>
        <v>38724637</v>
      </c>
      <c r="T53" s="179">
        <f t="shared" si="12"/>
        <v>331498784</v>
      </c>
      <c r="U53" s="178">
        <f t="shared" si="12"/>
        <v>46284266</v>
      </c>
      <c r="V53" s="179">
        <f t="shared" si="12"/>
        <v>333303297</v>
      </c>
      <c r="W53" s="178">
        <f t="shared" si="12"/>
        <v>36739808</v>
      </c>
      <c r="X53" s="179">
        <f t="shared" si="12"/>
        <v>312729358</v>
      </c>
      <c r="Y53" s="178">
        <f t="shared" si="12"/>
        <v>51736611</v>
      </c>
      <c r="Z53" s="179">
        <f t="shared" si="12"/>
        <v>292956252</v>
      </c>
      <c r="AA53" s="178">
        <f t="shared" si="12"/>
        <v>445184547</v>
      </c>
      <c r="AB53" s="179">
        <f t="shared" si="12"/>
        <v>3495247650</v>
      </c>
      <c r="AC53" s="182">
        <f t="shared" si="2"/>
        <v>3495.2476499999998</v>
      </c>
    </row>
    <row r="54" spans="1:29" x14ac:dyDescent="0.2">
      <c r="A54" s="20" t="s">
        <v>134</v>
      </c>
      <c r="B54" s="18"/>
      <c r="C54" s="178">
        <f t="shared" ref="C54:AB54" si="13">SUM(C55:C58)</f>
        <v>3431401</v>
      </c>
      <c r="D54" s="179">
        <f t="shared" si="13"/>
        <v>18013274</v>
      </c>
      <c r="E54" s="178">
        <f t="shared" si="13"/>
        <v>2744625</v>
      </c>
      <c r="F54" s="179">
        <f t="shared" si="13"/>
        <v>13611338</v>
      </c>
      <c r="G54" s="178">
        <f t="shared" si="13"/>
        <v>3374237</v>
      </c>
      <c r="H54" s="179">
        <f t="shared" si="13"/>
        <v>18802359</v>
      </c>
      <c r="I54" s="178">
        <f t="shared" si="13"/>
        <v>3315879</v>
      </c>
      <c r="J54" s="179">
        <f t="shared" si="13"/>
        <v>17917813</v>
      </c>
      <c r="K54" s="178">
        <f t="shared" si="13"/>
        <v>3208411</v>
      </c>
      <c r="L54" s="179">
        <f t="shared" si="13"/>
        <v>14094204</v>
      </c>
      <c r="M54" s="178">
        <f t="shared" si="13"/>
        <v>2959367</v>
      </c>
      <c r="N54" s="179">
        <f t="shared" si="13"/>
        <v>13610724</v>
      </c>
      <c r="O54" s="178">
        <f t="shared" si="13"/>
        <v>4051526</v>
      </c>
      <c r="P54" s="179">
        <f t="shared" si="13"/>
        <v>18811390</v>
      </c>
      <c r="Q54" s="178">
        <f t="shared" si="13"/>
        <v>5858985</v>
      </c>
      <c r="R54" s="179">
        <f t="shared" si="13"/>
        <v>21201866</v>
      </c>
      <c r="S54" s="178">
        <f t="shared" si="13"/>
        <v>4237363</v>
      </c>
      <c r="T54" s="179">
        <f t="shared" si="13"/>
        <v>18172205</v>
      </c>
      <c r="U54" s="178">
        <f t="shared" si="13"/>
        <v>5153202</v>
      </c>
      <c r="V54" s="179">
        <f t="shared" si="13"/>
        <v>21405907</v>
      </c>
      <c r="W54" s="178">
        <f t="shared" si="13"/>
        <v>4836359</v>
      </c>
      <c r="X54" s="179">
        <f t="shared" si="13"/>
        <v>22868462</v>
      </c>
      <c r="Y54" s="178">
        <f t="shared" si="13"/>
        <v>7061056</v>
      </c>
      <c r="Z54" s="179">
        <f t="shared" si="13"/>
        <v>21947718</v>
      </c>
      <c r="AA54" s="178">
        <f t="shared" si="13"/>
        <v>50232411</v>
      </c>
      <c r="AB54" s="179">
        <f t="shared" si="13"/>
        <v>220457260</v>
      </c>
      <c r="AC54" s="182">
        <f t="shared" si="2"/>
        <v>220.45725999999999</v>
      </c>
    </row>
    <row r="55" spans="1:29" x14ac:dyDescent="0.2">
      <c r="A55" s="195" t="s">
        <v>36</v>
      </c>
      <c r="B55" s="19" t="s">
        <v>76</v>
      </c>
      <c r="C55" s="246">
        <v>1880941</v>
      </c>
      <c r="D55" s="246">
        <v>13396364</v>
      </c>
      <c r="E55" s="246">
        <v>1452659</v>
      </c>
      <c r="F55" s="246">
        <v>9135738</v>
      </c>
      <c r="G55" s="246">
        <v>2008404</v>
      </c>
      <c r="H55" s="246">
        <v>14692316</v>
      </c>
      <c r="I55" s="246">
        <v>1624886</v>
      </c>
      <c r="J55" s="246">
        <v>11182813</v>
      </c>
      <c r="K55" s="246">
        <v>1055141</v>
      </c>
      <c r="L55" s="246">
        <v>4952740</v>
      </c>
      <c r="M55" s="246">
        <v>1261818</v>
      </c>
      <c r="N55" s="246">
        <v>5665685</v>
      </c>
      <c r="O55" s="246">
        <v>1515884</v>
      </c>
      <c r="P55" s="246">
        <v>8328978</v>
      </c>
      <c r="Q55" s="246">
        <v>3326718</v>
      </c>
      <c r="R55" s="246">
        <v>11866952</v>
      </c>
      <c r="S55" s="238">
        <v>1796327</v>
      </c>
      <c r="T55" s="237">
        <v>9120835</v>
      </c>
      <c r="U55" s="238">
        <v>2255845</v>
      </c>
      <c r="V55" s="237">
        <v>11740548</v>
      </c>
      <c r="W55" s="238">
        <v>2237270</v>
      </c>
      <c r="X55" s="237">
        <v>11581080</v>
      </c>
      <c r="Y55" s="238">
        <v>3139434</v>
      </c>
      <c r="Z55" s="238">
        <v>12029789</v>
      </c>
      <c r="AA55" s="236">
        <f t="shared" si="10"/>
        <v>23555327</v>
      </c>
      <c r="AB55" s="237">
        <f t="shared" si="10"/>
        <v>123693838</v>
      </c>
      <c r="AC55" s="182">
        <f t="shared" si="2"/>
        <v>123.693838</v>
      </c>
    </row>
    <row r="56" spans="1:29" x14ac:dyDescent="0.2">
      <c r="A56" s="195" t="s">
        <v>37</v>
      </c>
      <c r="B56" s="19" t="s">
        <v>77</v>
      </c>
      <c r="C56" s="246">
        <v>273661</v>
      </c>
      <c r="D56" s="246">
        <v>406744</v>
      </c>
      <c r="E56" s="246">
        <v>275127</v>
      </c>
      <c r="F56" s="246">
        <v>395411</v>
      </c>
      <c r="G56" s="246">
        <v>290125</v>
      </c>
      <c r="H56" s="246">
        <v>428282</v>
      </c>
      <c r="I56" s="246">
        <v>284310</v>
      </c>
      <c r="J56" s="246">
        <v>441260</v>
      </c>
      <c r="K56" s="246">
        <v>348298</v>
      </c>
      <c r="L56" s="246">
        <v>532798</v>
      </c>
      <c r="M56" s="246">
        <v>284009</v>
      </c>
      <c r="N56" s="246">
        <v>442342</v>
      </c>
      <c r="O56" s="246">
        <v>313567</v>
      </c>
      <c r="P56" s="246">
        <v>486654</v>
      </c>
      <c r="Q56" s="246">
        <v>277991</v>
      </c>
      <c r="R56" s="246">
        <v>413978</v>
      </c>
      <c r="S56" s="238">
        <v>397411</v>
      </c>
      <c r="T56" s="237">
        <v>492040</v>
      </c>
      <c r="U56" s="238">
        <v>386578</v>
      </c>
      <c r="V56" s="237">
        <v>593776</v>
      </c>
      <c r="W56" s="238">
        <v>524571</v>
      </c>
      <c r="X56" s="237">
        <v>695807</v>
      </c>
      <c r="Y56" s="238">
        <v>344361</v>
      </c>
      <c r="Z56" s="238">
        <v>503306</v>
      </c>
      <c r="AA56" s="236">
        <f t="shared" si="10"/>
        <v>4000009</v>
      </c>
      <c r="AB56" s="237">
        <f t="shared" si="10"/>
        <v>5832398</v>
      </c>
      <c r="AC56" s="182">
        <f t="shared" si="2"/>
        <v>5.8323980000000004</v>
      </c>
    </row>
    <row r="57" spans="1:29" x14ac:dyDescent="0.2">
      <c r="A57" s="195" t="s">
        <v>38</v>
      </c>
      <c r="B57" s="19" t="s">
        <v>115</v>
      </c>
      <c r="C57" s="246">
        <v>1276799</v>
      </c>
      <c r="D57" s="246">
        <v>4210166</v>
      </c>
      <c r="E57" s="246">
        <v>1016839</v>
      </c>
      <c r="F57" s="246">
        <v>4080189</v>
      </c>
      <c r="G57" s="246">
        <v>1075708</v>
      </c>
      <c r="H57" s="246">
        <v>3681761</v>
      </c>
      <c r="I57" s="246">
        <v>1406680</v>
      </c>
      <c r="J57" s="246">
        <v>6293733</v>
      </c>
      <c r="K57" s="246">
        <v>1804972</v>
      </c>
      <c r="L57" s="246">
        <v>8608666</v>
      </c>
      <c r="M57" s="246">
        <v>1408490</v>
      </c>
      <c r="N57" s="246">
        <v>7344346</v>
      </c>
      <c r="O57" s="246">
        <v>2222075</v>
      </c>
      <c r="P57" s="246">
        <v>9995758</v>
      </c>
      <c r="Q57" s="246">
        <v>2243576</v>
      </c>
      <c r="R57" s="246">
        <v>8874745</v>
      </c>
      <c r="S57" s="238">
        <v>2043625</v>
      </c>
      <c r="T57" s="237">
        <v>8559330</v>
      </c>
      <c r="U57" s="238">
        <v>2503129</v>
      </c>
      <c r="V57" s="237">
        <v>8973459</v>
      </c>
      <c r="W57" s="238">
        <v>2052468</v>
      </c>
      <c r="X57" s="237">
        <v>10310987</v>
      </c>
      <c r="Y57" s="238">
        <v>3563666</v>
      </c>
      <c r="Z57" s="238">
        <v>9269759</v>
      </c>
      <c r="AA57" s="236">
        <f t="shared" si="10"/>
        <v>22618027</v>
      </c>
      <c r="AB57" s="237">
        <f t="shared" si="10"/>
        <v>90202899</v>
      </c>
      <c r="AC57" s="182">
        <f t="shared" si="2"/>
        <v>90.202899000000002</v>
      </c>
    </row>
    <row r="58" spans="1:29" s="225" customFormat="1" x14ac:dyDescent="0.2">
      <c r="A58" s="195">
        <v>740</v>
      </c>
      <c r="B58" s="19" t="s">
        <v>119</v>
      </c>
      <c r="C58" s="246"/>
      <c r="D58" s="246"/>
      <c r="E58" s="246"/>
      <c r="F58" s="246"/>
      <c r="G58" s="246"/>
      <c r="H58" s="246"/>
      <c r="I58" s="246">
        <v>3</v>
      </c>
      <c r="J58" s="246">
        <v>7</v>
      </c>
      <c r="K58" s="246"/>
      <c r="L58" s="246"/>
      <c r="M58" s="246">
        <v>5050</v>
      </c>
      <c r="N58" s="246">
        <v>158351</v>
      </c>
      <c r="O58" s="246"/>
      <c r="P58" s="246"/>
      <c r="Q58" s="246">
        <v>10700</v>
      </c>
      <c r="R58" s="246">
        <v>46191</v>
      </c>
      <c r="S58" s="238"/>
      <c r="T58" s="237"/>
      <c r="U58" s="238">
        <v>7650</v>
      </c>
      <c r="V58" s="237">
        <v>98124</v>
      </c>
      <c r="W58" s="238">
        <v>22050</v>
      </c>
      <c r="X58" s="237">
        <v>280588</v>
      </c>
      <c r="Y58" s="238">
        <v>13595</v>
      </c>
      <c r="Z58" s="238">
        <v>144864</v>
      </c>
      <c r="AA58" s="236">
        <f t="shared" si="10"/>
        <v>59048</v>
      </c>
      <c r="AB58" s="237">
        <f t="shared" si="10"/>
        <v>728125</v>
      </c>
      <c r="AC58" s="182">
        <f t="shared" si="2"/>
        <v>0.72812500000000002</v>
      </c>
    </row>
    <row r="59" spans="1:29" x14ac:dyDescent="0.2">
      <c r="A59" s="20" t="s">
        <v>135</v>
      </c>
      <c r="B59" s="18"/>
      <c r="C59" s="178">
        <f t="shared" ref="C59:AB59" si="14">SUM(C60:C64)</f>
        <v>22870251</v>
      </c>
      <c r="D59" s="179">
        <f t="shared" si="14"/>
        <v>211471170</v>
      </c>
      <c r="E59" s="178">
        <f t="shared" si="14"/>
        <v>21704388</v>
      </c>
      <c r="F59" s="179">
        <f t="shared" si="14"/>
        <v>221879607</v>
      </c>
      <c r="G59" s="178">
        <f t="shared" si="14"/>
        <v>19760909</v>
      </c>
      <c r="H59" s="179">
        <f t="shared" si="14"/>
        <v>162659475</v>
      </c>
      <c r="I59" s="178">
        <f t="shared" si="14"/>
        <v>20550898</v>
      </c>
      <c r="J59" s="179">
        <f t="shared" si="14"/>
        <v>188285738</v>
      </c>
      <c r="K59" s="178">
        <f t="shared" si="14"/>
        <v>19906965</v>
      </c>
      <c r="L59" s="179">
        <f t="shared" si="14"/>
        <v>188463739</v>
      </c>
      <c r="M59" s="178">
        <f t="shared" si="14"/>
        <v>21668181</v>
      </c>
      <c r="N59" s="179">
        <f t="shared" si="14"/>
        <v>169809465</v>
      </c>
      <c r="O59" s="178">
        <f t="shared" si="14"/>
        <v>23872496</v>
      </c>
      <c r="P59" s="179">
        <f t="shared" si="14"/>
        <v>244067748</v>
      </c>
      <c r="Q59" s="178">
        <f t="shared" si="14"/>
        <v>23131217</v>
      </c>
      <c r="R59" s="179">
        <f t="shared" si="14"/>
        <v>228331332</v>
      </c>
      <c r="S59" s="178">
        <f t="shared" si="14"/>
        <v>25143156</v>
      </c>
      <c r="T59" s="179">
        <f t="shared" si="14"/>
        <v>253809769</v>
      </c>
      <c r="U59" s="178">
        <f t="shared" si="14"/>
        <v>29957333</v>
      </c>
      <c r="V59" s="179">
        <f t="shared" si="14"/>
        <v>250118700</v>
      </c>
      <c r="W59" s="178">
        <f t="shared" si="14"/>
        <v>22527342</v>
      </c>
      <c r="X59" s="179">
        <f t="shared" si="14"/>
        <v>195101783</v>
      </c>
      <c r="Y59" s="178">
        <f t="shared" si="14"/>
        <v>21978231</v>
      </c>
      <c r="Z59" s="179">
        <f t="shared" si="14"/>
        <v>197055250</v>
      </c>
      <c r="AA59" s="178">
        <f t="shared" si="14"/>
        <v>273071367</v>
      </c>
      <c r="AB59" s="179">
        <f t="shared" si="14"/>
        <v>2511053776</v>
      </c>
      <c r="AC59" s="182">
        <f t="shared" si="2"/>
        <v>2511.0537760000002</v>
      </c>
    </row>
    <row r="60" spans="1:29" x14ac:dyDescent="0.2">
      <c r="A60" s="197" t="s">
        <v>39</v>
      </c>
      <c r="B60" s="19" t="s">
        <v>116</v>
      </c>
      <c r="C60" s="246">
        <v>671615</v>
      </c>
      <c r="D60" s="246">
        <v>29774502</v>
      </c>
      <c r="E60" s="246">
        <v>814616</v>
      </c>
      <c r="F60" s="246">
        <v>28664411</v>
      </c>
      <c r="G60" s="246">
        <v>658963</v>
      </c>
      <c r="H60" s="246">
        <v>14054288</v>
      </c>
      <c r="I60" s="246">
        <v>847363</v>
      </c>
      <c r="J60" s="246">
        <v>22460377</v>
      </c>
      <c r="K60" s="246">
        <v>721166</v>
      </c>
      <c r="L60" s="246">
        <v>25640252</v>
      </c>
      <c r="M60" s="246">
        <v>1020626</v>
      </c>
      <c r="N60" s="246">
        <v>27276859</v>
      </c>
      <c r="O60" s="246">
        <v>908763</v>
      </c>
      <c r="P60" s="246">
        <v>30396094</v>
      </c>
      <c r="Q60" s="246">
        <v>750188</v>
      </c>
      <c r="R60" s="246">
        <v>25336475</v>
      </c>
      <c r="S60" s="238">
        <v>951429</v>
      </c>
      <c r="T60" s="237">
        <v>24987532</v>
      </c>
      <c r="U60" s="238">
        <v>869905</v>
      </c>
      <c r="V60" s="237">
        <v>26175363</v>
      </c>
      <c r="W60" s="238">
        <v>834633</v>
      </c>
      <c r="X60" s="237">
        <v>26670650</v>
      </c>
      <c r="Y60" s="238">
        <v>989371</v>
      </c>
      <c r="Z60" s="238">
        <v>26620174</v>
      </c>
      <c r="AA60" s="236">
        <f t="shared" si="10"/>
        <v>10038638</v>
      </c>
      <c r="AB60" s="237">
        <f t="shared" si="10"/>
        <v>308056977</v>
      </c>
      <c r="AC60" s="182">
        <f t="shared" si="2"/>
        <v>308.05697700000002</v>
      </c>
    </row>
    <row r="61" spans="1:29" x14ac:dyDescent="0.2">
      <c r="A61" s="197" t="s">
        <v>40</v>
      </c>
      <c r="B61" s="19" t="s">
        <v>78</v>
      </c>
      <c r="C61" s="246">
        <v>735606</v>
      </c>
      <c r="D61" s="246">
        <v>4200702</v>
      </c>
      <c r="E61" s="246">
        <v>1032870</v>
      </c>
      <c r="F61" s="246">
        <v>5662584</v>
      </c>
      <c r="G61" s="246">
        <v>1052353</v>
      </c>
      <c r="H61" s="246">
        <v>5871324</v>
      </c>
      <c r="I61" s="246">
        <v>688739</v>
      </c>
      <c r="J61" s="246">
        <v>6704193</v>
      </c>
      <c r="K61" s="246">
        <v>920190</v>
      </c>
      <c r="L61" s="246">
        <v>6868673</v>
      </c>
      <c r="M61" s="246">
        <v>1130694</v>
      </c>
      <c r="N61" s="246">
        <v>6091331</v>
      </c>
      <c r="O61" s="246">
        <v>1140046</v>
      </c>
      <c r="P61" s="246">
        <v>7610550</v>
      </c>
      <c r="Q61" s="246">
        <v>1146504</v>
      </c>
      <c r="R61" s="246">
        <v>6796415</v>
      </c>
      <c r="S61" s="238">
        <v>1317321</v>
      </c>
      <c r="T61" s="237">
        <v>8902501</v>
      </c>
      <c r="U61" s="238">
        <v>1270670</v>
      </c>
      <c r="V61" s="237">
        <v>9510566</v>
      </c>
      <c r="W61" s="238">
        <v>978524</v>
      </c>
      <c r="X61" s="237">
        <v>7488767</v>
      </c>
      <c r="Y61" s="238">
        <v>1281286</v>
      </c>
      <c r="Z61" s="238">
        <v>7014301</v>
      </c>
      <c r="AA61" s="236">
        <f t="shared" si="10"/>
        <v>12694803</v>
      </c>
      <c r="AB61" s="237">
        <f t="shared" si="10"/>
        <v>82721907</v>
      </c>
      <c r="AC61" s="182">
        <f t="shared" si="2"/>
        <v>82.721907000000002</v>
      </c>
    </row>
    <row r="62" spans="1:29" x14ac:dyDescent="0.2">
      <c r="A62" s="197" t="s">
        <v>41</v>
      </c>
      <c r="B62" s="19" t="s">
        <v>79</v>
      </c>
      <c r="C62" s="246">
        <v>2070147</v>
      </c>
      <c r="D62" s="246">
        <v>15366877</v>
      </c>
      <c r="E62" s="246">
        <v>1924722</v>
      </c>
      <c r="F62" s="246">
        <v>15234479</v>
      </c>
      <c r="G62" s="246">
        <v>1921235</v>
      </c>
      <c r="H62" s="246">
        <v>14986256</v>
      </c>
      <c r="I62" s="246">
        <v>1977452</v>
      </c>
      <c r="J62" s="246">
        <v>15606035</v>
      </c>
      <c r="K62" s="246">
        <v>1917934</v>
      </c>
      <c r="L62" s="246">
        <v>14880815</v>
      </c>
      <c r="M62" s="246">
        <v>1505361</v>
      </c>
      <c r="N62" s="246">
        <v>12547049</v>
      </c>
      <c r="O62" s="246">
        <v>1941772</v>
      </c>
      <c r="P62" s="246">
        <v>19127413</v>
      </c>
      <c r="Q62" s="246">
        <v>2315534</v>
      </c>
      <c r="R62" s="246">
        <v>15218969</v>
      </c>
      <c r="S62" s="238">
        <v>2171394</v>
      </c>
      <c r="T62" s="237">
        <v>13587929</v>
      </c>
      <c r="U62" s="238">
        <v>2182008</v>
      </c>
      <c r="V62" s="237">
        <v>14480668</v>
      </c>
      <c r="W62" s="238">
        <v>2337756</v>
      </c>
      <c r="X62" s="237">
        <v>13974292</v>
      </c>
      <c r="Y62" s="238">
        <v>1968741</v>
      </c>
      <c r="Z62" s="238">
        <v>14208907</v>
      </c>
      <c r="AA62" s="236">
        <f t="shared" si="10"/>
        <v>24234056</v>
      </c>
      <c r="AB62" s="237">
        <f t="shared" si="10"/>
        <v>179219689</v>
      </c>
      <c r="AC62" s="182">
        <f t="shared" si="2"/>
        <v>179.21968899999999</v>
      </c>
    </row>
    <row r="63" spans="1:29" x14ac:dyDescent="0.2">
      <c r="A63" s="197" t="s">
        <v>42</v>
      </c>
      <c r="B63" s="19" t="s">
        <v>80</v>
      </c>
      <c r="C63" s="246">
        <v>17584307</v>
      </c>
      <c r="D63" s="246">
        <v>142239939</v>
      </c>
      <c r="E63" s="246">
        <v>15554586</v>
      </c>
      <c r="F63" s="246">
        <v>145956809</v>
      </c>
      <c r="G63" s="246">
        <v>13955546</v>
      </c>
      <c r="H63" s="246">
        <v>111242440</v>
      </c>
      <c r="I63" s="246">
        <v>14945646</v>
      </c>
      <c r="J63" s="246">
        <v>118041015</v>
      </c>
      <c r="K63" s="246">
        <v>13431684</v>
      </c>
      <c r="L63" s="246">
        <v>105112973</v>
      </c>
      <c r="M63" s="246">
        <v>14775437</v>
      </c>
      <c r="N63" s="246">
        <v>98900210</v>
      </c>
      <c r="O63" s="246">
        <v>16785819</v>
      </c>
      <c r="P63" s="246">
        <v>151560197</v>
      </c>
      <c r="Q63" s="246">
        <v>15373526</v>
      </c>
      <c r="R63" s="246">
        <v>154202448</v>
      </c>
      <c r="S63" s="238">
        <v>18211440</v>
      </c>
      <c r="T63" s="237">
        <v>182728588</v>
      </c>
      <c r="U63" s="238">
        <v>22493916</v>
      </c>
      <c r="V63" s="237">
        <v>172628964</v>
      </c>
      <c r="W63" s="238">
        <v>16221695</v>
      </c>
      <c r="X63" s="237">
        <v>122058792</v>
      </c>
      <c r="Y63" s="238">
        <v>15492453</v>
      </c>
      <c r="Z63" s="238">
        <v>122743847</v>
      </c>
      <c r="AA63" s="236">
        <f t="shared" si="10"/>
        <v>194826055</v>
      </c>
      <c r="AB63" s="237">
        <f t="shared" si="10"/>
        <v>1627416222</v>
      </c>
      <c r="AC63" s="182">
        <f t="shared" si="2"/>
        <v>1627.4162220000001</v>
      </c>
    </row>
    <row r="64" spans="1:29" x14ac:dyDescent="0.2">
      <c r="A64" s="197" t="s">
        <v>43</v>
      </c>
      <c r="B64" s="19" t="s">
        <v>81</v>
      </c>
      <c r="C64" s="246">
        <v>1808576</v>
      </c>
      <c r="D64" s="246">
        <v>19889150</v>
      </c>
      <c r="E64" s="246">
        <v>2377594</v>
      </c>
      <c r="F64" s="246">
        <v>26361324</v>
      </c>
      <c r="G64" s="246">
        <v>2172812</v>
      </c>
      <c r="H64" s="246">
        <v>16505167</v>
      </c>
      <c r="I64" s="246">
        <v>2091698</v>
      </c>
      <c r="J64" s="246">
        <v>25474118</v>
      </c>
      <c r="K64" s="246">
        <v>2915991</v>
      </c>
      <c r="L64" s="246">
        <v>35961026</v>
      </c>
      <c r="M64" s="246">
        <v>3236063</v>
      </c>
      <c r="N64" s="246">
        <v>24994016</v>
      </c>
      <c r="O64" s="246">
        <v>3096096</v>
      </c>
      <c r="P64" s="246">
        <v>35373494</v>
      </c>
      <c r="Q64" s="246">
        <v>3545465</v>
      </c>
      <c r="R64" s="246">
        <v>26777025</v>
      </c>
      <c r="S64" s="238">
        <v>2491572</v>
      </c>
      <c r="T64" s="237">
        <v>23603219</v>
      </c>
      <c r="U64" s="238">
        <v>3140834</v>
      </c>
      <c r="V64" s="237">
        <v>27323139</v>
      </c>
      <c r="W64" s="238">
        <v>2154734</v>
      </c>
      <c r="X64" s="237">
        <v>24909282</v>
      </c>
      <c r="Y64" s="238">
        <v>2246380</v>
      </c>
      <c r="Z64" s="238">
        <v>26468021</v>
      </c>
      <c r="AA64" s="236">
        <f t="shared" si="10"/>
        <v>31277815</v>
      </c>
      <c r="AB64" s="237">
        <f t="shared" si="10"/>
        <v>313638981</v>
      </c>
      <c r="AC64" s="182">
        <f t="shared" si="2"/>
        <v>313.638981</v>
      </c>
    </row>
    <row r="65" spans="1:36" x14ac:dyDescent="0.2">
      <c r="A65" s="20" t="s">
        <v>136</v>
      </c>
      <c r="B65" s="22"/>
      <c r="C65" s="178">
        <f t="shared" ref="C65:AB65" si="15">SUM(C66:C67)</f>
        <v>10655823</v>
      </c>
      <c r="D65" s="179">
        <f t="shared" si="15"/>
        <v>55862356</v>
      </c>
      <c r="E65" s="178">
        <f t="shared" si="15"/>
        <v>7229774</v>
      </c>
      <c r="F65" s="179">
        <f t="shared" si="15"/>
        <v>37876353</v>
      </c>
      <c r="G65" s="178">
        <f t="shared" si="15"/>
        <v>5621855</v>
      </c>
      <c r="H65" s="179">
        <f t="shared" si="15"/>
        <v>55532874</v>
      </c>
      <c r="I65" s="178">
        <f t="shared" si="15"/>
        <v>9447535</v>
      </c>
      <c r="J65" s="179">
        <f t="shared" si="15"/>
        <v>51589105</v>
      </c>
      <c r="K65" s="178">
        <f t="shared" si="15"/>
        <v>7848748</v>
      </c>
      <c r="L65" s="179">
        <f t="shared" si="15"/>
        <v>40865457</v>
      </c>
      <c r="M65" s="178">
        <f t="shared" si="15"/>
        <v>7837909</v>
      </c>
      <c r="N65" s="179">
        <f t="shared" si="15"/>
        <v>49319824</v>
      </c>
      <c r="O65" s="178">
        <f t="shared" si="15"/>
        <v>12136750</v>
      </c>
      <c r="P65" s="179">
        <f t="shared" si="15"/>
        <v>84962041</v>
      </c>
      <c r="Q65" s="178">
        <f t="shared" si="15"/>
        <v>8511095</v>
      </c>
      <c r="R65" s="179">
        <f t="shared" si="15"/>
        <v>97720707</v>
      </c>
      <c r="S65" s="178">
        <f t="shared" si="15"/>
        <v>9344118</v>
      </c>
      <c r="T65" s="179">
        <f t="shared" si="15"/>
        <v>59516810</v>
      </c>
      <c r="U65" s="178">
        <f t="shared" si="15"/>
        <v>11173731</v>
      </c>
      <c r="V65" s="179">
        <f t="shared" si="15"/>
        <v>61778690</v>
      </c>
      <c r="W65" s="178">
        <f t="shared" si="15"/>
        <v>9376107</v>
      </c>
      <c r="X65" s="179">
        <f t="shared" si="15"/>
        <v>94759113</v>
      </c>
      <c r="Y65" s="178">
        <f t="shared" si="15"/>
        <v>22697324</v>
      </c>
      <c r="Z65" s="179">
        <f t="shared" si="15"/>
        <v>73953284</v>
      </c>
      <c r="AA65" s="178">
        <f t="shared" si="15"/>
        <v>121880769</v>
      </c>
      <c r="AB65" s="179">
        <f t="shared" si="15"/>
        <v>763736614</v>
      </c>
      <c r="AC65" s="182">
        <f t="shared" si="2"/>
        <v>763.73661400000003</v>
      </c>
    </row>
    <row r="66" spans="1:36" x14ac:dyDescent="0.2">
      <c r="A66" s="197" t="s">
        <v>45</v>
      </c>
      <c r="B66" s="19" t="s">
        <v>83</v>
      </c>
      <c r="C66" s="246">
        <v>10488832</v>
      </c>
      <c r="D66" s="246">
        <v>55210808</v>
      </c>
      <c r="E66" s="246">
        <v>7081474</v>
      </c>
      <c r="F66" s="246">
        <v>37277917</v>
      </c>
      <c r="G66" s="246">
        <v>5568112</v>
      </c>
      <c r="H66" s="246">
        <v>55185728</v>
      </c>
      <c r="I66" s="246">
        <v>9254050</v>
      </c>
      <c r="J66" s="246">
        <v>51031846</v>
      </c>
      <c r="K66" s="246">
        <v>7638032</v>
      </c>
      <c r="L66" s="246">
        <v>40453064</v>
      </c>
      <c r="M66" s="246">
        <v>7535601</v>
      </c>
      <c r="N66" s="246">
        <v>48676671</v>
      </c>
      <c r="O66" s="246">
        <v>11960710</v>
      </c>
      <c r="P66" s="246">
        <v>84552771</v>
      </c>
      <c r="Q66" s="246">
        <v>8299583</v>
      </c>
      <c r="R66" s="246">
        <v>96941700</v>
      </c>
      <c r="S66" s="238">
        <v>8892681</v>
      </c>
      <c r="T66" s="237">
        <v>57797280</v>
      </c>
      <c r="U66" s="238">
        <v>10879124</v>
      </c>
      <c r="V66" s="237">
        <v>61058066</v>
      </c>
      <c r="W66" s="238">
        <v>9158141</v>
      </c>
      <c r="X66" s="237">
        <v>93709285</v>
      </c>
      <c r="Y66" s="238">
        <v>22601730</v>
      </c>
      <c r="Z66" s="238">
        <v>73393737</v>
      </c>
      <c r="AA66" s="236">
        <f t="shared" si="10"/>
        <v>119358070</v>
      </c>
      <c r="AB66" s="237">
        <f t="shared" si="10"/>
        <v>755288873</v>
      </c>
      <c r="AC66" s="182">
        <f t="shared" si="2"/>
        <v>755.28887299999997</v>
      </c>
    </row>
    <row r="67" spans="1:36" x14ac:dyDescent="0.2">
      <c r="A67" s="197" t="s">
        <v>46</v>
      </c>
      <c r="B67" s="19" t="s">
        <v>84</v>
      </c>
      <c r="C67" s="246">
        <v>166991</v>
      </c>
      <c r="D67" s="246">
        <v>651548</v>
      </c>
      <c r="E67" s="246">
        <v>148300</v>
      </c>
      <c r="F67" s="246">
        <v>598436</v>
      </c>
      <c r="G67" s="246">
        <v>53743</v>
      </c>
      <c r="H67" s="246">
        <v>347146</v>
      </c>
      <c r="I67" s="246">
        <v>193485</v>
      </c>
      <c r="J67" s="246">
        <v>557259</v>
      </c>
      <c r="K67" s="246">
        <v>210716</v>
      </c>
      <c r="L67" s="246">
        <v>412393</v>
      </c>
      <c r="M67" s="246">
        <v>302308</v>
      </c>
      <c r="N67" s="246">
        <v>643153</v>
      </c>
      <c r="O67" s="246">
        <v>176040</v>
      </c>
      <c r="P67" s="246">
        <v>409270</v>
      </c>
      <c r="Q67" s="246">
        <v>211512</v>
      </c>
      <c r="R67" s="246">
        <v>779007</v>
      </c>
      <c r="S67" s="238">
        <v>451437</v>
      </c>
      <c r="T67" s="237">
        <v>1719530</v>
      </c>
      <c r="U67" s="238">
        <v>294607</v>
      </c>
      <c r="V67" s="237">
        <v>720624</v>
      </c>
      <c r="W67" s="238">
        <v>217966</v>
      </c>
      <c r="X67" s="237">
        <v>1049828</v>
      </c>
      <c r="Y67" s="238">
        <v>95594</v>
      </c>
      <c r="Z67" s="238">
        <v>559547</v>
      </c>
      <c r="AA67" s="236">
        <f t="shared" si="10"/>
        <v>2522699</v>
      </c>
      <c r="AB67" s="237">
        <f t="shared" si="10"/>
        <v>8447741</v>
      </c>
      <c r="AC67" s="182">
        <f t="shared" si="2"/>
        <v>8.4477410000000006</v>
      </c>
    </row>
    <row r="68" spans="1:36" x14ac:dyDescent="0.2">
      <c r="A68" s="23" t="s">
        <v>49</v>
      </c>
      <c r="B68" s="18"/>
      <c r="C68" s="178">
        <f t="shared" ref="C68:AB68" si="16">SUM(C69:C72)</f>
        <v>534588</v>
      </c>
      <c r="D68" s="179">
        <f t="shared" si="16"/>
        <v>3744679</v>
      </c>
      <c r="E68" s="178">
        <f t="shared" si="16"/>
        <v>193441</v>
      </c>
      <c r="F68" s="179">
        <f t="shared" si="16"/>
        <v>4361239</v>
      </c>
      <c r="G68" s="178">
        <f t="shared" si="16"/>
        <v>231355</v>
      </c>
      <c r="H68" s="179">
        <f t="shared" si="16"/>
        <v>3049517</v>
      </c>
      <c r="I68" s="178">
        <f t="shared" si="16"/>
        <v>149649</v>
      </c>
      <c r="J68" s="179">
        <f t="shared" si="16"/>
        <v>3735262</v>
      </c>
      <c r="K68" s="178">
        <f t="shared" si="16"/>
        <v>202810</v>
      </c>
      <c r="L68" s="179">
        <f t="shared" si="16"/>
        <v>2557010</v>
      </c>
      <c r="M68" s="178">
        <f t="shared" si="16"/>
        <v>179475</v>
      </c>
      <c r="N68" s="179">
        <f t="shared" si="16"/>
        <v>3545659</v>
      </c>
      <c r="O68" s="178">
        <f t="shared" si="16"/>
        <v>234146</v>
      </c>
      <c r="P68" s="179">
        <f t="shared" si="16"/>
        <v>5740886</v>
      </c>
      <c r="Q68" s="178">
        <f t="shared" si="16"/>
        <v>166617</v>
      </c>
      <c r="R68" s="179">
        <f t="shared" si="16"/>
        <v>4040797</v>
      </c>
      <c r="S68" s="178">
        <f t="shared" si="16"/>
        <v>205472</v>
      </c>
      <c r="T68" s="179">
        <f t="shared" si="16"/>
        <v>6326331</v>
      </c>
      <c r="U68" s="178">
        <f t="shared" si="16"/>
        <v>304930</v>
      </c>
      <c r="V68" s="179">
        <f t="shared" si="16"/>
        <v>3221929</v>
      </c>
      <c r="W68" s="178">
        <f t="shared" si="16"/>
        <v>232381</v>
      </c>
      <c r="X68" s="179">
        <f t="shared" si="16"/>
        <v>4084447</v>
      </c>
      <c r="Y68" s="178">
        <f t="shared" si="16"/>
        <v>297218</v>
      </c>
      <c r="Z68" s="179">
        <f t="shared" si="16"/>
        <v>5733319</v>
      </c>
      <c r="AA68" s="178">
        <f t="shared" si="16"/>
        <v>2932082</v>
      </c>
      <c r="AB68" s="179">
        <f t="shared" si="16"/>
        <v>50141075</v>
      </c>
      <c r="AC68" s="182">
        <f t="shared" si="2"/>
        <v>50.141075000000001</v>
      </c>
    </row>
    <row r="69" spans="1:36" x14ac:dyDescent="0.2">
      <c r="A69" s="199" t="s">
        <v>103</v>
      </c>
      <c r="B69" s="19" t="s">
        <v>104</v>
      </c>
      <c r="C69" s="246">
        <v>51</v>
      </c>
      <c r="D69" s="246">
        <v>2066569</v>
      </c>
      <c r="E69" s="246">
        <v>93</v>
      </c>
      <c r="F69" s="246">
        <v>3234266</v>
      </c>
      <c r="G69" s="246">
        <v>55</v>
      </c>
      <c r="H69" s="246">
        <v>1883347</v>
      </c>
      <c r="I69" s="246">
        <v>58</v>
      </c>
      <c r="J69" s="246">
        <v>2463947</v>
      </c>
      <c r="K69" s="246">
        <v>31</v>
      </c>
      <c r="L69" s="246">
        <v>1317408</v>
      </c>
      <c r="M69" s="246">
        <v>57</v>
      </c>
      <c r="N69" s="246">
        <v>2403785</v>
      </c>
      <c r="O69" s="246">
        <v>88</v>
      </c>
      <c r="P69" s="246">
        <v>3619882</v>
      </c>
      <c r="Q69" s="246">
        <v>53</v>
      </c>
      <c r="R69" s="246">
        <v>2251549</v>
      </c>
      <c r="S69" s="238">
        <v>117</v>
      </c>
      <c r="T69" s="237">
        <v>4651558</v>
      </c>
      <c r="U69" s="238">
        <v>47</v>
      </c>
      <c r="V69" s="237">
        <v>1866058</v>
      </c>
      <c r="W69" s="238">
        <v>53</v>
      </c>
      <c r="X69" s="237">
        <v>2034350</v>
      </c>
      <c r="Y69" s="238">
        <v>33</v>
      </c>
      <c r="Z69" s="238">
        <v>974898</v>
      </c>
      <c r="AA69" s="236">
        <f t="shared" ref="AA69:AB71" si="17">C69+E69+G69+I69+K69+M69+O69+Q69+S69+U69+W69+Y69</f>
        <v>736</v>
      </c>
      <c r="AB69" s="237">
        <f t="shared" si="17"/>
        <v>28767617</v>
      </c>
      <c r="AC69" s="182">
        <f t="shared" si="2"/>
        <v>28.767617000000001</v>
      </c>
    </row>
    <row r="70" spans="1:36" x14ac:dyDescent="0.2">
      <c r="A70" s="196" t="s">
        <v>1</v>
      </c>
      <c r="B70" s="19" t="s">
        <v>48</v>
      </c>
      <c r="C70" s="246">
        <v>89</v>
      </c>
      <c r="D70" s="246">
        <v>568986</v>
      </c>
      <c r="E70" s="246">
        <v>36</v>
      </c>
      <c r="F70" s="246">
        <v>449990</v>
      </c>
      <c r="G70" s="246">
        <v>33</v>
      </c>
      <c r="H70" s="246">
        <v>474550</v>
      </c>
      <c r="I70" s="246">
        <v>53</v>
      </c>
      <c r="J70" s="246">
        <v>775230</v>
      </c>
      <c r="K70" s="246">
        <v>34</v>
      </c>
      <c r="L70" s="246">
        <v>492970</v>
      </c>
      <c r="M70" s="246">
        <v>35</v>
      </c>
      <c r="N70" s="246">
        <v>516223</v>
      </c>
      <c r="O70" s="246">
        <v>79</v>
      </c>
      <c r="P70" s="246">
        <v>1256982</v>
      </c>
      <c r="Q70" s="246">
        <v>73</v>
      </c>
      <c r="R70" s="246">
        <v>1158722</v>
      </c>
      <c r="S70" s="238">
        <v>68</v>
      </c>
      <c r="T70" s="237">
        <v>940531</v>
      </c>
      <c r="U70" s="238">
        <v>43</v>
      </c>
      <c r="V70" s="237">
        <v>512226</v>
      </c>
      <c r="W70" s="238">
        <v>41</v>
      </c>
      <c r="X70" s="237">
        <v>455694</v>
      </c>
      <c r="Y70" s="238">
        <v>20</v>
      </c>
      <c r="Z70" s="238">
        <v>260316</v>
      </c>
      <c r="AA70" s="236">
        <f t="shared" si="17"/>
        <v>604</v>
      </c>
      <c r="AB70" s="237">
        <f t="shared" si="17"/>
        <v>7862420</v>
      </c>
      <c r="AC70" s="182">
        <f t="shared" si="2"/>
        <v>7.8624200000000002</v>
      </c>
    </row>
    <row r="71" spans="1:36" x14ac:dyDescent="0.2">
      <c r="A71" s="196" t="s">
        <v>2</v>
      </c>
      <c r="B71" s="19" t="s">
        <v>49</v>
      </c>
      <c r="C71" s="246">
        <v>28591</v>
      </c>
      <c r="D71" s="246">
        <v>363535</v>
      </c>
      <c r="E71" s="246">
        <v>13307</v>
      </c>
      <c r="F71" s="246">
        <v>170766</v>
      </c>
      <c r="G71" s="246">
        <v>7694</v>
      </c>
      <c r="H71" s="246">
        <v>142243</v>
      </c>
      <c r="I71" s="246">
        <v>7001</v>
      </c>
      <c r="J71" s="246">
        <v>132822</v>
      </c>
      <c r="K71" s="246">
        <v>4772</v>
      </c>
      <c r="L71" s="246">
        <v>213410</v>
      </c>
      <c r="M71" s="246">
        <v>6277</v>
      </c>
      <c r="N71" s="246">
        <v>167078</v>
      </c>
      <c r="O71" s="246">
        <v>9160</v>
      </c>
      <c r="P71" s="246">
        <v>271838</v>
      </c>
      <c r="Q71" s="246">
        <v>6043</v>
      </c>
      <c r="R71" s="246">
        <v>116282</v>
      </c>
      <c r="S71" s="238">
        <v>6646</v>
      </c>
      <c r="T71" s="237">
        <v>182482</v>
      </c>
      <c r="U71" s="238">
        <v>6679</v>
      </c>
      <c r="V71" s="237">
        <v>175695</v>
      </c>
      <c r="W71" s="238">
        <v>28198</v>
      </c>
      <c r="X71" s="237">
        <v>998586</v>
      </c>
      <c r="Y71" s="238">
        <v>99508</v>
      </c>
      <c r="Z71" s="238">
        <v>4016150</v>
      </c>
      <c r="AA71" s="236">
        <f t="shared" si="17"/>
        <v>223876</v>
      </c>
      <c r="AB71" s="237">
        <f t="shared" si="17"/>
        <v>6950887</v>
      </c>
      <c r="AC71" s="182">
        <f t="shared" ref="AC71:AC74" si="18">AB71/1000000</f>
        <v>6.9508869999999998</v>
      </c>
    </row>
    <row r="72" spans="1:36" x14ac:dyDescent="0.2">
      <c r="A72" s="136" t="s">
        <v>85</v>
      </c>
      <c r="B72" s="198" t="s">
        <v>86</v>
      </c>
      <c r="C72" s="226">
        <v>505857</v>
      </c>
      <c r="D72" s="226">
        <v>745589</v>
      </c>
      <c r="E72" s="226">
        <v>180005</v>
      </c>
      <c r="F72" s="226">
        <v>506217</v>
      </c>
      <c r="G72" s="226">
        <v>223573</v>
      </c>
      <c r="H72" s="226">
        <v>549377</v>
      </c>
      <c r="I72" s="226">
        <v>142537</v>
      </c>
      <c r="J72" s="226">
        <v>363263</v>
      </c>
      <c r="K72" s="226">
        <v>197973</v>
      </c>
      <c r="L72" s="226">
        <v>533222</v>
      </c>
      <c r="M72" s="226">
        <v>173106</v>
      </c>
      <c r="N72" s="249">
        <v>458573</v>
      </c>
      <c r="O72" s="249">
        <v>224819</v>
      </c>
      <c r="P72" s="249">
        <v>592184</v>
      </c>
      <c r="Q72" s="226">
        <v>160448</v>
      </c>
      <c r="R72" s="226">
        <v>514244</v>
      </c>
      <c r="S72" s="249">
        <v>198641</v>
      </c>
      <c r="T72" s="250">
        <v>551760</v>
      </c>
      <c r="U72" s="249">
        <v>298161</v>
      </c>
      <c r="V72" s="250">
        <v>667950</v>
      </c>
      <c r="W72" s="249">
        <v>204089</v>
      </c>
      <c r="X72" s="250">
        <v>595817</v>
      </c>
      <c r="Y72" s="249">
        <v>197657</v>
      </c>
      <c r="Z72" s="249">
        <v>481955</v>
      </c>
      <c r="AA72" s="251">
        <f t="shared" si="10"/>
        <v>2706866</v>
      </c>
      <c r="AB72" s="250">
        <f t="shared" si="10"/>
        <v>6560151</v>
      </c>
      <c r="AC72" s="182">
        <f t="shared" si="18"/>
        <v>6.5601510000000003</v>
      </c>
    </row>
    <row r="73" spans="1:36" x14ac:dyDescent="0.2">
      <c r="A73" s="242" t="s">
        <v>102</v>
      </c>
      <c r="B73" s="243"/>
      <c r="C73" s="238"/>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182">
        <f t="shared" si="18"/>
        <v>0</v>
      </c>
    </row>
    <row r="74" spans="1:36" x14ac:dyDescent="0.2">
      <c r="A74" s="180" t="s">
        <v>106</v>
      </c>
      <c r="B74" s="243"/>
      <c r="I74" s="243"/>
      <c r="J74" s="243"/>
      <c r="K74" s="238"/>
      <c r="L74" s="238"/>
      <c r="M74" s="238"/>
      <c r="N74" s="238"/>
      <c r="O74" s="238"/>
      <c r="P74" s="238"/>
      <c r="Q74" s="238"/>
      <c r="R74" s="238"/>
      <c r="S74" s="238"/>
      <c r="T74" s="238"/>
      <c r="U74" s="238"/>
      <c r="V74" s="238"/>
      <c r="W74" s="238"/>
      <c r="X74" s="238"/>
      <c r="Y74" s="238"/>
      <c r="Z74" s="238"/>
      <c r="AA74" s="238"/>
      <c r="AB74" s="238"/>
      <c r="AC74" s="182">
        <f t="shared" si="18"/>
        <v>0</v>
      </c>
    </row>
    <row r="75" spans="1:36" x14ac:dyDescent="0.2">
      <c r="A75" s="244"/>
      <c r="B75" s="243"/>
      <c r="I75" s="238"/>
      <c r="J75" s="238"/>
      <c r="K75" s="238"/>
      <c r="L75" s="238"/>
      <c r="M75" s="238"/>
      <c r="N75" s="238"/>
      <c r="O75" s="238"/>
      <c r="P75" s="238"/>
      <c r="Q75" s="238"/>
      <c r="R75" s="238"/>
      <c r="S75" s="238"/>
      <c r="T75" s="238"/>
      <c r="U75" s="238"/>
      <c r="V75" s="238"/>
      <c r="W75" s="238"/>
      <c r="X75" s="238"/>
      <c r="Y75" s="238"/>
      <c r="Z75" s="238"/>
      <c r="AA75" s="238"/>
      <c r="AB75" s="238"/>
    </row>
    <row r="80" spans="1:36" x14ac:dyDescent="0.2">
      <c r="W80" s="233" t="s">
        <v>229</v>
      </c>
      <c r="X80" s="233" t="s">
        <v>230</v>
      </c>
      <c r="Y80" s="233" t="s">
        <v>125</v>
      </c>
      <c r="Z80" s="233" t="s">
        <v>126</v>
      </c>
      <c r="AA80" s="233" t="s">
        <v>128</v>
      </c>
      <c r="AB80" s="233" t="s">
        <v>129</v>
      </c>
      <c r="AC80" s="233" t="s">
        <v>130</v>
      </c>
      <c r="AD80" s="233" t="s">
        <v>132</v>
      </c>
      <c r="AE80" s="233" t="s">
        <v>82</v>
      </c>
      <c r="AF80" s="233" t="s">
        <v>134</v>
      </c>
      <c r="AG80" s="233" t="s">
        <v>135</v>
      </c>
      <c r="AH80" s="233" t="s">
        <v>136</v>
      </c>
      <c r="AI80" s="233" t="s">
        <v>49</v>
      </c>
      <c r="AJ80" s="233" t="s">
        <v>86</v>
      </c>
    </row>
    <row r="81" spans="23:36" x14ac:dyDescent="0.2">
      <c r="W81" s="233" t="s">
        <v>88</v>
      </c>
      <c r="X81" s="233" t="s">
        <v>117</v>
      </c>
      <c r="Y81" s="233">
        <v>39120630</v>
      </c>
      <c r="Z81" s="233">
        <v>18979905</v>
      </c>
      <c r="AA81" s="233">
        <v>80126077</v>
      </c>
      <c r="AB81" s="233">
        <v>13994481</v>
      </c>
      <c r="AC81" s="233">
        <v>152429261</v>
      </c>
      <c r="AD81" s="233">
        <v>80560307</v>
      </c>
      <c r="AE81" s="233">
        <v>6705005</v>
      </c>
      <c r="AF81" s="233">
        <v>3431401</v>
      </c>
      <c r="AG81" s="233">
        <v>22870251</v>
      </c>
      <c r="AH81" s="233">
        <v>10655823</v>
      </c>
      <c r="AI81" s="233">
        <v>534588</v>
      </c>
      <c r="AJ81" s="233">
        <v>505857</v>
      </c>
    </row>
    <row r="82" spans="23:36" x14ac:dyDescent="0.2">
      <c r="W82" s="233" t="s">
        <v>89</v>
      </c>
      <c r="X82" s="233" t="s">
        <v>117</v>
      </c>
      <c r="Y82" s="233">
        <v>42043868</v>
      </c>
      <c r="Z82" s="233">
        <v>18369503</v>
      </c>
      <c r="AA82" s="233">
        <v>104305603</v>
      </c>
      <c r="AB82" s="233">
        <v>14198035</v>
      </c>
      <c r="AC82" s="233">
        <v>145714607</v>
      </c>
      <c r="AD82" s="233">
        <v>70676417</v>
      </c>
      <c r="AE82" s="233">
        <v>6732638</v>
      </c>
      <c r="AF82" s="233">
        <v>2744625</v>
      </c>
      <c r="AG82" s="233">
        <v>21704388</v>
      </c>
      <c r="AH82" s="233">
        <v>7229774</v>
      </c>
      <c r="AI82" s="233">
        <v>193441</v>
      </c>
      <c r="AJ82" s="233">
        <v>180005</v>
      </c>
    </row>
    <row r="83" spans="23:36" x14ac:dyDescent="0.2">
      <c r="W83" s="233" t="s">
        <v>90</v>
      </c>
      <c r="X83" s="233" t="s">
        <v>117</v>
      </c>
      <c r="Y83" s="233">
        <v>40407549</v>
      </c>
      <c r="Z83" s="233">
        <v>16733253</v>
      </c>
      <c r="AA83" s="233">
        <v>68771703</v>
      </c>
      <c r="AB83" s="233">
        <v>11533949</v>
      </c>
      <c r="AC83" s="233">
        <v>144954223</v>
      </c>
      <c r="AD83" s="233">
        <v>66820862</v>
      </c>
      <c r="AE83" s="233">
        <v>6950323</v>
      </c>
      <c r="AF83" s="233">
        <v>3374237</v>
      </c>
      <c r="AG83" s="233">
        <v>19760909</v>
      </c>
      <c r="AH83" s="233">
        <v>5621855</v>
      </c>
      <c r="AI83" s="233">
        <v>231355</v>
      </c>
      <c r="AJ83" s="233">
        <v>223573</v>
      </c>
    </row>
    <row r="84" spans="23:36" x14ac:dyDescent="0.2">
      <c r="W84" s="233" t="s">
        <v>91</v>
      </c>
      <c r="X84" s="233" t="s">
        <v>117</v>
      </c>
      <c r="Y84" s="233">
        <v>37400766</v>
      </c>
      <c r="Z84" s="233">
        <v>14235323</v>
      </c>
      <c r="AA84" s="233">
        <v>80362020</v>
      </c>
      <c r="AB84" s="233">
        <v>15433451</v>
      </c>
      <c r="AC84" s="233">
        <v>156492636</v>
      </c>
      <c r="AD84" s="233">
        <v>82767905</v>
      </c>
      <c r="AE84" s="233">
        <v>6466736</v>
      </c>
      <c r="AF84" s="233">
        <v>3315879</v>
      </c>
      <c r="AG84" s="233">
        <v>20550898</v>
      </c>
      <c r="AH84" s="233">
        <v>9447535</v>
      </c>
      <c r="AI84" s="233">
        <v>149649</v>
      </c>
      <c r="AJ84" s="233">
        <v>142537</v>
      </c>
    </row>
    <row r="85" spans="23:36" x14ac:dyDescent="0.2">
      <c r="W85" s="233" t="s">
        <v>92</v>
      </c>
      <c r="X85" s="233" t="s">
        <v>117</v>
      </c>
      <c r="Y85" s="233">
        <v>39569743</v>
      </c>
      <c r="Z85" s="233">
        <v>17338411</v>
      </c>
      <c r="AA85" s="233">
        <v>58665121</v>
      </c>
      <c r="AB85" s="233">
        <v>12832334</v>
      </c>
      <c r="AC85" s="233">
        <v>132907712</v>
      </c>
      <c r="AD85" s="233">
        <v>93672349</v>
      </c>
      <c r="AE85" s="233">
        <v>7351070</v>
      </c>
      <c r="AF85" s="233">
        <v>3208411</v>
      </c>
      <c r="AG85" s="233">
        <v>19906965</v>
      </c>
      <c r="AH85" s="233">
        <v>7848748</v>
      </c>
      <c r="AI85" s="233">
        <v>202810</v>
      </c>
      <c r="AJ85" s="233">
        <v>197973</v>
      </c>
    </row>
    <row r="86" spans="23:36" x14ac:dyDescent="0.2">
      <c r="W86" s="233" t="s">
        <v>93</v>
      </c>
      <c r="X86" s="233" t="s">
        <v>117</v>
      </c>
      <c r="Y86" s="233">
        <v>41444018</v>
      </c>
      <c r="Z86" s="233">
        <v>15789178</v>
      </c>
      <c r="AA86" s="233">
        <v>87115212</v>
      </c>
      <c r="AB86" s="233">
        <v>13178529</v>
      </c>
      <c r="AC86" s="233">
        <v>125859247</v>
      </c>
      <c r="AD86" s="233">
        <v>82574041</v>
      </c>
      <c r="AE86" s="233">
        <v>6917811</v>
      </c>
      <c r="AF86" s="233">
        <v>2959367</v>
      </c>
      <c r="AG86" s="233">
        <v>21668181</v>
      </c>
      <c r="AH86" s="233">
        <v>7837909</v>
      </c>
      <c r="AI86" s="233">
        <v>179475</v>
      </c>
      <c r="AJ86" s="233">
        <v>173106</v>
      </c>
    </row>
    <row r="87" spans="23:36" x14ac:dyDescent="0.2">
      <c r="W87" s="233" t="s">
        <v>94</v>
      </c>
      <c r="X87" s="233" t="s">
        <v>117</v>
      </c>
      <c r="Y87" s="233">
        <v>47147096</v>
      </c>
      <c r="Z87" s="233">
        <v>19112978</v>
      </c>
      <c r="AA87" s="233">
        <v>97767226</v>
      </c>
      <c r="AB87" s="233">
        <v>14634714</v>
      </c>
      <c r="AC87" s="233">
        <v>149529938</v>
      </c>
      <c r="AD87" s="233">
        <v>93611602</v>
      </c>
      <c r="AE87" s="233">
        <v>8767690</v>
      </c>
      <c r="AF87" s="233">
        <v>4051526</v>
      </c>
      <c r="AG87" s="233">
        <v>23872496</v>
      </c>
      <c r="AH87" s="233">
        <v>12136750</v>
      </c>
      <c r="AI87" s="233">
        <v>234146</v>
      </c>
      <c r="AJ87" s="233">
        <v>224819</v>
      </c>
    </row>
    <row r="88" spans="23:36" x14ac:dyDescent="0.2">
      <c r="W88" s="233" t="s">
        <v>95</v>
      </c>
      <c r="X88" s="233" t="s">
        <v>117</v>
      </c>
      <c r="Y88" s="233">
        <v>44946161</v>
      </c>
      <c r="Z88" s="233">
        <v>16519792</v>
      </c>
      <c r="AA88" s="233">
        <v>101658546</v>
      </c>
      <c r="AB88" s="233">
        <v>11700476</v>
      </c>
      <c r="AC88" s="233">
        <v>160628298</v>
      </c>
      <c r="AD88" s="233">
        <v>83306719</v>
      </c>
      <c r="AE88" s="233">
        <v>7189242</v>
      </c>
      <c r="AF88" s="233">
        <v>5858985</v>
      </c>
      <c r="AG88" s="233">
        <v>23131217</v>
      </c>
      <c r="AH88" s="233">
        <v>8511095</v>
      </c>
      <c r="AI88" s="233">
        <v>166617</v>
      </c>
      <c r="AJ88" s="233">
        <v>160448</v>
      </c>
    </row>
    <row r="89" spans="23:36" x14ac:dyDescent="0.2">
      <c r="W89" s="233" t="s">
        <v>96</v>
      </c>
      <c r="X89" s="233" t="s">
        <v>117</v>
      </c>
      <c r="Y89" s="233">
        <v>49805012</v>
      </c>
      <c r="Z89" s="233">
        <v>19508352</v>
      </c>
      <c r="AA89" s="233">
        <v>105529293</v>
      </c>
      <c r="AB89" s="233">
        <v>14606405</v>
      </c>
      <c r="AC89" s="233">
        <v>173265954</v>
      </c>
      <c r="AD89" s="233">
        <v>82396409</v>
      </c>
      <c r="AE89" s="233">
        <v>8506400</v>
      </c>
      <c r="AF89" s="233">
        <v>4237363</v>
      </c>
      <c r="AG89" s="233">
        <v>25143156</v>
      </c>
      <c r="AH89" s="233">
        <v>9344118</v>
      </c>
      <c r="AI89" s="233">
        <v>205472</v>
      </c>
      <c r="AJ89" s="233">
        <v>198641</v>
      </c>
    </row>
    <row r="90" spans="23:36" x14ac:dyDescent="0.2">
      <c r="W90" s="233" t="s">
        <v>97</v>
      </c>
      <c r="X90" s="233" t="s">
        <v>117</v>
      </c>
      <c r="Y90" s="233">
        <v>52695259</v>
      </c>
      <c r="Z90" s="233">
        <v>23160885</v>
      </c>
      <c r="AA90" s="233">
        <v>162835776</v>
      </c>
      <c r="AB90" s="233">
        <v>22395289</v>
      </c>
      <c r="AC90" s="233">
        <v>168841997</v>
      </c>
      <c r="AD90" s="233">
        <v>93040378</v>
      </c>
      <c r="AE90" s="233">
        <v>8546752</v>
      </c>
      <c r="AF90" s="233">
        <v>5153202</v>
      </c>
      <c r="AG90" s="233">
        <v>29957333</v>
      </c>
      <c r="AH90" s="233">
        <v>11173731</v>
      </c>
      <c r="AI90" s="233">
        <v>304930</v>
      </c>
      <c r="AJ90" s="233">
        <v>298161</v>
      </c>
    </row>
    <row r="91" spans="23:36" x14ac:dyDescent="0.2">
      <c r="W91" s="233" t="s">
        <v>98</v>
      </c>
      <c r="X91" s="233" t="s">
        <v>117</v>
      </c>
      <c r="Y91" s="233">
        <v>49034631</v>
      </c>
      <c r="Z91" s="233">
        <v>22380691</v>
      </c>
      <c r="AA91" s="233">
        <v>72048237</v>
      </c>
      <c r="AB91" s="233">
        <v>15939973</v>
      </c>
      <c r="AC91" s="233">
        <v>167513663</v>
      </c>
      <c r="AD91" s="233">
        <v>78088919</v>
      </c>
      <c r="AE91" s="233">
        <v>7941366</v>
      </c>
      <c r="AF91" s="233">
        <v>4836359</v>
      </c>
      <c r="AG91" s="233">
        <v>22527342</v>
      </c>
      <c r="AH91" s="233">
        <v>9376107</v>
      </c>
      <c r="AI91" s="233">
        <v>232381</v>
      </c>
      <c r="AJ91" s="233">
        <v>204089</v>
      </c>
    </row>
    <row r="92" spans="23:36" x14ac:dyDescent="0.2">
      <c r="W92" s="233" t="s">
        <v>99</v>
      </c>
      <c r="X92" s="233" t="s">
        <v>117</v>
      </c>
      <c r="Y92" s="233">
        <v>51680287</v>
      </c>
      <c r="Z92" s="233">
        <v>22879035</v>
      </c>
      <c r="AA92" s="233">
        <v>105979203</v>
      </c>
      <c r="AB92" s="233">
        <v>17758303</v>
      </c>
      <c r="AC92" s="233">
        <v>156033028</v>
      </c>
      <c r="AD92" s="233">
        <v>91629500</v>
      </c>
      <c r="AE92" s="233">
        <v>7650492</v>
      </c>
      <c r="AF92" s="233">
        <v>7061056</v>
      </c>
      <c r="AG92" s="233">
        <v>21978231</v>
      </c>
      <c r="AH92" s="233">
        <v>22697324</v>
      </c>
      <c r="AI92" s="233">
        <v>297218</v>
      </c>
      <c r="AJ92" s="233">
        <v>197657</v>
      </c>
    </row>
    <row r="93" spans="23:36" x14ac:dyDescent="0.2">
      <c r="W93" s="233" t="s">
        <v>100</v>
      </c>
      <c r="X93" s="233" t="s">
        <v>117</v>
      </c>
      <c r="Y93" s="233">
        <v>535295020</v>
      </c>
      <c r="Z93" s="233">
        <v>225007306</v>
      </c>
      <c r="AA93" s="233">
        <v>1125164017</v>
      </c>
      <c r="AB93" s="233">
        <v>178205939</v>
      </c>
      <c r="AC93" s="233">
        <v>1834170564</v>
      </c>
      <c r="AD93" s="233">
        <v>999145408</v>
      </c>
      <c r="AE93" s="233">
        <v>89725525</v>
      </c>
      <c r="AF93" s="233">
        <v>50232411</v>
      </c>
      <c r="AG93" s="233">
        <v>273071367</v>
      </c>
      <c r="AH93" s="233">
        <v>121880769</v>
      </c>
      <c r="AI93" s="233">
        <v>2932082</v>
      </c>
      <c r="AJ93" s="233">
        <v>2706866</v>
      </c>
    </row>
    <row r="94" spans="23:36" x14ac:dyDescent="0.2">
      <c r="W94" s="233" t="s">
        <v>88</v>
      </c>
      <c r="X94" s="233" t="s">
        <v>101</v>
      </c>
      <c r="Y94" s="233">
        <v>81273068</v>
      </c>
      <c r="Z94" s="233">
        <v>90150079</v>
      </c>
      <c r="AA94" s="233">
        <v>92668617</v>
      </c>
      <c r="AB94" s="233">
        <v>35135884</v>
      </c>
      <c r="AC94" s="233">
        <v>174372595</v>
      </c>
      <c r="AD94" s="233">
        <v>53082006</v>
      </c>
      <c r="AE94" s="233">
        <v>21141066</v>
      </c>
      <c r="AF94" s="233">
        <v>18013274</v>
      </c>
      <c r="AG94" s="233">
        <v>211471170</v>
      </c>
      <c r="AH94" s="233">
        <v>55862356</v>
      </c>
      <c r="AI94" s="233">
        <v>3744679</v>
      </c>
      <c r="AJ94" s="233">
        <v>745589</v>
      </c>
    </row>
    <row r="95" spans="23:36" x14ac:dyDescent="0.2">
      <c r="W95" s="233" t="s">
        <v>89</v>
      </c>
      <c r="X95" s="233" t="s">
        <v>101</v>
      </c>
      <c r="Y95" s="233">
        <v>88304244</v>
      </c>
      <c r="Z95" s="233">
        <v>75661507</v>
      </c>
      <c r="AA95" s="233">
        <v>114684101</v>
      </c>
      <c r="AB95" s="233">
        <v>26693109</v>
      </c>
      <c r="AC95" s="233">
        <v>174739220</v>
      </c>
      <c r="AD95" s="233">
        <v>41502971</v>
      </c>
      <c r="AE95" s="233">
        <v>22147319</v>
      </c>
      <c r="AF95" s="233">
        <v>13611338</v>
      </c>
      <c r="AG95" s="233">
        <v>221879607</v>
      </c>
      <c r="AH95" s="233">
        <v>37876353</v>
      </c>
      <c r="AI95" s="233">
        <v>4361239</v>
      </c>
      <c r="AJ95" s="233">
        <v>506217</v>
      </c>
    </row>
    <row r="96" spans="23:36" x14ac:dyDescent="0.2">
      <c r="W96" s="233" t="s">
        <v>90</v>
      </c>
      <c r="X96" s="233" t="s">
        <v>101</v>
      </c>
      <c r="Y96" s="233">
        <v>84748971</v>
      </c>
      <c r="Z96" s="233">
        <v>73838342</v>
      </c>
      <c r="AA96" s="233">
        <v>82211604</v>
      </c>
      <c r="AB96" s="233">
        <v>22994509</v>
      </c>
      <c r="AC96" s="233">
        <v>179515722</v>
      </c>
      <c r="AD96" s="233">
        <v>40500746</v>
      </c>
      <c r="AE96" s="233">
        <v>23820641</v>
      </c>
      <c r="AF96" s="233">
        <v>18802359</v>
      </c>
      <c r="AG96" s="233">
        <v>162659475</v>
      </c>
      <c r="AH96" s="233">
        <v>55532874</v>
      </c>
      <c r="AI96" s="233">
        <v>3049517</v>
      </c>
      <c r="AJ96" s="233">
        <v>549377</v>
      </c>
    </row>
    <row r="97" spans="23:36" x14ac:dyDescent="0.2">
      <c r="W97" s="233" t="s">
        <v>91</v>
      </c>
      <c r="X97" s="233" t="s">
        <v>101</v>
      </c>
      <c r="Y97" s="233">
        <v>90765327</v>
      </c>
      <c r="Z97" s="233">
        <v>74653408</v>
      </c>
      <c r="AA97" s="233">
        <v>88460923</v>
      </c>
      <c r="AB97" s="233">
        <v>28064399</v>
      </c>
      <c r="AC97" s="233">
        <v>185979615</v>
      </c>
      <c r="AD97" s="233">
        <v>55673610</v>
      </c>
      <c r="AE97" s="233">
        <v>23095205</v>
      </c>
      <c r="AF97" s="233">
        <v>17917813</v>
      </c>
      <c r="AG97" s="233">
        <v>188285738</v>
      </c>
      <c r="AH97" s="233">
        <v>51589105</v>
      </c>
      <c r="AI97" s="233">
        <v>3735262</v>
      </c>
      <c r="AJ97" s="233">
        <v>363263</v>
      </c>
    </row>
    <row r="98" spans="23:36" x14ac:dyDescent="0.2">
      <c r="W98" s="233" t="s">
        <v>92</v>
      </c>
      <c r="X98" s="233" t="s">
        <v>101</v>
      </c>
      <c r="Y98" s="233">
        <v>94413680</v>
      </c>
      <c r="Z98" s="233">
        <v>83239054</v>
      </c>
      <c r="AA98" s="233">
        <v>68920598</v>
      </c>
      <c r="AB98" s="233">
        <v>26683597</v>
      </c>
      <c r="AC98" s="233">
        <v>182274239</v>
      </c>
      <c r="AD98" s="233">
        <v>63028696</v>
      </c>
      <c r="AE98" s="233">
        <v>27003546</v>
      </c>
      <c r="AF98" s="233">
        <v>14094204</v>
      </c>
      <c r="AG98" s="233">
        <v>188463739</v>
      </c>
      <c r="AH98" s="233">
        <v>40865457</v>
      </c>
      <c r="AI98" s="233">
        <v>2557010</v>
      </c>
      <c r="AJ98" s="233">
        <v>533222</v>
      </c>
    </row>
    <row r="99" spans="23:36" x14ac:dyDescent="0.2">
      <c r="W99" s="233" t="s">
        <v>93</v>
      </c>
      <c r="X99" s="233" t="s">
        <v>101</v>
      </c>
      <c r="Y99" s="233">
        <v>91567555</v>
      </c>
      <c r="Z99" s="233">
        <v>79441984</v>
      </c>
      <c r="AA99" s="233">
        <v>96620460</v>
      </c>
      <c r="AB99" s="233">
        <v>26651263</v>
      </c>
      <c r="AC99" s="233">
        <v>168883917</v>
      </c>
      <c r="AD99" s="233">
        <v>56747584</v>
      </c>
      <c r="AE99" s="233">
        <v>22014940</v>
      </c>
      <c r="AF99" s="233">
        <v>13610724</v>
      </c>
      <c r="AG99" s="233">
        <v>169809465</v>
      </c>
      <c r="AH99" s="233">
        <v>49319824</v>
      </c>
      <c r="AI99" s="233">
        <v>3545659</v>
      </c>
      <c r="AJ99" s="233">
        <v>458573</v>
      </c>
    </row>
    <row r="100" spans="23:36" x14ac:dyDescent="0.2">
      <c r="W100" s="233" t="s">
        <v>94</v>
      </c>
      <c r="X100" s="233" t="s">
        <v>101</v>
      </c>
      <c r="Y100" s="233">
        <v>103136422</v>
      </c>
      <c r="Z100" s="233">
        <v>91382469</v>
      </c>
      <c r="AA100" s="233">
        <v>114054384</v>
      </c>
      <c r="AB100" s="233">
        <v>26266892</v>
      </c>
      <c r="AC100" s="233">
        <v>194016489</v>
      </c>
      <c r="AD100" s="233">
        <v>66573843</v>
      </c>
      <c r="AE100" s="233">
        <v>30027060</v>
      </c>
      <c r="AF100" s="233">
        <v>18811390</v>
      </c>
      <c r="AG100" s="233">
        <v>244067748</v>
      </c>
      <c r="AH100" s="233">
        <v>84962041</v>
      </c>
      <c r="AI100" s="233">
        <v>5740886</v>
      </c>
      <c r="AJ100" s="233">
        <v>592184</v>
      </c>
    </row>
    <row r="101" spans="23:36" x14ac:dyDescent="0.2">
      <c r="W101" s="233" t="s">
        <v>95</v>
      </c>
      <c r="X101" s="233" t="s">
        <v>101</v>
      </c>
      <c r="Y101" s="233">
        <v>88199483</v>
      </c>
      <c r="Z101" s="233">
        <v>84802341</v>
      </c>
      <c r="AA101" s="233">
        <v>108950434</v>
      </c>
      <c r="AB101" s="233">
        <v>20551823</v>
      </c>
      <c r="AC101" s="233">
        <v>192854730</v>
      </c>
      <c r="AD101" s="233">
        <v>44976099</v>
      </c>
      <c r="AE101" s="233">
        <v>53538604</v>
      </c>
      <c r="AF101" s="233">
        <v>21201866</v>
      </c>
      <c r="AG101" s="233">
        <v>228331332</v>
      </c>
      <c r="AH101" s="233">
        <v>97720707</v>
      </c>
      <c r="AI101" s="233">
        <v>4040797</v>
      </c>
      <c r="AJ101" s="233">
        <v>514244</v>
      </c>
    </row>
    <row r="102" spans="23:36" x14ac:dyDescent="0.2">
      <c r="W102" s="233" t="s">
        <v>96</v>
      </c>
      <c r="X102" s="233" t="s">
        <v>101</v>
      </c>
      <c r="Y102" s="233">
        <v>103671649</v>
      </c>
      <c r="Z102" s="233">
        <v>90226373</v>
      </c>
      <c r="AA102" s="233">
        <v>111790243</v>
      </c>
      <c r="AB102" s="233">
        <v>28751590</v>
      </c>
      <c r="AC102" s="233">
        <v>211815010</v>
      </c>
      <c r="AD102" s="233">
        <v>45049068</v>
      </c>
      <c r="AE102" s="233">
        <v>27066714</v>
      </c>
      <c r="AF102" s="233">
        <v>18172205</v>
      </c>
      <c r="AG102" s="233">
        <v>253809769</v>
      </c>
      <c r="AH102" s="233">
        <v>59516810</v>
      </c>
      <c r="AI102" s="233">
        <v>6326331</v>
      </c>
      <c r="AJ102" s="233">
        <v>551760</v>
      </c>
    </row>
    <row r="103" spans="23:36" x14ac:dyDescent="0.2">
      <c r="W103" s="233" t="s">
        <v>97</v>
      </c>
      <c r="X103" s="233" t="s">
        <v>101</v>
      </c>
      <c r="Y103" s="233">
        <v>106038299</v>
      </c>
      <c r="Z103" s="233">
        <v>105045891</v>
      </c>
      <c r="AA103" s="233">
        <v>173673153</v>
      </c>
      <c r="AB103" s="233">
        <v>48677620</v>
      </c>
      <c r="AC103" s="233">
        <v>216462122</v>
      </c>
      <c r="AD103" s="233">
        <v>49977670</v>
      </c>
      <c r="AE103" s="233">
        <v>29172067</v>
      </c>
      <c r="AF103" s="233">
        <v>21405907</v>
      </c>
      <c r="AG103" s="233">
        <v>250118700</v>
      </c>
      <c r="AH103" s="233">
        <v>61778690</v>
      </c>
      <c r="AI103" s="233">
        <v>3221929</v>
      </c>
      <c r="AJ103" s="233">
        <v>667950</v>
      </c>
    </row>
    <row r="104" spans="23:36" x14ac:dyDescent="0.2">
      <c r="W104" s="233" t="s">
        <v>98</v>
      </c>
      <c r="X104" s="233" t="s">
        <v>101</v>
      </c>
      <c r="Y104" s="233">
        <v>104216224</v>
      </c>
      <c r="Z104" s="233">
        <v>91735468</v>
      </c>
      <c r="AA104" s="233">
        <v>67983245</v>
      </c>
      <c r="AB104" s="233">
        <v>40995909</v>
      </c>
      <c r="AC104" s="233">
        <v>191274929</v>
      </c>
      <c r="AD104" s="233">
        <v>44758793</v>
      </c>
      <c r="AE104" s="233">
        <v>27933823</v>
      </c>
      <c r="AF104" s="233">
        <v>22868462</v>
      </c>
      <c r="AG104" s="233">
        <v>195101783</v>
      </c>
      <c r="AH104" s="233">
        <v>94759113</v>
      </c>
      <c r="AI104" s="233">
        <v>4084447</v>
      </c>
      <c r="AJ104" s="233">
        <v>595817</v>
      </c>
    </row>
    <row r="105" spans="23:36" x14ac:dyDescent="0.2">
      <c r="W105" s="233" t="s">
        <v>99</v>
      </c>
      <c r="X105" s="233" t="s">
        <v>101</v>
      </c>
      <c r="Y105" s="233">
        <v>111476219</v>
      </c>
      <c r="Z105" s="233">
        <v>110139290</v>
      </c>
      <c r="AA105" s="233">
        <v>94722499</v>
      </c>
      <c r="AB105" s="233">
        <v>45939241</v>
      </c>
      <c r="AC105" s="233">
        <v>198717051</v>
      </c>
      <c r="AD105" s="233">
        <v>51635317</v>
      </c>
      <c r="AE105" s="233">
        <v>33322440</v>
      </c>
      <c r="AF105" s="233">
        <v>21947718</v>
      </c>
      <c r="AG105" s="233">
        <v>197055250</v>
      </c>
      <c r="AH105" s="233">
        <v>73953284</v>
      </c>
      <c r="AI105" s="233">
        <v>5733319</v>
      </c>
      <c r="AJ105" s="233">
        <v>481955</v>
      </c>
    </row>
    <row r="106" spans="23:36" x14ac:dyDescent="0.2">
      <c r="W106" s="233" t="s">
        <v>47</v>
      </c>
      <c r="X106" s="233" t="s">
        <v>101</v>
      </c>
      <c r="Y106" s="233">
        <v>1147811141</v>
      </c>
      <c r="Z106" s="233">
        <v>1050316206</v>
      </c>
      <c r="AA106" s="233">
        <v>1214740261</v>
      </c>
      <c r="AB106" s="233">
        <v>377405836</v>
      </c>
      <c r="AC106" s="233">
        <v>2270905639</v>
      </c>
      <c r="AD106" s="233">
        <v>613506403</v>
      </c>
      <c r="AE106" s="233">
        <v>340283425</v>
      </c>
      <c r="AF106" s="233">
        <v>220457260</v>
      </c>
      <c r="AG106" s="233">
        <v>2511053776</v>
      </c>
      <c r="AH106" s="233">
        <v>763736614</v>
      </c>
      <c r="AI106" s="233">
        <v>50141075</v>
      </c>
      <c r="AJ106" s="233">
        <v>6560151</v>
      </c>
    </row>
  </sheetData>
  <autoFilter ref="W80:AJ80">
    <sortState ref="W81:AJ106">
      <sortCondition ref="X80"/>
    </sortState>
  </autoFilter>
  <mergeCells count="15">
    <mergeCell ref="I3:J3"/>
    <mergeCell ref="A3:A4"/>
    <mergeCell ref="B3:B4"/>
    <mergeCell ref="C3:D3"/>
    <mergeCell ref="E3:F3"/>
    <mergeCell ref="G3:H3"/>
    <mergeCell ref="W3:X3"/>
    <mergeCell ref="Y3:Z3"/>
    <mergeCell ref="AA3:AB3"/>
    <mergeCell ref="K3:L3"/>
    <mergeCell ref="M3:N3"/>
    <mergeCell ref="O3:P3"/>
    <mergeCell ref="Q3:R3"/>
    <mergeCell ref="S3:T3"/>
    <mergeCell ref="U3:V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4"/>
  <sheetViews>
    <sheetView zoomScale="110" zoomScaleNormal="110" workbookViewId="0">
      <pane xSplit="2" ySplit="5" topLeftCell="AB57" activePane="bottomRight" state="frozen"/>
      <selection activeCell="AC80" sqref="AC80"/>
      <selection pane="topRight" activeCell="AC80" sqref="AC80"/>
      <selection pane="bottomLeft" activeCell="AC80" sqref="AC80"/>
      <selection pane="bottomRight" activeCell="AC68" sqref="AC68:AN68"/>
    </sheetView>
  </sheetViews>
  <sheetFormatPr baseColWidth="10" defaultRowHeight="12.75" x14ac:dyDescent="0.2"/>
  <cols>
    <col min="1" max="1" width="11.42578125" style="245"/>
    <col min="2" max="2" width="54.5703125" style="233" customWidth="1"/>
    <col min="3" max="3" width="11.42578125" style="233"/>
    <col min="4" max="4" width="11.5703125" style="233" customWidth="1"/>
    <col min="5" max="25" width="11.42578125" style="233" customWidth="1"/>
    <col min="26" max="26" width="13.85546875" style="233" customWidth="1"/>
    <col min="27" max="28" width="12.7109375" style="233" bestFit="1" customWidth="1"/>
    <col min="29" max="42" width="5.7109375" style="233" customWidth="1"/>
    <col min="43" max="242" width="11.42578125" style="233"/>
    <col min="243" max="243" width="54.5703125" style="233" customWidth="1"/>
    <col min="244" max="244" width="11.42578125" style="233"/>
    <col min="245" max="245" width="11.5703125" style="233" customWidth="1"/>
    <col min="246" max="268" width="11.42578125" style="233" customWidth="1"/>
    <col min="269" max="498" width="11.42578125" style="233"/>
    <col min="499" max="499" width="54.5703125" style="233" customWidth="1"/>
    <col min="500" max="500" width="11.42578125" style="233"/>
    <col min="501" max="501" width="11.5703125" style="233" customWidth="1"/>
    <col min="502" max="524" width="11.42578125" style="233" customWidth="1"/>
    <col min="525" max="754" width="11.42578125" style="233"/>
    <col min="755" max="755" width="54.5703125" style="233" customWidth="1"/>
    <col min="756" max="756" width="11.42578125" style="233"/>
    <col min="757" max="757" width="11.5703125" style="233" customWidth="1"/>
    <col min="758" max="780" width="11.42578125" style="233" customWidth="1"/>
    <col min="781" max="1010" width="11.42578125" style="233"/>
    <col min="1011" max="1011" width="54.5703125" style="233" customWidth="1"/>
    <col min="1012" max="1012" width="11.42578125" style="233"/>
    <col min="1013" max="1013" width="11.5703125" style="233" customWidth="1"/>
    <col min="1014" max="1036" width="11.42578125" style="233" customWidth="1"/>
    <col min="1037" max="1266" width="11.42578125" style="233"/>
    <col min="1267" max="1267" width="54.5703125" style="233" customWidth="1"/>
    <col min="1268" max="1268" width="11.42578125" style="233"/>
    <col min="1269" max="1269" width="11.5703125" style="233" customWidth="1"/>
    <col min="1270" max="1292" width="11.42578125" style="233" customWidth="1"/>
    <col min="1293" max="1522" width="11.42578125" style="233"/>
    <col min="1523" max="1523" width="54.5703125" style="233" customWidth="1"/>
    <col min="1524" max="1524" width="11.42578125" style="233"/>
    <col min="1525" max="1525" width="11.5703125" style="233" customWidth="1"/>
    <col min="1526" max="1548" width="11.42578125" style="233" customWidth="1"/>
    <col min="1549" max="1778" width="11.42578125" style="233"/>
    <col min="1779" max="1779" width="54.5703125" style="233" customWidth="1"/>
    <col min="1780" max="1780" width="11.42578125" style="233"/>
    <col min="1781" max="1781" width="11.5703125" style="233" customWidth="1"/>
    <col min="1782" max="1804" width="11.42578125" style="233" customWidth="1"/>
    <col min="1805" max="2034" width="11.42578125" style="233"/>
    <col min="2035" max="2035" width="54.5703125" style="233" customWidth="1"/>
    <col min="2036" max="2036" width="11.42578125" style="233"/>
    <col min="2037" max="2037" width="11.5703125" style="233" customWidth="1"/>
    <col min="2038" max="2060" width="11.42578125" style="233" customWidth="1"/>
    <col min="2061" max="2290" width="11.42578125" style="233"/>
    <col min="2291" max="2291" width="54.5703125" style="233" customWidth="1"/>
    <col min="2292" max="2292" width="11.42578125" style="233"/>
    <col min="2293" max="2293" width="11.5703125" style="233" customWidth="1"/>
    <col min="2294" max="2316" width="11.42578125" style="233" customWidth="1"/>
    <col min="2317" max="2546" width="11.42578125" style="233"/>
    <col min="2547" max="2547" width="54.5703125" style="233" customWidth="1"/>
    <col min="2548" max="2548" width="11.42578125" style="233"/>
    <col min="2549" max="2549" width="11.5703125" style="233" customWidth="1"/>
    <col min="2550" max="2572" width="11.42578125" style="233" customWidth="1"/>
    <col min="2573" max="2802" width="11.42578125" style="233"/>
    <col min="2803" max="2803" width="54.5703125" style="233" customWidth="1"/>
    <col min="2804" max="2804" width="11.42578125" style="233"/>
    <col min="2805" max="2805" width="11.5703125" style="233" customWidth="1"/>
    <col min="2806" max="2828" width="11.42578125" style="233" customWidth="1"/>
    <col min="2829" max="3058" width="11.42578125" style="233"/>
    <col min="3059" max="3059" width="54.5703125" style="233" customWidth="1"/>
    <col min="3060" max="3060" width="11.42578125" style="233"/>
    <col min="3061" max="3061" width="11.5703125" style="233" customWidth="1"/>
    <col min="3062" max="3084" width="11.42578125" style="233" customWidth="1"/>
    <col min="3085" max="3314" width="11.42578125" style="233"/>
    <col min="3315" max="3315" width="54.5703125" style="233" customWidth="1"/>
    <col min="3316" max="3316" width="11.42578125" style="233"/>
    <col min="3317" max="3317" width="11.5703125" style="233" customWidth="1"/>
    <col min="3318" max="3340" width="11.42578125" style="233" customWidth="1"/>
    <col min="3341" max="3570" width="11.42578125" style="233"/>
    <col min="3571" max="3571" width="54.5703125" style="233" customWidth="1"/>
    <col min="3572" max="3572" width="11.42578125" style="233"/>
    <col min="3573" max="3573" width="11.5703125" style="233" customWidth="1"/>
    <col min="3574" max="3596" width="11.42578125" style="233" customWidth="1"/>
    <col min="3597" max="3826" width="11.42578125" style="233"/>
    <col min="3827" max="3827" width="54.5703125" style="233" customWidth="1"/>
    <col min="3828" max="3828" width="11.42578125" style="233"/>
    <col min="3829" max="3829" width="11.5703125" style="233" customWidth="1"/>
    <col min="3830" max="3852" width="11.42578125" style="233" customWidth="1"/>
    <col min="3853" max="4082" width="11.42578125" style="233"/>
    <col min="4083" max="4083" width="54.5703125" style="233" customWidth="1"/>
    <col min="4084" max="4084" width="11.42578125" style="233"/>
    <col min="4085" max="4085" width="11.5703125" style="233" customWidth="1"/>
    <col min="4086" max="4108" width="11.42578125" style="233" customWidth="1"/>
    <col min="4109" max="4338" width="11.42578125" style="233"/>
    <col min="4339" max="4339" width="54.5703125" style="233" customWidth="1"/>
    <col min="4340" max="4340" width="11.42578125" style="233"/>
    <col min="4341" max="4341" width="11.5703125" style="233" customWidth="1"/>
    <col min="4342" max="4364" width="11.42578125" style="233" customWidth="1"/>
    <col min="4365" max="4594" width="11.42578125" style="233"/>
    <col min="4595" max="4595" width="54.5703125" style="233" customWidth="1"/>
    <col min="4596" max="4596" width="11.42578125" style="233"/>
    <col min="4597" max="4597" width="11.5703125" style="233" customWidth="1"/>
    <col min="4598" max="4620" width="11.42578125" style="233" customWidth="1"/>
    <col min="4621" max="4850" width="11.42578125" style="233"/>
    <col min="4851" max="4851" width="54.5703125" style="233" customWidth="1"/>
    <col min="4852" max="4852" width="11.42578125" style="233"/>
    <col min="4853" max="4853" width="11.5703125" style="233" customWidth="1"/>
    <col min="4854" max="4876" width="11.42578125" style="233" customWidth="1"/>
    <col min="4877" max="5106" width="11.42578125" style="233"/>
    <col min="5107" max="5107" width="54.5703125" style="233" customWidth="1"/>
    <col min="5108" max="5108" width="11.42578125" style="233"/>
    <col min="5109" max="5109" width="11.5703125" style="233" customWidth="1"/>
    <col min="5110" max="5132" width="11.42578125" style="233" customWidth="1"/>
    <col min="5133" max="5362" width="11.42578125" style="233"/>
    <col min="5363" max="5363" width="54.5703125" style="233" customWidth="1"/>
    <col min="5364" max="5364" width="11.42578125" style="233"/>
    <col min="5365" max="5365" width="11.5703125" style="233" customWidth="1"/>
    <col min="5366" max="5388" width="11.42578125" style="233" customWidth="1"/>
    <col min="5389" max="5618" width="11.42578125" style="233"/>
    <col min="5619" max="5619" width="54.5703125" style="233" customWidth="1"/>
    <col min="5620" max="5620" width="11.42578125" style="233"/>
    <col min="5621" max="5621" width="11.5703125" style="233" customWidth="1"/>
    <col min="5622" max="5644" width="11.42578125" style="233" customWidth="1"/>
    <col min="5645" max="5874" width="11.42578125" style="233"/>
    <col min="5875" max="5875" width="54.5703125" style="233" customWidth="1"/>
    <col min="5876" max="5876" width="11.42578125" style="233"/>
    <col min="5877" max="5877" width="11.5703125" style="233" customWidth="1"/>
    <col min="5878" max="5900" width="11.42578125" style="233" customWidth="1"/>
    <col min="5901" max="6130" width="11.42578125" style="233"/>
    <col min="6131" max="6131" width="54.5703125" style="233" customWidth="1"/>
    <col min="6132" max="6132" width="11.42578125" style="233"/>
    <col min="6133" max="6133" width="11.5703125" style="233" customWidth="1"/>
    <col min="6134" max="6156" width="11.42578125" style="233" customWidth="1"/>
    <col min="6157" max="6386" width="11.42578125" style="233"/>
    <col min="6387" max="6387" width="54.5703125" style="233" customWidth="1"/>
    <col min="6388" max="6388" width="11.42578125" style="233"/>
    <col min="6389" max="6389" width="11.5703125" style="233" customWidth="1"/>
    <col min="6390" max="6412" width="11.42578125" style="233" customWidth="1"/>
    <col min="6413" max="6642" width="11.42578125" style="233"/>
    <col min="6643" max="6643" width="54.5703125" style="233" customWidth="1"/>
    <col min="6644" max="6644" width="11.42578125" style="233"/>
    <col min="6645" max="6645" width="11.5703125" style="233" customWidth="1"/>
    <col min="6646" max="6668" width="11.42578125" style="233" customWidth="1"/>
    <col min="6669" max="6898" width="11.42578125" style="233"/>
    <col min="6899" max="6899" width="54.5703125" style="233" customWidth="1"/>
    <col min="6900" max="6900" width="11.42578125" style="233"/>
    <col min="6901" max="6901" width="11.5703125" style="233" customWidth="1"/>
    <col min="6902" max="6924" width="11.42578125" style="233" customWidth="1"/>
    <col min="6925" max="7154" width="11.42578125" style="233"/>
    <col min="7155" max="7155" width="54.5703125" style="233" customWidth="1"/>
    <col min="7156" max="7156" width="11.42578125" style="233"/>
    <col min="7157" max="7157" width="11.5703125" style="233" customWidth="1"/>
    <col min="7158" max="7180" width="11.42578125" style="233" customWidth="1"/>
    <col min="7181" max="7410" width="11.42578125" style="233"/>
    <col min="7411" max="7411" width="54.5703125" style="233" customWidth="1"/>
    <col min="7412" max="7412" width="11.42578125" style="233"/>
    <col min="7413" max="7413" width="11.5703125" style="233" customWidth="1"/>
    <col min="7414" max="7436" width="11.42578125" style="233" customWidth="1"/>
    <col min="7437" max="7666" width="11.42578125" style="233"/>
    <col min="7667" max="7667" width="54.5703125" style="233" customWidth="1"/>
    <col min="7668" max="7668" width="11.42578125" style="233"/>
    <col min="7669" max="7669" width="11.5703125" style="233" customWidth="1"/>
    <col min="7670" max="7692" width="11.42578125" style="233" customWidth="1"/>
    <col min="7693" max="7922" width="11.42578125" style="233"/>
    <col min="7923" max="7923" width="54.5703125" style="233" customWidth="1"/>
    <col min="7924" max="7924" width="11.42578125" style="233"/>
    <col min="7925" max="7925" width="11.5703125" style="233" customWidth="1"/>
    <col min="7926" max="7948" width="11.42578125" style="233" customWidth="1"/>
    <col min="7949" max="8178" width="11.42578125" style="233"/>
    <col min="8179" max="8179" width="54.5703125" style="233" customWidth="1"/>
    <col min="8180" max="8180" width="11.42578125" style="233"/>
    <col min="8181" max="8181" width="11.5703125" style="233" customWidth="1"/>
    <col min="8182" max="8204" width="11.42578125" style="233" customWidth="1"/>
    <col min="8205" max="8434" width="11.42578125" style="233"/>
    <col min="8435" max="8435" width="54.5703125" style="233" customWidth="1"/>
    <col min="8436" max="8436" width="11.42578125" style="233"/>
    <col min="8437" max="8437" width="11.5703125" style="233" customWidth="1"/>
    <col min="8438" max="8460" width="11.42578125" style="233" customWidth="1"/>
    <col min="8461" max="8690" width="11.42578125" style="233"/>
    <col min="8691" max="8691" width="54.5703125" style="233" customWidth="1"/>
    <col min="8692" max="8692" width="11.42578125" style="233"/>
    <col min="8693" max="8693" width="11.5703125" style="233" customWidth="1"/>
    <col min="8694" max="8716" width="11.42578125" style="233" customWidth="1"/>
    <col min="8717" max="8946" width="11.42578125" style="233"/>
    <col min="8947" max="8947" width="54.5703125" style="233" customWidth="1"/>
    <col min="8948" max="8948" width="11.42578125" style="233"/>
    <col min="8949" max="8949" width="11.5703125" style="233" customWidth="1"/>
    <col min="8950" max="8972" width="11.42578125" style="233" customWidth="1"/>
    <col min="8973" max="9202" width="11.42578125" style="233"/>
    <col min="9203" max="9203" width="54.5703125" style="233" customWidth="1"/>
    <col min="9204" max="9204" width="11.42578125" style="233"/>
    <col min="9205" max="9205" width="11.5703125" style="233" customWidth="1"/>
    <col min="9206" max="9228" width="11.42578125" style="233" customWidth="1"/>
    <col min="9229" max="9458" width="11.42578125" style="233"/>
    <col min="9459" max="9459" width="54.5703125" style="233" customWidth="1"/>
    <col min="9460" max="9460" width="11.42578125" style="233"/>
    <col min="9461" max="9461" width="11.5703125" style="233" customWidth="1"/>
    <col min="9462" max="9484" width="11.42578125" style="233" customWidth="1"/>
    <col min="9485" max="9714" width="11.42578125" style="233"/>
    <col min="9715" max="9715" width="54.5703125" style="233" customWidth="1"/>
    <col min="9716" max="9716" width="11.42578125" style="233"/>
    <col min="9717" max="9717" width="11.5703125" style="233" customWidth="1"/>
    <col min="9718" max="9740" width="11.42578125" style="233" customWidth="1"/>
    <col min="9741" max="9970" width="11.42578125" style="233"/>
    <col min="9971" max="9971" width="54.5703125" style="233" customWidth="1"/>
    <col min="9972" max="9972" width="11.42578125" style="233"/>
    <col min="9973" max="9973" width="11.5703125" style="233" customWidth="1"/>
    <col min="9974" max="9996" width="11.42578125" style="233" customWidth="1"/>
    <col min="9997" max="10226" width="11.42578125" style="233"/>
    <col min="10227" max="10227" width="54.5703125" style="233" customWidth="1"/>
    <col min="10228" max="10228" width="11.42578125" style="233"/>
    <col min="10229" max="10229" width="11.5703125" style="233" customWidth="1"/>
    <col min="10230" max="10252" width="11.42578125" style="233" customWidth="1"/>
    <col min="10253" max="10482" width="11.42578125" style="233"/>
    <col min="10483" max="10483" width="54.5703125" style="233" customWidth="1"/>
    <col min="10484" max="10484" width="11.42578125" style="233"/>
    <col min="10485" max="10485" width="11.5703125" style="233" customWidth="1"/>
    <col min="10486" max="10508" width="11.42578125" style="233" customWidth="1"/>
    <col min="10509" max="10738" width="11.42578125" style="233"/>
    <col min="10739" max="10739" width="54.5703125" style="233" customWidth="1"/>
    <col min="10740" max="10740" width="11.42578125" style="233"/>
    <col min="10741" max="10741" width="11.5703125" style="233" customWidth="1"/>
    <col min="10742" max="10764" width="11.42578125" style="233" customWidth="1"/>
    <col min="10765" max="10994" width="11.42578125" style="233"/>
    <col min="10995" max="10995" width="54.5703125" style="233" customWidth="1"/>
    <col min="10996" max="10996" width="11.42578125" style="233"/>
    <col min="10997" max="10997" width="11.5703125" style="233" customWidth="1"/>
    <col min="10998" max="11020" width="11.42578125" style="233" customWidth="1"/>
    <col min="11021" max="11250" width="11.42578125" style="233"/>
    <col min="11251" max="11251" width="54.5703125" style="233" customWidth="1"/>
    <col min="11252" max="11252" width="11.42578125" style="233"/>
    <col min="11253" max="11253" width="11.5703125" style="233" customWidth="1"/>
    <col min="11254" max="11276" width="11.42578125" style="233" customWidth="1"/>
    <col min="11277" max="11506" width="11.42578125" style="233"/>
    <col min="11507" max="11507" width="54.5703125" style="233" customWidth="1"/>
    <col min="11508" max="11508" width="11.42578125" style="233"/>
    <col min="11509" max="11509" width="11.5703125" style="233" customWidth="1"/>
    <col min="11510" max="11532" width="11.42578125" style="233" customWidth="1"/>
    <col min="11533" max="11762" width="11.42578125" style="233"/>
    <col min="11763" max="11763" width="54.5703125" style="233" customWidth="1"/>
    <col min="11764" max="11764" width="11.42578125" style="233"/>
    <col min="11765" max="11765" width="11.5703125" style="233" customWidth="1"/>
    <col min="11766" max="11788" width="11.42578125" style="233" customWidth="1"/>
    <col min="11789" max="12018" width="11.42578125" style="233"/>
    <col min="12019" max="12019" width="54.5703125" style="233" customWidth="1"/>
    <col min="12020" max="12020" width="11.42578125" style="233"/>
    <col min="12021" max="12021" width="11.5703125" style="233" customWidth="1"/>
    <col min="12022" max="12044" width="11.42578125" style="233" customWidth="1"/>
    <col min="12045" max="12274" width="11.42578125" style="233"/>
    <col min="12275" max="12275" width="54.5703125" style="233" customWidth="1"/>
    <col min="12276" max="12276" width="11.42578125" style="233"/>
    <col min="12277" max="12277" width="11.5703125" style="233" customWidth="1"/>
    <col min="12278" max="12300" width="11.42578125" style="233" customWidth="1"/>
    <col min="12301" max="12530" width="11.42578125" style="233"/>
    <col min="12531" max="12531" width="54.5703125" style="233" customWidth="1"/>
    <col min="12532" max="12532" width="11.42578125" style="233"/>
    <col min="12533" max="12533" width="11.5703125" style="233" customWidth="1"/>
    <col min="12534" max="12556" width="11.42578125" style="233" customWidth="1"/>
    <col min="12557" max="12786" width="11.42578125" style="233"/>
    <col min="12787" max="12787" width="54.5703125" style="233" customWidth="1"/>
    <col min="12788" max="12788" width="11.42578125" style="233"/>
    <col min="12789" max="12789" width="11.5703125" style="233" customWidth="1"/>
    <col min="12790" max="12812" width="11.42578125" style="233" customWidth="1"/>
    <col min="12813" max="13042" width="11.42578125" style="233"/>
    <col min="13043" max="13043" width="54.5703125" style="233" customWidth="1"/>
    <col min="13044" max="13044" width="11.42578125" style="233"/>
    <col min="13045" max="13045" width="11.5703125" style="233" customWidth="1"/>
    <col min="13046" max="13068" width="11.42578125" style="233" customWidth="1"/>
    <col min="13069" max="13298" width="11.42578125" style="233"/>
    <col min="13299" max="13299" width="54.5703125" style="233" customWidth="1"/>
    <col min="13300" max="13300" width="11.42578125" style="233"/>
    <col min="13301" max="13301" width="11.5703125" style="233" customWidth="1"/>
    <col min="13302" max="13324" width="11.42578125" style="233" customWidth="1"/>
    <col min="13325" max="13554" width="11.42578125" style="233"/>
    <col min="13555" max="13555" width="54.5703125" style="233" customWidth="1"/>
    <col min="13556" max="13556" width="11.42578125" style="233"/>
    <col min="13557" max="13557" width="11.5703125" style="233" customWidth="1"/>
    <col min="13558" max="13580" width="11.42578125" style="233" customWidth="1"/>
    <col min="13581" max="13810" width="11.42578125" style="233"/>
    <col min="13811" max="13811" width="54.5703125" style="233" customWidth="1"/>
    <col min="13812" max="13812" width="11.42578125" style="233"/>
    <col min="13813" max="13813" width="11.5703125" style="233" customWidth="1"/>
    <col min="13814" max="13836" width="11.42578125" style="233" customWidth="1"/>
    <col min="13837" max="14066" width="11.42578125" style="233"/>
    <col min="14067" max="14067" width="54.5703125" style="233" customWidth="1"/>
    <col min="14068" max="14068" width="11.42578125" style="233"/>
    <col min="14069" max="14069" width="11.5703125" style="233" customWidth="1"/>
    <col min="14070" max="14092" width="11.42578125" style="233" customWidth="1"/>
    <col min="14093" max="14322" width="11.42578125" style="233"/>
    <col min="14323" max="14323" width="54.5703125" style="233" customWidth="1"/>
    <col min="14324" max="14324" width="11.42578125" style="233"/>
    <col min="14325" max="14325" width="11.5703125" style="233" customWidth="1"/>
    <col min="14326" max="14348" width="11.42578125" style="233" customWidth="1"/>
    <col min="14349" max="14578" width="11.42578125" style="233"/>
    <col min="14579" max="14579" width="54.5703125" style="233" customWidth="1"/>
    <col min="14580" max="14580" width="11.42578125" style="233"/>
    <col min="14581" max="14581" width="11.5703125" style="233" customWidth="1"/>
    <col min="14582" max="14604" width="11.42578125" style="233" customWidth="1"/>
    <col min="14605" max="14834" width="11.42578125" style="233"/>
    <col min="14835" max="14835" width="54.5703125" style="233" customWidth="1"/>
    <col min="14836" max="14836" width="11.42578125" style="233"/>
    <col min="14837" max="14837" width="11.5703125" style="233" customWidth="1"/>
    <col min="14838" max="14860" width="11.42578125" style="233" customWidth="1"/>
    <col min="14861" max="15090" width="11.42578125" style="233"/>
    <col min="15091" max="15091" width="54.5703125" style="233" customWidth="1"/>
    <col min="15092" max="15092" width="11.42578125" style="233"/>
    <col min="15093" max="15093" width="11.5703125" style="233" customWidth="1"/>
    <col min="15094" max="15116" width="11.42578125" style="233" customWidth="1"/>
    <col min="15117" max="15346" width="11.42578125" style="233"/>
    <col min="15347" max="15347" width="54.5703125" style="233" customWidth="1"/>
    <col min="15348" max="15348" width="11.42578125" style="233"/>
    <col min="15349" max="15349" width="11.5703125" style="233" customWidth="1"/>
    <col min="15350" max="15372" width="11.42578125" style="233" customWidth="1"/>
    <col min="15373" max="15602" width="11.42578125" style="233"/>
    <col min="15603" max="15603" width="54.5703125" style="233" customWidth="1"/>
    <col min="15604" max="15604" width="11.42578125" style="233"/>
    <col min="15605" max="15605" width="11.5703125" style="233" customWidth="1"/>
    <col min="15606" max="15628" width="11.42578125" style="233" customWidth="1"/>
    <col min="15629" max="15858" width="11.42578125" style="233"/>
    <col min="15859" max="15859" width="54.5703125" style="233" customWidth="1"/>
    <col min="15860" max="15860" width="11.42578125" style="233"/>
    <col min="15861" max="15861" width="11.5703125" style="233" customWidth="1"/>
    <col min="15862" max="15884" width="11.42578125" style="233" customWidth="1"/>
    <col min="15885" max="16114" width="11.42578125" style="233"/>
    <col min="16115" max="16115" width="54.5703125" style="233" customWidth="1"/>
    <col min="16116" max="16116" width="11.42578125" style="233"/>
    <col min="16117" max="16117" width="11.5703125" style="233" customWidth="1"/>
    <col min="16118" max="16140" width="11.42578125" style="233" customWidth="1"/>
    <col min="16141" max="16384" width="11.42578125" style="233"/>
  </cols>
  <sheetData>
    <row r="1" spans="1:42" s="225" customFormat="1" x14ac:dyDescent="0.2">
      <c r="A1" s="224" t="s">
        <v>225</v>
      </c>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row>
    <row r="2" spans="1:42" s="225" customFormat="1" x14ac:dyDescent="0.2">
      <c r="A2" s="224" t="s">
        <v>105</v>
      </c>
    </row>
    <row r="3" spans="1:42" s="225" customFormat="1" ht="12.75" customHeight="1" x14ac:dyDescent="0.2">
      <c r="A3" s="319" t="s">
        <v>0</v>
      </c>
      <c r="B3" s="321" t="s">
        <v>87</v>
      </c>
      <c r="C3" s="319" t="s">
        <v>88</v>
      </c>
      <c r="D3" s="319"/>
      <c r="E3" s="319" t="s">
        <v>89</v>
      </c>
      <c r="F3" s="319"/>
      <c r="G3" s="319" t="s">
        <v>90</v>
      </c>
      <c r="H3" s="319"/>
      <c r="I3" s="319" t="s">
        <v>91</v>
      </c>
      <c r="J3" s="319"/>
      <c r="K3" s="319" t="s">
        <v>92</v>
      </c>
      <c r="L3" s="319"/>
      <c r="M3" s="319" t="s">
        <v>93</v>
      </c>
      <c r="N3" s="319"/>
      <c r="O3" s="319" t="s">
        <v>94</v>
      </c>
      <c r="P3" s="319"/>
      <c r="Q3" s="323" t="s">
        <v>95</v>
      </c>
      <c r="R3" s="324"/>
      <c r="S3" s="323" t="s">
        <v>96</v>
      </c>
      <c r="T3" s="324"/>
      <c r="U3" s="323" t="s">
        <v>97</v>
      </c>
      <c r="V3" s="324"/>
      <c r="W3" s="323" t="s">
        <v>98</v>
      </c>
      <c r="X3" s="324"/>
      <c r="Y3" s="323" t="s">
        <v>99</v>
      </c>
      <c r="Z3" s="324"/>
      <c r="AA3" s="319" t="s">
        <v>100</v>
      </c>
      <c r="AB3" s="319" t="s">
        <v>47</v>
      </c>
      <c r="AC3" s="225" t="s">
        <v>242</v>
      </c>
      <c r="AD3" s="225" t="s">
        <v>243</v>
      </c>
      <c r="AE3" s="225" t="s">
        <v>245</v>
      </c>
      <c r="AF3" s="225" t="s">
        <v>246</v>
      </c>
      <c r="AG3" s="225" t="s">
        <v>247</v>
      </c>
      <c r="AH3" s="225" t="s">
        <v>248</v>
      </c>
      <c r="AI3" s="225" t="s">
        <v>249</v>
      </c>
      <c r="AJ3" s="225" t="s">
        <v>250</v>
      </c>
      <c r="AK3" s="225" t="s">
        <v>251</v>
      </c>
      <c r="AL3" s="225" t="s">
        <v>252</v>
      </c>
      <c r="AM3" s="225" t="s">
        <v>253</v>
      </c>
      <c r="AN3" s="225" t="s">
        <v>254</v>
      </c>
    </row>
    <row r="4" spans="1:42" s="225" customFormat="1" x14ac:dyDescent="0.2">
      <c r="A4" s="320"/>
      <c r="B4" s="322"/>
      <c r="C4" s="227" t="s">
        <v>117</v>
      </c>
      <c r="D4" s="227" t="s">
        <v>101</v>
      </c>
      <c r="E4" s="227" t="s">
        <v>117</v>
      </c>
      <c r="F4" s="227" t="s">
        <v>101</v>
      </c>
      <c r="G4" s="227" t="s">
        <v>117</v>
      </c>
      <c r="H4" s="227" t="s">
        <v>101</v>
      </c>
      <c r="I4" s="227" t="s">
        <v>117</v>
      </c>
      <c r="J4" s="227" t="s">
        <v>101</v>
      </c>
      <c r="K4" s="227" t="s">
        <v>117</v>
      </c>
      <c r="L4" s="227" t="s">
        <v>101</v>
      </c>
      <c r="M4" s="227" t="s">
        <v>117</v>
      </c>
      <c r="N4" s="227" t="s">
        <v>101</v>
      </c>
      <c r="O4" s="227" t="s">
        <v>117</v>
      </c>
      <c r="P4" s="227" t="s">
        <v>101</v>
      </c>
      <c r="Q4" s="227" t="s">
        <v>117</v>
      </c>
      <c r="R4" s="227" t="s">
        <v>101</v>
      </c>
      <c r="S4" s="227" t="s">
        <v>117</v>
      </c>
      <c r="T4" s="227" t="s">
        <v>101</v>
      </c>
      <c r="U4" s="227" t="s">
        <v>117</v>
      </c>
      <c r="V4" s="227" t="s">
        <v>101</v>
      </c>
      <c r="W4" s="227" t="s">
        <v>117</v>
      </c>
      <c r="X4" s="227" t="s">
        <v>101</v>
      </c>
      <c r="Y4" s="227" t="s">
        <v>117</v>
      </c>
      <c r="Z4" s="227" t="s">
        <v>101</v>
      </c>
      <c r="AA4" s="227" t="s">
        <v>117</v>
      </c>
      <c r="AB4" s="227" t="s">
        <v>101</v>
      </c>
      <c r="AC4" s="225" t="s">
        <v>244</v>
      </c>
      <c r="AD4" s="225" t="s">
        <v>244</v>
      </c>
      <c r="AE4" s="225" t="s">
        <v>244</v>
      </c>
      <c r="AF4" s="225" t="s">
        <v>244</v>
      </c>
      <c r="AG4" s="225" t="s">
        <v>244</v>
      </c>
      <c r="AH4" s="225" t="s">
        <v>244</v>
      </c>
      <c r="AI4" s="225" t="s">
        <v>244</v>
      </c>
      <c r="AJ4" s="225" t="s">
        <v>244</v>
      </c>
      <c r="AK4" s="225" t="s">
        <v>244</v>
      </c>
      <c r="AL4" s="225" t="s">
        <v>244</v>
      </c>
      <c r="AM4" s="225" t="s">
        <v>244</v>
      </c>
      <c r="AN4" s="225" t="s">
        <v>244</v>
      </c>
      <c r="AO4" s="225" t="s">
        <v>244</v>
      </c>
    </row>
    <row r="5" spans="1:42" x14ac:dyDescent="0.2">
      <c r="A5" s="228" t="s">
        <v>85</v>
      </c>
      <c r="B5" s="229" t="s">
        <v>100</v>
      </c>
      <c r="C5" s="230">
        <v>413887027</v>
      </c>
      <c r="D5" s="231">
        <v>757983417</v>
      </c>
      <c r="E5" s="232">
        <v>302269807</v>
      </c>
      <c r="F5" s="231">
        <v>608347136</v>
      </c>
      <c r="G5" s="232">
        <v>416563814</v>
      </c>
      <c r="H5" s="231">
        <v>738960440</v>
      </c>
      <c r="I5" s="232">
        <v>365164309</v>
      </c>
      <c r="J5" s="231">
        <v>759880138</v>
      </c>
      <c r="K5" s="232">
        <v>437865034</v>
      </c>
      <c r="L5" s="231">
        <v>791903039</v>
      </c>
      <c r="M5" s="232">
        <v>316611470</v>
      </c>
      <c r="N5" s="231">
        <v>617884067</v>
      </c>
      <c r="O5" s="232">
        <v>402047369</v>
      </c>
      <c r="P5" s="231">
        <v>761153920</v>
      </c>
      <c r="Q5" s="232">
        <v>485732508</v>
      </c>
      <c r="R5" s="231">
        <v>858288188</v>
      </c>
      <c r="S5" s="232">
        <v>355398112</v>
      </c>
      <c r="T5" s="231">
        <v>739085333</v>
      </c>
      <c r="U5" s="232">
        <v>502784275</v>
      </c>
      <c r="V5" s="231">
        <v>891911592</v>
      </c>
      <c r="W5" s="232">
        <v>420472750</v>
      </c>
      <c r="X5" s="231">
        <v>832093923</v>
      </c>
      <c r="Y5" s="232">
        <v>477876461</v>
      </c>
      <c r="Z5" s="232">
        <v>995480614</v>
      </c>
      <c r="AA5" s="230">
        <v>4896672936</v>
      </c>
      <c r="AB5" s="231">
        <v>9352971807</v>
      </c>
    </row>
    <row r="6" spans="1:42" x14ac:dyDescent="0.2">
      <c r="A6" s="234"/>
      <c r="B6" s="235"/>
      <c r="C6" s="118">
        <f t="shared" ref="C6:AB6" si="0">C7+C23+C53+C68</f>
        <v>414495593</v>
      </c>
      <c r="D6" s="119">
        <f t="shared" si="0"/>
        <v>789106918</v>
      </c>
      <c r="E6" s="118">
        <f t="shared" si="0"/>
        <v>307306565</v>
      </c>
      <c r="F6" s="119">
        <f t="shared" si="0"/>
        <v>638397364</v>
      </c>
      <c r="G6" s="118">
        <f t="shared" si="0"/>
        <v>417004602</v>
      </c>
      <c r="H6" s="119">
        <f t="shared" si="0"/>
        <v>767888042</v>
      </c>
      <c r="I6" s="118">
        <f t="shared" si="0"/>
        <v>365819982</v>
      </c>
      <c r="J6" s="119">
        <f t="shared" si="0"/>
        <v>787156941</v>
      </c>
      <c r="K6" s="118">
        <f t="shared" si="0"/>
        <v>438594503</v>
      </c>
      <c r="L6" s="119">
        <f t="shared" si="0"/>
        <v>819845717</v>
      </c>
      <c r="M6" s="118">
        <f t="shared" si="0"/>
        <v>318401412</v>
      </c>
      <c r="N6" s="119">
        <f t="shared" si="0"/>
        <v>643278243</v>
      </c>
      <c r="O6" s="118">
        <f t="shared" si="0"/>
        <v>406023654</v>
      </c>
      <c r="P6" s="119">
        <f t="shared" si="0"/>
        <v>794217362</v>
      </c>
      <c r="Q6" s="118">
        <f t="shared" si="0"/>
        <v>485827749</v>
      </c>
      <c r="R6" s="119">
        <f t="shared" si="0"/>
        <v>890818920</v>
      </c>
      <c r="S6" s="118">
        <f t="shared" si="0"/>
        <v>356654090</v>
      </c>
      <c r="T6" s="119">
        <f t="shared" si="0"/>
        <v>766780760</v>
      </c>
      <c r="U6" s="118">
        <f t="shared" si="0"/>
        <v>504734123</v>
      </c>
      <c r="V6" s="119">
        <f t="shared" si="0"/>
        <v>924240143</v>
      </c>
      <c r="W6" s="118">
        <f t="shared" si="0"/>
        <v>413522983</v>
      </c>
      <c r="X6" s="119">
        <f t="shared" si="0"/>
        <v>856517988</v>
      </c>
      <c r="Y6" s="118">
        <f t="shared" si="0"/>
        <v>478257170</v>
      </c>
      <c r="Z6" s="119">
        <f t="shared" si="0"/>
        <v>1020797481</v>
      </c>
      <c r="AA6" s="118">
        <f t="shared" si="0"/>
        <v>4906642426</v>
      </c>
      <c r="AB6" s="119">
        <f t="shared" si="0"/>
        <v>9699045879</v>
      </c>
      <c r="AC6" s="182"/>
    </row>
    <row r="7" spans="1:42" x14ac:dyDescent="0.2">
      <c r="A7" s="17" t="s">
        <v>124</v>
      </c>
      <c r="B7" s="18"/>
      <c r="C7" s="120">
        <f t="shared" ref="C7:AB7" si="1">+C8+C16</f>
        <v>54401852</v>
      </c>
      <c r="D7" s="121">
        <f t="shared" si="1"/>
        <v>171310287</v>
      </c>
      <c r="E7" s="120">
        <f t="shared" si="1"/>
        <v>43302730</v>
      </c>
      <c r="F7" s="121">
        <f t="shared" si="1"/>
        <v>143680559</v>
      </c>
      <c r="G7" s="120">
        <f t="shared" si="1"/>
        <v>49754411</v>
      </c>
      <c r="H7" s="121">
        <f t="shared" si="1"/>
        <v>167222976</v>
      </c>
      <c r="I7" s="120">
        <f t="shared" si="1"/>
        <v>50852971</v>
      </c>
      <c r="J7" s="121">
        <f t="shared" si="1"/>
        <v>174269272</v>
      </c>
      <c r="K7" s="120">
        <f t="shared" si="1"/>
        <v>51561376</v>
      </c>
      <c r="L7" s="121">
        <f t="shared" si="1"/>
        <v>172023859</v>
      </c>
      <c r="M7" s="120">
        <f t="shared" si="1"/>
        <v>47473663</v>
      </c>
      <c r="N7" s="121">
        <f t="shared" si="1"/>
        <v>148208986</v>
      </c>
      <c r="O7" s="120">
        <f t="shared" si="1"/>
        <v>57581272</v>
      </c>
      <c r="P7" s="121">
        <f t="shared" si="1"/>
        <v>175359307</v>
      </c>
      <c r="Q7" s="120">
        <f t="shared" si="1"/>
        <v>61506655</v>
      </c>
      <c r="R7" s="121">
        <f t="shared" si="1"/>
        <v>172750655</v>
      </c>
      <c r="S7" s="120">
        <f t="shared" si="1"/>
        <v>64397913</v>
      </c>
      <c r="T7" s="121">
        <f t="shared" si="1"/>
        <v>174193490</v>
      </c>
      <c r="U7" s="120">
        <f t="shared" si="1"/>
        <v>80815400</v>
      </c>
      <c r="V7" s="121">
        <f t="shared" si="1"/>
        <v>214919763</v>
      </c>
      <c r="W7" s="120">
        <f t="shared" si="1"/>
        <v>68269914</v>
      </c>
      <c r="X7" s="121">
        <f t="shared" si="1"/>
        <v>180548670</v>
      </c>
      <c r="Y7" s="120">
        <f t="shared" si="1"/>
        <v>72828394</v>
      </c>
      <c r="Z7" s="121">
        <f t="shared" si="1"/>
        <v>220655050</v>
      </c>
      <c r="AA7" s="120">
        <f t="shared" si="1"/>
        <v>702746551</v>
      </c>
      <c r="AB7" s="121">
        <f t="shared" si="1"/>
        <v>2115142874</v>
      </c>
      <c r="AC7" s="182"/>
    </row>
    <row r="8" spans="1:42" x14ac:dyDescent="0.2">
      <c r="A8" s="17" t="s">
        <v>125</v>
      </c>
      <c r="B8" s="18"/>
      <c r="C8" s="122">
        <f t="shared" ref="C8:AB8" si="2">SUM(C9:C15)</f>
        <v>36010561</v>
      </c>
      <c r="D8" s="123">
        <f t="shared" si="2"/>
        <v>93373300</v>
      </c>
      <c r="E8" s="122">
        <f t="shared" si="2"/>
        <v>28224431</v>
      </c>
      <c r="F8" s="123">
        <f t="shared" si="2"/>
        <v>77345461</v>
      </c>
      <c r="G8" s="122">
        <f t="shared" si="2"/>
        <v>32766220</v>
      </c>
      <c r="H8" s="123">
        <f t="shared" si="2"/>
        <v>90822286</v>
      </c>
      <c r="I8" s="122">
        <f t="shared" si="2"/>
        <v>34915615</v>
      </c>
      <c r="J8" s="123">
        <f t="shared" si="2"/>
        <v>92166629</v>
      </c>
      <c r="K8" s="122">
        <f t="shared" si="2"/>
        <v>35840003</v>
      </c>
      <c r="L8" s="123">
        <f t="shared" si="2"/>
        <v>95240972</v>
      </c>
      <c r="M8" s="122">
        <f t="shared" si="2"/>
        <v>33054696</v>
      </c>
      <c r="N8" s="123">
        <f t="shared" si="2"/>
        <v>81637798</v>
      </c>
      <c r="O8" s="122">
        <f t="shared" si="2"/>
        <v>39465817</v>
      </c>
      <c r="P8" s="123">
        <f t="shared" si="2"/>
        <v>93673645</v>
      </c>
      <c r="Q8" s="122">
        <f t="shared" si="2"/>
        <v>43750692</v>
      </c>
      <c r="R8" s="123">
        <f t="shared" si="2"/>
        <v>95778924</v>
      </c>
      <c r="S8" s="122">
        <f t="shared" si="2"/>
        <v>46704451</v>
      </c>
      <c r="T8" s="123">
        <f t="shared" si="2"/>
        <v>94476227</v>
      </c>
      <c r="U8" s="122">
        <f t="shared" si="2"/>
        <v>58625338</v>
      </c>
      <c r="V8" s="123">
        <f t="shared" si="2"/>
        <v>112417261</v>
      </c>
      <c r="W8" s="122">
        <f t="shared" si="2"/>
        <v>48394484</v>
      </c>
      <c r="X8" s="123">
        <f t="shared" si="2"/>
        <v>96928031</v>
      </c>
      <c r="Y8" s="122">
        <f t="shared" si="2"/>
        <v>49327223</v>
      </c>
      <c r="Z8" s="123">
        <f t="shared" si="2"/>
        <v>102088001</v>
      </c>
      <c r="AA8" s="122">
        <f t="shared" si="2"/>
        <v>487079531</v>
      </c>
      <c r="AB8" s="123">
        <f t="shared" si="2"/>
        <v>1125948535</v>
      </c>
      <c r="AC8" s="182">
        <f>D8/1000000</f>
        <v>93.3733</v>
      </c>
      <c r="AD8" s="182">
        <f>F8/1000000</f>
        <v>77.345461</v>
      </c>
      <c r="AE8" s="182">
        <f>H8/1000000</f>
        <v>90.822286000000005</v>
      </c>
      <c r="AF8" s="182">
        <f>J8/1000000</f>
        <v>92.166629</v>
      </c>
      <c r="AG8" s="182">
        <f>L8/1000000</f>
        <v>95.240971999999999</v>
      </c>
      <c r="AH8" s="182">
        <f>N8/1000000</f>
        <v>81.637798000000004</v>
      </c>
      <c r="AI8" s="182">
        <f>P8/1000000</f>
        <v>93.673644999999993</v>
      </c>
      <c r="AJ8" s="182">
        <f>R8/1000000</f>
        <v>95.778924000000004</v>
      </c>
      <c r="AK8" s="182">
        <f>T8/1000000</f>
        <v>94.476226999999994</v>
      </c>
      <c r="AL8" s="182">
        <f>V8/1000000</f>
        <v>112.417261</v>
      </c>
      <c r="AM8" s="182">
        <f>X8/1000000</f>
        <v>96.928031000000004</v>
      </c>
      <c r="AN8" s="182">
        <f>Z8/1000000</f>
        <v>102.08800100000001</v>
      </c>
      <c r="AO8" s="182">
        <f>AB8/1000000</f>
        <v>1125.948535</v>
      </c>
      <c r="AP8" s="182"/>
    </row>
    <row r="9" spans="1:42" x14ac:dyDescent="0.2">
      <c r="A9" s="189" t="s">
        <v>3</v>
      </c>
      <c r="B9" s="19" t="s">
        <v>50</v>
      </c>
      <c r="C9" s="236">
        <v>4773619</v>
      </c>
      <c r="D9" s="237">
        <v>2781686</v>
      </c>
      <c r="E9" s="238">
        <v>4210448</v>
      </c>
      <c r="F9" s="237">
        <v>2536900</v>
      </c>
      <c r="G9" s="238">
        <v>5050895</v>
      </c>
      <c r="H9" s="237">
        <v>2890332</v>
      </c>
      <c r="I9" s="238">
        <v>5751607</v>
      </c>
      <c r="J9" s="237">
        <v>2935933</v>
      </c>
      <c r="K9" s="238">
        <v>5718579</v>
      </c>
      <c r="L9" s="237">
        <v>2527112</v>
      </c>
      <c r="M9" s="238">
        <v>5324629</v>
      </c>
      <c r="N9" s="237">
        <v>2606678</v>
      </c>
      <c r="O9" s="238">
        <v>5776633</v>
      </c>
      <c r="P9" s="237">
        <v>3132209</v>
      </c>
      <c r="Q9" s="238">
        <v>7902153</v>
      </c>
      <c r="R9" s="237">
        <v>2988741</v>
      </c>
      <c r="S9" s="238">
        <v>10374920</v>
      </c>
      <c r="T9" s="237">
        <v>3164946</v>
      </c>
      <c r="U9" s="238">
        <v>15456168</v>
      </c>
      <c r="V9" s="237">
        <v>3649945</v>
      </c>
      <c r="W9" s="238">
        <v>9335579</v>
      </c>
      <c r="X9" s="237">
        <v>2633890</v>
      </c>
      <c r="Y9" s="238">
        <v>7550790</v>
      </c>
      <c r="Z9" s="238">
        <v>2732769</v>
      </c>
      <c r="AA9" s="236">
        <f t="shared" ref="AA9:AB42" si="3">C9+E9+G9+I9+K9+M9+O9+Q9+S9+U9+W9+Y9</f>
        <v>87226020</v>
      </c>
      <c r="AB9" s="237">
        <f t="shared" si="3"/>
        <v>34581141</v>
      </c>
      <c r="AC9" s="182">
        <f t="shared" ref="AC9:AC72" si="4">D9/1000000</f>
        <v>2.7816860000000001</v>
      </c>
      <c r="AD9" s="182">
        <f t="shared" ref="AD9:AD72" si="5">F9/1000000</f>
        <v>2.5369000000000002</v>
      </c>
      <c r="AE9" s="182">
        <f t="shared" ref="AE9:AE72" si="6">H9/1000000</f>
        <v>2.8903319999999999</v>
      </c>
      <c r="AF9" s="182">
        <f t="shared" ref="AF9:AF72" si="7">J9/1000000</f>
        <v>2.9359329999999999</v>
      </c>
      <c r="AG9" s="182">
        <f t="shared" ref="AG9:AG72" si="8">L9/1000000</f>
        <v>2.5271119999999998</v>
      </c>
      <c r="AH9" s="182">
        <f t="shared" ref="AH9:AH72" si="9">N9/1000000</f>
        <v>2.6066780000000001</v>
      </c>
      <c r="AI9" s="182">
        <f t="shared" ref="AI9:AI72" si="10">P9/1000000</f>
        <v>3.132209</v>
      </c>
      <c r="AJ9" s="182">
        <f t="shared" ref="AJ9:AJ72" si="11">R9/1000000</f>
        <v>2.9887410000000001</v>
      </c>
      <c r="AK9" s="182">
        <f t="shared" ref="AK9:AK72" si="12">T9/1000000</f>
        <v>3.164946</v>
      </c>
      <c r="AL9" s="182">
        <f t="shared" ref="AL9:AL72" si="13">V9/1000000</f>
        <v>3.6499450000000002</v>
      </c>
      <c r="AM9" s="182">
        <f t="shared" ref="AM9:AM72" si="14">X9/1000000</f>
        <v>2.6338900000000001</v>
      </c>
      <c r="AN9" s="182">
        <f t="shared" ref="AN9:AN72" si="15">Z9/1000000</f>
        <v>2.7327689999999998</v>
      </c>
      <c r="AO9" s="182">
        <f t="shared" ref="AO9:AO72" si="16">AB9/1000000</f>
        <v>34.581141000000002</v>
      </c>
    </row>
    <row r="10" spans="1:42" x14ac:dyDescent="0.2">
      <c r="A10" s="189" t="s">
        <v>4</v>
      </c>
      <c r="B10" s="19" t="s">
        <v>51</v>
      </c>
      <c r="C10" s="236">
        <v>10265915</v>
      </c>
      <c r="D10" s="237">
        <v>25946903</v>
      </c>
      <c r="E10" s="238">
        <v>7408835</v>
      </c>
      <c r="F10" s="237">
        <v>20271318</v>
      </c>
      <c r="G10" s="238">
        <v>9150430</v>
      </c>
      <c r="H10" s="237">
        <v>23689417</v>
      </c>
      <c r="I10" s="238">
        <v>10361426</v>
      </c>
      <c r="J10" s="237">
        <v>25046347</v>
      </c>
      <c r="K10" s="238">
        <v>10889891</v>
      </c>
      <c r="L10" s="237">
        <v>27488909</v>
      </c>
      <c r="M10" s="238">
        <v>9534125</v>
      </c>
      <c r="N10" s="237">
        <v>21534114</v>
      </c>
      <c r="O10" s="238">
        <v>12008730</v>
      </c>
      <c r="P10" s="237">
        <v>26249781</v>
      </c>
      <c r="Q10" s="238">
        <v>13231563</v>
      </c>
      <c r="R10" s="237">
        <v>26083050</v>
      </c>
      <c r="S10" s="238">
        <v>16524691</v>
      </c>
      <c r="T10" s="237">
        <v>30076732</v>
      </c>
      <c r="U10" s="238">
        <v>18160342</v>
      </c>
      <c r="V10" s="237">
        <v>34679349</v>
      </c>
      <c r="W10" s="238">
        <v>15935126</v>
      </c>
      <c r="X10" s="237">
        <v>28362714</v>
      </c>
      <c r="Y10" s="238">
        <v>16085299</v>
      </c>
      <c r="Z10" s="238">
        <v>29021147</v>
      </c>
      <c r="AA10" s="236">
        <f t="shared" si="3"/>
        <v>149556373</v>
      </c>
      <c r="AB10" s="237">
        <f t="shared" si="3"/>
        <v>318449781</v>
      </c>
      <c r="AC10" s="182">
        <f t="shared" si="4"/>
        <v>25.946902999999999</v>
      </c>
      <c r="AD10" s="182">
        <f t="shared" si="5"/>
        <v>20.271318000000001</v>
      </c>
      <c r="AE10" s="182">
        <f t="shared" si="6"/>
        <v>23.689416999999999</v>
      </c>
      <c r="AF10" s="182">
        <f t="shared" si="7"/>
        <v>25.046347000000001</v>
      </c>
      <c r="AG10" s="182">
        <f t="shared" si="8"/>
        <v>27.488909</v>
      </c>
      <c r="AH10" s="182">
        <f t="shared" si="9"/>
        <v>21.534113999999999</v>
      </c>
      <c r="AI10" s="182">
        <f t="shared" si="10"/>
        <v>26.249780999999999</v>
      </c>
      <c r="AJ10" s="182">
        <f t="shared" si="11"/>
        <v>26.08305</v>
      </c>
      <c r="AK10" s="182">
        <f t="shared" si="12"/>
        <v>30.076732</v>
      </c>
      <c r="AL10" s="182">
        <f t="shared" si="13"/>
        <v>34.679349000000002</v>
      </c>
      <c r="AM10" s="182">
        <f t="shared" si="14"/>
        <v>28.362714</v>
      </c>
      <c r="AN10" s="182">
        <f t="shared" si="15"/>
        <v>29.021146999999999</v>
      </c>
      <c r="AO10" s="182">
        <f t="shared" si="16"/>
        <v>318.44978099999997</v>
      </c>
    </row>
    <row r="11" spans="1:42" x14ac:dyDescent="0.2">
      <c r="A11" s="189" t="s">
        <v>5</v>
      </c>
      <c r="B11" s="19" t="s">
        <v>52</v>
      </c>
      <c r="C11" s="236">
        <v>4280554</v>
      </c>
      <c r="D11" s="237">
        <v>4671810</v>
      </c>
      <c r="E11" s="238">
        <v>3802811</v>
      </c>
      <c r="F11" s="237">
        <v>5227029</v>
      </c>
      <c r="G11" s="238">
        <v>3824727</v>
      </c>
      <c r="H11" s="237">
        <v>4812550</v>
      </c>
      <c r="I11" s="238">
        <v>3577240</v>
      </c>
      <c r="J11" s="237">
        <v>4609305</v>
      </c>
      <c r="K11" s="238">
        <v>4135676</v>
      </c>
      <c r="L11" s="237">
        <v>5055107</v>
      </c>
      <c r="M11" s="238">
        <v>3251454</v>
      </c>
      <c r="N11" s="237">
        <v>3308664</v>
      </c>
      <c r="O11" s="238">
        <v>5396889</v>
      </c>
      <c r="P11" s="237">
        <v>5875411</v>
      </c>
      <c r="Q11" s="238">
        <v>5733049</v>
      </c>
      <c r="R11" s="237">
        <v>5310844</v>
      </c>
      <c r="S11" s="238">
        <v>5048753</v>
      </c>
      <c r="T11" s="237">
        <v>4374368</v>
      </c>
      <c r="U11" s="238">
        <v>7030993</v>
      </c>
      <c r="V11" s="237">
        <v>5789280</v>
      </c>
      <c r="W11" s="238">
        <v>6952714</v>
      </c>
      <c r="X11" s="237">
        <v>6269419</v>
      </c>
      <c r="Y11" s="238">
        <v>8516652</v>
      </c>
      <c r="Z11" s="238">
        <v>6976631</v>
      </c>
      <c r="AA11" s="236">
        <f t="shared" si="3"/>
        <v>61551512</v>
      </c>
      <c r="AB11" s="237">
        <f t="shared" si="3"/>
        <v>62280418</v>
      </c>
      <c r="AC11" s="182">
        <f t="shared" si="4"/>
        <v>4.6718099999999998</v>
      </c>
      <c r="AD11" s="182">
        <f t="shared" si="5"/>
        <v>5.2270289999999999</v>
      </c>
      <c r="AE11" s="182">
        <f t="shared" si="6"/>
        <v>4.8125499999999999</v>
      </c>
      <c r="AF11" s="182">
        <f t="shared" si="7"/>
        <v>4.609305</v>
      </c>
      <c r="AG11" s="182">
        <f t="shared" si="8"/>
        <v>5.0551069999999996</v>
      </c>
      <c r="AH11" s="182">
        <f t="shared" si="9"/>
        <v>3.3086639999999998</v>
      </c>
      <c r="AI11" s="182">
        <f t="shared" si="10"/>
        <v>5.8754109999999997</v>
      </c>
      <c r="AJ11" s="182">
        <f t="shared" si="11"/>
        <v>5.3108440000000003</v>
      </c>
      <c r="AK11" s="182">
        <f t="shared" si="12"/>
        <v>4.3743679999999996</v>
      </c>
      <c r="AL11" s="182">
        <f t="shared" si="13"/>
        <v>5.7892799999999998</v>
      </c>
      <c r="AM11" s="182">
        <f t="shared" si="14"/>
        <v>6.2694190000000001</v>
      </c>
      <c r="AN11" s="182">
        <f t="shared" si="15"/>
        <v>6.9766310000000002</v>
      </c>
      <c r="AO11" s="182">
        <f t="shared" si="16"/>
        <v>62.280417999999997</v>
      </c>
    </row>
    <row r="12" spans="1:42" x14ac:dyDescent="0.2">
      <c r="A12" s="189" t="s">
        <v>6</v>
      </c>
      <c r="B12" s="19" t="s">
        <v>53</v>
      </c>
      <c r="C12" s="236">
        <v>77592</v>
      </c>
      <c r="D12" s="237">
        <v>798046</v>
      </c>
      <c r="E12" s="238">
        <v>132242</v>
      </c>
      <c r="F12" s="237">
        <v>962396</v>
      </c>
      <c r="G12" s="238">
        <v>105204</v>
      </c>
      <c r="H12" s="237">
        <v>765895</v>
      </c>
      <c r="I12" s="238">
        <v>374425</v>
      </c>
      <c r="J12" s="237">
        <v>1364865</v>
      </c>
      <c r="K12" s="238">
        <v>122850</v>
      </c>
      <c r="L12" s="237">
        <v>787581</v>
      </c>
      <c r="M12" s="238">
        <v>178641</v>
      </c>
      <c r="N12" s="237">
        <v>1657028</v>
      </c>
      <c r="O12" s="238">
        <v>144584</v>
      </c>
      <c r="P12" s="237">
        <v>870277</v>
      </c>
      <c r="Q12" s="238">
        <v>142840</v>
      </c>
      <c r="R12" s="237">
        <v>956980</v>
      </c>
      <c r="S12" s="238">
        <v>18535</v>
      </c>
      <c r="T12" s="237">
        <v>256270</v>
      </c>
      <c r="U12" s="238">
        <v>178294</v>
      </c>
      <c r="V12" s="237">
        <v>1563450</v>
      </c>
      <c r="W12" s="238">
        <v>97370</v>
      </c>
      <c r="X12" s="237">
        <v>881604</v>
      </c>
      <c r="Y12" s="238">
        <v>104063</v>
      </c>
      <c r="Z12" s="238">
        <v>809346</v>
      </c>
      <c r="AA12" s="236">
        <f t="shared" si="3"/>
        <v>1676640</v>
      </c>
      <c r="AB12" s="237">
        <f t="shared" si="3"/>
        <v>11673738</v>
      </c>
      <c r="AC12" s="182">
        <f t="shared" si="4"/>
        <v>0.79804600000000003</v>
      </c>
      <c r="AD12" s="182">
        <f t="shared" si="5"/>
        <v>0.96239600000000003</v>
      </c>
      <c r="AE12" s="182">
        <f t="shared" si="6"/>
        <v>0.76589499999999999</v>
      </c>
      <c r="AF12" s="182">
        <f t="shared" si="7"/>
        <v>1.364865</v>
      </c>
      <c r="AG12" s="182">
        <f t="shared" si="8"/>
        <v>0.78758099999999998</v>
      </c>
      <c r="AH12" s="182">
        <f t="shared" si="9"/>
        <v>1.6570279999999999</v>
      </c>
      <c r="AI12" s="182">
        <f t="shared" si="10"/>
        <v>0.87027699999999997</v>
      </c>
      <c r="AJ12" s="182">
        <f t="shared" si="11"/>
        <v>0.95698000000000005</v>
      </c>
      <c r="AK12" s="182">
        <f t="shared" si="12"/>
        <v>0.25627</v>
      </c>
      <c r="AL12" s="182">
        <f t="shared" si="13"/>
        <v>1.56345</v>
      </c>
      <c r="AM12" s="182">
        <f t="shared" si="14"/>
        <v>0.88160400000000005</v>
      </c>
      <c r="AN12" s="182">
        <f t="shared" si="15"/>
        <v>0.80934600000000001</v>
      </c>
      <c r="AO12" s="182">
        <f t="shared" si="16"/>
        <v>11.673738</v>
      </c>
    </row>
    <row r="13" spans="1:42" x14ac:dyDescent="0.2">
      <c r="A13" s="189" t="s">
        <v>7</v>
      </c>
      <c r="B13" s="19" t="s">
        <v>107</v>
      </c>
      <c r="C13" s="236">
        <v>6426877</v>
      </c>
      <c r="D13" s="237">
        <v>24812150</v>
      </c>
      <c r="E13" s="238">
        <v>5145803</v>
      </c>
      <c r="F13" s="237">
        <v>23289182</v>
      </c>
      <c r="G13" s="238">
        <v>5786328</v>
      </c>
      <c r="H13" s="237">
        <v>27675758</v>
      </c>
      <c r="I13" s="238">
        <v>5560540</v>
      </c>
      <c r="J13" s="237">
        <v>25070198</v>
      </c>
      <c r="K13" s="238">
        <v>6398670</v>
      </c>
      <c r="L13" s="237">
        <v>27162175</v>
      </c>
      <c r="M13" s="238">
        <v>6360754</v>
      </c>
      <c r="N13" s="237">
        <v>26038687</v>
      </c>
      <c r="O13" s="238">
        <v>6243429</v>
      </c>
      <c r="P13" s="237">
        <v>26696633</v>
      </c>
      <c r="Q13" s="238">
        <v>6890317</v>
      </c>
      <c r="R13" s="237">
        <v>26109764</v>
      </c>
      <c r="S13" s="238">
        <v>5587351</v>
      </c>
      <c r="T13" s="237">
        <v>24243425</v>
      </c>
      <c r="U13" s="238">
        <v>6709734</v>
      </c>
      <c r="V13" s="237">
        <v>28194861</v>
      </c>
      <c r="W13" s="238">
        <v>5681301</v>
      </c>
      <c r="X13" s="237">
        <v>22593565</v>
      </c>
      <c r="Y13" s="238">
        <v>5781008</v>
      </c>
      <c r="Z13" s="238">
        <v>22986226</v>
      </c>
      <c r="AA13" s="236">
        <f t="shared" si="3"/>
        <v>72572112</v>
      </c>
      <c r="AB13" s="237">
        <f t="shared" si="3"/>
        <v>304872624</v>
      </c>
      <c r="AC13" s="182">
        <f t="shared" si="4"/>
        <v>24.812149999999999</v>
      </c>
      <c r="AD13" s="182">
        <f t="shared" si="5"/>
        <v>23.289182</v>
      </c>
      <c r="AE13" s="182">
        <f t="shared" si="6"/>
        <v>27.675757999999998</v>
      </c>
      <c r="AF13" s="182">
        <f t="shared" si="7"/>
        <v>25.070198000000001</v>
      </c>
      <c r="AG13" s="182">
        <f t="shared" si="8"/>
        <v>27.162175000000001</v>
      </c>
      <c r="AH13" s="182">
        <f t="shared" si="9"/>
        <v>26.038686999999999</v>
      </c>
      <c r="AI13" s="182">
        <f t="shared" si="10"/>
        <v>26.696632999999999</v>
      </c>
      <c r="AJ13" s="182">
        <f t="shared" si="11"/>
        <v>26.109763999999998</v>
      </c>
      <c r="AK13" s="182">
        <f t="shared" si="12"/>
        <v>24.243424999999998</v>
      </c>
      <c r="AL13" s="182">
        <f t="shared" si="13"/>
        <v>28.194861</v>
      </c>
      <c r="AM13" s="182">
        <f t="shared" si="14"/>
        <v>22.593565000000002</v>
      </c>
      <c r="AN13" s="182">
        <f t="shared" si="15"/>
        <v>22.986225999999998</v>
      </c>
      <c r="AO13" s="182">
        <f t="shared" si="16"/>
        <v>304.87262399999997</v>
      </c>
    </row>
    <row r="14" spans="1:42" x14ac:dyDescent="0.2">
      <c r="A14" s="189" t="s">
        <v>8</v>
      </c>
      <c r="B14" s="19" t="s">
        <v>54</v>
      </c>
      <c r="C14" s="236">
        <v>2252723</v>
      </c>
      <c r="D14" s="237">
        <v>6182016</v>
      </c>
      <c r="E14" s="238">
        <v>2371464</v>
      </c>
      <c r="F14" s="237">
        <v>5400405</v>
      </c>
      <c r="G14" s="238">
        <v>2982065</v>
      </c>
      <c r="H14" s="237">
        <v>7366067</v>
      </c>
      <c r="I14" s="238">
        <v>3347716</v>
      </c>
      <c r="J14" s="237">
        <v>8397589</v>
      </c>
      <c r="K14" s="238">
        <v>2971139</v>
      </c>
      <c r="L14" s="237">
        <v>7546239</v>
      </c>
      <c r="M14" s="238">
        <v>2939330</v>
      </c>
      <c r="N14" s="237">
        <v>6611800</v>
      </c>
      <c r="O14" s="238">
        <v>3138156</v>
      </c>
      <c r="P14" s="237">
        <v>6320337</v>
      </c>
      <c r="Q14" s="238">
        <v>3026912</v>
      </c>
      <c r="R14" s="237">
        <v>8185535</v>
      </c>
      <c r="S14" s="238">
        <v>2454068</v>
      </c>
      <c r="T14" s="237">
        <v>5182108</v>
      </c>
      <c r="U14" s="238">
        <v>2957325</v>
      </c>
      <c r="V14" s="237">
        <v>6869156</v>
      </c>
      <c r="W14" s="238">
        <v>2601489</v>
      </c>
      <c r="X14" s="237">
        <v>7338428</v>
      </c>
      <c r="Y14" s="238">
        <v>3113732</v>
      </c>
      <c r="Z14" s="238">
        <v>9559175</v>
      </c>
      <c r="AA14" s="236">
        <f t="shared" si="3"/>
        <v>34156119</v>
      </c>
      <c r="AB14" s="237">
        <f t="shared" si="3"/>
        <v>84958855</v>
      </c>
      <c r="AC14" s="182">
        <f t="shared" si="4"/>
        <v>6.182016</v>
      </c>
      <c r="AD14" s="182">
        <f t="shared" si="5"/>
        <v>5.4004050000000001</v>
      </c>
      <c r="AE14" s="182">
        <f t="shared" si="6"/>
        <v>7.3660670000000001</v>
      </c>
      <c r="AF14" s="182">
        <f t="shared" si="7"/>
        <v>8.397589</v>
      </c>
      <c r="AG14" s="182">
        <f t="shared" si="8"/>
        <v>7.5462389999999999</v>
      </c>
      <c r="AH14" s="182">
        <f t="shared" si="9"/>
        <v>6.6117999999999997</v>
      </c>
      <c r="AI14" s="182">
        <f t="shared" si="10"/>
        <v>6.3203370000000003</v>
      </c>
      <c r="AJ14" s="182">
        <f t="shared" si="11"/>
        <v>8.1855349999999998</v>
      </c>
      <c r="AK14" s="182">
        <f t="shared" si="12"/>
        <v>5.1821080000000004</v>
      </c>
      <c r="AL14" s="182">
        <f t="shared" si="13"/>
        <v>6.8691560000000003</v>
      </c>
      <c r="AM14" s="182">
        <f t="shared" si="14"/>
        <v>7.3384280000000004</v>
      </c>
      <c r="AN14" s="182">
        <f t="shared" si="15"/>
        <v>9.5591749999999998</v>
      </c>
      <c r="AO14" s="182">
        <f t="shared" si="16"/>
        <v>84.958855</v>
      </c>
    </row>
    <row r="15" spans="1:42" x14ac:dyDescent="0.2">
      <c r="A15" s="189" t="s">
        <v>9</v>
      </c>
      <c r="B15" s="19" t="s">
        <v>55</v>
      </c>
      <c r="C15" s="236">
        <v>7933281</v>
      </c>
      <c r="D15" s="237">
        <v>28180689</v>
      </c>
      <c r="E15" s="238">
        <v>5152828</v>
      </c>
      <c r="F15" s="237">
        <v>19658231</v>
      </c>
      <c r="G15" s="238">
        <v>5866571</v>
      </c>
      <c r="H15" s="237">
        <v>23622267</v>
      </c>
      <c r="I15" s="238">
        <v>5942661</v>
      </c>
      <c r="J15" s="237">
        <v>24742392</v>
      </c>
      <c r="K15" s="238">
        <v>5603198</v>
      </c>
      <c r="L15" s="237">
        <v>24673849</v>
      </c>
      <c r="M15" s="238">
        <v>5465763</v>
      </c>
      <c r="N15" s="237">
        <v>19880827</v>
      </c>
      <c r="O15" s="238">
        <v>6757396</v>
      </c>
      <c r="P15" s="237">
        <v>24528997</v>
      </c>
      <c r="Q15" s="238">
        <v>6823858</v>
      </c>
      <c r="R15" s="237">
        <v>26144010</v>
      </c>
      <c r="S15" s="238">
        <v>6696133</v>
      </c>
      <c r="T15" s="237">
        <v>27178378</v>
      </c>
      <c r="U15" s="238">
        <v>8132482</v>
      </c>
      <c r="V15" s="237">
        <v>31671220</v>
      </c>
      <c r="W15" s="238">
        <v>7790905</v>
      </c>
      <c r="X15" s="237">
        <v>28848411</v>
      </c>
      <c r="Y15" s="238">
        <v>8175679</v>
      </c>
      <c r="Z15" s="238">
        <v>30002707</v>
      </c>
      <c r="AA15" s="236">
        <f t="shared" si="3"/>
        <v>80340755</v>
      </c>
      <c r="AB15" s="237">
        <f t="shared" si="3"/>
        <v>309131978</v>
      </c>
      <c r="AC15" s="182">
        <f t="shared" si="4"/>
        <v>28.180689000000001</v>
      </c>
      <c r="AD15" s="182">
        <f t="shared" si="5"/>
        <v>19.658231000000001</v>
      </c>
      <c r="AE15" s="182">
        <f t="shared" si="6"/>
        <v>23.622267000000001</v>
      </c>
      <c r="AF15" s="182">
        <f t="shared" si="7"/>
        <v>24.742391999999999</v>
      </c>
      <c r="AG15" s="182">
        <f t="shared" si="8"/>
        <v>24.673849000000001</v>
      </c>
      <c r="AH15" s="182">
        <f t="shared" si="9"/>
        <v>19.880827</v>
      </c>
      <c r="AI15" s="182">
        <f t="shared" si="10"/>
        <v>24.528997</v>
      </c>
      <c r="AJ15" s="182">
        <f t="shared" si="11"/>
        <v>26.144010000000002</v>
      </c>
      <c r="AK15" s="182">
        <f t="shared" si="12"/>
        <v>27.178377999999999</v>
      </c>
      <c r="AL15" s="182">
        <f t="shared" si="13"/>
        <v>31.671220000000002</v>
      </c>
      <c r="AM15" s="182">
        <f t="shared" si="14"/>
        <v>28.848410999999999</v>
      </c>
      <c r="AN15" s="182">
        <f t="shared" si="15"/>
        <v>30.002707000000001</v>
      </c>
      <c r="AO15" s="182">
        <f t="shared" si="16"/>
        <v>309.131978</v>
      </c>
    </row>
    <row r="16" spans="1:42" x14ac:dyDescent="0.2">
      <c r="A16" s="20" t="s">
        <v>126</v>
      </c>
      <c r="B16" s="18"/>
      <c r="C16" s="178">
        <f t="shared" ref="C16:AB16" si="17">SUM(C17:C22)</f>
        <v>18391291</v>
      </c>
      <c r="D16" s="179">
        <f t="shared" si="17"/>
        <v>77936987</v>
      </c>
      <c r="E16" s="178">
        <f t="shared" si="17"/>
        <v>15078299</v>
      </c>
      <c r="F16" s="179">
        <f t="shared" si="17"/>
        <v>66335098</v>
      </c>
      <c r="G16" s="178">
        <f t="shared" si="17"/>
        <v>16988191</v>
      </c>
      <c r="H16" s="179">
        <f t="shared" si="17"/>
        <v>76400690</v>
      </c>
      <c r="I16" s="178">
        <f t="shared" si="17"/>
        <v>15937356</v>
      </c>
      <c r="J16" s="179">
        <f t="shared" si="17"/>
        <v>82102643</v>
      </c>
      <c r="K16" s="178">
        <f t="shared" si="17"/>
        <v>15721373</v>
      </c>
      <c r="L16" s="179">
        <f t="shared" si="17"/>
        <v>76782887</v>
      </c>
      <c r="M16" s="178">
        <f t="shared" si="17"/>
        <v>14418967</v>
      </c>
      <c r="N16" s="179">
        <f t="shared" si="17"/>
        <v>66571188</v>
      </c>
      <c r="O16" s="178">
        <f t="shared" si="17"/>
        <v>18115455</v>
      </c>
      <c r="P16" s="179">
        <f t="shared" si="17"/>
        <v>81685662</v>
      </c>
      <c r="Q16" s="178">
        <f t="shared" si="17"/>
        <v>17755963</v>
      </c>
      <c r="R16" s="179">
        <f t="shared" si="17"/>
        <v>76971731</v>
      </c>
      <c r="S16" s="178">
        <f t="shared" si="17"/>
        <v>17693462</v>
      </c>
      <c r="T16" s="179">
        <f t="shared" si="17"/>
        <v>79717263</v>
      </c>
      <c r="U16" s="178">
        <f t="shared" si="17"/>
        <v>22190062</v>
      </c>
      <c r="V16" s="179">
        <f t="shared" si="17"/>
        <v>102502502</v>
      </c>
      <c r="W16" s="178">
        <f t="shared" si="17"/>
        <v>19875430</v>
      </c>
      <c r="X16" s="179">
        <f t="shared" si="17"/>
        <v>83620639</v>
      </c>
      <c r="Y16" s="178">
        <f t="shared" si="17"/>
        <v>23501171</v>
      </c>
      <c r="Z16" s="179">
        <f t="shared" si="17"/>
        <v>118567049</v>
      </c>
      <c r="AA16" s="178">
        <f t="shared" si="17"/>
        <v>215667020</v>
      </c>
      <c r="AB16" s="179">
        <f t="shared" si="17"/>
        <v>989194339</v>
      </c>
      <c r="AC16" s="182">
        <f t="shared" si="4"/>
        <v>77.936987000000002</v>
      </c>
      <c r="AD16" s="182">
        <f t="shared" si="5"/>
        <v>66.335098000000002</v>
      </c>
      <c r="AE16" s="182">
        <f t="shared" si="6"/>
        <v>76.400689999999997</v>
      </c>
      <c r="AF16" s="182">
        <f t="shared" si="7"/>
        <v>82.102643</v>
      </c>
      <c r="AG16" s="182">
        <f t="shared" si="8"/>
        <v>76.782887000000002</v>
      </c>
      <c r="AH16" s="182">
        <f t="shared" si="9"/>
        <v>66.571188000000006</v>
      </c>
      <c r="AI16" s="182">
        <f t="shared" si="10"/>
        <v>81.685661999999994</v>
      </c>
      <c r="AJ16" s="182">
        <f t="shared" si="11"/>
        <v>76.971731000000005</v>
      </c>
      <c r="AK16" s="182">
        <f t="shared" si="12"/>
        <v>79.717263000000003</v>
      </c>
      <c r="AL16" s="182">
        <f t="shared" si="13"/>
        <v>102.50250200000001</v>
      </c>
      <c r="AM16" s="182">
        <f t="shared" si="14"/>
        <v>83.620638999999997</v>
      </c>
      <c r="AN16" s="182">
        <f t="shared" si="15"/>
        <v>118.567049</v>
      </c>
      <c r="AO16" s="182">
        <f t="shared" si="16"/>
        <v>989.19433900000001</v>
      </c>
    </row>
    <row r="17" spans="1:41" x14ac:dyDescent="0.2">
      <c r="A17" s="189" t="s">
        <v>10</v>
      </c>
      <c r="B17" s="19" t="s">
        <v>108</v>
      </c>
      <c r="C17" s="236">
        <v>1720415</v>
      </c>
      <c r="D17" s="237">
        <v>4768483</v>
      </c>
      <c r="E17" s="238">
        <v>1407180</v>
      </c>
      <c r="F17" s="237">
        <v>3480534</v>
      </c>
      <c r="G17" s="238">
        <v>1778151</v>
      </c>
      <c r="H17" s="237">
        <v>3987150</v>
      </c>
      <c r="I17" s="238">
        <v>1479596</v>
      </c>
      <c r="J17" s="237">
        <v>3289628</v>
      </c>
      <c r="K17" s="238">
        <v>1803692</v>
      </c>
      <c r="L17" s="237">
        <v>4312638</v>
      </c>
      <c r="M17" s="238">
        <v>1399028</v>
      </c>
      <c r="N17" s="237">
        <v>3559294</v>
      </c>
      <c r="O17" s="238">
        <v>2127928</v>
      </c>
      <c r="P17" s="237">
        <v>4332418</v>
      </c>
      <c r="Q17" s="238">
        <v>1904977</v>
      </c>
      <c r="R17" s="237">
        <v>5096144</v>
      </c>
      <c r="S17" s="238">
        <v>1861746</v>
      </c>
      <c r="T17" s="237">
        <v>2814250</v>
      </c>
      <c r="U17" s="238">
        <v>2474612</v>
      </c>
      <c r="V17" s="237">
        <v>4739551</v>
      </c>
      <c r="W17" s="238">
        <v>2818837</v>
      </c>
      <c r="X17" s="237">
        <v>5520103</v>
      </c>
      <c r="Y17" s="238">
        <v>2182192</v>
      </c>
      <c r="Z17" s="238">
        <v>4629438</v>
      </c>
      <c r="AA17" s="236">
        <f t="shared" si="3"/>
        <v>22958354</v>
      </c>
      <c r="AB17" s="237">
        <f t="shared" si="3"/>
        <v>50529631</v>
      </c>
      <c r="AC17" s="182">
        <f t="shared" si="4"/>
        <v>4.7684829999999998</v>
      </c>
      <c r="AD17" s="182">
        <f t="shared" si="5"/>
        <v>3.480534</v>
      </c>
      <c r="AE17" s="182">
        <f t="shared" si="6"/>
        <v>3.9871500000000002</v>
      </c>
      <c r="AF17" s="182">
        <f t="shared" si="7"/>
        <v>3.289628</v>
      </c>
      <c r="AG17" s="182">
        <f t="shared" si="8"/>
        <v>4.3126379999999997</v>
      </c>
      <c r="AH17" s="182">
        <f t="shared" si="9"/>
        <v>3.559294</v>
      </c>
      <c r="AI17" s="182">
        <f t="shared" si="10"/>
        <v>4.3324179999999997</v>
      </c>
      <c r="AJ17" s="182">
        <f t="shared" si="11"/>
        <v>5.0961439999999998</v>
      </c>
      <c r="AK17" s="182">
        <f t="shared" si="12"/>
        <v>2.8142499999999999</v>
      </c>
      <c r="AL17" s="182">
        <f t="shared" si="13"/>
        <v>4.7395509999999996</v>
      </c>
      <c r="AM17" s="182">
        <f t="shared" si="14"/>
        <v>5.5201029999999998</v>
      </c>
      <c r="AN17" s="182">
        <f t="shared" si="15"/>
        <v>4.6294380000000004</v>
      </c>
      <c r="AO17" s="182">
        <f t="shared" si="16"/>
        <v>50.529631000000002</v>
      </c>
    </row>
    <row r="18" spans="1:41" x14ac:dyDescent="0.2">
      <c r="A18" s="189" t="s">
        <v>11</v>
      </c>
      <c r="B18" s="19" t="s">
        <v>56</v>
      </c>
      <c r="C18" s="236">
        <v>3963557</v>
      </c>
      <c r="D18" s="237">
        <v>14518202</v>
      </c>
      <c r="E18" s="238">
        <v>3597698</v>
      </c>
      <c r="F18" s="237">
        <v>12472532</v>
      </c>
      <c r="G18" s="238">
        <v>4039680</v>
      </c>
      <c r="H18" s="237">
        <v>13150034</v>
      </c>
      <c r="I18" s="238">
        <v>3360003</v>
      </c>
      <c r="J18" s="237">
        <v>15814762</v>
      </c>
      <c r="K18" s="238">
        <v>3719593</v>
      </c>
      <c r="L18" s="237">
        <v>14363505</v>
      </c>
      <c r="M18" s="238">
        <v>3164825</v>
      </c>
      <c r="N18" s="237">
        <v>11208757</v>
      </c>
      <c r="O18" s="238">
        <v>3842186</v>
      </c>
      <c r="P18" s="237">
        <v>14203000</v>
      </c>
      <c r="Q18" s="238">
        <v>5160696</v>
      </c>
      <c r="R18" s="237">
        <v>16690300</v>
      </c>
      <c r="S18" s="238">
        <v>4156170</v>
      </c>
      <c r="T18" s="237">
        <v>14994625</v>
      </c>
      <c r="U18" s="238">
        <v>5339456</v>
      </c>
      <c r="V18" s="237">
        <v>20195170</v>
      </c>
      <c r="W18" s="238">
        <v>4859588</v>
      </c>
      <c r="X18" s="237">
        <v>16847575</v>
      </c>
      <c r="Y18" s="238">
        <v>5403820</v>
      </c>
      <c r="Z18" s="238">
        <v>18664448</v>
      </c>
      <c r="AA18" s="236">
        <f t="shared" si="3"/>
        <v>50607272</v>
      </c>
      <c r="AB18" s="237">
        <f t="shared" si="3"/>
        <v>183122910</v>
      </c>
      <c r="AC18" s="182">
        <f t="shared" si="4"/>
        <v>14.518202</v>
      </c>
      <c r="AD18" s="182">
        <f t="shared" si="5"/>
        <v>12.472531999999999</v>
      </c>
      <c r="AE18" s="182">
        <f t="shared" si="6"/>
        <v>13.150034</v>
      </c>
      <c r="AF18" s="182">
        <f t="shared" si="7"/>
        <v>15.814762</v>
      </c>
      <c r="AG18" s="182">
        <f t="shared" si="8"/>
        <v>14.363505</v>
      </c>
      <c r="AH18" s="182">
        <f t="shared" si="9"/>
        <v>11.208757</v>
      </c>
      <c r="AI18" s="182">
        <f t="shared" si="10"/>
        <v>14.202999999999999</v>
      </c>
      <c r="AJ18" s="182">
        <f t="shared" si="11"/>
        <v>16.690300000000001</v>
      </c>
      <c r="AK18" s="182">
        <f t="shared" si="12"/>
        <v>14.994624999999999</v>
      </c>
      <c r="AL18" s="182">
        <f t="shared" si="13"/>
        <v>20.195170000000001</v>
      </c>
      <c r="AM18" s="182">
        <f t="shared" si="14"/>
        <v>16.847574999999999</v>
      </c>
      <c r="AN18" s="182">
        <f t="shared" si="15"/>
        <v>18.664448</v>
      </c>
      <c r="AO18" s="182">
        <f t="shared" si="16"/>
        <v>183.12290999999999</v>
      </c>
    </row>
    <row r="19" spans="1:41" x14ac:dyDescent="0.2">
      <c r="A19" s="189" t="s">
        <v>12</v>
      </c>
      <c r="B19" s="19" t="s">
        <v>57</v>
      </c>
      <c r="C19" s="236">
        <v>4606499</v>
      </c>
      <c r="D19" s="237">
        <v>7974953</v>
      </c>
      <c r="E19" s="238">
        <v>3203645</v>
      </c>
      <c r="F19" s="237">
        <v>5806903</v>
      </c>
      <c r="G19" s="238">
        <v>3591610</v>
      </c>
      <c r="H19" s="237">
        <v>6014340</v>
      </c>
      <c r="I19" s="238">
        <v>3012359</v>
      </c>
      <c r="J19" s="237">
        <v>6641043</v>
      </c>
      <c r="K19" s="238">
        <v>2862479</v>
      </c>
      <c r="L19" s="237">
        <v>6344890</v>
      </c>
      <c r="M19" s="238">
        <v>3029213</v>
      </c>
      <c r="N19" s="237">
        <v>5881158</v>
      </c>
      <c r="O19" s="238">
        <v>3794129</v>
      </c>
      <c r="P19" s="237">
        <v>7863702</v>
      </c>
      <c r="Q19" s="238">
        <v>3509540</v>
      </c>
      <c r="R19" s="237">
        <v>6758004</v>
      </c>
      <c r="S19" s="238">
        <v>3502714</v>
      </c>
      <c r="T19" s="237">
        <v>6811790</v>
      </c>
      <c r="U19" s="238">
        <v>4201222</v>
      </c>
      <c r="V19" s="237">
        <v>7881832</v>
      </c>
      <c r="W19" s="238">
        <v>4216094</v>
      </c>
      <c r="X19" s="237">
        <v>8085070</v>
      </c>
      <c r="Y19" s="238">
        <v>4067965</v>
      </c>
      <c r="Z19" s="238">
        <v>8821585</v>
      </c>
      <c r="AA19" s="236">
        <f t="shared" si="3"/>
        <v>43597469</v>
      </c>
      <c r="AB19" s="237">
        <f t="shared" si="3"/>
        <v>84885270</v>
      </c>
      <c r="AC19" s="182">
        <f t="shared" si="4"/>
        <v>7.9749530000000002</v>
      </c>
      <c r="AD19" s="182">
        <f t="shared" si="5"/>
        <v>5.8069030000000001</v>
      </c>
      <c r="AE19" s="182">
        <f t="shared" si="6"/>
        <v>6.0143399999999998</v>
      </c>
      <c r="AF19" s="182">
        <f t="shared" si="7"/>
        <v>6.6410429999999998</v>
      </c>
      <c r="AG19" s="182">
        <f t="shared" si="8"/>
        <v>6.3448900000000004</v>
      </c>
      <c r="AH19" s="182">
        <f t="shared" si="9"/>
        <v>5.8811580000000001</v>
      </c>
      <c r="AI19" s="182">
        <f t="shared" si="10"/>
        <v>7.863702</v>
      </c>
      <c r="AJ19" s="182">
        <f t="shared" si="11"/>
        <v>6.7580039999999997</v>
      </c>
      <c r="AK19" s="182">
        <f t="shared" si="12"/>
        <v>6.8117900000000002</v>
      </c>
      <c r="AL19" s="182">
        <f t="shared" si="13"/>
        <v>7.8818320000000002</v>
      </c>
      <c r="AM19" s="182">
        <f t="shared" si="14"/>
        <v>8.08507</v>
      </c>
      <c r="AN19" s="182">
        <f t="shared" si="15"/>
        <v>8.8215850000000007</v>
      </c>
      <c r="AO19" s="182">
        <f t="shared" si="16"/>
        <v>84.885270000000006</v>
      </c>
    </row>
    <row r="20" spans="1:41" x14ac:dyDescent="0.2">
      <c r="A20" s="189" t="s">
        <v>13</v>
      </c>
      <c r="B20" s="19" t="s">
        <v>58</v>
      </c>
      <c r="C20" s="236">
        <v>3057711</v>
      </c>
      <c r="D20" s="237">
        <v>13645498</v>
      </c>
      <c r="E20" s="238">
        <v>2635100</v>
      </c>
      <c r="F20" s="237">
        <v>11620903</v>
      </c>
      <c r="G20" s="238">
        <v>2335257</v>
      </c>
      <c r="H20" s="237">
        <v>11198388</v>
      </c>
      <c r="I20" s="238">
        <v>2842954</v>
      </c>
      <c r="J20" s="237">
        <v>13063831</v>
      </c>
      <c r="K20" s="238">
        <v>2663429</v>
      </c>
      <c r="L20" s="237">
        <v>12585236</v>
      </c>
      <c r="M20" s="238">
        <v>2400178</v>
      </c>
      <c r="N20" s="237">
        <v>10499794</v>
      </c>
      <c r="O20" s="238">
        <v>2738019</v>
      </c>
      <c r="P20" s="237">
        <v>11977495</v>
      </c>
      <c r="Q20" s="238">
        <v>2392596</v>
      </c>
      <c r="R20" s="237">
        <v>11282063</v>
      </c>
      <c r="S20" s="238">
        <v>2534040</v>
      </c>
      <c r="T20" s="237">
        <v>10573623</v>
      </c>
      <c r="U20" s="238">
        <v>3030313</v>
      </c>
      <c r="V20" s="237">
        <v>13967041</v>
      </c>
      <c r="W20" s="238">
        <v>2364327</v>
      </c>
      <c r="X20" s="237">
        <v>11324030</v>
      </c>
      <c r="Y20" s="238">
        <v>3222299</v>
      </c>
      <c r="Z20" s="238">
        <v>15936277</v>
      </c>
      <c r="AA20" s="236">
        <f t="shared" si="3"/>
        <v>32216223</v>
      </c>
      <c r="AB20" s="237">
        <f t="shared" si="3"/>
        <v>147674179</v>
      </c>
      <c r="AC20" s="182">
        <f t="shared" si="4"/>
        <v>13.645498</v>
      </c>
      <c r="AD20" s="182">
        <f t="shared" si="5"/>
        <v>11.620903</v>
      </c>
      <c r="AE20" s="182">
        <f t="shared" si="6"/>
        <v>11.198388</v>
      </c>
      <c r="AF20" s="182">
        <f t="shared" si="7"/>
        <v>13.063831</v>
      </c>
      <c r="AG20" s="182">
        <f t="shared" si="8"/>
        <v>12.585236</v>
      </c>
      <c r="AH20" s="182">
        <f t="shared" si="9"/>
        <v>10.499794</v>
      </c>
      <c r="AI20" s="182">
        <f t="shared" si="10"/>
        <v>11.977494999999999</v>
      </c>
      <c r="AJ20" s="182">
        <f t="shared" si="11"/>
        <v>11.282063000000001</v>
      </c>
      <c r="AK20" s="182">
        <f t="shared" si="12"/>
        <v>10.573623</v>
      </c>
      <c r="AL20" s="182">
        <f t="shared" si="13"/>
        <v>13.967041</v>
      </c>
      <c r="AM20" s="182">
        <f t="shared" si="14"/>
        <v>11.32403</v>
      </c>
      <c r="AN20" s="182">
        <f t="shared" si="15"/>
        <v>15.936277</v>
      </c>
      <c r="AO20" s="182">
        <f t="shared" si="16"/>
        <v>147.67417900000001</v>
      </c>
    </row>
    <row r="21" spans="1:41" x14ac:dyDescent="0.2">
      <c r="A21" s="189" t="s">
        <v>14</v>
      </c>
      <c r="B21" s="19" t="s">
        <v>109</v>
      </c>
      <c r="C21" s="236">
        <v>5038860</v>
      </c>
      <c r="D21" s="237">
        <v>36835747</v>
      </c>
      <c r="E21" s="238">
        <v>4234591</v>
      </c>
      <c r="F21" s="237">
        <v>32954069</v>
      </c>
      <c r="G21" s="238">
        <v>5241589</v>
      </c>
      <c r="H21" s="237">
        <v>42018512</v>
      </c>
      <c r="I21" s="238">
        <v>5199526</v>
      </c>
      <c r="J21" s="237">
        <v>42987818</v>
      </c>
      <c r="K21" s="238">
        <v>4647719</v>
      </c>
      <c r="L21" s="237">
        <v>38274457</v>
      </c>
      <c r="M21" s="238">
        <v>4405093</v>
      </c>
      <c r="N21" s="237">
        <v>35284332</v>
      </c>
      <c r="O21" s="238">
        <v>5613184</v>
      </c>
      <c r="P21" s="237">
        <v>43307913</v>
      </c>
      <c r="Q21" s="238">
        <v>4785766</v>
      </c>
      <c r="R21" s="237">
        <v>37106765</v>
      </c>
      <c r="S21" s="238">
        <v>5638545</v>
      </c>
      <c r="T21" s="237">
        <v>44513545</v>
      </c>
      <c r="U21" s="238">
        <v>7144325</v>
      </c>
      <c r="V21" s="237">
        <v>55717470</v>
      </c>
      <c r="W21" s="238">
        <v>5614473</v>
      </c>
      <c r="X21" s="237">
        <v>41600605</v>
      </c>
      <c r="Y21" s="238">
        <v>8624589</v>
      </c>
      <c r="Z21" s="238">
        <v>70490187</v>
      </c>
      <c r="AA21" s="236">
        <f t="shared" si="3"/>
        <v>66188260</v>
      </c>
      <c r="AB21" s="237">
        <f t="shared" si="3"/>
        <v>521091420</v>
      </c>
      <c r="AC21" s="182">
        <f t="shared" si="4"/>
        <v>36.835746999999998</v>
      </c>
      <c r="AD21" s="182">
        <f t="shared" si="5"/>
        <v>32.954068999999997</v>
      </c>
      <c r="AE21" s="182">
        <f t="shared" si="6"/>
        <v>42.018512000000001</v>
      </c>
      <c r="AF21" s="182">
        <f t="shared" si="7"/>
        <v>42.987817999999997</v>
      </c>
      <c r="AG21" s="182">
        <f t="shared" si="8"/>
        <v>38.274456999999998</v>
      </c>
      <c r="AH21" s="182">
        <f t="shared" si="9"/>
        <v>35.284331999999999</v>
      </c>
      <c r="AI21" s="182">
        <f t="shared" si="10"/>
        <v>43.307912999999999</v>
      </c>
      <c r="AJ21" s="182">
        <f t="shared" si="11"/>
        <v>37.106765000000003</v>
      </c>
      <c r="AK21" s="182">
        <f t="shared" si="12"/>
        <v>44.513545000000001</v>
      </c>
      <c r="AL21" s="182">
        <f t="shared" si="13"/>
        <v>55.717469999999999</v>
      </c>
      <c r="AM21" s="182">
        <f t="shared" si="14"/>
        <v>41.600605000000002</v>
      </c>
      <c r="AN21" s="182">
        <f t="shared" si="15"/>
        <v>70.490187000000006</v>
      </c>
      <c r="AO21" s="182">
        <f t="shared" si="16"/>
        <v>521.09141999999997</v>
      </c>
    </row>
    <row r="22" spans="1:41" x14ac:dyDescent="0.2">
      <c r="A22" s="189" t="s">
        <v>120</v>
      </c>
      <c r="B22" s="19" t="s">
        <v>122</v>
      </c>
      <c r="C22" s="236">
        <v>4249</v>
      </c>
      <c r="D22" s="237">
        <v>194104</v>
      </c>
      <c r="E22" s="238">
        <v>85</v>
      </c>
      <c r="F22" s="237">
        <v>157</v>
      </c>
      <c r="G22" s="238">
        <v>1904</v>
      </c>
      <c r="H22" s="237">
        <v>32266</v>
      </c>
      <c r="I22" s="238">
        <v>42918</v>
      </c>
      <c r="J22" s="237">
        <v>305561</v>
      </c>
      <c r="K22" s="238">
        <v>24461</v>
      </c>
      <c r="L22" s="237">
        <v>902161</v>
      </c>
      <c r="M22" s="238">
        <v>20630</v>
      </c>
      <c r="N22" s="237">
        <v>137853</v>
      </c>
      <c r="O22" s="238">
        <v>9</v>
      </c>
      <c r="P22" s="237">
        <v>1134</v>
      </c>
      <c r="Q22" s="238">
        <v>2388</v>
      </c>
      <c r="R22" s="237">
        <v>38455</v>
      </c>
      <c r="S22" s="238">
        <v>247</v>
      </c>
      <c r="T22" s="237">
        <v>9430</v>
      </c>
      <c r="U22" s="238">
        <v>134</v>
      </c>
      <c r="V22" s="237">
        <v>1438</v>
      </c>
      <c r="W22" s="238">
        <v>2111</v>
      </c>
      <c r="X22" s="237">
        <v>243256</v>
      </c>
      <c r="Y22" s="238">
        <v>306</v>
      </c>
      <c r="Z22" s="238">
        <v>25114</v>
      </c>
      <c r="AA22" s="236">
        <f t="shared" si="3"/>
        <v>99442</v>
      </c>
      <c r="AB22" s="237">
        <f t="shared" si="3"/>
        <v>1890929</v>
      </c>
      <c r="AC22" s="182">
        <f t="shared" si="4"/>
        <v>0.194104</v>
      </c>
      <c r="AD22" s="182">
        <f t="shared" si="5"/>
        <v>1.5699999999999999E-4</v>
      </c>
      <c r="AE22" s="182">
        <f t="shared" si="6"/>
        <v>3.2266000000000003E-2</v>
      </c>
      <c r="AF22" s="182">
        <f t="shared" si="7"/>
        <v>0.30556100000000003</v>
      </c>
      <c r="AG22" s="182">
        <f t="shared" si="8"/>
        <v>0.90216099999999999</v>
      </c>
      <c r="AH22" s="182">
        <f t="shared" si="9"/>
        <v>0.137853</v>
      </c>
      <c r="AI22" s="182">
        <f t="shared" si="10"/>
        <v>1.134E-3</v>
      </c>
      <c r="AJ22" s="182">
        <f t="shared" si="11"/>
        <v>3.8455000000000003E-2</v>
      </c>
      <c r="AK22" s="182">
        <f t="shared" si="12"/>
        <v>9.4299999999999991E-3</v>
      </c>
      <c r="AL22" s="182">
        <f t="shared" si="13"/>
        <v>1.438E-3</v>
      </c>
      <c r="AM22" s="182">
        <f t="shared" si="14"/>
        <v>0.243256</v>
      </c>
      <c r="AN22" s="182">
        <f t="shared" si="15"/>
        <v>2.5114000000000001E-2</v>
      </c>
      <c r="AO22" s="182">
        <f t="shared" si="16"/>
        <v>1.8909290000000001</v>
      </c>
    </row>
    <row r="23" spans="1:41" x14ac:dyDescent="0.2">
      <c r="A23" s="17" t="s">
        <v>127</v>
      </c>
      <c r="B23" s="18"/>
      <c r="C23" s="178">
        <f t="shared" ref="C23:AB23" si="18">C24+C29+C35+C48+C52</f>
        <v>330055068</v>
      </c>
      <c r="D23" s="179">
        <f t="shared" si="18"/>
        <v>374360723</v>
      </c>
      <c r="E23" s="178">
        <f t="shared" si="18"/>
        <v>236666610</v>
      </c>
      <c r="F23" s="179">
        <f t="shared" si="18"/>
        <v>289656356</v>
      </c>
      <c r="G23" s="178">
        <f t="shared" si="18"/>
        <v>340510970</v>
      </c>
      <c r="H23" s="179">
        <f t="shared" si="18"/>
        <v>396546869</v>
      </c>
      <c r="I23" s="178">
        <f t="shared" si="18"/>
        <v>286122752</v>
      </c>
      <c r="J23" s="179">
        <f t="shared" si="18"/>
        <v>355345320</v>
      </c>
      <c r="K23" s="178">
        <f t="shared" si="18"/>
        <v>357289508</v>
      </c>
      <c r="L23" s="179">
        <f t="shared" si="18"/>
        <v>404840881</v>
      </c>
      <c r="M23" s="178">
        <f t="shared" si="18"/>
        <v>244099964</v>
      </c>
      <c r="N23" s="179">
        <f t="shared" si="18"/>
        <v>310727724</v>
      </c>
      <c r="O23" s="178">
        <f t="shared" si="18"/>
        <v>316210880</v>
      </c>
      <c r="P23" s="179">
        <f t="shared" si="18"/>
        <v>386471846</v>
      </c>
      <c r="Q23" s="178">
        <f t="shared" si="18"/>
        <v>388761719</v>
      </c>
      <c r="R23" s="179">
        <f t="shared" si="18"/>
        <v>442750754</v>
      </c>
      <c r="S23" s="178">
        <f t="shared" si="18"/>
        <v>258518739</v>
      </c>
      <c r="T23" s="179">
        <f t="shared" si="18"/>
        <v>313371661</v>
      </c>
      <c r="U23" s="178">
        <f t="shared" si="18"/>
        <v>387236705</v>
      </c>
      <c r="V23" s="179">
        <f t="shared" si="18"/>
        <v>446791653</v>
      </c>
      <c r="W23" s="178">
        <f t="shared" si="18"/>
        <v>309593117</v>
      </c>
      <c r="X23" s="179">
        <f t="shared" si="18"/>
        <v>388960367</v>
      </c>
      <c r="Y23" s="178">
        <f t="shared" si="18"/>
        <v>360608980</v>
      </c>
      <c r="Z23" s="179">
        <f t="shared" si="18"/>
        <v>389164563</v>
      </c>
      <c r="AA23" s="178">
        <f t="shared" si="18"/>
        <v>3815675012</v>
      </c>
      <c r="AB23" s="179">
        <f t="shared" si="18"/>
        <v>4498988717</v>
      </c>
      <c r="AC23" s="182">
        <f t="shared" si="4"/>
        <v>374.36072300000001</v>
      </c>
      <c r="AD23" s="182">
        <f t="shared" si="5"/>
        <v>289.65635600000002</v>
      </c>
      <c r="AE23" s="182">
        <f t="shared" si="6"/>
        <v>396.54686900000002</v>
      </c>
      <c r="AF23" s="182">
        <f t="shared" si="7"/>
        <v>355.34532000000002</v>
      </c>
      <c r="AG23" s="182">
        <f t="shared" si="8"/>
        <v>404.84088100000002</v>
      </c>
      <c r="AH23" s="182">
        <f t="shared" si="9"/>
        <v>310.72772400000002</v>
      </c>
      <c r="AI23" s="182">
        <f t="shared" si="10"/>
        <v>386.47184600000003</v>
      </c>
      <c r="AJ23" s="182">
        <f t="shared" si="11"/>
        <v>442.75075399999997</v>
      </c>
      <c r="AK23" s="182">
        <f t="shared" si="12"/>
        <v>313.37166100000002</v>
      </c>
      <c r="AL23" s="182">
        <f t="shared" si="13"/>
        <v>446.791653</v>
      </c>
      <c r="AM23" s="182">
        <f t="shared" si="14"/>
        <v>388.96036700000002</v>
      </c>
      <c r="AN23" s="182">
        <f t="shared" si="15"/>
        <v>389.16456299999999</v>
      </c>
      <c r="AO23" s="182">
        <f t="shared" si="16"/>
        <v>4498.9887170000002</v>
      </c>
    </row>
    <row r="24" spans="1:41" x14ac:dyDescent="0.2">
      <c r="A24" s="20" t="s">
        <v>128</v>
      </c>
      <c r="B24" s="18"/>
      <c r="C24" s="178">
        <f t="shared" ref="C24:AB24" si="19">SUM(C25:C28)</f>
        <v>86829716</v>
      </c>
      <c r="D24" s="179">
        <f t="shared" si="19"/>
        <v>102125677</v>
      </c>
      <c r="E24" s="178">
        <f t="shared" si="19"/>
        <v>41647372</v>
      </c>
      <c r="F24" s="179">
        <f t="shared" si="19"/>
        <v>51410364</v>
      </c>
      <c r="G24" s="178">
        <f t="shared" si="19"/>
        <v>107299369</v>
      </c>
      <c r="H24" s="179">
        <f t="shared" si="19"/>
        <v>126545859</v>
      </c>
      <c r="I24" s="178">
        <f t="shared" si="19"/>
        <v>77903684</v>
      </c>
      <c r="J24" s="179">
        <f t="shared" si="19"/>
        <v>91792153</v>
      </c>
      <c r="K24" s="178">
        <f t="shared" si="19"/>
        <v>124671100</v>
      </c>
      <c r="L24" s="179">
        <f t="shared" si="19"/>
        <v>131267817</v>
      </c>
      <c r="M24" s="178">
        <f t="shared" si="19"/>
        <v>54521325</v>
      </c>
      <c r="N24" s="179">
        <f t="shared" si="19"/>
        <v>64627088</v>
      </c>
      <c r="O24" s="178">
        <f t="shared" si="19"/>
        <v>104456671</v>
      </c>
      <c r="P24" s="179">
        <f t="shared" si="19"/>
        <v>109072058</v>
      </c>
      <c r="Q24" s="178">
        <f t="shared" si="19"/>
        <v>150070455</v>
      </c>
      <c r="R24" s="179">
        <f t="shared" si="19"/>
        <v>160328324</v>
      </c>
      <c r="S24" s="178">
        <f t="shared" si="19"/>
        <v>54084882</v>
      </c>
      <c r="T24" s="179">
        <f t="shared" si="19"/>
        <v>65389269</v>
      </c>
      <c r="U24" s="178">
        <f t="shared" si="19"/>
        <v>106284088</v>
      </c>
      <c r="V24" s="179">
        <f t="shared" si="19"/>
        <v>120066485</v>
      </c>
      <c r="W24" s="178">
        <f t="shared" si="19"/>
        <v>93482370</v>
      </c>
      <c r="X24" s="179">
        <f t="shared" si="19"/>
        <v>104818057</v>
      </c>
      <c r="Y24" s="178">
        <f t="shared" si="19"/>
        <v>108919624</v>
      </c>
      <c r="Z24" s="179">
        <f t="shared" si="19"/>
        <v>116375254</v>
      </c>
      <c r="AA24" s="178">
        <f t="shared" si="19"/>
        <v>1110170656</v>
      </c>
      <c r="AB24" s="179">
        <f t="shared" si="19"/>
        <v>1243818405</v>
      </c>
      <c r="AC24" s="182">
        <f t="shared" si="4"/>
        <v>102.125677</v>
      </c>
      <c r="AD24" s="182">
        <f t="shared" si="5"/>
        <v>51.410364000000001</v>
      </c>
      <c r="AE24" s="182">
        <f t="shared" si="6"/>
        <v>126.54585899999999</v>
      </c>
      <c r="AF24" s="182">
        <f t="shared" si="7"/>
        <v>91.792152999999999</v>
      </c>
      <c r="AG24" s="182">
        <f t="shared" si="8"/>
        <v>131.26781700000001</v>
      </c>
      <c r="AH24" s="182">
        <f t="shared" si="9"/>
        <v>64.627088000000001</v>
      </c>
      <c r="AI24" s="182">
        <f t="shared" si="10"/>
        <v>109.072058</v>
      </c>
      <c r="AJ24" s="182">
        <f t="shared" si="11"/>
        <v>160.32832400000001</v>
      </c>
      <c r="AK24" s="182">
        <f t="shared" si="12"/>
        <v>65.389268999999999</v>
      </c>
      <c r="AL24" s="182">
        <f t="shared" si="13"/>
        <v>120.066485</v>
      </c>
      <c r="AM24" s="182">
        <f t="shared" si="14"/>
        <v>104.818057</v>
      </c>
      <c r="AN24" s="182">
        <f t="shared" si="15"/>
        <v>116.375254</v>
      </c>
      <c r="AO24" s="182">
        <f t="shared" si="16"/>
        <v>1243.818405</v>
      </c>
    </row>
    <row r="25" spans="1:41" x14ac:dyDescent="0.2">
      <c r="A25" s="190" t="s">
        <v>15</v>
      </c>
      <c r="B25" s="19" t="s">
        <v>59</v>
      </c>
      <c r="C25" s="236">
        <v>180760</v>
      </c>
      <c r="D25" s="237">
        <v>141238</v>
      </c>
      <c r="E25" s="238">
        <v>328737</v>
      </c>
      <c r="F25" s="237">
        <v>257788</v>
      </c>
      <c r="G25" s="238">
        <v>445983</v>
      </c>
      <c r="H25" s="237">
        <v>325608</v>
      </c>
      <c r="I25" s="238">
        <v>792736</v>
      </c>
      <c r="J25" s="237">
        <v>454378</v>
      </c>
      <c r="K25" s="238">
        <v>1697651</v>
      </c>
      <c r="L25" s="237">
        <v>1169989</v>
      </c>
      <c r="M25" s="238">
        <v>377695</v>
      </c>
      <c r="N25" s="237">
        <v>887761</v>
      </c>
      <c r="O25" s="238">
        <v>4900173</v>
      </c>
      <c r="P25" s="237">
        <v>5883082</v>
      </c>
      <c r="Q25" s="238">
        <v>109</v>
      </c>
      <c r="R25" s="237">
        <v>5466</v>
      </c>
      <c r="S25" s="238">
        <v>40</v>
      </c>
      <c r="T25" s="237">
        <v>139</v>
      </c>
      <c r="U25" s="238">
        <v>271</v>
      </c>
      <c r="V25" s="237">
        <v>3009</v>
      </c>
      <c r="W25" s="238">
        <v>44</v>
      </c>
      <c r="X25" s="237">
        <v>1858</v>
      </c>
      <c r="Y25" s="238">
        <v>4010</v>
      </c>
      <c r="Z25" s="238">
        <v>4259</v>
      </c>
      <c r="AA25" s="236">
        <f t="shared" si="3"/>
        <v>8728209</v>
      </c>
      <c r="AB25" s="237">
        <f t="shared" si="3"/>
        <v>9134575</v>
      </c>
      <c r="AC25" s="182">
        <f t="shared" si="4"/>
        <v>0.141238</v>
      </c>
      <c r="AD25" s="182">
        <f t="shared" si="5"/>
        <v>0.25778800000000002</v>
      </c>
      <c r="AE25" s="182">
        <f t="shared" si="6"/>
        <v>0.32560800000000001</v>
      </c>
      <c r="AF25" s="182">
        <f t="shared" si="7"/>
        <v>0.454378</v>
      </c>
      <c r="AG25" s="182">
        <f t="shared" si="8"/>
        <v>1.1699889999999999</v>
      </c>
      <c r="AH25" s="182">
        <f t="shared" si="9"/>
        <v>0.88776100000000002</v>
      </c>
      <c r="AI25" s="182">
        <f t="shared" si="10"/>
        <v>5.8830819999999999</v>
      </c>
      <c r="AJ25" s="182">
        <f t="shared" si="11"/>
        <v>5.4660000000000004E-3</v>
      </c>
      <c r="AK25" s="182">
        <f t="shared" si="12"/>
        <v>1.3899999999999999E-4</v>
      </c>
      <c r="AL25" s="182">
        <f t="shared" si="13"/>
        <v>3.009E-3</v>
      </c>
      <c r="AM25" s="182">
        <f t="shared" si="14"/>
        <v>1.8580000000000001E-3</v>
      </c>
      <c r="AN25" s="182">
        <f t="shared" si="15"/>
        <v>4.2589999999999998E-3</v>
      </c>
      <c r="AO25" s="182">
        <f t="shared" si="16"/>
        <v>9.1345749999999999</v>
      </c>
    </row>
    <row r="26" spans="1:41" x14ac:dyDescent="0.2">
      <c r="A26" s="190" t="s">
        <v>121</v>
      </c>
      <c r="B26" s="19" t="s">
        <v>123</v>
      </c>
      <c r="C26" s="236"/>
      <c r="D26" s="237"/>
      <c r="E26" s="238"/>
      <c r="F26" s="237"/>
      <c r="G26" s="238"/>
      <c r="H26" s="237"/>
      <c r="I26" s="238"/>
      <c r="J26" s="237"/>
      <c r="K26" s="238">
        <v>25149</v>
      </c>
      <c r="L26" s="237">
        <v>73105</v>
      </c>
      <c r="M26" s="238"/>
      <c r="N26" s="237"/>
      <c r="O26" s="238"/>
      <c r="P26" s="237"/>
      <c r="Q26" s="238"/>
      <c r="R26" s="237"/>
      <c r="S26" s="238"/>
      <c r="T26" s="237"/>
      <c r="U26" s="238">
        <v>24000</v>
      </c>
      <c r="V26" s="237">
        <v>13375</v>
      </c>
      <c r="W26" s="238">
        <v>2</v>
      </c>
      <c r="X26" s="237">
        <v>51</v>
      </c>
      <c r="Y26" s="238">
        <v>6470</v>
      </c>
      <c r="Z26" s="238">
        <v>26631</v>
      </c>
      <c r="AA26" s="236">
        <f>C26+E26+G26+I26+K26+M26+O26+Q26+S26+U26+W26+Y26</f>
        <v>55621</v>
      </c>
      <c r="AB26" s="237">
        <f>D26+F26+H26+J26+L26+N26+P26+R26+T26+V26+X26+Z26</f>
        <v>113162</v>
      </c>
      <c r="AC26" s="182">
        <f t="shared" si="4"/>
        <v>0</v>
      </c>
      <c r="AD26" s="182">
        <f t="shared" si="5"/>
        <v>0</v>
      </c>
      <c r="AE26" s="182">
        <f t="shared" si="6"/>
        <v>0</v>
      </c>
      <c r="AF26" s="182">
        <f t="shared" si="7"/>
        <v>0</v>
      </c>
      <c r="AG26" s="182">
        <f t="shared" si="8"/>
        <v>7.3105000000000003E-2</v>
      </c>
      <c r="AH26" s="182">
        <f t="shared" si="9"/>
        <v>0</v>
      </c>
      <c r="AI26" s="182">
        <f t="shared" si="10"/>
        <v>0</v>
      </c>
      <c r="AJ26" s="182">
        <f t="shared" si="11"/>
        <v>0</v>
      </c>
      <c r="AK26" s="182">
        <f t="shared" si="12"/>
        <v>0</v>
      </c>
      <c r="AL26" s="182">
        <f t="shared" si="13"/>
        <v>1.3375E-2</v>
      </c>
      <c r="AM26" s="182">
        <f t="shared" si="14"/>
        <v>5.1E-5</v>
      </c>
      <c r="AN26" s="182">
        <f t="shared" si="15"/>
        <v>2.6630999999999998E-2</v>
      </c>
      <c r="AO26" s="182">
        <f t="shared" si="16"/>
        <v>0.113162</v>
      </c>
    </row>
    <row r="27" spans="1:41" x14ac:dyDescent="0.2">
      <c r="A27" s="190" t="s">
        <v>16</v>
      </c>
      <c r="B27" s="19" t="s">
        <v>60</v>
      </c>
      <c r="C27" s="236">
        <v>84208250</v>
      </c>
      <c r="D27" s="237">
        <v>96096880</v>
      </c>
      <c r="E27" s="238">
        <v>39622322</v>
      </c>
      <c r="F27" s="237">
        <v>47001422</v>
      </c>
      <c r="G27" s="238">
        <v>104718668</v>
      </c>
      <c r="H27" s="237">
        <v>120895859</v>
      </c>
      <c r="I27" s="238">
        <v>74938572</v>
      </c>
      <c r="J27" s="237">
        <v>86049737</v>
      </c>
      <c r="K27" s="238">
        <v>120716912</v>
      </c>
      <c r="L27" s="237">
        <v>124968198</v>
      </c>
      <c r="M27" s="238">
        <v>50756027</v>
      </c>
      <c r="N27" s="237">
        <v>56524456</v>
      </c>
      <c r="O27" s="238">
        <v>96639463</v>
      </c>
      <c r="P27" s="237">
        <v>96626589</v>
      </c>
      <c r="Q27" s="238">
        <v>148034420</v>
      </c>
      <c r="R27" s="237">
        <v>155386710</v>
      </c>
      <c r="S27" s="238">
        <v>51261292</v>
      </c>
      <c r="T27" s="237">
        <v>59077431</v>
      </c>
      <c r="U27" s="238">
        <v>102853112</v>
      </c>
      <c r="V27" s="237">
        <v>112288487</v>
      </c>
      <c r="W27" s="238">
        <v>91453799</v>
      </c>
      <c r="X27" s="237">
        <v>99965337</v>
      </c>
      <c r="Y27" s="238">
        <v>107247138</v>
      </c>
      <c r="Z27" s="238">
        <v>112293678</v>
      </c>
      <c r="AA27" s="236">
        <f t="shared" si="3"/>
        <v>1072449975</v>
      </c>
      <c r="AB27" s="237">
        <f t="shared" si="3"/>
        <v>1167174784</v>
      </c>
      <c r="AC27" s="182">
        <f t="shared" si="4"/>
        <v>96.096879999999999</v>
      </c>
      <c r="AD27" s="182">
        <f t="shared" si="5"/>
        <v>47.001421999999998</v>
      </c>
      <c r="AE27" s="182">
        <f t="shared" si="6"/>
        <v>120.895859</v>
      </c>
      <c r="AF27" s="182">
        <f t="shared" si="7"/>
        <v>86.049736999999993</v>
      </c>
      <c r="AG27" s="182">
        <f t="shared" si="8"/>
        <v>124.968198</v>
      </c>
      <c r="AH27" s="182">
        <f t="shared" si="9"/>
        <v>56.524456000000001</v>
      </c>
      <c r="AI27" s="182">
        <f t="shared" si="10"/>
        <v>96.626588999999996</v>
      </c>
      <c r="AJ27" s="182">
        <f t="shared" si="11"/>
        <v>155.38670999999999</v>
      </c>
      <c r="AK27" s="182">
        <f t="shared" si="12"/>
        <v>59.077430999999997</v>
      </c>
      <c r="AL27" s="182">
        <f t="shared" si="13"/>
        <v>112.288487</v>
      </c>
      <c r="AM27" s="182">
        <f t="shared" si="14"/>
        <v>99.965337000000005</v>
      </c>
      <c r="AN27" s="182">
        <f t="shared" si="15"/>
        <v>112.293678</v>
      </c>
      <c r="AO27" s="182">
        <f t="shared" si="16"/>
        <v>1167.174784</v>
      </c>
    </row>
    <row r="28" spans="1:41" x14ac:dyDescent="0.2">
      <c r="A28" s="190" t="s">
        <v>17</v>
      </c>
      <c r="B28" s="19" t="s">
        <v>61</v>
      </c>
      <c r="C28" s="236">
        <v>2440706</v>
      </c>
      <c r="D28" s="237">
        <v>5887559</v>
      </c>
      <c r="E28" s="238">
        <v>1696313</v>
      </c>
      <c r="F28" s="237">
        <v>4151154</v>
      </c>
      <c r="G28" s="238">
        <v>2134718</v>
      </c>
      <c r="H28" s="237">
        <v>5324392</v>
      </c>
      <c r="I28" s="238">
        <v>2172376</v>
      </c>
      <c r="J28" s="237">
        <v>5288038</v>
      </c>
      <c r="K28" s="238">
        <v>2231388</v>
      </c>
      <c r="L28" s="237">
        <v>5056525</v>
      </c>
      <c r="M28" s="238">
        <v>3387603</v>
      </c>
      <c r="N28" s="237">
        <v>7214871</v>
      </c>
      <c r="O28" s="238">
        <v>2917035</v>
      </c>
      <c r="P28" s="237">
        <v>6562387</v>
      </c>
      <c r="Q28" s="238">
        <v>2035926</v>
      </c>
      <c r="R28" s="237">
        <v>4936148</v>
      </c>
      <c r="S28" s="238">
        <v>2823550</v>
      </c>
      <c r="T28" s="237">
        <v>6311699</v>
      </c>
      <c r="U28" s="238">
        <v>3406705</v>
      </c>
      <c r="V28" s="237">
        <v>7761614</v>
      </c>
      <c r="W28" s="238">
        <v>2028525</v>
      </c>
      <c r="X28" s="237">
        <v>4850811</v>
      </c>
      <c r="Y28" s="238">
        <v>1662006</v>
      </c>
      <c r="Z28" s="238">
        <v>4050686</v>
      </c>
      <c r="AA28" s="236">
        <f t="shared" si="3"/>
        <v>28936851</v>
      </c>
      <c r="AB28" s="237">
        <f t="shared" si="3"/>
        <v>67395884</v>
      </c>
      <c r="AC28" s="182">
        <f t="shared" si="4"/>
        <v>5.8875590000000004</v>
      </c>
      <c r="AD28" s="182">
        <f t="shared" si="5"/>
        <v>4.151154</v>
      </c>
      <c r="AE28" s="182">
        <f t="shared" si="6"/>
        <v>5.3243919999999996</v>
      </c>
      <c r="AF28" s="182">
        <f t="shared" si="7"/>
        <v>5.2880380000000002</v>
      </c>
      <c r="AG28" s="182">
        <f t="shared" si="8"/>
        <v>5.0565249999999997</v>
      </c>
      <c r="AH28" s="182">
        <f t="shared" si="9"/>
        <v>7.2148709999999996</v>
      </c>
      <c r="AI28" s="182">
        <f t="shared" si="10"/>
        <v>6.5623870000000002</v>
      </c>
      <c r="AJ28" s="182">
        <f t="shared" si="11"/>
        <v>4.9361480000000002</v>
      </c>
      <c r="AK28" s="182">
        <f t="shared" si="12"/>
        <v>6.3116989999999999</v>
      </c>
      <c r="AL28" s="182">
        <f t="shared" si="13"/>
        <v>7.7616139999999998</v>
      </c>
      <c r="AM28" s="182">
        <f t="shared" si="14"/>
        <v>4.8508110000000002</v>
      </c>
      <c r="AN28" s="182">
        <f t="shared" si="15"/>
        <v>4.0506859999999998</v>
      </c>
      <c r="AO28" s="182">
        <f t="shared" si="16"/>
        <v>67.395883999999995</v>
      </c>
    </row>
    <row r="29" spans="1:41" x14ac:dyDescent="0.2">
      <c r="A29" s="20" t="s">
        <v>129</v>
      </c>
      <c r="B29" s="18"/>
      <c r="C29" s="178">
        <f t="shared" ref="C29:AB29" si="20">SUM(C30:C34)</f>
        <v>12210488</v>
      </c>
      <c r="D29" s="179">
        <f t="shared" si="20"/>
        <v>28415311</v>
      </c>
      <c r="E29" s="178">
        <f t="shared" si="20"/>
        <v>10987472</v>
      </c>
      <c r="F29" s="179">
        <f t="shared" si="20"/>
        <v>24345467</v>
      </c>
      <c r="G29" s="178">
        <f t="shared" si="20"/>
        <v>16936570</v>
      </c>
      <c r="H29" s="179">
        <f t="shared" si="20"/>
        <v>28268018</v>
      </c>
      <c r="I29" s="178">
        <f t="shared" si="20"/>
        <v>13125228</v>
      </c>
      <c r="J29" s="179">
        <f t="shared" si="20"/>
        <v>26657525</v>
      </c>
      <c r="K29" s="178">
        <f t="shared" si="20"/>
        <v>14330329</v>
      </c>
      <c r="L29" s="179">
        <f t="shared" si="20"/>
        <v>24185023</v>
      </c>
      <c r="M29" s="178">
        <f t="shared" si="20"/>
        <v>12339751</v>
      </c>
      <c r="N29" s="179">
        <f t="shared" si="20"/>
        <v>22239413</v>
      </c>
      <c r="O29" s="178">
        <f t="shared" si="20"/>
        <v>12860406</v>
      </c>
      <c r="P29" s="179">
        <f t="shared" si="20"/>
        <v>22794337</v>
      </c>
      <c r="Q29" s="178">
        <f t="shared" si="20"/>
        <v>13759661</v>
      </c>
      <c r="R29" s="179">
        <f t="shared" si="20"/>
        <v>26653769</v>
      </c>
      <c r="S29" s="178">
        <f t="shared" si="20"/>
        <v>19559476</v>
      </c>
      <c r="T29" s="179">
        <f t="shared" si="20"/>
        <v>35618064</v>
      </c>
      <c r="U29" s="178">
        <f t="shared" si="20"/>
        <v>23754876</v>
      </c>
      <c r="V29" s="179">
        <f t="shared" si="20"/>
        <v>48032527</v>
      </c>
      <c r="W29" s="178">
        <f t="shared" si="20"/>
        <v>19211686</v>
      </c>
      <c r="X29" s="179">
        <f t="shared" si="20"/>
        <v>49771329</v>
      </c>
      <c r="Y29" s="178">
        <f t="shared" si="20"/>
        <v>15305158</v>
      </c>
      <c r="Z29" s="179">
        <f t="shared" si="20"/>
        <v>41032952</v>
      </c>
      <c r="AA29" s="178">
        <f t="shared" si="20"/>
        <v>184381101</v>
      </c>
      <c r="AB29" s="179">
        <f t="shared" si="20"/>
        <v>378013735</v>
      </c>
      <c r="AC29" s="182">
        <f t="shared" si="4"/>
        <v>28.415310999999999</v>
      </c>
      <c r="AD29" s="182">
        <f t="shared" si="5"/>
        <v>24.345466999999999</v>
      </c>
      <c r="AE29" s="182">
        <f t="shared" si="6"/>
        <v>28.268018000000001</v>
      </c>
      <c r="AF29" s="182">
        <f t="shared" si="7"/>
        <v>26.657525</v>
      </c>
      <c r="AG29" s="182">
        <f t="shared" si="8"/>
        <v>24.185023000000001</v>
      </c>
      <c r="AH29" s="182">
        <f t="shared" si="9"/>
        <v>22.239412999999999</v>
      </c>
      <c r="AI29" s="182">
        <f t="shared" si="10"/>
        <v>22.794336999999999</v>
      </c>
      <c r="AJ29" s="182">
        <f t="shared" si="11"/>
        <v>26.653769</v>
      </c>
      <c r="AK29" s="182">
        <f t="shared" si="12"/>
        <v>35.618063999999997</v>
      </c>
      <c r="AL29" s="182">
        <f t="shared" si="13"/>
        <v>48.032527000000002</v>
      </c>
      <c r="AM29" s="182">
        <f t="shared" si="14"/>
        <v>49.771329000000001</v>
      </c>
      <c r="AN29" s="182">
        <f t="shared" si="15"/>
        <v>41.032952000000002</v>
      </c>
      <c r="AO29" s="182">
        <f t="shared" si="16"/>
        <v>378.013735</v>
      </c>
    </row>
    <row r="30" spans="1:41" x14ac:dyDescent="0.2">
      <c r="A30" s="191" t="s">
        <v>18</v>
      </c>
      <c r="B30" s="19" t="s">
        <v>62</v>
      </c>
      <c r="C30" s="236">
        <v>626908</v>
      </c>
      <c r="D30" s="237">
        <v>1090442</v>
      </c>
      <c r="E30" s="238">
        <v>563997</v>
      </c>
      <c r="F30" s="237">
        <v>1161661</v>
      </c>
      <c r="G30" s="238">
        <v>856895</v>
      </c>
      <c r="H30" s="237">
        <v>1457659</v>
      </c>
      <c r="I30" s="238">
        <v>415847</v>
      </c>
      <c r="J30" s="237">
        <v>862722</v>
      </c>
      <c r="K30" s="238">
        <v>707909</v>
      </c>
      <c r="L30" s="237">
        <v>1129933</v>
      </c>
      <c r="M30" s="238">
        <v>770864</v>
      </c>
      <c r="N30" s="237">
        <v>1301312</v>
      </c>
      <c r="O30" s="238">
        <v>685153</v>
      </c>
      <c r="P30" s="237">
        <v>1097559</v>
      </c>
      <c r="Q30" s="238">
        <v>948985</v>
      </c>
      <c r="R30" s="237">
        <v>1424568</v>
      </c>
      <c r="S30" s="238">
        <v>730274</v>
      </c>
      <c r="T30" s="237">
        <v>1256269</v>
      </c>
      <c r="U30" s="238">
        <v>877588</v>
      </c>
      <c r="V30" s="237">
        <v>1583585</v>
      </c>
      <c r="W30" s="238">
        <v>826511</v>
      </c>
      <c r="X30" s="237">
        <v>1480867</v>
      </c>
      <c r="Y30" s="238">
        <v>886001</v>
      </c>
      <c r="Z30" s="238">
        <v>1596221</v>
      </c>
      <c r="AA30" s="236">
        <f t="shared" si="3"/>
        <v>8896932</v>
      </c>
      <c r="AB30" s="237">
        <f t="shared" si="3"/>
        <v>15442798</v>
      </c>
      <c r="AC30" s="182">
        <f t="shared" si="4"/>
        <v>1.0904419999999999</v>
      </c>
      <c r="AD30" s="182">
        <f t="shared" si="5"/>
        <v>1.1616610000000001</v>
      </c>
      <c r="AE30" s="182">
        <f t="shared" si="6"/>
        <v>1.457659</v>
      </c>
      <c r="AF30" s="182">
        <f t="shared" si="7"/>
        <v>0.86272199999999999</v>
      </c>
      <c r="AG30" s="182">
        <f t="shared" si="8"/>
        <v>1.1299330000000001</v>
      </c>
      <c r="AH30" s="182">
        <f t="shared" si="9"/>
        <v>1.301312</v>
      </c>
      <c r="AI30" s="182">
        <f t="shared" si="10"/>
        <v>1.097559</v>
      </c>
      <c r="AJ30" s="182">
        <f t="shared" si="11"/>
        <v>1.4245680000000001</v>
      </c>
      <c r="AK30" s="182">
        <f t="shared" si="12"/>
        <v>1.2562690000000001</v>
      </c>
      <c r="AL30" s="182">
        <f t="shared" si="13"/>
        <v>1.583585</v>
      </c>
      <c r="AM30" s="182">
        <f t="shared" si="14"/>
        <v>1.4808669999999999</v>
      </c>
      <c r="AN30" s="182">
        <f t="shared" si="15"/>
        <v>1.5962209999999999</v>
      </c>
      <c r="AO30" s="182">
        <f t="shared" si="16"/>
        <v>15.442798</v>
      </c>
    </row>
    <row r="31" spans="1:41" x14ac:dyDescent="0.2">
      <c r="A31" s="191" t="s">
        <v>19</v>
      </c>
      <c r="B31" s="19" t="s">
        <v>63</v>
      </c>
      <c r="C31" s="236">
        <v>2455</v>
      </c>
      <c r="D31" s="237">
        <v>11186</v>
      </c>
      <c r="E31" s="238"/>
      <c r="F31" s="237"/>
      <c r="G31" s="238"/>
      <c r="H31" s="237"/>
      <c r="I31" s="238"/>
      <c r="J31" s="237"/>
      <c r="K31" s="238">
        <v>152</v>
      </c>
      <c r="L31" s="237">
        <v>514</v>
      </c>
      <c r="M31" s="238">
        <v>51</v>
      </c>
      <c r="N31" s="237">
        <v>417</v>
      </c>
      <c r="O31" s="238">
        <v>59186</v>
      </c>
      <c r="P31" s="237">
        <v>15513</v>
      </c>
      <c r="Q31" s="238">
        <v>2100</v>
      </c>
      <c r="R31" s="237">
        <v>624</v>
      </c>
      <c r="S31" s="238">
        <v>1008</v>
      </c>
      <c r="T31" s="237">
        <v>2654</v>
      </c>
      <c r="U31" s="238">
        <v>304</v>
      </c>
      <c r="V31" s="237">
        <v>1024</v>
      </c>
      <c r="W31" s="238">
        <v>1138</v>
      </c>
      <c r="X31" s="237">
        <v>3904</v>
      </c>
      <c r="Y31" s="238">
        <v>4</v>
      </c>
      <c r="Z31" s="238">
        <v>25</v>
      </c>
      <c r="AA31" s="236">
        <f t="shared" si="3"/>
        <v>66398</v>
      </c>
      <c r="AB31" s="237">
        <f t="shared" si="3"/>
        <v>35861</v>
      </c>
      <c r="AC31" s="182">
        <f t="shared" si="4"/>
        <v>1.1186E-2</v>
      </c>
      <c r="AD31" s="182">
        <f t="shared" si="5"/>
        <v>0</v>
      </c>
      <c r="AE31" s="182">
        <f t="shared" si="6"/>
        <v>0</v>
      </c>
      <c r="AF31" s="182">
        <f t="shared" si="7"/>
        <v>0</v>
      </c>
      <c r="AG31" s="182">
        <f t="shared" si="8"/>
        <v>5.1400000000000003E-4</v>
      </c>
      <c r="AH31" s="182">
        <f t="shared" si="9"/>
        <v>4.17E-4</v>
      </c>
      <c r="AI31" s="182">
        <f t="shared" si="10"/>
        <v>1.5513000000000001E-2</v>
      </c>
      <c r="AJ31" s="182">
        <f t="shared" si="11"/>
        <v>6.2399999999999999E-4</v>
      </c>
      <c r="AK31" s="182">
        <f t="shared" si="12"/>
        <v>2.6540000000000001E-3</v>
      </c>
      <c r="AL31" s="182">
        <f t="shared" si="13"/>
        <v>1.024E-3</v>
      </c>
      <c r="AM31" s="182">
        <f t="shared" si="14"/>
        <v>3.9039999999999999E-3</v>
      </c>
      <c r="AN31" s="182">
        <f t="shared" si="15"/>
        <v>2.5000000000000001E-5</v>
      </c>
      <c r="AO31" s="182">
        <f t="shared" si="16"/>
        <v>3.5860999999999997E-2</v>
      </c>
    </row>
    <row r="32" spans="1:41" x14ac:dyDescent="0.2">
      <c r="A32" s="191" t="s">
        <v>20</v>
      </c>
      <c r="B32" s="19" t="s">
        <v>64</v>
      </c>
      <c r="C32" s="236">
        <v>741071</v>
      </c>
      <c r="D32" s="237">
        <v>806539</v>
      </c>
      <c r="E32" s="238">
        <v>572951</v>
      </c>
      <c r="F32" s="237">
        <v>642858</v>
      </c>
      <c r="G32" s="238">
        <v>469456</v>
      </c>
      <c r="H32" s="237">
        <v>464144</v>
      </c>
      <c r="I32" s="238">
        <v>638704</v>
      </c>
      <c r="J32" s="237">
        <v>748749</v>
      </c>
      <c r="K32" s="238">
        <v>640020</v>
      </c>
      <c r="L32" s="237">
        <v>658279</v>
      </c>
      <c r="M32" s="238">
        <v>707532</v>
      </c>
      <c r="N32" s="237">
        <v>779181</v>
      </c>
      <c r="O32" s="238">
        <v>744250</v>
      </c>
      <c r="P32" s="237">
        <v>901349</v>
      </c>
      <c r="Q32" s="238">
        <v>539458</v>
      </c>
      <c r="R32" s="237">
        <v>676198</v>
      </c>
      <c r="S32" s="238">
        <v>718137</v>
      </c>
      <c r="T32" s="237">
        <v>787781</v>
      </c>
      <c r="U32" s="238">
        <v>823325</v>
      </c>
      <c r="V32" s="237">
        <v>932973</v>
      </c>
      <c r="W32" s="238">
        <v>888302</v>
      </c>
      <c r="X32" s="237">
        <v>987644</v>
      </c>
      <c r="Y32" s="238">
        <v>612690</v>
      </c>
      <c r="Z32" s="238">
        <v>734616</v>
      </c>
      <c r="AA32" s="236">
        <f t="shared" si="3"/>
        <v>8095896</v>
      </c>
      <c r="AB32" s="237">
        <f t="shared" si="3"/>
        <v>9120311</v>
      </c>
      <c r="AC32" s="182">
        <f t="shared" si="4"/>
        <v>0.80653900000000001</v>
      </c>
      <c r="AD32" s="182">
        <f t="shared" si="5"/>
        <v>0.64285800000000004</v>
      </c>
      <c r="AE32" s="182">
        <f t="shared" si="6"/>
        <v>0.464144</v>
      </c>
      <c r="AF32" s="182">
        <f t="shared" si="7"/>
        <v>0.748749</v>
      </c>
      <c r="AG32" s="182">
        <f t="shared" si="8"/>
        <v>0.65827899999999995</v>
      </c>
      <c r="AH32" s="182">
        <f t="shared" si="9"/>
        <v>0.77918100000000001</v>
      </c>
      <c r="AI32" s="182">
        <f t="shared" si="10"/>
        <v>0.90134899999999996</v>
      </c>
      <c r="AJ32" s="182">
        <f t="shared" si="11"/>
        <v>0.67619799999999997</v>
      </c>
      <c r="AK32" s="182">
        <f t="shared" si="12"/>
        <v>0.78778099999999995</v>
      </c>
      <c r="AL32" s="182">
        <f t="shared" si="13"/>
        <v>0.93297300000000005</v>
      </c>
      <c r="AM32" s="182">
        <f t="shared" si="14"/>
        <v>0.98764399999999997</v>
      </c>
      <c r="AN32" s="182">
        <f t="shared" si="15"/>
        <v>0.73461600000000005</v>
      </c>
      <c r="AO32" s="182">
        <f t="shared" si="16"/>
        <v>9.1203109999999992</v>
      </c>
    </row>
    <row r="33" spans="1:41" x14ac:dyDescent="0.2">
      <c r="A33" s="191" t="s">
        <v>21</v>
      </c>
      <c r="B33" s="19" t="s">
        <v>65</v>
      </c>
      <c r="C33" s="236">
        <v>212169</v>
      </c>
      <c r="D33" s="237">
        <v>1244274</v>
      </c>
      <c r="E33" s="238">
        <v>503271</v>
      </c>
      <c r="F33" s="237">
        <v>2379832</v>
      </c>
      <c r="G33" s="238">
        <v>983364</v>
      </c>
      <c r="H33" s="237">
        <v>5644471</v>
      </c>
      <c r="I33" s="238">
        <v>1840283</v>
      </c>
      <c r="J33" s="237">
        <v>6334053</v>
      </c>
      <c r="K33" s="238">
        <v>195348</v>
      </c>
      <c r="L33" s="237">
        <v>849129</v>
      </c>
      <c r="M33" s="238">
        <v>221581</v>
      </c>
      <c r="N33" s="237">
        <v>486541</v>
      </c>
      <c r="O33" s="238">
        <v>752619</v>
      </c>
      <c r="P33" s="237">
        <v>1927823</v>
      </c>
      <c r="Q33" s="238">
        <v>779339</v>
      </c>
      <c r="R33" s="237">
        <v>2577510</v>
      </c>
      <c r="S33" s="238">
        <v>4865773</v>
      </c>
      <c r="T33" s="237">
        <v>7736591</v>
      </c>
      <c r="U33" s="238">
        <v>4347829</v>
      </c>
      <c r="V33" s="237">
        <v>4255760</v>
      </c>
      <c r="W33" s="238">
        <v>2650544</v>
      </c>
      <c r="X33" s="237">
        <v>3957563</v>
      </c>
      <c r="Y33" s="238">
        <v>222816</v>
      </c>
      <c r="Z33" s="238">
        <v>776472</v>
      </c>
      <c r="AA33" s="236">
        <f t="shared" si="3"/>
        <v>17574936</v>
      </c>
      <c r="AB33" s="237">
        <f t="shared" si="3"/>
        <v>38170019</v>
      </c>
      <c r="AC33" s="182">
        <f t="shared" si="4"/>
        <v>1.2442740000000001</v>
      </c>
      <c r="AD33" s="182">
        <f t="shared" si="5"/>
        <v>2.3798319999999999</v>
      </c>
      <c r="AE33" s="182">
        <f t="shared" si="6"/>
        <v>5.6444710000000002</v>
      </c>
      <c r="AF33" s="182">
        <f t="shared" si="7"/>
        <v>6.3340529999999999</v>
      </c>
      <c r="AG33" s="182">
        <f t="shared" si="8"/>
        <v>0.84912900000000002</v>
      </c>
      <c r="AH33" s="182">
        <f t="shared" si="9"/>
        <v>0.486541</v>
      </c>
      <c r="AI33" s="182">
        <f t="shared" si="10"/>
        <v>1.9278230000000001</v>
      </c>
      <c r="AJ33" s="182">
        <f t="shared" si="11"/>
        <v>2.5775100000000002</v>
      </c>
      <c r="AK33" s="182">
        <f t="shared" si="12"/>
        <v>7.7365909999999998</v>
      </c>
      <c r="AL33" s="182">
        <f t="shared" si="13"/>
        <v>4.2557600000000004</v>
      </c>
      <c r="AM33" s="182">
        <f t="shared" si="14"/>
        <v>3.9575629999999999</v>
      </c>
      <c r="AN33" s="182">
        <f t="shared" si="15"/>
        <v>0.77647200000000005</v>
      </c>
      <c r="AO33" s="182">
        <f t="shared" si="16"/>
        <v>38.170019000000003</v>
      </c>
    </row>
    <row r="34" spans="1:41" x14ac:dyDescent="0.2">
      <c r="A34" s="191" t="s">
        <v>22</v>
      </c>
      <c r="B34" s="19" t="s">
        <v>66</v>
      </c>
      <c r="C34" s="236">
        <v>10627885</v>
      </c>
      <c r="D34" s="237">
        <v>25262870</v>
      </c>
      <c r="E34" s="238">
        <v>9347253</v>
      </c>
      <c r="F34" s="237">
        <v>20161116</v>
      </c>
      <c r="G34" s="238">
        <v>14626855</v>
      </c>
      <c r="H34" s="237">
        <v>20701744</v>
      </c>
      <c r="I34" s="238">
        <v>10230394</v>
      </c>
      <c r="J34" s="237">
        <v>18712001</v>
      </c>
      <c r="K34" s="238">
        <v>12786900</v>
      </c>
      <c r="L34" s="237">
        <v>21547168</v>
      </c>
      <c r="M34" s="238">
        <v>10639723</v>
      </c>
      <c r="N34" s="237">
        <v>19671962</v>
      </c>
      <c r="O34" s="238">
        <v>10619198</v>
      </c>
      <c r="P34" s="237">
        <v>18852093</v>
      </c>
      <c r="Q34" s="238">
        <v>11489779</v>
      </c>
      <c r="R34" s="237">
        <v>21974869</v>
      </c>
      <c r="S34" s="238">
        <v>13244284</v>
      </c>
      <c r="T34" s="237">
        <v>25834769</v>
      </c>
      <c r="U34" s="238">
        <v>17705830</v>
      </c>
      <c r="V34" s="237">
        <v>41259185</v>
      </c>
      <c r="W34" s="238">
        <v>14845191</v>
      </c>
      <c r="X34" s="237">
        <v>43341351</v>
      </c>
      <c r="Y34" s="238">
        <v>13583647</v>
      </c>
      <c r="Z34" s="238">
        <v>37925618</v>
      </c>
      <c r="AA34" s="236">
        <f t="shared" si="3"/>
        <v>149746939</v>
      </c>
      <c r="AB34" s="237">
        <f t="shared" si="3"/>
        <v>315244746</v>
      </c>
      <c r="AC34" s="182">
        <f t="shared" si="4"/>
        <v>25.262869999999999</v>
      </c>
      <c r="AD34" s="182">
        <f t="shared" si="5"/>
        <v>20.161116</v>
      </c>
      <c r="AE34" s="182">
        <f t="shared" si="6"/>
        <v>20.701744000000001</v>
      </c>
      <c r="AF34" s="182">
        <f t="shared" si="7"/>
        <v>18.712001000000001</v>
      </c>
      <c r="AG34" s="182">
        <f t="shared" si="8"/>
        <v>21.547167999999999</v>
      </c>
      <c r="AH34" s="182">
        <f t="shared" si="9"/>
        <v>19.671962000000001</v>
      </c>
      <c r="AI34" s="182">
        <f t="shared" si="10"/>
        <v>18.852093</v>
      </c>
      <c r="AJ34" s="182">
        <f t="shared" si="11"/>
        <v>21.974869000000002</v>
      </c>
      <c r="AK34" s="182">
        <f t="shared" si="12"/>
        <v>25.834769000000001</v>
      </c>
      <c r="AL34" s="182">
        <f t="shared" si="13"/>
        <v>41.259185000000002</v>
      </c>
      <c r="AM34" s="182">
        <f t="shared" si="14"/>
        <v>43.341351000000003</v>
      </c>
      <c r="AN34" s="182">
        <f t="shared" si="15"/>
        <v>37.925618</v>
      </c>
      <c r="AO34" s="182">
        <f t="shared" si="16"/>
        <v>315.24474600000002</v>
      </c>
    </row>
    <row r="35" spans="1:41" x14ac:dyDescent="0.2">
      <c r="A35" s="20" t="s">
        <v>130</v>
      </c>
      <c r="B35" s="18"/>
      <c r="C35" s="178">
        <f t="shared" ref="C35:AB35" si="21">SUM(C36:C47)</f>
        <v>126632695</v>
      </c>
      <c r="D35" s="179">
        <f t="shared" si="21"/>
        <v>177412812</v>
      </c>
      <c r="E35" s="178">
        <f t="shared" si="21"/>
        <v>116661883</v>
      </c>
      <c r="F35" s="179">
        <f t="shared" si="21"/>
        <v>155856853</v>
      </c>
      <c r="G35" s="178">
        <f t="shared" si="21"/>
        <v>149051549</v>
      </c>
      <c r="H35" s="179">
        <f t="shared" si="21"/>
        <v>177138593</v>
      </c>
      <c r="I35" s="178">
        <f t="shared" si="21"/>
        <v>115838346</v>
      </c>
      <c r="J35" s="179">
        <f t="shared" si="21"/>
        <v>171603522</v>
      </c>
      <c r="K35" s="178">
        <f t="shared" si="21"/>
        <v>146204475</v>
      </c>
      <c r="L35" s="179">
        <f t="shared" si="21"/>
        <v>185989833</v>
      </c>
      <c r="M35" s="178">
        <f t="shared" si="21"/>
        <v>118501066</v>
      </c>
      <c r="N35" s="179">
        <f t="shared" si="21"/>
        <v>167080401</v>
      </c>
      <c r="O35" s="178">
        <f t="shared" si="21"/>
        <v>121150635</v>
      </c>
      <c r="P35" s="179">
        <f t="shared" si="21"/>
        <v>184304457</v>
      </c>
      <c r="Q35" s="178">
        <f t="shared" si="21"/>
        <v>146652880</v>
      </c>
      <c r="R35" s="179">
        <f t="shared" si="21"/>
        <v>186630860</v>
      </c>
      <c r="S35" s="178">
        <f t="shared" si="21"/>
        <v>109415134</v>
      </c>
      <c r="T35" s="179">
        <f t="shared" si="21"/>
        <v>149967748</v>
      </c>
      <c r="U35" s="178">
        <f t="shared" si="21"/>
        <v>163263773</v>
      </c>
      <c r="V35" s="179">
        <f t="shared" si="21"/>
        <v>201317475</v>
      </c>
      <c r="W35" s="178">
        <f t="shared" si="21"/>
        <v>117378720</v>
      </c>
      <c r="X35" s="179">
        <f t="shared" si="21"/>
        <v>167452691</v>
      </c>
      <c r="Y35" s="178">
        <f t="shared" si="21"/>
        <v>118377150</v>
      </c>
      <c r="Z35" s="179">
        <f t="shared" si="21"/>
        <v>160940094</v>
      </c>
      <c r="AA35" s="178">
        <f t="shared" si="21"/>
        <v>1549128306</v>
      </c>
      <c r="AB35" s="179">
        <f t="shared" si="21"/>
        <v>2085695339</v>
      </c>
      <c r="AC35" s="182">
        <f t="shared" si="4"/>
        <v>177.412812</v>
      </c>
      <c r="AD35" s="182">
        <f t="shared" si="5"/>
        <v>155.856853</v>
      </c>
      <c r="AE35" s="182">
        <f t="shared" si="6"/>
        <v>177.13859299999999</v>
      </c>
      <c r="AF35" s="182">
        <f t="shared" si="7"/>
        <v>171.603522</v>
      </c>
      <c r="AG35" s="182">
        <f t="shared" si="8"/>
        <v>185.989833</v>
      </c>
      <c r="AH35" s="182">
        <f t="shared" si="9"/>
        <v>167.08040099999999</v>
      </c>
      <c r="AI35" s="182">
        <f t="shared" si="10"/>
        <v>184.30445700000001</v>
      </c>
      <c r="AJ35" s="182">
        <f t="shared" si="11"/>
        <v>186.63086000000001</v>
      </c>
      <c r="AK35" s="182">
        <f t="shared" si="12"/>
        <v>149.967748</v>
      </c>
      <c r="AL35" s="182">
        <f t="shared" si="13"/>
        <v>201.317475</v>
      </c>
      <c r="AM35" s="182">
        <f t="shared" si="14"/>
        <v>167.45269099999999</v>
      </c>
      <c r="AN35" s="182">
        <f t="shared" si="15"/>
        <v>160.94009399999999</v>
      </c>
      <c r="AO35" s="182">
        <f t="shared" si="16"/>
        <v>2085.6953389999999</v>
      </c>
    </row>
    <row r="36" spans="1:41" x14ac:dyDescent="0.2">
      <c r="A36" s="192" t="s">
        <v>23</v>
      </c>
      <c r="B36" s="19" t="s">
        <v>67</v>
      </c>
      <c r="C36" s="236">
        <v>2238874</v>
      </c>
      <c r="D36" s="237">
        <v>1749351</v>
      </c>
      <c r="E36" s="238">
        <v>3028454</v>
      </c>
      <c r="F36" s="237">
        <v>1674605</v>
      </c>
      <c r="G36" s="238">
        <v>34603176</v>
      </c>
      <c r="H36" s="237">
        <v>15707908</v>
      </c>
      <c r="I36" s="238">
        <v>3733468</v>
      </c>
      <c r="J36" s="237">
        <v>1991067</v>
      </c>
      <c r="K36" s="238">
        <v>29917492</v>
      </c>
      <c r="L36" s="237">
        <v>13408011</v>
      </c>
      <c r="M36" s="238">
        <v>1178262</v>
      </c>
      <c r="N36" s="237">
        <v>1247056</v>
      </c>
      <c r="O36" s="238">
        <v>476848</v>
      </c>
      <c r="P36" s="237">
        <v>1144688</v>
      </c>
      <c r="Q36" s="238">
        <v>30552528</v>
      </c>
      <c r="R36" s="237">
        <v>13684077</v>
      </c>
      <c r="S36" s="238">
        <v>710991</v>
      </c>
      <c r="T36" s="237">
        <v>1224085</v>
      </c>
      <c r="U36" s="238">
        <v>36666426</v>
      </c>
      <c r="V36" s="237">
        <v>15668637</v>
      </c>
      <c r="W36" s="238">
        <v>4540172</v>
      </c>
      <c r="X36" s="237">
        <v>2074897</v>
      </c>
      <c r="Y36" s="238">
        <v>1988350</v>
      </c>
      <c r="Z36" s="238">
        <v>1200981</v>
      </c>
      <c r="AA36" s="236">
        <f t="shared" si="3"/>
        <v>149635041</v>
      </c>
      <c r="AB36" s="237">
        <f t="shared" si="3"/>
        <v>70775363</v>
      </c>
      <c r="AC36" s="182">
        <f t="shared" si="4"/>
        <v>1.7493510000000001</v>
      </c>
      <c r="AD36" s="182">
        <f t="shared" si="5"/>
        <v>1.6746049999999999</v>
      </c>
      <c r="AE36" s="182">
        <f t="shared" si="6"/>
        <v>15.707908</v>
      </c>
      <c r="AF36" s="182">
        <f t="shared" si="7"/>
        <v>1.9910669999999999</v>
      </c>
      <c r="AG36" s="182">
        <f t="shared" si="8"/>
        <v>13.408011</v>
      </c>
      <c r="AH36" s="182">
        <f t="shared" si="9"/>
        <v>1.2470559999999999</v>
      </c>
      <c r="AI36" s="182">
        <f t="shared" si="10"/>
        <v>1.1446879999999999</v>
      </c>
      <c r="AJ36" s="182">
        <f t="shared" si="11"/>
        <v>13.684077</v>
      </c>
      <c r="AK36" s="182">
        <f t="shared" si="12"/>
        <v>1.2240850000000001</v>
      </c>
      <c r="AL36" s="182">
        <f t="shared" si="13"/>
        <v>15.668637</v>
      </c>
      <c r="AM36" s="182">
        <f t="shared" si="14"/>
        <v>2.074897</v>
      </c>
      <c r="AN36" s="182">
        <f t="shared" si="15"/>
        <v>1.2009810000000001</v>
      </c>
      <c r="AO36" s="182">
        <f t="shared" si="16"/>
        <v>70.775362999999999</v>
      </c>
    </row>
    <row r="37" spans="1:41" x14ac:dyDescent="0.2">
      <c r="A37" s="192" t="s">
        <v>24</v>
      </c>
      <c r="B37" s="19" t="s">
        <v>68</v>
      </c>
      <c r="C37" s="236">
        <v>16009671</v>
      </c>
      <c r="D37" s="237">
        <v>9580866</v>
      </c>
      <c r="E37" s="238">
        <v>17470629</v>
      </c>
      <c r="F37" s="237">
        <v>10306000</v>
      </c>
      <c r="G37" s="238">
        <v>20845494</v>
      </c>
      <c r="H37" s="237">
        <v>12521030</v>
      </c>
      <c r="I37" s="238">
        <v>21582538</v>
      </c>
      <c r="J37" s="237">
        <v>13661406</v>
      </c>
      <c r="K37" s="238">
        <v>14302363</v>
      </c>
      <c r="L37" s="237">
        <v>9134986</v>
      </c>
      <c r="M37" s="238">
        <v>17432674</v>
      </c>
      <c r="N37" s="237">
        <v>11538386</v>
      </c>
      <c r="O37" s="238">
        <v>16393445</v>
      </c>
      <c r="P37" s="237">
        <v>11866949</v>
      </c>
      <c r="Q37" s="238">
        <v>16820927</v>
      </c>
      <c r="R37" s="237">
        <v>12194736</v>
      </c>
      <c r="S37" s="238">
        <v>19029303</v>
      </c>
      <c r="T37" s="237">
        <v>13804534</v>
      </c>
      <c r="U37" s="238">
        <v>18827723</v>
      </c>
      <c r="V37" s="237">
        <v>13771336</v>
      </c>
      <c r="W37" s="238">
        <v>15170431</v>
      </c>
      <c r="X37" s="237">
        <v>10762496</v>
      </c>
      <c r="Y37" s="238">
        <v>21424007</v>
      </c>
      <c r="Z37" s="238">
        <v>14537966</v>
      </c>
      <c r="AA37" s="236">
        <f t="shared" si="3"/>
        <v>215309205</v>
      </c>
      <c r="AB37" s="237">
        <f t="shared" si="3"/>
        <v>143680691</v>
      </c>
      <c r="AC37" s="182">
        <f t="shared" si="4"/>
        <v>9.5808660000000003</v>
      </c>
      <c r="AD37" s="182">
        <f t="shared" si="5"/>
        <v>10.305999999999999</v>
      </c>
      <c r="AE37" s="182">
        <f t="shared" si="6"/>
        <v>12.52103</v>
      </c>
      <c r="AF37" s="182">
        <f t="shared" si="7"/>
        <v>13.661405999999999</v>
      </c>
      <c r="AG37" s="182">
        <f t="shared" si="8"/>
        <v>9.1349859999999996</v>
      </c>
      <c r="AH37" s="182">
        <f t="shared" si="9"/>
        <v>11.538385999999999</v>
      </c>
      <c r="AI37" s="182">
        <f t="shared" si="10"/>
        <v>11.866949</v>
      </c>
      <c r="AJ37" s="182">
        <f t="shared" si="11"/>
        <v>12.194736000000001</v>
      </c>
      <c r="AK37" s="182">
        <f t="shared" si="12"/>
        <v>13.804534</v>
      </c>
      <c r="AL37" s="182">
        <f t="shared" si="13"/>
        <v>13.771336</v>
      </c>
      <c r="AM37" s="182">
        <f t="shared" si="14"/>
        <v>10.762496000000001</v>
      </c>
      <c r="AN37" s="182">
        <f t="shared" si="15"/>
        <v>14.537966000000001</v>
      </c>
      <c r="AO37" s="182">
        <f t="shared" si="16"/>
        <v>143.680691</v>
      </c>
    </row>
    <row r="38" spans="1:41" x14ac:dyDescent="0.2">
      <c r="A38" s="192" t="s">
        <v>25</v>
      </c>
      <c r="B38" s="19" t="s">
        <v>69</v>
      </c>
      <c r="C38" s="236">
        <v>409949</v>
      </c>
      <c r="D38" s="237">
        <v>640056</v>
      </c>
      <c r="E38" s="238">
        <v>475615</v>
      </c>
      <c r="F38" s="237">
        <v>788500</v>
      </c>
      <c r="G38" s="238">
        <v>591036</v>
      </c>
      <c r="H38" s="237">
        <v>424373</v>
      </c>
      <c r="I38" s="238">
        <v>444899</v>
      </c>
      <c r="J38" s="237">
        <v>770684</v>
      </c>
      <c r="K38" s="238">
        <v>230807</v>
      </c>
      <c r="L38" s="237">
        <v>663042</v>
      </c>
      <c r="M38" s="238">
        <v>848717</v>
      </c>
      <c r="N38" s="237">
        <v>457883</v>
      </c>
      <c r="O38" s="238">
        <v>647485</v>
      </c>
      <c r="P38" s="237">
        <v>750665</v>
      </c>
      <c r="Q38" s="238">
        <v>392781</v>
      </c>
      <c r="R38" s="237">
        <v>567035</v>
      </c>
      <c r="S38" s="238">
        <v>542303</v>
      </c>
      <c r="T38" s="237">
        <v>630951</v>
      </c>
      <c r="U38" s="238">
        <v>747622</v>
      </c>
      <c r="V38" s="237">
        <v>1279291</v>
      </c>
      <c r="W38" s="238">
        <v>769486</v>
      </c>
      <c r="X38" s="237">
        <v>1126689</v>
      </c>
      <c r="Y38" s="238">
        <v>582087</v>
      </c>
      <c r="Z38" s="238">
        <v>419087</v>
      </c>
      <c r="AA38" s="236">
        <f t="shared" si="3"/>
        <v>6682787</v>
      </c>
      <c r="AB38" s="237">
        <f t="shared" si="3"/>
        <v>8518256</v>
      </c>
      <c r="AC38" s="182">
        <f t="shared" si="4"/>
        <v>0.64005599999999996</v>
      </c>
      <c r="AD38" s="182">
        <f t="shared" si="5"/>
        <v>0.78849999999999998</v>
      </c>
      <c r="AE38" s="182">
        <f t="shared" si="6"/>
        <v>0.424373</v>
      </c>
      <c r="AF38" s="182">
        <f t="shared" si="7"/>
        <v>0.77068400000000004</v>
      </c>
      <c r="AG38" s="182">
        <f t="shared" si="8"/>
        <v>0.66304200000000002</v>
      </c>
      <c r="AH38" s="182">
        <f t="shared" si="9"/>
        <v>0.45788299999999998</v>
      </c>
      <c r="AI38" s="182">
        <f t="shared" si="10"/>
        <v>0.75066500000000003</v>
      </c>
      <c r="AJ38" s="182">
        <f t="shared" si="11"/>
        <v>0.56703499999999996</v>
      </c>
      <c r="AK38" s="182">
        <f t="shared" si="12"/>
        <v>0.63095100000000004</v>
      </c>
      <c r="AL38" s="182">
        <f t="shared" si="13"/>
        <v>1.279291</v>
      </c>
      <c r="AM38" s="182">
        <f t="shared" si="14"/>
        <v>1.1266890000000001</v>
      </c>
      <c r="AN38" s="182">
        <f t="shared" si="15"/>
        <v>0.41908699999999999</v>
      </c>
      <c r="AO38" s="182">
        <f t="shared" si="16"/>
        <v>8.5182559999999992</v>
      </c>
    </row>
    <row r="39" spans="1:41" x14ac:dyDescent="0.2">
      <c r="A39" s="192" t="s">
        <v>223</v>
      </c>
      <c r="B39" s="19" t="s">
        <v>70</v>
      </c>
      <c r="C39" s="236">
        <v>4484307</v>
      </c>
      <c r="D39" s="237">
        <v>4070955</v>
      </c>
      <c r="E39" s="238">
        <v>3569771</v>
      </c>
      <c r="F39" s="237">
        <v>2821496</v>
      </c>
      <c r="G39" s="238">
        <v>4730301</v>
      </c>
      <c r="H39" s="237">
        <v>3761772</v>
      </c>
      <c r="I39" s="238">
        <v>4338212</v>
      </c>
      <c r="J39" s="237">
        <v>3827133</v>
      </c>
      <c r="K39" s="238">
        <v>4710842</v>
      </c>
      <c r="L39" s="237">
        <v>4030182</v>
      </c>
      <c r="M39" s="238">
        <v>2966816</v>
      </c>
      <c r="N39" s="237">
        <v>3040292</v>
      </c>
      <c r="O39" s="238">
        <v>3568112</v>
      </c>
      <c r="P39" s="237">
        <v>3511354</v>
      </c>
      <c r="Q39" s="238">
        <v>3669103</v>
      </c>
      <c r="R39" s="237">
        <v>3875483</v>
      </c>
      <c r="S39" s="238">
        <v>3665399</v>
      </c>
      <c r="T39" s="237">
        <v>4358548</v>
      </c>
      <c r="U39" s="238">
        <v>4717218</v>
      </c>
      <c r="V39" s="237">
        <v>4404418</v>
      </c>
      <c r="W39" s="238">
        <v>3594503</v>
      </c>
      <c r="X39" s="237">
        <v>3248489</v>
      </c>
      <c r="Y39" s="238">
        <v>4322214</v>
      </c>
      <c r="Z39" s="238">
        <v>3561540</v>
      </c>
      <c r="AA39" s="236">
        <f t="shared" si="3"/>
        <v>48336798</v>
      </c>
      <c r="AB39" s="237">
        <f t="shared" si="3"/>
        <v>44511662</v>
      </c>
      <c r="AC39" s="182">
        <f t="shared" si="4"/>
        <v>4.0709549999999997</v>
      </c>
      <c r="AD39" s="182">
        <f t="shared" si="5"/>
        <v>2.8214959999999998</v>
      </c>
      <c r="AE39" s="182">
        <f t="shared" si="6"/>
        <v>3.7617720000000001</v>
      </c>
      <c r="AF39" s="182">
        <f t="shared" si="7"/>
        <v>3.8271329999999999</v>
      </c>
      <c r="AG39" s="182">
        <f t="shared" si="8"/>
        <v>4.0301819999999999</v>
      </c>
      <c r="AH39" s="182">
        <f t="shared" si="9"/>
        <v>3.040292</v>
      </c>
      <c r="AI39" s="182">
        <f t="shared" si="10"/>
        <v>3.5113539999999999</v>
      </c>
      <c r="AJ39" s="182">
        <f t="shared" si="11"/>
        <v>3.875483</v>
      </c>
      <c r="AK39" s="182">
        <f t="shared" si="12"/>
        <v>4.3585479999999999</v>
      </c>
      <c r="AL39" s="182">
        <f t="shared" si="13"/>
        <v>4.4044179999999997</v>
      </c>
      <c r="AM39" s="182">
        <f t="shared" si="14"/>
        <v>3.2484890000000002</v>
      </c>
      <c r="AN39" s="182">
        <f t="shared" si="15"/>
        <v>3.5615399999999999</v>
      </c>
      <c r="AO39" s="182">
        <f t="shared" si="16"/>
        <v>44.511662000000001</v>
      </c>
    </row>
    <row r="40" spans="1:41" x14ac:dyDescent="0.2">
      <c r="A40" s="192" t="s">
        <v>26</v>
      </c>
      <c r="B40" s="19" t="s">
        <v>71</v>
      </c>
      <c r="C40" s="236">
        <v>16023192</v>
      </c>
      <c r="D40" s="237">
        <v>23790364</v>
      </c>
      <c r="E40" s="238">
        <v>12035073</v>
      </c>
      <c r="F40" s="237">
        <v>16396512</v>
      </c>
      <c r="G40" s="238">
        <v>17074030</v>
      </c>
      <c r="H40" s="237">
        <v>20729890</v>
      </c>
      <c r="I40" s="238">
        <v>14708701</v>
      </c>
      <c r="J40" s="237">
        <v>22984577</v>
      </c>
      <c r="K40" s="238">
        <v>16434665</v>
      </c>
      <c r="L40" s="237">
        <v>26062797</v>
      </c>
      <c r="M40" s="238">
        <v>17401525</v>
      </c>
      <c r="N40" s="237">
        <v>25030398</v>
      </c>
      <c r="O40" s="238">
        <v>18295979</v>
      </c>
      <c r="P40" s="237">
        <v>27368916</v>
      </c>
      <c r="Q40" s="238">
        <v>13090902</v>
      </c>
      <c r="R40" s="237">
        <v>20215022</v>
      </c>
      <c r="S40" s="238">
        <v>14802136</v>
      </c>
      <c r="T40" s="237">
        <v>19436413</v>
      </c>
      <c r="U40" s="238">
        <v>17130959</v>
      </c>
      <c r="V40" s="237">
        <v>23681343</v>
      </c>
      <c r="W40" s="238">
        <v>14120174</v>
      </c>
      <c r="X40" s="237">
        <v>20993378</v>
      </c>
      <c r="Y40" s="238">
        <v>12891827</v>
      </c>
      <c r="Z40" s="238">
        <v>18580978</v>
      </c>
      <c r="AA40" s="236">
        <f t="shared" si="3"/>
        <v>184009163</v>
      </c>
      <c r="AB40" s="237">
        <f t="shared" si="3"/>
        <v>265270588</v>
      </c>
      <c r="AC40" s="182">
        <f t="shared" si="4"/>
        <v>23.790364</v>
      </c>
      <c r="AD40" s="182">
        <f t="shared" si="5"/>
        <v>16.396512000000001</v>
      </c>
      <c r="AE40" s="182">
        <f t="shared" si="6"/>
        <v>20.729890000000001</v>
      </c>
      <c r="AF40" s="182">
        <f t="shared" si="7"/>
        <v>22.984577000000002</v>
      </c>
      <c r="AG40" s="182">
        <f t="shared" si="8"/>
        <v>26.062797</v>
      </c>
      <c r="AH40" s="182">
        <f t="shared" si="9"/>
        <v>25.030398000000002</v>
      </c>
      <c r="AI40" s="182">
        <f t="shared" si="10"/>
        <v>27.368915999999999</v>
      </c>
      <c r="AJ40" s="182">
        <f t="shared" si="11"/>
        <v>20.215022000000001</v>
      </c>
      <c r="AK40" s="182">
        <f t="shared" si="12"/>
        <v>19.436413000000002</v>
      </c>
      <c r="AL40" s="182">
        <f t="shared" si="13"/>
        <v>23.681342999999998</v>
      </c>
      <c r="AM40" s="182">
        <f t="shared" si="14"/>
        <v>20.993378</v>
      </c>
      <c r="AN40" s="182">
        <f t="shared" si="15"/>
        <v>18.580978000000002</v>
      </c>
      <c r="AO40" s="182">
        <f t="shared" si="16"/>
        <v>265.27058799999998</v>
      </c>
    </row>
    <row r="41" spans="1:41" x14ac:dyDescent="0.2">
      <c r="A41" s="192" t="s">
        <v>27</v>
      </c>
      <c r="B41" s="19" t="s">
        <v>72</v>
      </c>
      <c r="C41" s="236">
        <v>675470</v>
      </c>
      <c r="D41" s="237">
        <v>483303</v>
      </c>
      <c r="E41" s="238">
        <v>992703</v>
      </c>
      <c r="F41" s="237">
        <v>605276</v>
      </c>
      <c r="G41" s="238">
        <v>984834</v>
      </c>
      <c r="H41" s="237">
        <v>413199</v>
      </c>
      <c r="I41" s="238">
        <v>620933</v>
      </c>
      <c r="J41" s="237">
        <v>579369</v>
      </c>
      <c r="K41" s="238">
        <v>921027</v>
      </c>
      <c r="L41" s="237">
        <v>688524</v>
      </c>
      <c r="M41" s="238">
        <v>797172</v>
      </c>
      <c r="N41" s="237">
        <v>310501</v>
      </c>
      <c r="O41" s="238">
        <v>1585010</v>
      </c>
      <c r="P41" s="237">
        <v>1167144</v>
      </c>
      <c r="Q41" s="238">
        <v>1634753</v>
      </c>
      <c r="R41" s="237">
        <v>756308</v>
      </c>
      <c r="S41" s="238">
        <v>1402031</v>
      </c>
      <c r="T41" s="237">
        <v>724012</v>
      </c>
      <c r="U41" s="238">
        <v>1858756</v>
      </c>
      <c r="V41" s="237">
        <v>979629</v>
      </c>
      <c r="W41" s="238">
        <v>2125188</v>
      </c>
      <c r="X41" s="237">
        <v>1185468</v>
      </c>
      <c r="Y41" s="238">
        <v>1768587</v>
      </c>
      <c r="Z41" s="238">
        <v>936955</v>
      </c>
      <c r="AA41" s="236">
        <f t="shared" si="3"/>
        <v>15366464</v>
      </c>
      <c r="AB41" s="237">
        <f t="shared" si="3"/>
        <v>8829688</v>
      </c>
      <c r="AC41" s="182">
        <f t="shared" si="4"/>
        <v>0.48330299999999998</v>
      </c>
      <c r="AD41" s="182">
        <f t="shared" si="5"/>
        <v>0.60527600000000004</v>
      </c>
      <c r="AE41" s="182">
        <f t="shared" si="6"/>
        <v>0.41319899999999998</v>
      </c>
      <c r="AF41" s="182">
        <f t="shared" si="7"/>
        <v>0.57936900000000002</v>
      </c>
      <c r="AG41" s="182">
        <f t="shared" si="8"/>
        <v>0.68852400000000002</v>
      </c>
      <c r="AH41" s="182">
        <f t="shared" si="9"/>
        <v>0.31050100000000003</v>
      </c>
      <c r="AI41" s="182">
        <f t="shared" si="10"/>
        <v>1.167144</v>
      </c>
      <c r="AJ41" s="182">
        <f t="shared" si="11"/>
        <v>0.75630799999999998</v>
      </c>
      <c r="AK41" s="182">
        <f t="shared" si="12"/>
        <v>0.72401199999999999</v>
      </c>
      <c r="AL41" s="182">
        <f t="shared" si="13"/>
        <v>0.97962899999999997</v>
      </c>
      <c r="AM41" s="182">
        <f t="shared" si="14"/>
        <v>1.185468</v>
      </c>
      <c r="AN41" s="182">
        <f t="shared" si="15"/>
        <v>0.93695499999999998</v>
      </c>
      <c r="AO41" s="182">
        <f t="shared" si="16"/>
        <v>8.8296880000000009</v>
      </c>
    </row>
    <row r="42" spans="1:41" x14ac:dyDescent="0.2">
      <c r="A42" s="192" t="s">
        <v>28</v>
      </c>
      <c r="B42" s="19" t="s">
        <v>73</v>
      </c>
      <c r="C42" s="236">
        <v>2857494</v>
      </c>
      <c r="D42" s="237">
        <v>2077906</v>
      </c>
      <c r="E42" s="238">
        <v>1428491</v>
      </c>
      <c r="F42" s="237">
        <v>1110880</v>
      </c>
      <c r="G42" s="238">
        <v>928487</v>
      </c>
      <c r="H42" s="237">
        <v>1987355</v>
      </c>
      <c r="I42" s="238">
        <v>1678462</v>
      </c>
      <c r="J42" s="237">
        <v>1222829</v>
      </c>
      <c r="K42" s="238">
        <v>1318333</v>
      </c>
      <c r="L42" s="237">
        <v>783029</v>
      </c>
      <c r="M42" s="238">
        <v>943592</v>
      </c>
      <c r="N42" s="237">
        <v>580883</v>
      </c>
      <c r="O42" s="238">
        <v>1717947</v>
      </c>
      <c r="P42" s="237">
        <v>1101913</v>
      </c>
      <c r="Q42" s="238">
        <v>763436</v>
      </c>
      <c r="R42" s="237">
        <v>903846</v>
      </c>
      <c r="S42" s="238">
        <v>784897</v>
      </c>
      <c r="T42" s="237">
        <v>634416</v>
      </c>
      <c r="U42" s="238">
        <v>1671828</v>
      </c>
      <c r="V42" s="237">
        <v>1051019</v>
      </c>
      <c r="W42" s="238">
        <v>1499045</v>
      </c>
      <c r="X42" s="237">
        <v>924293</v>
      </c>
      <c r="Y42" s="238">
        <v>1359014</v>
      </c>
      <c r="Z42" s="238">
        <v>894468</v>
      </c>
      <c r="AA42" s="236">
        <f t="shared" si="3"/>
        <v>16951026</v>
      </c>
      <c r="AB42" s="237">
        <f t="shared" si="3"/>
        <v>13272837</v>
      </c>
      <c r="AC42" s="182">
        <f t="shared" si="4"/>
        <v>2.077906</v>
      </c>
      <c r="AD42" s="182">
        <f t="shared" si="5"/>
        <v>1.1108800000000001</v>
      </c>
      <c r="AE42" s="182">
        <f t="shared" si="6"/>
        <v>1.987355</v>
      </c>
      <c r="AF42" s="182">
        <f t="shared" si="7"/>
        <v>1.2228289999999999</v>
      </c>
      <c r="AG42" s="182">
        <f t="shared" si="8"/>
        <v>0.78302899999999998</v>
      </c>
      <c r="AH42" s="182">
        <f t="shared" si="9"/>
        <v>0.58088300000000004</v>
      </c>
      <c r="AI42" s="182">
        <f t="shared" si="10"/>
        <v>1.1019129999999999</v>
      </c>
      <c r="AJ42" s="182">
        <f t="shared" si="11"/>
        <v>0.90384600000000004</v>
      </c>
      <c r="AK42" s="182">
        <f t="shared" si="12"/>
        <v>0.63441599999999998</v>
      </c>
      <c r="AL42" s="182">
        <f t="shared" si="13"/>
        <v>1.0510189999999999</v>
      </c>
      <c r="AM42" s="182">
        <f t="shared" si="14"/>
        <v>0.92429300000000003</v>
      </c>
      <c r="AN42" s="182">
        <f t="shared" si="15"/>
        <v>0.89446800000000004</v>
      </c>
      <c r="AO42" s="182">
        <f t="shared" si="16"/>
        <v>13.272837000000001</v>
      </c>
    </row>
    <row r="43" spans="1:41" x14ac:dyDescent="0.2">
      <c r="A43" s="192" t="s">
        <v>29</v>
      </c>
      <c r="B43" s="19" t="s">
        <v>74</v>
      </c>
      <c r="C43" s="236">
        <v>25398095</v>
      </c>
      <c r="D43" s="237">
        <v>30365123</v>
      </c>
      <c r="E43" s="238">
        <v>25338600</v>
      </c>
      <c r="F43" s="237">
        <v>31063286</v>
      </c>
      <c r="G43" s="238">
        <v>15947155</v>
      </c>
      <c r="H43" s="237">
        <v>19923867</v>
      </c>
      <c r="I43" s="238">
        <v>18936949</v>
      </c>
      <c r="J43" s="237">
        <v>22208731</v>
      </c>
      <c r="K43" s="238">
        <v>20649179</v>
      </c>
      <c r="L43" s="237">
        <v>25451400</v>
      </c>
      <c r="M43" s="238">
        <v>27158655</v>
      </c>
      <c r="N43" s="237">
        <v>29318042</v>
      </c>
      <c r="O43" s="238">
        <v>22687219</v>
      </c>
      <c r="P43" s="237">
        <v>27286990</v>
      </c>
      <c r="Q43" s="238">
        <v>21316737</v>
      </c>
      <c r="R43" s="237">
        <v>30131361</v>
      </c>
      <c r="S43" s="238">
        <v>19174913</v>
      </c>
      <c r="T43" s="237">
        <v>20133274</v>
      </c>
      <c r="U43" s="238">
        <v>21316537</v>
      </c>
      <c r="V43" s="237">
        <v>23808723</v>
      </c>
      <c r="W43" s="238">
        <v>23000526</v>
      </c>
      <c r="X43" s="237">
        <v>28526095</v>
      </c>
      <c r="Y43" s="238">
        <v>20194329</v>
      </c>
      <c r="Z43" s="238">
        <v>23381225</v>
      </c>
      <c r="AA43" s="236">
        <f t="shared" ref="AA43:AB72" si="22">C43+E43+G43+I43+K43+M43+O43+Q43+S43+U43+W43+Y43</f>
        <v>261118894</v>
      </c>
      <c r="AB43" s="237">
        <f t="shared" si="22"/>
        <v>311598117</v>
      </c>
      <c r="AC43" s="182">
        <f t="shared" si="4"/>
        <v>30.365123000000001</v>
      </c>
      <c r="AD43" s="182">
        <f t="shared" si="5"/>
        <v>31.063286000000002</v>
      </c>
      <c r="AE43" s="182">
        <f t="shared" si="6"/>
        <v>19.923867000000001</v>
      </c>
      <c r="AF43" s="182">
        <f t="shared" si="7"/>
        <v>22.208731</v>
      </c>
      <c r="AG43" s="182">
        <f t="shared" si="8"/>
        <v>25.4514</v>
      </c>
      <c r="AH43" s="182">
        <f t="shared" si="9"/>
        <v>29.318041999999998</v>
      </c>
      <c r="AI43" s="182">
        <f t="shared" si="10"/>
        <v>27.286989999999999</v>
      </c>
      <c r="AJ43" s="182">
        <f t="shared" si="11"/>
        <v>30.131360999999998</v>
      </c>
      <c r="AK43" s="182">
        <f t="shared" si="12"/>
        <v>20.133274</v>
      </c>
      <c r="AL43" s="182">
        <f t="shared" si="13"/>
        <v>23.808723000000001</v>
      </c>
      <c r="AM43" s="182">
        <f t="shared" si="14"/>
        <v>28.526095000000002</v>
      </c>
      <c r="AN43" s="182">
        <f t="shared" si="15"/>
        <v>23.381225000000001</v>
      </c>
      <c r="AO43" s="182">
        <f t="shared" si="16"/>
        <v>311.598117</v>
      </c>
    </row>
    <row r="44" spans="1:41" x14ac:dyDescent="0.2">
      <c r="A44" s="192" t="s">
        <v>30</v>
      </c>
      <c r="B44" s="19" t="s">
        <v>75</v>
      </c>
      <c r="C44" s="236">
        <v>18635065</v>
      </c>
      <c r="D44" s="237">
        <v>34151626</v>
      </c>
      <c r="E44" s="238">
        <v>18021098</v>
      </c>
      <c r="F44" s="237">
        <v>27949315</v>
      </c>
      <c r="G44" s="238">
        <v>17423960</v>
      </c>
      <c r="H44" s="237">
        <v>35434038</v>
      </c>
      <c r="I44" s="238">
        <v>15710128</v>
      </c>
      <c r="J44" s="237">
        <v>34078452</v>
      </c>
      <c r="K44" s="238">
        <v>18921907</v>
      </c>
      <c r="L44" s="237">
        <v>36269175</v>
      </c>
      <c r="M44" s="238">
        <v>17246616</v>
      </c>
      <c r="N44" s="237">
        <v>34698577</v>
      </c>
      <c r="O44" s="238">
        <v>18227221</v>
      </c>
      <c r="P44" s="237">
        <v>38409195</v>
      </c>
      <c r="Q44" s="238">
        <v>19019393</v>
      </c>
      <c r="R44" s="237">
        <v>37044233</v>
      </c>
      <c r="S44" s="238">
        <v>14972862</v>
      </c>
      <c r="T44" s="237">
        <v>30042697</v>
      </c>
      <c r="U44" s="238">
        <v>19926783</v>
      </c>
      <c r="V44" s="237">
        <v>39868563</v>
      </c>
      <c r="W44" s="238">
        <v>20162401</v>
      </c>
      <c r="X44" s="237">
        <v>36802168</v>
      </c>
      <c r="Y44" s="238">
        <v>19353827</v>
      </c>
      <c r="Z44" s="238">
        <v>34498846</v>
      </c>
      <c r="AA44" s="236">
        <f t="shared" si="22"/>
        <v>217621261</v>
      </c>
      <c r="AB44" s="237">
        <f t="shared" si="22"/>
        <v>419246885</v>
      </c>
      <c r="AC44" s="182">
        <f t="shared" si="4"/>
        <v>34.151626</v>
      </c>
      <c r="AD44" s="182">
        <f t="shared" si="5"/>
        <v>27.949314999999999</v>
      </c>
      <c r="AE44" s="182">
        <f t="shared" si="6"/>
        <v>35.434038000000001</v>
      </c>
      <c r="AF44" s="182">
        <f t="shared" si="7"/>
        <v>34.078451999999999</v>
      </c>
      <c r="AG44" s="182">
        <f t="shared" si="8"/>
        <v>36.269174999999997</v>
      </c>
      <c r="AH44" s="182">
        <f t="shared" si="9"/>
        <v>34.698577</v>
      </c>
      <c r="AI44" s="182">
        <f t="shared" si="10"/>
        <v>38.409194999999997</v>
      </c>
      <c r="AJ44" s="182">
        <f t="shared" si="11"/>
        <v>37.044232999999998</v>
      </c>
      <c r="AK44" s="182">
        <f t="shared" si="12"/>
        <v>30.042697</v>
      </c>
      <c r="AL44" s="182">
        <f t="shared" si="13"/>
        <v>39.868563000000002</v>
      </c>
      <c r="AM44" s="182">
        <f t="shared" si="14"/>
        <v>36.802168000000002</v>
      </c>
      <c r="AN44" s="182">
        <f t="shared" si="15"/>
        <v>34.498846</v>
      </c>
      <c r="AO44" s="182">
        <f t="shared" si="16"/>
        <v>419.24688500000002</v>
      </c>
    </row>
    <row r="45" spans="1:41" x14ac:dyDescent="0.2">
      <c r="A45" s="192" t="s">
        <v>131</v>
      </c>
      <c r="B45" s="19" t="s">
        <v>118</v>
      </c>
      <c r="C45" s="236">
        <v>45306</v>
      </c>
      <c r="D45" s="237">
        <v>101692</v>
      </c>
      <c r="E45" s="238">
        <v>12000</v>
      </c>
      <c r="F45" s="237">
        <v>20165</v>
      </c>
      <c r="G45" s="238">
        <v>15600</v>
      </c>
      <c r="H45" s="237">
        <v>5313</v>
      </c>
      <c r="I45" s="238">
        <v>285</v>
      </c>
      <c r="J45" s="237">
        <v>77</v>
      </c>
      <c r="K45" s="238">
        <v>11673</v>
      </c>
      <c r="L45" s="237">
        <v>5712</v>
      </c>
      <c r="M45" s="238">
        <v>11922</v>
      </c>
      <c r="N45" s="237">
        <v>19504</v>
      </c>
      <c r="O45" s="238">
        <v>31442</v>
      </c>
      <c r="P45" s="237">
        <v>117998</v>
      </c>
      <c r="Q45" s="238">
        <v>42100</v>
      </c>
      <c r="R45" s="237">
        <v>111374</v>
      </c>
      <c r="S45" s="238">
        <v>55145</v>
      </c>
      <c r="T45" s="237">
        <v>69585</v>
      </c>
      <c r="U45" s="238">
        <v>1</v>
      </c>
      <c r="V45" s="237">
        <v>14</v>
      </c>
      <c r="W45" s="238">
        <v>354291</v>
      </c>
      <c r="X45" s="237">
        <v>1104296</v>
      </c>
      <c r="Y45" s="238">
        <v>2786</v>
      </c>
      <c r="Z45" s="238">
        <v>1567</v>
      </c>
      <c r="AA45" s="236">
        <f t="shared" si="22"/>
        <v>582551</v>
      </c>
      <c r="AB45" s="237">
        <f t="shared" si="22"/>
        <v>1557297</v>
      </c>
      <c r="AC45" s="182">
        <f t="shared" si="4"/>
        <v>0.101692</v>
      </c>
      <c r="AD45" s="182">
        <f t="shared" si="5"/>
        <v>2.0164999999999999E-2</v>
      </c>
      <c r="AE45" s="182">
        <f t="shared" si="6"/>
        <v>5.313E-3</v>
      </c>
      <c r="AF45" s="182">
        <f t="shared" si="7"/>
        <v>7.7000000000000001E-5</v>
      </c>
      <c r="AG45" s="182">
        <f t="shared" si="8"/>
        <v>5.7120000000000001E-3</v>
      </c>
      <c r="AH45" s="182">
        <f t="shared" si="9"/>
        <v>1.9504000000000001E-2</v>
      </c>
      <c r="AI45" s="182">
        <f t="shared" si="10"/>
        <v>0.11799800000000001</v>
      </c>
      <c r="AJ45" s="182">
        <f t="shared" si="11"/>
        <v>0.111374</v>
      </c>
      <c r="AK45" s="182">
        <f t="shared" si="12"/>
        <v>6.9584999999999994E-2</v>
      </c>
      <c r="AL45" s="182">
        <f t="shared" si="13"/>
        <v>1.4E-5</v>
      </c>
      <c r="AM45" s="182">
        <f t="shared" si="14"/>
        <v>1.1042959999999999</v>
      </c>
      <c r="AN45" s="182">
        <f t="shared" si="15"/>
        <v>1.567E-3</v>
      </c>
      <c r="AO45" s="182">
        <f t="shared" si="16"/>
        <v>1.5572969999999999</v>
      </c>
    </row>
    <row r="46" spans="1:41" x14ac:dyDescent="0.2">
      <c r="A46" s="192" t="s">
        <v>31</v>
      </c>
      <c r="B46" s="19" t="s">
        <v>110</v>
      </c>
      <c r="C46" s="236">
        <v>37123149</v>
      </c>
      <c r="D46" s="237">
        <v>60657566</v>
      </c>
      <c r="E46" s="238">
        <v>32156460</v>
      </c>
      <c r="F46" s="237">
        <v>54518164</v>
      </c>
      <c r="G46" s="238">
        <v>33756206</v>
      </c>
      <c r="H46" s="237">
        <v>56575594</v>
      </c>
      <c r="I46" s="238">
        <v>31319915</v>
      </c>
      <c r="J46" s="237">
        <v>55927073</v>
      </c>
      <c r="K46" s="238">
        <v>36536362</v>
      </c>
      <c r="L46" s="237">
        <v>56851140</v>
      </c>
      <c r="M46" s="238">
        <v>30158132</v>
      </c>
      <c r="N46" s="237">
        <v>51708609</v>
      </c>
      <c r="O46" s="238">
        <v>34911284</v>
      </c>
      <c r="P46" s="237">
        <v>59820795</v>
      </c>
      <c r="Q46" s="238">
        <v>37031456</v>
      </c>
      <c r="R46" s="237">
        <v>55690233</v>
      </c>
      <c r="S46" s="238">
        <v>32461563</v>
      </c>
      <c r="T46" s="237">
        <v>51053494</v>
      </c>
      <c r="U46" s="238">
        <v>37929905</v>
      </c>
      <c r="V46" s="237">
        <v>63368757</v>
      </c>
      <c r="W46" s="238">
        <v>29207590</v>
      </c>
      <c r="X46" s="237">
        <v>49528005</v>
      </c>
      <c r="Y46" s="238">
        <v>31211979</v>
      </c>
      <c r="Z46" s="238">
        <v>51178841</v>
      </c>
      <c r="AA46" s="236">
        <f t="shared" si="22"/>
        <v>403804001</v>
      </c>
      <c r="AB46" s="237">
        <f t="shared" si="22"/>
        <v>666878271</v>
      </c>
      <c r="AC46" s="182">
        <f t="shared" si="4"/>
        <v>60.657566000000003</v>
      </c>
      <c r="AD46" s="182">
        <f t="shared" si="5"/>
        <v>54.518163999999999</v>
      </c>
      <c r="AE46" s="182">
        <f t="shared" si="6"/>
        <v>56.575594000000002</v>
      </c>
      <c r="AF46" s="182">
        <f t="shared" si="7"/>
        <v>55.927073</v>
      </c>
      <c r="AG46" s="182">
        <f t="shared" si="8"/>
        <v>56.851140000000001</v>
      </c>
      <c r="AH46" s="182">
        <f t="shared" si="9"/>
        <v>51.708609000000003</v>
      </c>
      <c r="AI46" s="182">
        <f t="shared" si="10"/>
        <v>59.820794999999997</v>
      </c>
      <c r="AJ46" s="182">
        <f t="shared" si="11"/>
        <v>55.690232999999999</v>
      </c>
      <c r="AK46" s="182">
        <f t="shared" si="12"/>
        <v>51.053494000000001</v>
      </c>
      <c r="AL46" s="182">
        <f t="shared" si="13"/>
        <v>63.368757000000002</v>
      </c>
      <c r="AM46" s="182">
        <f t="shared" si="14"/>
        <v>49.528005</v>
      </c>
      <c r="AN46" s="182">
        <f t="shared" si="15"/>
        <v>51.178840999999998</v>
      </c>
      <c r="AO46" s="182">
        <f t="shared" si="16"/>
        <v>666.87827100000004</v>
      </c>
    </row>
    <row r="47" spans="1:41" x14ac:dyDescent="0.2">
      <c r="A47" s="192" t="s">
        <v>32</v>
      </c>
      <c r="B47" s="19" t="s">
        <v>111</v>
      </c>
      <c r="C47" s="236">
        <v>2732123</v>
      </c>
      <c r="D47" s="237">
        <v>9744004</v>
      </c>
      <c r="E47" s="238">
        <v>2132989</v>
      </c>
      <c r="F47" s="237">
        <v>8602654</v>
      </c>
      <c r="G47" s="238">
        <v>2151270</v>
      </c>
      <c r="H47" s="237">
        <v>9654254</v>
      </c>
      <c r="I47" s="238">
        <v>2763856</v>
      </c>
      <c r="J47" s="237">
        <v>14352124</v>
      </c>
      <c r="K47" s="238">
        <v>2249825</v>
      </c>
      <c r="L47" s="237">
        <v>12641835</v>
      </c>
      <c r="M47" s="238">
        <v>2356983</v>
      </c>
      <c r="N47" s="237">
        <v>9130270</v>
      </c>
      <c r="O47" s="238">
        <v>2608643</v>
      </c>
      <c r="P47" s="237">
        <v>11757850</v>
      </c>
      <c r="Q47" s="238">
        <v>2318764</v>
      </c>
      <c r="R47" s="237">
        <v>11457152</v>
      </c>
      <c r="S47" s="238">
        <v>1813591</v>
      </c>
      <c r="T47" s="237">
        <v>7855739</v>
      </c>
      <c r="U47" s="238">
        <v>2470015</v>
      </c>
      <c r="V47" s="237">
        <v>13435745</v>
      </c>
      <c r="W47" s="238">
        <v>2834913</v>
      </c>
      <c r="X47" s="237">
        <v>11176417</v>
      </c>
      <c r="Y47" s="238">
        <v>3278143</v>
      </c>
      <c r="Z47" s="238">
        <v>11747640</v>
      </c>
      <c r="AA47" s="236">
        <f t="shared" si="22"/>
        <v>29711115</v>
      </c>
      <c r="AB47" s="237">
        <f t="shared" si="22"/>
        <v>131555684</v>
      </c>
      <c r="AC47" s="182">
        <f t="shared" si="4"/>
        <v>9.7440040000000003</v>
      </c>
      <c r="AD47" s="182">
        <f t="shared" si="5"/>
        <v>8.6026539999999994</v>
      </c>
      <c r="AE47" s="182">
        <f t="shared" si="6"/>
        <v>9.6542539999999999</v>
      </c>
      <c r="AF47" s="182">
        <f t="shared" si="7"/>
        <v>14.352124</v>
      </c>
      <c r="AG47" s="182">
        <f t="shared" si="8"/>
        <v>12.641835</v>
      </c>
      <c r="AH47" s="182">
        <f t="shared" si="9"/>
        <v>9.1302699999999994</v>
      </c>
      <c r="AI47" s="182">
        <f t="shared" si="10"/>
        <v>11.757849999999999</v>
      </c>
      <c r="AJ47" s="182">
        <f t="shared" si="11"/>
        <v>11.457152000000001</v>
      </c>
      <c r="AK47" s="182">
        <f t="shared" si="12"/>
        <v>7.8557389999999998</v>
      </c>
      <c r="AL47" s="182">
        <f t="shared" si="13"/>
        <v>13.435745000000001</v>
      </c>
      <c r="AM47" s="182">
        <f t="shared" si="14"/>
        <v>11.176417000000001</v>
      </c>
      <c r="AN47" s="182">
        <f t="shared" si="15"/>
        <v>11.747640000000001</v>
      </c>
      <c r="AO47" s="182">
        <f t="shared" si="16"/>
        <v>131.55568400000001</v>
      </c>
    </row>
    <row r="48" spans="1:41" x14ac:dyDescent="0.2">
      <c r="A48" s="20" t="s">
        <v>132</v>
      </c>
      <c r="B48" s="18"/>
      <c r="C48" s="178">
        <f t="shared" ref="C48:AB48" si="23">SUM(C49:C51)</f>
        <v>96611103</v>
      </c>
      <c r="D48" s="179">
        <f t="shared" si="23"/>
        <v>39535736</v>
      </c>
      <c r="E48" s="178">
        <f t="shared" si="23"/>
        <v>60729887</v>
      </c>
      <c r="F48" s="179">
        <f t="shared" si="23"/>
        <v>36899639</v>
      </c>
      <c r="G48" s="178">
        <f t="shared" si="23"/>
        <v>60471063</v>
      </c>
      <c r="H48" s="179">
        <f t="shared" si="23"/>
        <v>38907462</v>
      </c>
      <c r="I48" s="178">
        <f t="shared" si="23"/>
        <v>72641411</v>
      </c>
      <c r="J48" s="179">
        <f t="shared" si="23"/>
        <v>43102444</v>
      </c>
      <c r="K48" s="178">
        <f t="shared" si="23"/>
        <v>65160912</v>
      </c>
      <c r="L48" s="179">
        <f t="shared" si="23"/>
        <v>39737532</v>
      </c>
      <c r="M48" s="178">
        <f t="shared" si="23"/>
        <v>51825730</v>
      </c>
      <c r="N48" s="179">
        <f t="shared" si="23"/>
        <v>33513155</v>
      </c>
      <c r="O48" s="178">
        <f t="shared" si="23"/>
        <v>69687466</v>
      </c>
      <c r="P48" s="179">
        <f t="shared" si="23"/>
        <v>41927344</v>
      </c>
      <c r="Q48" s="178">
        <f t="shared" si="23"/>
        <v>70968505</v>
      </c>
      <c r="R48" s="179">
        <f t="shared" si="23"/>
        <v>44175737</v>
      </c>
      <c r="S48" s="178">
        <f t="shared" si="23"/>
        <v>68717520</v>
      </c>
      <c r="T48" s="179">
        <f t="shared" si="23"/>
        <v>39569337</v>
      </c>
      <c r="U48" s="178">
        <f t="shared" si="23"/>
        <v>86731324</v>
      </c>
      <c r="V48" s="179">
        <f t="shared" si="23"/>
        <v>50317869</v>
      </c>
      <c r="W48" s="178">
        <f t="shared" si="23"/>
        <v>72408633</v>
      </c>
      <c r="X48" s="179">
        <f t="shared" si="23"/>
        <v>41895617</v>
      </c>
      <c r="Y48" s="178">
        <f t="shared" si="23"/>
        <v>111116693</v>
      </c>
      <c r="Z48" s="179">
        <f t="shared" si="23"/>
        <v>48087702</v>
      </c>
      <c r="AA48" s="178">
        <f t="shared" si="23"/>
        <v>887070247</v>
      </c>
      <c r="AB48" s="179">
        <f t="shared" si="23"/>
        <v>497669574</v>
      </c>
      <c r="AC48" s="182">
        <f t="shared" si="4"/>
        <v>39.535736</v>
      </c>
      <c r="AD48" s="182">
        <f t="shared" si="5"/>
        <v>36.899639000000001</v>
      </c>
      <c r="AE48" s="182">
        <f t="shared" si="6"/>
        <v>38.907462000000002</v>
      </c>
      <c r="AF48" s="182">
        <f t="shared" si="7"/>
        <v>43.102443999999998</v>
      </c>
      <c r="AG48" s="182">
        <f t="shared" si="8"/>
        <v>39.737532000000002</v>
      </c>
      <c r="AH48" s="182">
        <f t="shared" si="9"/>
        <v>33.513154999999998</v>
      </c>
      <c r="AI48" s="182">
        <f t="shared" si="10"/>
        <v>41.927343999999998</v>
      </c>
      <c r="AJ48" s="182">
        <f t="shared" si="11"/>
        <v>44.175736999999998</v>
      </c>
      <c r="AK48" s="182">
        <f t="shared" si="12"/>
        <v>39.569336999999997</v>
      </c>
      <c r="AL48" s="182">
        <f t="shared" si="13"/>
        <v>50.317869000000002</v>
      </c>
      <c r="AM48" s="182">
        <f t="shared" si="14"/>
        <v>41.895617000000001</v>
      </c>
      <c r="AN48" s="182">
        <f t="shared" si="15"/>
        <v>48.087702</v>
      </c>
      <c r="AO48" s="182">
        <f t="shared" si="16"/>
        <v>497.66957400000001</v>
      </c>
    </row>
    <row r="49" spans="1:41" x14ac:dyDescent="0.2">
      <c r="A49" s="193" t="s">
        <v>33</v>
      </c>
      <c r="B49" s="19" t="s">
        <v>112</v>
      </c>
      <c r="C49" s="236">
        <v>139308</v>
      </c>
      <c r="D49" s="237">
        <v>111394</v>
      </c>
      <c r="E49" s="238">
        <v>105806</v>
      </c>
      <c r="F49" s="237">
        <v>73258</v>
      </c>
      <c r="G49" s="238">
        <v>167036</v>
      </c>
      <c r="H49" s="237">
        <v>157252</v>
      </c>
      <c r="I49" s="238">
        <v>81246</v>
      </c>
      <c r="J49" s="237">
        <v>98378</v>
      </c>
      <c r="K49" s="238">
        <v>357412</v>
      </c>
      <c r="L49" s="237">
        <v>214021</v>
      </c>
      <c r="M49" s="238">
        <v>270201</v>
      </c>
      <c r="N49" s="237">
        <v>188416</v>
      </c>
      <c r="O49" s="238">
        <v>124316</v>
      </c>
      <c r="P49" s="237">
        <v>192483</v>
      </c>
      <c r="Q49" s="238">
        <v>297601</v>
      </c>
      <c r="R49" s="237">
        <v>277221</v>
      </c>
      <c r="S49" s="238">
        <v>195472</v>
      </c>
      <c r="T49" s="237">
        <v>190087</v>
      </c>
      <c r="U49" s="238">
        <v>417090</v>
      </c>
      <c r="V49" s="237">
        <v>372076</v>
      </c>
      <c r="W49" s="238">
        <v>225598</v>
      </c>
      <c r="X49" s="237">
        <v>215928</v>
      </c>
      <c r="Y49" s="238">
        <v>235226</v>
      </c>
      <c r="Z49" s="238">
        <v>227985</v>
      </c>
      <c r="AA49" s="236">
        <f t="shared" si="22"/>
        <v>2616312</v>
      </c>
      <c r="AB49" s="237">
        <f t="shared" si="22"/>
        <v>2318499</v>
      </c>
      <c r="AC49" s="182">
        <f t="shared" si="4"/>
        <v>0.11139400000000001</v>
      </c>
      <c r="AD49" s="182">
        <f t="shared" si="5"/>
        <v>7.3258000000000004E-2</v>
      </c>
      <c r="AE49" s="182">
        <f t="shared" si="6"/>
        <v>0.157252</v>
      </c>
      <c r="AF49" s="182">
        <f t="shared" si="7"/>
        <v>9.8377999999999993E-2</v>
      </c>
      <c r="AG49" s="182">
        <f t="shared" si="8"/>
        <v>0.21402099999999999</v>
      </c>
      <c r="AH49" s="182">
        <f t="shared" si="9"/>
        <v>0.188416</v>
      </c>
      <c r="AI49" s="182">
        <f t="shared" si="10"/>
        <v>0.19248299999999999</v>
      </c>
      <c r="AJ49" s="182">
        <f t="shared" si="11"/>
        <v>0.277221</v>
      </c>
      <c r="AK49" s="182">
        <f t="shared" si="12"/>
        <v>0.19008700000000001</v>
      </c>
      <c r="AL49" s="182">
        <f t="shared" si="13"/>
        <v>0.37207600000000002</v>
      </c>
      <c r="AM49" s="182">
        <f t="shared" si="14"/>
        <v>0.21592800000000001</v>
      </c>
      <c r="AN49" s="182">
        <f t="shared" si="15"/>
        <v>0.22798499999999999</v>
      </c>
      <c r="AO49" s="182">
        <f t="shared" si="16"/>
        <v>2.3184990000000001</v>
      </c>
    </row>
    <row r="50" spans="1:41" x14ac:dyDescent="0.2">
      <c r="A50" s="193" t="s">
        <v>34</v>
      </c>
      <c r="B50" s="19" t="s">
        <v>113</v>
      </c>
      <c r="C50" s="236">
        <v>84971541</v>
      </c>
      <c r="D50" s="237">
        <v>27673210</v>
      </c>
      <c r="E50" s="238">
        <v>49270846</v>
      </c>
      <c r="F50" s="237">
        <v>22304118</v>
      </c>
      <c r="G50" s="238">
        <v>45856503</v>
      </c>
      <c r="H50" s="237">
        <v>23132184</v>
      </c>
      <c r="I50" s="238">
        <v>58959543</v>
      </c>
      <c r="J50" s="237">
        <v>26788946</v>
      </c>
      <c r="K50" s="238">
        <v>50277300</v>
      </c>
      <c r="L50" s="237">
        <v>23844465</v>
      </c>
      <c r="M50" s="238">
        <v>38648574</v>
      </c>
      <c r="N50" s="237">
        <v>18687622</v>
      </c>
      <c r="O50" s="238">
        <v>55284723</v>
      </c>
      <c r="P50" s="237">
        <v>28057335</v>
      </c>
      <c r="Q50" s="238">
        <v>56424606</v>
      </c>
      <c r="R50" s="237">
        <v>27341479</v>
      </c>
      <c r="S50" s="238">
        <v>56976519</v>
      </c>
      <c r="T50" s="237">
        <v>27278267</v>
      </c>
      <c r="U50" s="238">
        <v>69684881</v>
      </c>
      <c r="V50" s="237">
        <v>30109627</v>
      </c>
      <c r="W50" s="238">
        <v>61050917</v>
      </c>
      <c r="X50" s="237">
        <v>28769725</v>
      </c>
      <c r="Y50" s="238">
        <v>96858036</v>
      </c>
      <c r="Z50" s="238">
        <v>34453144</v>
      </c>
      <c r="AA50" s="236">
        <f t="shared" si="22"/>
        <v>724263989</v>
      </c>
      <c r="AB50" s="237">
        <f t="shared" si="22"/>
        <v>318440122</v>
      </c>
      <c r="AC50" s="182">
        <f t="shared" si="4"/>
        <v>27.673210000000001</v>
      </c>
      <c r="AD50" s="182">
        <f t="shared" si="5"/>
        <v>22.304117999999999</v>
      </c>
      <c r="AE50" s="182">
        <f t="shared" si="6"/>
        <v>23.132183999999999</v>
      </c>
      <c r="AF50" s="182">
        <f t="shared" si="7"/>
        <v>26.788945999999999</v>
      </c>
      <c r="AG50" s="182">
        <f t="shared" si="8"/>
        <v>23.844465</v>
      </c>
      <c r="AH50" s="182">
        <f t="shared" si="9"/>
        <v>18.687622000000001</v>
      </c>
      <c r="AI50" s="182">
        <f t="shared" si="10"/>
        <v>28.057334999999998</v>
      </c>
      <c r="AJ50" s="182">
        <f t="shared" si="11"/>
        <v>27.341479</v>
      </c>
      <c r="AK50" s="182">
        <f t="shared" si="12"/>
        <v>27.278267</v>
      </c>
      <c r="AL50" s="182">
        <f t="shared" si="13"/>
        <v>30.109627</v>
      </c>
      <c r="AM50" s="182">
        <f t="shared" si="14"/>
        <v>28.769725000000001</v>
      </c>
      <c r="AN50" s="182">
        <f t="shared" si="15"/>
        <v>34.453144000000002</v>
      </c>
      <c r="AO50" s="182">
        <f t="shared" si="16"/>
        <v>318.44012199999997</v>
      </c>
    </row>
    <row r="51" spans="1:41" x14ac:dyDescent="0.2">
      <c r="A51" s="193" t="s">
        <v>35</v>
      </c>
      <c r="B51" s="19" t="s">
        <v>114</v>
      </c>
      <c r="C51" s="236">
        <v>11500254</v>
      </c>
      <c r="D51" s="237">
        <v>11751132</v>
      </c>
      <c r="E51" s="238">
        <v>11353235</v>
      </c>
      <c r="F51" s="237">
        <v>14522263</v>
      </c>
      <c r="G51" s="238">
        <v>14447524</v>
      </c>
      <c r="H51" s="237">
        <v>15618026</v>
      </c>
      <c r="I51" s="238">
        <v>13600622</v>
      </c>
      <c r="J51" s="237">
        <v>16215120</v>
      </c>
      <c r="K51" s="238">
        <v>14526200</v>
      </c>
      <c r="L51" s="237">
        <v>15679046</v>
      </c>
      <c r="M51" s="238">
        <v>12906955</v>
      </c>
      <c r="N51" s="237">
        <v>14637117</v>
      </c>
      <c r="O51" s="238">
        <v>14278427</v>
      </c>
      <c r="P51" s="237">
        <v>13677526</v>
      </c>
      <c r="Q51" s="238">
        <v>14246298</v>
      </c>
      <c r="R51" s="237">
        <v>16557037</v>
      </c>
      <c r="S51" s="238">
        <v>11545529</v>
      </c>
      <c r="T51" s="237">
        <v>12100983</v>
      </c>
      <c r="U51" s="238">
        <v>16629353</v>
      </c>
      <c r="V51" s="237">
        <v>19836166</v>
      </c>
      <c r="W51" s="238">
        <v>11132118</v>
      </c>
      <c r="X51" s="237">
        <v>12909964</v>
      </c>
      <c r="Y51" s="238">
        <v>14023431</v>
      </c>
      <c r="Z51" s="238">
        <v>13406573</v>
      </c>
      <c r="AA51" s="236">
        <f t="shared" si="22"/>
        <v>160189946</v>
      </c>
      <c r="AB51" s="237">
        <f t="shared" si="22"/>
        <v>176910953</v>
      </c>
      <c r="AC51" s="182">
        <f t="shared" si="4"/>
        <v>11.751132</v>
      </c>
      <c r="AD51" s="182">
        <f t="shared" si="5"/>
        <v>14.522263000000001</v>
      </c>
      <c r="AE51" s="182">
        <f t="shared" si="6"/>
        <v>15.618026</v>
      </c>
      <c r="AF51" s="182">
        <f t="shared" si="7"/>
        <v>16.215119999999999</v>
      </c>
      <c r="AG51" s="182">
        <f t="shared" si="8"/>
        <v>15.679046</v>
      </c>
      <c r="AH51" s="182">
        <f t="shared" si="9"/>
        <v>14.637117</v>
      </c>
      <c r="AI51" s="182">
        <f t="shared" si="10"/>
        <v>13.677526</v>
      </c>
      <c r="AJ51" s="182">
        <f t="shared" si="11"/>
        <v>16.557037000000001</v>
      </c>
      <c r="AK51" s="182">
        <f t="shared" si="12"/>
        <v>12.100982999999999</v>
      </c>
      <c r="AL51" s="182">
        <f t="shared" si="13"/>
        <v>19.836165999999999</v>
      </c>
      <c r="AM51" s="182">
        <f t="shared" si="14"/>
        <v>12.909964</v>
      </c>
      <c r="AN51" s="182">
        <f t="shared" si="15"/>
        <v>13.406573</v>
      </c>
      <c r="AO51" s="182">
        <f t="shared" si="16"/>
        <v>176.91095300000001</v>
      </c>
    </row>
    <row r="52" spans="1:41" x14ac:dyDescent="0.2">
      <c r="A52" s="194" t="s">
        <v>44</v>
      </c>
      <c r="B52" s="18" t="s">
        <v>82</v>
      </c>
      <c r="C52" s="236">
        <v>7771066</v>
      </c>
      <c r="D52" s="237">
        <v>26871187</v>
      </c>
      <c r="E52" s="238">
        <v>6639996</v>
      </c>
      <c r="F52" s="237">
        <v>21144033</v>
      </c>
      <c r="G52" s="238">
        <v>6752419</v>
      </c>
      <c r="H52" s="237">
        <v>25686937</v>
      </c>
      <c r="I52" s="238">
        <v>6614083</v>
      </c>
      <c r="J52" s="237">
        <v>22189676</v>
      </c>
      <c r="K52" s="238">
        <v>6922692</v>
      </c>
      <c r="L52" s="237">
        <v>23660676</v>
      </c>
      <c r="M52" s="238">
        <v>6912092</v>
      </c>
      <c r="N52" s="237">
        <v>23267667</v>
      </c>
      <c r="O52" s="238">
        <v>8055702</v>
      </c>
      <c r="P52" s="237">
        <v>28373650</v>
      </c>
      <c r="Q52" s="238">
        <v>7310218</v>
      </c>
      <c r="R52" s="237">
        <v>24962064</v>
      </c>
      <c r="S52" s="238">
        <v>6741727</v>
      </c>
      <c r="T52" s="237">
        <v>22827243</v>
      </c>
      <c r="U52" s="238">
        <v>7202644</v>
      </c>
      <c r="V52" s="237">
        <v>27057297</v>
      </c>
      <c r="W52" s="238">
        <v>7111708</v>
      </c>
      <c r="X52" s="237">
        <v>25022673</v>
      </c>
      <c r="Y52" s="238">
        <v>6890355</v>
      </c>
      <c r="Z52" s="238">
        <v>22728561</v>
      </c>
      <c r="AA52" s="236">
        <f t="shared" si="22"/>
        <v>84924702</v>
      </c>
      <c r="AB52" s="237">
        <f t="shared" si="22"/>
        <v>293791664</v>
      </c>
      <c r="AC52" s="182">
        <f t="shared" si="4"/>
        <v>26.871186999999999</v>
      </c>
      <c r="AD52" s="182">
        <f t="shared" si="5"/>
        <v>21.144033</v>
      </c>
      <c r="AE52" s="182">
        <f t="shared" si="6"/>
        <v>25.686937</v>
      </c>
      <c r="AF52" s="182">
        <f t="shared" si="7"/>
        <v>22.189675999999999</v>
      </c>
      <c r="AG52" s="182">
        <f t="shared" si="8"/>
        <v>23.660675999999999</v>
      </c>
      <c r="AH52" s="182">
        <f t="shared" si="9"/>
        <v>23.267666999999999</v>
      </c>
      <c r="AI52" s="182">
        <f t="shared" si="10"/>
        <v>28.373650000000001</v>
      </c>
      <c r="AJ52" s="182">
        <f t="shared" si="11"/>
        <v>24.962064000000002</v>
      </c>
      <c r="AK52" s="182">
        <f t="shared" si="12"/>
        <v>22.827242999999999</v>
      </c>
      <c r="AL52" s="182">
        <f t="shared" si="13"/>
        <v>27.057296999999998</v>
      </c>
      <c r="AM52" s="182">
        <f t="shared" si="14"/>
        <v>25.022673000000001</v>
      </c>
      <c r="AN52" s="182">
        <f t="shared" si="15"/>
        <v>22.728560999999999</v>
      </c>
      <c r="AO52" s="182">
        <f t="shared" si="16"/>
        <v>293.79166400000003</v>
      </c>
    </row>
    <row r="53" spans="1:41" x14ac:dyDescent="0.2">
      <c r="A53" s="21" t="s">
        <v>133</v>
      </c>
      <c r="B53" s="18"/>
      <c r="C53" s="178">
        <f t="shared" ref="C53:AB53" si="24">C54+C59+C65</f>
        <v>29574904</v>
      </c>
      <c r="D53" s="179">
        <f t="shared" si="24"/>
        <v>239140553</v>
      </c>
      <c r="E53" s="178">
        <f t="shared" si="24"/>
        <v>26964210</v>
      </c>
      <c r="F53" s="179">
        <f t="shared" si="24"/>
        <v>202406624</v>
      </c>
      <c r="G53" s="178">
        <f t="shared" si="24"/>
        <v>26435575</v>
      </c>
      <c r="H53" s="179">
        <f t="shared" si="24"/>
        <v>196495238</v>
      </c>
      <c r="I53" s="178">
        <f t="shared" si="24"/>
        <v>28414671</v>
      </c>
      <c r="J53" s="179">
        <f t="shared" si="24"/>
        <v>252308336</v>
      </c>
      <c r="K53" s="178">
        <f t="shared" si="24"/>
        <v>29511296</v>
      </c>
      <c r="L53" s="179">
        <f t="shared" si="24"/>
        <v>240050605</v>
      </c>
      <c r="M53" s="178">
        <f t="shared" si="24"/>
        <v>26612887</v>
      </c>
      <c r="N53" s="179">
        <f t="shared" si="24"/>
        <v>179376448</v>
      </c>
      <c r="O53" s="178">
        <f t="shared" si="24"/>
        <v>31986836</v>
      </c>
      <c r="P53" s="179">
        <f t="shared" si="24"/>
        <v>228942989</v>
      </c>
      <c r="Q53" s="178">
        <f t="shared" si="24"/>
        <v>35292273</v>
      </c>
      <c r="R53" s="179">
        <f t="shared" si="24"/>
        <v>269245164</v>
      </c>
      <c r="S53" s="178">
        <f t="shared" si="24"/>
        <v>33390270</v>
      </c>
      <c r="T53" s="179">
        <f t="shared" si="24"/>
        <v>275881482</v>
      </c>
      <c r="U53" s="178">
        <f t="shared" si="24"/>
        <v>36373205</v>
      </c>
      <c r="V53" s="179">
        <f t="shared" si="24"/>
        <v>259663346</v>
      </c>
      <c r="W53" s="178">
        <f t="shared" si="24"/>
        <v>35444790</v>
      </c>
      <c r="X53" s="179">
        <f t="shared" si="24"/>
        <v>282510706</v>
      </c>
      <c r="Y53" s="178">
        <f t="shared" si="24"/>
        <v>44445701</v>
      </c>
      <c r="Z53" s="179">
        <f t="shared" si="24"/>
        <v>400819756</v>
      </c>
      <c r="AA53" s="178">
        <f t="shared" si="24"/>
        <v>384446618</v>
      </c>
      <c r="AB53" s="179">
        <f t="shared" si="24"/>
        <v>3026841247</v>
      </c>
      <c r="AC53" s="182">
        <f t="shared" si="4"/>
        <v>239.14055300000001</v>
      </c>
      <c r="AD53" s="182">
        <f t="shared" si="5"/>
        <v>202.40662399999999</v>
      </c>
      <c r="AE53" s="182">
        <f t="shared" si="6"/>
        <v>196.495238</v>
      </c>
      <c r="AF53" s="182">
        <f t="shared" si="7"/>
        <v>252.308336</v>
      </c>
      <c r="AG53" s="182">
        <f t="shared" si="8"/>
        <v>240.05060499999999</v>
      </c>
      <c r="AH53" s="182">
        <f t="shared" si="9"/>
        <v>179.37644800000001</v>
      </c>
      <c r="AI53" s="182">
        <f t="shared" si="10"/>
        <v>228.94298900000001</v>
      </c>
      <c r="AJ53" s="182">
        <f t="shared" si="11"/>
        <v>269.24516399999999</v>
      </c>
      <c r="AK53" s="182">
        <f t="shared" si="12"/>
        <v>275.88148200000001</v>
      </c>
      <c r="AL53" s="182">
        <f t="shared" si="13"/>
        <v>259.66334599999999</v>
      </c>
      <c r="AM53" s="182">
        <f t="shared" si="14"/>
        <v>282.51070600000003</v>
      </c>
      <c r="AN53" s="182">
        <f t="shared" si="15"/>
        <v>400.81975599999998</v>
      </c>
      <c r="AO53" s="182">
        <f t="shared" si="16"/>
        <v>3026.8412469999998</v>
      </c>
    </row>
    <row r="54" spans="1:41" x14ac:dyDescent="0.2">
      <c r="A54" s="20" t="s">
        <v>134</v>
      </c>
      <c r="B54" s="18"/>
      <c r="C54" s="178">
        <f t="shared" ref="C54:AB54" si="25">SUM(C55:C58)</f>
        <v>4229785</v>
      </c>
      <c r="D54" s="179">
        <f t="shared" si="25"/>
        <v>21453598</v>
      </c>
      <c r="E54" s="178">
        <f t="shared" si="25"/>
        <v>3766150</v>
      </c>
      <c r="F54" s="179">
        <f t="shared" si="25"/>
        <v>18597543</v>
      </c>
      <c r="G54" s="178">
        <f t="shared" si="25"/>
        <v>3640161</v>
      </c>
      <c r="H54" s="179">
        <f t="shared" si="25"/>
        <v>19405566</v>
      </c>
      <c r="I54" s="178">
        <f t="shared" si="25"/>
        <v>3241668</v>
      </c>
      <c r="J54" s="179">
        <f t="shared" si="25"/>
        <v>15803047</v>
      </c>
      <c r="K54" s="178">
        <f t="shared" si="25"/>
        <v>2398184</v>
      </c>
      <c r="L54" s="179">
        <f t="shared" si="25"/>
        <v>11268630</v>
      </c>
      <c r="M54" s="178">
        <f t="shared" si="25"/>
        <v>2696853</v>
      </c>
      <c r="N54" s="179">
        <f t="shared" si="25"/>
        <v>14764990</v>
      </c>
      <c r="O54" s="178">
        <f t="shared" si="25"/>
        <v>2631375</v>
      </c>
      <c r="P54" s="179">
        <f t="shared" si="25"/>
        <v>10132833</v>
      </c>
      <c r="Q54" s="178">
        <f t="shared" si="25"/>
        <v>2683542</v>
      </c>
      <c r="R54" s="179">
        <f t="shared" si="25"/>
        <v>12376381</v>
      </c>
      <c r="S54" s="178">
        <f t="shared" si="25"/>
        <v>2951928</v>
      </c>
      <c r="T54" s="179">
        <f t="shared" si="25"/>
        <v>13325486</v>
      </c>
      <c r="U54" s="178">
        <f t="shared" si="25"/>
        <v>4230935</v>
      </c>
      <c r="V54" s="179">
        <f t="shared" si="25"/>
        <v>22464725</v>
      </c>
      <c r="W54" s="178">
        <f t="shared" si="25"/>
        <v>3678122</v>
      </c>
      <c r="X54" s="179">
        <f t="shared" si="25"/>
        <v>18620899</v>
      </c>
      <c r="Y54" s="178">
        <f t="shared" si="25"/>
        <v>3494273</v>
      </c>
      <c r="Z54" s="179">
        <f t="shared" si="25"/>
        <v>15703716</v>
      </c>
      <c r="AA54" s="178">
        <f t="shared" si="25"/>
        <v>39642976</v>
      </c>
      <c r="AB54" s="179">
        <f t="shared" si="25"/>
        <v>193917414</v>
      </c>
      <c r="AC54" s="182">
        <f t="shared" si="4"/>
        <v>21.453598</v>
      </c>
      <c r="AD54" s="182">
        <f t="shared" si="5"/>
        <v>18.597543000000002</v>
      </c>
      <c r="AE54" s="182">
        <f t="shared" si="6"/>
        <v>19.405566</v>
      </c>
      <c r="AF54" s="182">
        <f t="shared" si="7"/>
        <v>15.803046999999999</v>
      </c>
      <c r="AG54" s="182">
        <f t="shared" si="8"/>
        <v>11.26863</v>
      </c>
      <c r="AH54" s="182">
        <f t="shared" si="9"/>
        <v>14.764989999999999</v>
      </c>
      <c r="AI54" s="182">
        <f t="shared" si="10"/>
        <v>10.132833</v>
      </c>
      <c r="AJ54" s="182">
        <f t="shared" si="11"/>
        <v>12.376381</v>
      </c>
      <c r="AK54" s="182">
        <f t="shared" si="12"/>
        <v>13.325486</v>
      </c>
      <c r="AL54" s="182">
        <f t="shared" si="13"/>
        <v>22.464725000000001</v>
      </c>
      <c r="AM54" s="182">
        <f t="shared" si="14"/>
        <v>18.620899000000001</v>
      </c>
      <c r="AN54" s="182">
        <f t="shared" si="15"/>
        <v>15.703716</v>
      </c>
      <c r="AO54" s="182">
        <f t="shared" si="16"/>
        <v>193.91741400000001</v>
      </c>
    </row>
    <row r="55" spans="1:41" x14ac:dyDescent="0.2">
      <c r="A55" s="195" t="s">
        <v>36</v>
      </c>
      <c r="B55" s="19" t="s">
        <v>76</v>
      </c>
      <c r="C55" s="236">
        <v>1753742</v>
      </c>
      <c r="D55" s="237">
        <v>8994780</v>
      </c>
      <c r="E55" s="238">
        <v>2158916</v>
      </c>
      <c r="F55" s="237">
        <v>13154557</v>
      </c>
      <c r="G55" s="238">
        <v>2316923</v>
      </c>
      <c r="H55" s="237">
        <v>15546638</v>
      </c>
      <c r="I55" s="238">
        <v>1488230</v>
      </c>
      <c r="J55" s="237">
        <v>9302124</v>
      </c>
      <c r="K55" s="238">
        <v>1044904</v>
      </c>
      <c r="L55" s="237">
        <v>5527892</v>
      </c>
      <c r="M55" s="238">
        <v>1090722</v>
      </c>
      <c r="N55" s="237">
        <v>7432316</v>
      </c>
      <c r="O55" s="238">
        <v>1093821</v>
      </c>
      <c r="P55" s="237">
        <v>4793263</v>
      </c>
      <c r="Q55" s="238">
        <v>1105722</v>
      </c>
      <c r="R55" s="237">
        <v>6193028</v>
      </c>
      <c r="S55" s="238">
        <v>1126027</v>
      </c>
      <c r="T55" s="237">
        <v>6174058</v>
      </c>
      <c r="U55" s="238">
        <v>1574239</v>
      </c>
      <c r="V55" s="237">
        <v>9720869</v>
      </c>
      <c r="W55" s="238">
        <v>1516691</v>
      </c>
      <c r="X55" s="237">
        <v>8847227</v>
      </c>
      <c r="Y55" s="238">
        <v>1691203</v>
      </c>
      <c r="Z55" s="238">
        <v>8845220</v>
      </c>
      <c r="AA55" s="236">
        <f t="shared" si="22"/>
        <v>17961140</v>
      </c>
      <c r="AB55" s="237">
        <f t="shared" si="22"/>
        <v>104531972</v>
      </c>
      <c r="AC55" s="182">
        <f t="shared" si="4"/>
        <v>8.9947800000000004</v>
      </c>
      <c r="AD55" s="182">
        <f t="shared" si="5"/>
        <v>13.154557</v>
      </c>
      <c r="AE55" s="182">
        <f t="shared" si="6"/>
        <v>15.546638</v>
      </c>
      <c r="AF55" s="182">
        <f t="shared" si="7"/>
        <v>9.3021239999999992</v>
      </c>
      <c r="AG55" s="182">
        <f t="shared" si="8"/>
        <v>5.5278919999999996</v>
      </c>
      <c r="AH55" s="182">
        <f t="shared" si="9"/>
        <v>7.4323160000000001</v>
      </c>
      <c r="AI55" s="182">
        <f t="shared" si="10"/>
        <v>4.7932629999999996</v>
      </c>
      <c r="AJ55" s="182">
        <f t="shared" si="11"/>
        <v>6.193028</v>
      </c>
      <c r="AK55" s="182">
        <f t="shared" si="12"/>
        <v>6.1740579999999996</v>
      </c>
      <c r="AL55" s="182">
        <f t="shared" si="13"/>
        <v>9.7208690000000004</v>
      </c>
      <c r="AM55" s="182">
        <f t="shared" si="14"/>
        <v>8.8472270000000002</v>
      </c>
      <c r="AN55" s="182">
        <f t="shared" si="15"/>
        <v>8.8452199999999994</v>
      </c>
      <c r="AO55" s="182">
        <f t="shared" si="16"/>
        <v>104.531972</v>
      </c>
    </row>
    <row r="56" spans="1:41" x14ac:dyDescent="0.2">
      <c r="A56" s="195" t="s">
        <v>37</v>
      </c>
      <c r="B56" s="19" t="s">
        <v>77</v>
      </c>
      <c r="C56" s="236">
        <v>398965</v>
      </c>
      <c r="D56" s="237">
        <v>626722</v>
      </c>
      <c r="E56" s="238">
        <v>419233</v>
      </c>
      <c r="F56" s="237">
        <v>715753</v>
      </c>
      <c r="G56" s="238">
        <v>492902</v>
      </c>
      <c r="H56" s="237">
        <v>838639</v>
      </c>
      <c r="I56" s="238">
        <v>568223</v>
      </c>
      <c r="J56" s="237">
        <v>861423</v>
      </c>
      <c r="K56" s="238">
        <v>243563</v>
      </c>
      <c r="L56" s="237">
        <v>474036</v>
      </c>
      <c r="M56" s="238">
        <v>247407</v>
      </c>
      <c r="N56" s="237">
        <v>375839</v>
      </c>
      <c r="O56" s="238">
        <v>333415</v>
      </c>
      <c r="P56" s="237">
        <v>473672</v>
      </c>
      <c r="Q56" s="238">
        <v>448297</v>
      </c>
      <c r="R56" s="237">
        <v>700385</v>
      </c>
      <c r="S56" s="238">
        <v>313271</v>
      </c>
      <c r="T56" s="237">
        <v>499122</v>
      </c>
      <c r="U56" s="238">
        <v>552311</v>
      </c>
      <c r="V56" s="237">
        <v>831265</v>
      </c>
      <c r="W56" s="238">
        <v>599685</v>
      </c>
      <c r="X56" s="237">
        <v>823151</v>
      </c>
      <c r="Y56" s="238">
        <v>338096</v>
      </c>
      <c r="Z56" s="238">
        <v>473609</v>
      </c>
      <c r="AA56" s="236">
        <f t="shared" si="22"/>
        <v>4955368</v>
      </c>
      <c r="AB56" s="237">
        <f t="shared" si="22"/>
        <v>7693616</v>
      </c>
      <c r="AC56" s="182">
        <f t="shared" si="4"/>
        <v>0.626722</v>
      </c>
      <c r="AD56" s="182">
        <f t="shared" si="5"/>
        <v>0.71575299999999997</v>
      </c>
      <c r="AE56" s="182">
        <f t="shared" si="6"/>
        <v>0.83863900000000002</v>
      </c>
      <c r="AF56" s="182">
        <f t="shared" si="7"/>
        <v>0.86142300000000005</v>
      </c>
      <c r="AG56" s="182">
        <f t="shared" si="8"/>
        <v>0.47403600000000001</v>
      </c>
      <c r="AH56" s="182">
        <f t="shared" si="9"/>
        <v>0.37583899999999998</v>
      </c>
      <c r="AI56" s="182">
        <f t="shared" si="10"/>
        <v>0.47367199999999998</v>
      </c>
      <c r="AJ56" s="182">
        <f t="shared" si="11"/>
        <v>0.70038500000000004</v>
      </c>
      <c r="AK56" s="182">
        <f t="shared" si="12"/>
        <v>0.49912200000000001</v>
      </c>
      <c r="AL56" s="182">
        <f t="shared" si="13"/>
        <v>0.83126500000000003</v>
      </c>
      <c r="AM56" s="182">
        <f t="shared" si="14"/>
        <v>0.82315099999999997</v>
      </c>
      <c r="AN56" s="182">
        <f t="shared" si="15"/>
        <v>0.473609</v>
      </c>
      <c r="AO56" s="182">
        <f t="shared" si="16"/>
        <v>7.6936159999999996</v>
      </c>
    </row>
    <row r="57" spans="1:41" x14ac:dyDescent="0.2">
      <c r="A57" s="195" t="s">
        <v>38</v>
      </c>
      <c r="B57" s="19" t="s">
        <v>115</v>
      </c>
      <c r="C57" s="236">
        <v>2016102</v>
      </c>
      <c r="D57" s="237">
        <v>11598836</v>
      </c>
      <c r="E57" s="238">
        <v>1127201</v>
      </c>
      <c r="F57" s="237">
        <v>4542207</v>
      </c>
      <c r="G57" s="238">
        <v>819200</v>
      </c>
      <c r="H57" s="237">
        <v>2896955</v>
      </c>
      <c r="I57" s="238">
        <v>1183848</v>
      </c>
      <c r="J57" s="237">
        <v>5627958</v>
      </c>
      <c r="K57" s="238">
        <v>1100207</v>
      </c>
      <c r="L57" s="237">
        <v>5138269</v>
      </c>
      <c r="M57" s="238">
        <v>1338414</v>
      </c>
      <c r="N57" s="237">
        <v>6845549</v>
      </c>
      <c r="O57" s="238">
        <v>1200729</v>
      </c>
      <c r="P57" s="237">
        <v>4827430</v>
      </c>
      <c r="Q57" s="238">
        <v>1129523</v>
      </c>
      <c r="R57" s="237">
        <v>5482968</v>
      </c>
      <c r="S57" s="238">
        <v>1496210</v>
      </c>
      <c r="T57" s="237">
        <v>6549475</v>
      </c>
      <c r="U57" s="238">
        <v>2104385</v>
      </c>
      <c r="V57" s="237">
        <v>11912591</v>
      </c>
      <c r="W57" s="238">
        <v>1561746</v>
      </c>
      <c r="X57" s="237">
        <v>8950521</v>
      </c>
      <c r="Y57" s="238">
        <v>1448684</v>
      </c>
      <c r="Z57" s="238">
        <v>6288133</v>
      </c>
      <c r="AA57" s="236">
        <f t="shared" si="22"/>
        <v>16526249</v>
      </c>
      <c r="AB57" s="237">
        <f t="shared" si="22"/>
        <v>80660892</v>
      </c>
      <c r="AC57" s="182">
        <f t="shared" si="4"/>
        <v>11.598836</v>
      </c>
      <c r="AD57" s="182">
        <f t="shared" si="5"/>
        <v>4.5422070000000003</v>
      </c>
      <c r="AE57" s="182">
        <f t="shared" si="6"/>
        <v>2.8969550000000002</v>
      </c>
      <c r="AF57" s="182">
        <f t="shared" si="7"/>
        <v>5.6279579999999996</v>
      </c>
      <c r="AG57" s="182">
        <f t="shared" si="8"/>
        <v>5.1382690000000002</v>
      </c>
      <c r="AH57" s="182">
        <f t="shared" si="9"/>
        <v>6.8455490000000001</v>
      </c>
      <c r="AI57" s="182">
        <f t="shared" si="10"/>
        <v>4.8274299999999997</v>
      </c>
      <c r="AJ57" s="182">
        <f t="shared" si="11"/>
        <v>5.4829679999999996</v>
      </c>
      <c r="AK57" s="182">
        <f t="shared" si="12"/>
        <v>6.5494750000000002</v>
      </c>
      <c r="AL57" s="182">
        <f t="shared" si="13"/>
        <v>11.912591000000001</v>
      </c>
      <c r="AM57" s="182">
        <f t="shared" si="14"/>
        <v>8.9505210000000002</v>
      </c>
      <c r="AN57" s="182">
        <f t="shared" si="15"/>
        <v>6.2881330000000002</v>
      </c>
      <c r="AO57" s="182">
        <f t="shared" si="16"/>
        <v>80.660892000000004</v>
      </c>
    </row>
    <row r="58" spans="1:41" x14ac:dyDescent="0.2">
      <c r="A58" s="195">
        <v>740</v>
      </c>
      <c r="B58" s="19" t="s">
        <v>119</v>
      </c>
      <c r="C58" s="236">
        <v>60976</v>
      </c>
      <c r="D58" s="237">
        <v>233260</v>
      </c>
      <c r="E58" s="238">
        <v>60800</v>
      </c>
      <c r="F58" s="237">
        <v>185026</v>
      </c>
      <c r="G58" s="238">
        <v>11136</v>
      </c>
      <c r="H58" s="237">
        <v>123334</v>
      </c>
      <c r="I58" s="238">
        <v>1367</v>
      </c>
      <c r="J58" s="237">
        <v>11542</v>
      </c>
      <c r="K58" s="238">
        <v>9510</v>
      </c>
      <c r="L58" s="237">
        <v>128433</v>
      </c>
      <c r="M58" s="238">
        <v>20310</v>
      </c>
      <c r="N58" s="237">
        <v>111286</v>
      </c>
      <c r="O58" s="238">
        <v>3410</v>
      </c>
      <c r="P58" s="237">
        <v>38468</v>
      </c>
      <c r="Q58" s="238"/>
      <c r="R58" s="237"/>
      <c r="S58" s="238">
        <v>16420</v>
      </c>
      <c r="T58" s="237">
        <v>102831</v>
      </c>
      <c r="U58" s="238"/>
      <c r="V58" s="237"/>
      <c r="W58" s="238"/>
      <c r="X58" s="237"/>
      <c r="Y58" s="238">
        <v>16290</v>
      </c>
      <c r="Z58" s="238">
        <v>96754</v>
      </c>
      <c r="AA58" s="236">
        <f t="shared" si="22"/>
        <v>200219</v>
      </c>
      <c r="AB58" s="237">
        <f t="shared" si="22"/>
        <v>1030934</v>
      </c>
      <c r="AC58" s="182">
        <f t="shared" si="4"/>
        <v>0.23326</v>
      </c>
      <c r="AD58" s="182">
        <f t="shared" si="5"/>
        <v>0.185026</v>
      </c>
      <c r="AE58" s="182">
        <f t="shared" si="6"/>
        <v>0.123334</v>
      </c>
      <c r="AF58" s="182">
        <f t="shared" si="7"/>
        <v>1.1542E-2</v>
      </c>
      <c r="AG58" s="182">
        <f t="shared" si="8"/>
        <v>0.12843299999999999</v>
      </c>
      <c r="AH58" s="182">
        <f t="shared" si="9"/>
        <v>0.111286</v>
      </c>
      <c r="AI58" s="182">
        <f t="shared" si="10"/>
        <v>3.8468000000000002E-2</v>
      </c>
      <c r="AJ58" s="182">
        <f t="shared" si="11"/>
        <v>0</v>
      </c>
      <c r="AK58" s="182">
        <f t="shared" si="12"/>
        <v>0.10283100000000001</v>
      </c>
      <c r="AL58" s="182">
        <f t="shared" si="13"/>
        <v>0</v>
      </c>
      <c r="AM58" s="182">
        <f t="shared" si="14"/>
        <v>0</v>
      </c>
      <c r="AN58" s="182">
        <f t="shared" si="15"/>
        <v>9.6754000000000007E-2</v>
      </c>
      <c r="AO58" s="182">
        <f t="shared" si="16"/>
        <v>1.030934</v>
      </c>
    </row>
    <row r="59" spans="1:41" x14ac:dyDescent="0.2">
      <c r="A59" s="20" t="s">
        <v>135</v>
      </c>
      <c r="B59" s="18"/>
      <c r="C59" s="178">
        <f t="shared" ref="C59:AB59" si="26">SUM(C60:C64)</f>
        <v>16815200</v>
      </c>
      <c r="D59" s="179">
        <f t="shared" si="26"/>
        <v>160910060</v>
      </c>
      <c r="E59" s="178">
        <f t="shared" si="26"/>
        <v>16593904</v>
      </c>
      <c r="F59" s="179">
        <f t="shared" si="26"/>
        <v>144658683</v>
      </c>
      <c r="G59" s="178">
        <f t="shared" si="26"/>
        <v>15295252</v>
      </c>
      <c r="H59" s="179">
        <f t="shared" si="26"/>
        <v>135069587</v>
      </c>
      <c r="I59" s="178">
        <f t="shared" si="26"/>
        <v>16723212</v>
      </c>
      <c r="J59" s="179">
        <f t="shared" si="26"/>
        <v>180777973</v>
      </c>
      <c r="K59" s="178">
        <f t="shared" si="26"/>
        <v>18408929</v>
      </c>
      <c r="L59" s="179">
        <f t="shared" si="26"/>
        <v>182863865</v>
      </c>
      <c r="M59" s="178">
        <f t="shared" si="26"/>
        <v>14937773</v>
      </c>
      <c r="N59" s="179">
        <f t="shared" si="26"/>
        <v>119803279</v>
      </c>
      <c r="O59" s="178">
        <f t="shared" si="26"/>
        <v>19181472</v>
      </c>
      <c r="P59" s="179">
        <f t="shared" si="26"/>
        <v>167503180</v>
      </c>
      <c r="Q59" s="178">
        <f t="shared" si="26"/>
        <v>22644750</v>
      </c>
      <c r="R59" s="179">
        <f t="shared" si="26"/>
        <v>200467201</v>
      </c>
      <c r="S59" s="178">
        <f t="shared" si="26"/>
        <v>20072140</v>
      </c>
      <c r="T59" s="179">
        <f t="shared" si="26"/>
        <v>206925821</v>
      </c>
      <c r="U59" s="178">
        <f t="shared" si="26"/>
        <v>21307405</v>
      </c>
      <c r="V59" s="179">
        <f t="shared" si="26"/>
        <v>176208775</v>
      </c>
      <c r="W59" s="178">
        <f t="shared" si="26"/>
        <v>22113175</v>
      </c>
      <c r="X59" s="179">
        <f t="shared" si="26"/>
        <v>208005286</v>
      </c>
      <c r="Y59" s="178">
        <f t="shared" si="26"/>
        <v>21936252</v>
      </c>
      <c r="Z59" s="179">
        <f t="shared" si="26"/>
        <v>278113919</v>
      </c>
      <c r="AA59" s="178">
        <f t="shared" si="26"/>
        <v>226029464</v>
      </c>
      <c r="AB59" s="179">
        <f t="shared" si="26"/>
        <v>2161307629</v>
      </c>
      <c r="AC59" s="182">
        <f t="shared" si="4"/>
        <v>160.91005999999999</v>
      </c>
      <c r="AD59" s="182">
        <f t="shared" si="5"/>
        <v>144.658683</v>
      </c>
      <c r="AE59" s="182">
        <f t="shared" si="6"/>
        <v>135.06958700000001</v>
      </c>
      <c r="AF59" s="182">
        <f t="shared" si="7"/>
        <v>180.777973</v>
      </c>
      <c r="AG59" s="182">
        <f t="shared" si="8"/>
        <v>182.863865</v>
      </c>
      <c r="AH59" s="182">
        <f t="shared" si="9"/>
        <v>119.803279</v>
      </c>
      <c r="AI59" s="182">
        <f t="shared" si="10"/>
        <v>167.50317999999999</v>
      </c>
      <c r="AJ59" s="182">
        <f t="shared" si="11"/>
        <v>200.46720099999999</v>
      </c>
      <c r="AK59" s="182">
        <f t="shared" si="12"/>
        <v>206.92582100000001</v>
      </c>
      <c r="AL59" s="182">
        <f t="shared" si="13"/>
        <v>176.208775</v>
      </c>
      <c r="AM59" s="182">
        <f t="shared" si="14"/>
        <v>208.00528600000001</v>
      </c>
      <c r="AN59" s="182">
        <f t="shared" si="15"/>
        <v>278.11391900000001</v>
      </c>
      <c r="AO59" s="182">
        <f t="shared" si="16"/>
        <v>2161.3076289999999</v>
      </c>
    </row>
    <row r="60" spans="1:41" x14ac:dyDescent="0.2">
      <c r="A60" s="197" t="s">
        <v>39</v>
      </c>
      <c r="B60" s="19" t="s">
        <v>116</v>
      </c>
      <c r="C60" s="236">
        <v>815350</v>
      </c>
      <c r="D60" s="237">
        <v>16358402</v>
      </c>
      <c r="E60" s="238">
        <v>674213</v>
      </c>
      <c r="F60" s="237">
        <v>13641006</v>
      </c>
      <c r="G60" s="238">
        <v>613768</v>
      </c>
      <c r="H60" s="237">
        <v>15175348</v>
      </c>
      <c r="I60" s="238">
        <v>695410</v>
      </c>
      <c r="J60" s="237">
        <v>16548879</v>
      </c>
      <c r="K60" s="238">
        <v>693368</v>
      </c>
      <c r="L60" s="237">
        <v>14964740</v>
      </c>
      <c r="M60" s="238">
        <v>544152</v>
      </c>
      <c r="N60" s="237">
        <v>11071492</v>
      </c>
      <c r="O60" s="238">
        <v>736568</v>
      </c>
      <c r="P60" s="237">
        <v>16203802</v>
      </c>
      <c r="Q60" s="238">
        <v>798235</v>
      </c>
      <c r="R60" s="237">
        <v>16166719</v>
      </c>
      <c r="S60" s="238">
        <v>695690</v>
      </c>
      <c r="T60" s="237">
        <v>15998097</v>
      </c>
      <c r="U60" s="238">
        <v>834282</v>
      </c>
      <c r="V60" s="237">
        <v>21399911</v>
      </c>
      <c r="W60" s="238">
        <v>714651</v>
      </c>
      <c r="X60" s="237">
        <v>21224938</v>
      </c>
      <c r="Y60" s="238">
        <v>972461</v>
      </c>
      <c r="Z60" s="238">
        <v>27230597</v>
      </c>
      <c r="AA60" s="236">
        <f t="shared" si="22"/>
        <v>8788148</v>
      </c>
      <c r="AB60" s="237">
        <f t="shared" si="22"/>
        <v>205983931</v>
      </c>
      <c r="AC60" s="182">
        <f t="shared" si="4"/>
        <v>16.358402000000002</v>
      </c>
      <c r="AD60" s="182">
        <f t="shared" si="5"/>
        <v>13.641006000000001</v>
      </c>
      <c r="AE60" s="182">
        <f t="shared" si="6"/>
        <v>15.175348</v>
      </c>
      <c r="AF60" s="182">
        <f t="shared" si="7"/>
        <v>16.548878999999999</v>
      </c>
      <c r="AG60" s="182">
        <f t="shared" si="8"/>
        <v>14.964740000000001</v>
      </c>
      <c r="AH60" s="182">
        <f t="shared" si="9"/>
        <v>11.071491999999999</v>
      </c>
      <c r="AI60" s="182">
        <f t="shared" si="10"/>
        <v>16.203802</v>
      </c>
      <c r="AJ60" s="182">
        <f t="shared" si="11"/>
        <v>16.166719000000001</v>
      </c>
      <c r="AK60" s="182">
        <f t="shared" si="12"/>
        <v>15.998097</v>
      </c>
      <c r="AL60" s="182">
        <f t="shared" si="13"/>
        <v>21.399910999999999</v>
      </c>
      <c r="AM60" s="182">
        <f t="shared" si="14"/>
        <v>21.224938000000002</v>
      </c>
      <c r="AN60" s="182">
        <f t="shared" si="15"/>
        <v>27.230596999999999</v>
      </c>
      <c r="AO60" s="182">
        <f t="shared" si="16"/>
        <v>205.98393100000001</v>
      </c>
    </row>
    <row r="61" spans="1:41" x14ac:dyDescent="0.2">
      <c r="A61" s="197" t="s">
        <v>40</v>
      </c>
      <c r="B61" s="19" t="s">
        <v>78</v>
      </c>
      <c r="C61" s="236">
        <v>1001284</v>
      </c>
      <c r="D61" s="237">
        <v>6577034</v>
      </c>
      <c r="E61" s="238">
        <v>1076517</v>
      </c>
      <c r="F61" s="237">
        <v>5298716</v>
      </c>
      <c r="G61" s="238">
        <v>930890</v>
      </c>
      <c r="H61" s="237">
        <v>5498352</v>
      </c>
      <c r="I61" s="238">
        <v>1138042</v>
      </c>
      <c r="J61" s="237">
        <v>7437147</v>
      </c>
      <c r="K61" s="238">
        <v>1215844</v>
      </c>
      <c r="L61" s="237">
        <v>7223619</v>
      </c>
      <c r="M61" s="238">
        <v>838315</v>
      </c>
      <c r="N61" s="237">
        <v>6386457</v>
      </c>
      <c r="O61" s="238">
        <v>1086498</v>
      </c>
      <c r="P61" s="237">
        <v>7720055</v>
      </c>
      <c r="Q61" s="238">
        <v>1157431</v>
      </c>
      <c r="R61" s="237">
        <v>7383704</v>
      </c>
      <c r="S61" s="238">
        <v>1141817</v>
      </c>
      <c r="T61" s="237">
        <v>7703535</v>
      </c>
      <c r="U61" s="238">
        <v>1213361</v>
      </c>
      <c r="V61" s="237">
        <v>7958937</v>
      </c>
      <c r="W61" s="238">
        <v>969054</v>
      </c>
      <c r="X61" s="237">
        <v>6022189</v>
      </c>
      <c r="Y61" s="238">
        <v>1154185</v>
      </c>
      <c r="Z61" s="238">
        <v>6468306</v>
      </c>
      <c r="AA61" s="236">
        <f t="shared" si="22"/>
        <v>12923238</v>
      </c>
      <c r="AB61" s="237">
        <f t="shared" si="22"/>
        <v>81678051</v>
      </c>
      <c r="AC61" s="182">
        <f t="shared" si="4"/>
        <v>6.5770340000000003</v>
      </c>
      <c r="AD61" s="182">
        <f t="shared" si="5"/>
        <v>5.2987159999999998</v>
      </c>
      <c r="AE61" s="182">
        <f t="shared" si="6"/>
        <v>5.4983519999999997</v>
      </c>
      <c r="AF61" s="182">
        <f t="shared" si="7"/>
        <v>7.4371470000000004</v>
      </c>
      <c r="AG61" s="182">
        <f t="shared" si="8"/>
        <v>7.2236190000000002</v>
      </c>
      <c r="AH61" s="182">
        <f t="shared" si="9"/>
        <v>6.3864570000000001</v>
      </c>
      <c r="AI61" s="182">
        <f t="shared" si="10"/>
        <v>7.7200550000000003</v>
      </c>
      <c r="AJ61" s="182">
        <f t="shared" si="11"/>
        <v>7.3837039999999998</v>
      </c>
      <c r="AK61" s="182">
        <f t="shared" si="12"/>
        <v>7.7035349999999996</v>
      </c>
      <c r="AL61" s="182">
        <f t="shared" si="13"/>
        <v>7.9589369999999997</v>
      </c>
      <c r="AM61" s="182">
        <f t="shared" si="14"/>
        <v>6.022189</v>
      </c>
      <c r="AN61" s="182">
        <f t="shared" si="15"/>
        <v>6.4683060000000001</v>
      </c>
      <c r="AO61" s="182">
        <f t="shared" si="16"/>
        <v>81.678050999999996</v>
      </c>
    </row>
    <row r="62" spans="1:41" x14ac:dyDescent="0.2">
      <c r="A62" s="197" t="s">
        <v>41</v>
      </c>
      <c r="B62" s="19" t="s">
        <v>79</v>
      </c>
      <c r="C62" s="236">
        <v>1613439</v>
      </c>
      <c r="D62" s="237">
        <v>11145265</v>
      </c>
      <c r="E62" s="238">
        <v>1715533</v>
      </c>
      <c r="F62" s="237">
        <v>21336503</v>
      </c>
      <c r="G62" s="238">
        <v>1725832</v>
      </c>
      <c r="H62" s="237">
        <v>15308651</v>
      </c>
      <c r="I62" s="238">
        <v>1586377</v>
      </c>
      <c r="J62" s="237">
        <v>27815799</v>
      </c>
      <c r="K62" s="238">
        <v>1774855</v>
      </c>
      <c r="L62" s="237">
        <v>20684110</v>
      </c>
      <c r="M62" s="238">
        <v>1396593</v>
      </c>
      <c r="N62" s="237">
        <v>11920454</v>
      </c>
      <c r="O62" s="238">
        <v>1926808</v>
      </c>
      <c r="P62" s="237">
        <v>13111786</v>
      </c>
      <c r="Q62" s="238">
        <v>2241657</v>
      </c>
      <c r="R62" s="237">
        <v>30831199</v>
      </c>
      <c r="S62" s="238">
        <v>1972700</v>
      </c>
      <c r="T62" s="237">
        <v>14671622</v>
      </c>
      <c r="U62" s="238">
        <v>2268157</v>
      </c>
      <c r="V62" s="237">
        <v>21097109</v>
      </c>
      <c r="W62" s="238">
        <v>1705618</v>
      </c>
      <c r="X62" s="237">
        <v>13348569</v>
      </c>
      <c r="Y62" s="238">
        <v>2023678</v>
      </c>
      <c r="Z62" s="238">
        <v>12658041</v>
      </c>
      <c r="AA62" s="236">
        <f t="shared" si="22"/>
        <v>21951247</v>
      </c>
      <c r="AB62" s="237">
        <f t="shared" si="22"/>
        <v>213929108</v>
      </c>
      <c r="AC62" s="182">
        <f t="shared" si="4"/>
        <v>11.145265</v>
      </c>
      <c r="AD62" s="182">
        <f t="shared" si="5"/>
        <v>21.336503</v>
      </c>
      <c r="AE62" s="182">
        <f t="shared" si="6"/>
        <v>15.308650999999999</v>
      </c>
      <c r="AF62" s="182">
        <f t="shared" si="7"/>
        <v>27.815798999999998</v>
      </c>
      <c r="AG62" s="182">
        <f t="shared" si="8"/>
        <v>20.68411</v>
      </c>
      <c r="AH62" s="182">
        <f t="shared" si="9"/>
        <v>11.920453999999999</v>
      </c>
      <c r="AI62" s="182">
        <f t="shared" si="10"/>
        <v>13.111786</v>
      </c>
      <c r="AJ62" s="182">
        <f t="shared" si="11"/>
        <v>30.831199000000002</v>
      </c>
      <c r="AK62" s="182">
        <f t="shared" si="12"/>
        <v>14.671621999999999</v>
      </c>
      <c r="AL62" s="182">
        <f t="shared" si="13"/>
        <v>21.097109</v>
      </c>
      <c r="AM62" s="182">
        <f t="shared" si="14"/>
        <v>13.348568999999999</v>
      </c>
      <c r="AN62" s="182">
        <f t="shared" si="15"/>
        <v>12.658041000000001</v>
      </c>
      <c r="AO62" s="182">
        <f t="shared" si="16"/>
        <v>213.92910800000001</v>
      </c>
    </row>
    <row r="63" spans="1:41" x14ac:dyDescent="0.2">
      <c r="A63" s="197" t="s">
        <v>42</v>
      </c>
      <c r="B63" s="19" t="s">
        <v>80</v>
      </c>
      <c r="C63" s="236">
        <v>10856229</v>
      </c>
      <c r="D63" s="237">
        <v>108000638</v>
      </c>
      <c r="E63" s="238">
        <v>10595052</v>
      </c>
      <c r="F63" s="237">
        <v>87549562</v>
      </c>
      <c r="G63" s="238">
        <v>9699562</v>
      </c>
      <c r="H63" s="237">
        <v>80560840</v>
      </c>
      <c r="I63" s="238">
        <v>10818950</v>
      </c>
      <c r="J63" s="237">
        <v>105974675</v>
      </c>
      <c r="K63" s="238">
        <v>12527976</v>
      </c>
      <c r="L63" s="237">
        <v>117012823</v>
      </c>
      <c r="M63" s="238">
        <v>10135340</v>
      </c>
      <c r="N63" s="237">
        <v>69698563</v>
      </c>
      <c r="O63" s="238">
        <v>12818733</v>
      </c>
      <c r="P63" s="237">
        <v>108530498</v>
      </c>
      <c r="Q63" s="238">
        <v>15724477</v>
      </c>
      <c r="R63" s="237">
        <v>128096468</v>
      </c>
      <c r="S63" s="238">
        <v>13599869</v>
      </c>
      <c r="T63" s="237">
        <v>131746923</v>
      </c>
      <c r="U63" s="238">
        <v>14004548</v>
      </c>
      <c r="V63" s="237">
        <v>99254572</v>
      </c>
      <c r="W63" s="238">
        <v>15747238</v>
      </c>
      <c r="X63" s="237">
        <v>142410291</v>
      </c>
      <c r="Y63" s="238">
        <v>14448186</v>
      </c>
      <c r="Z63" s="238">
        <v>205610358</v>
      </c>
      <c r="AA63" s="236">
        <f t="shared" si="22"/>
        <v>150976160</v>
      </c>
      <c r="AB63" s="237">
        <f t="shared" si="22"/>
        <v>1384446211</v>
      </c>
      <c r="AC63" s="182">
        <f t="shared" si="4"/>
        <v>108.000638</v>
      </c>
      <c r="AD63" s="182">
        <f t="shared" si="5"/>
        <v>87.549561999999995</v>
      </c>
      <c r="AE63" s="182">
        <f t="shared" si="6"/>
        <v>80.560839999999999</v>
      </c>
      <c r="AF63" s="182">
        <f t="shared" si="7"/>
        <v>105.974675</v>
      </c>
      <c r="AG63" s="182">
        <f t="shared" si="8"/>
        <v>117.012823</v>
      </c>
      <c r="AH63" s="182">
        <f t="shared" si="9"/>
        <v>69.698562999999993</v>
      </c>
      <c r="AI63" s="182">
        <f t="shared" si="10"/>
        <v>108.53049799999999</v>
      </c>
      <c r="AJ63" s="182">
        <f t="shared" si="11"/>
        <v>128.09646799999999</v>
      </c>
      <c r="AK63" s="182">
        <f t="shared" si="12"/>
        <v>131.74692300000001</v>
      </c>
      <c r="AL63" s="182">
        <f t="shared" si="13"/>
        <v>99.254571999999996</v>
      </c>
      <c r="AM63" s="182">
        <f t="shared" si="14"/>
        <v>142.410291</v>
      </c>
      <c r="AN63" s="182">
        <f t="shared" si="15"/>
        <v>205.61035799999999</v>
      </c>
      <c r="AO63" s="182">
        <f t="shared" si="16"/>
        <v>1384.4462109999999</v>
      </c>
    </row>
    <row r="64" spans="1:41" x14ac:dyDescent="0.2">
      <c r="A64" s="197" t="s">
        <v>43</v>
      </c>
      <c r="B64" s="19" t="s">
        <v>81</v>
      </c>
      <c r="C64" s="236">
        <v>2528898</v>
      </c>
      <c r="D64" s="237">
        <v>18828721</v>
      </c>
      <c r="E64" s="238">
        <v>2532589</v>
      </c>
      <c r="F64" s="237">
        <v>16832896</v>
      </c>
      <c r="G64" s="238">
        <v>2325200</v>
      </c>
      <c r="H64" s="237">
        <v>18526396</v>
      </c>
      <c r="I64" s="238">
        <v>2484433</v>
      </c>
      <c r="J64" s="237">
        <v>23001473</v>
      </c>
      <c r="K64" s="238">
        <v>2196886</v>
      </c>
      <c r="L64" s="237">
        <v>22978573</v>
      </c>
      <c r="M64" s="238">
        <v>2023373</v>
      </c>
      <c r="N64" s="237">
        <v>20726313</v>
      </c>
      <c r="O64" s="238">
        <v>2612865</v>
      </c>
      <c r="P64" s="237">
        <v>21937039</v>
      </c>
      <c r="Q64" s="238">
        <v>2722950</v>
      </c>
      <c r="R64" s="237">
        <v>17989111</v>
      </c>
      <c r="S64" s="238">
        <v>2662064</v>
      </c>
      <c r="T64" s="237">
        <v>36805644</v>
      </c>
      <c r="U64" s="238">
        <v>2987057</v>
      </c>
      <c r="V64" s="237">
        <v>26498246</v>
      </c>
      <c r="W64" s="238">
        <v>2976614</v>
      </c>
      <c r="X64" s="237">
        <v>24999299</v>
      </c>
      <c r="Y64" s="238">
        <v>3337742</v>
      </c>
      <c r="Z64" s="238">
        <v>26146617</v>
      </c>
      <c r="AA64" s="236">
        <f t="shared" si="22"/>
        <v>31390671</v>
      </c>
      <c r="AB64" s="237">
        <f t="shared" si="22"/>
        <v>275270328</v>
      </c>
      <c r="AC64" s="182">
        <f t="shared" si="4"/>
        <v>18.828721000000002</v>
      </c>
      <c r="AD64" s="182">
        <f t="shared" si="5"/>
        <v>16.832896000000002</v>
      </c>
      <c r="AE64" s="182">
        <f t="shared" si="6"/>
        <v>18.526395999999998</v>
      </c>
      <c r="AF64" s="182">
        <f t="shared" si="7"/>
        <v>23.001473000000001</v>
      </c>
      <c r="AG64" s="182">
        <f t="shared" si="8"/>
        <v>22.978573000000001</v>
      </c>
      <c r="AH64" s="182">
        <f t="shared" si="9"/>
        <v>20.726313000000001</v>
      </c>
      <c r="AI64" s="182">
        <f t="shared" si="10"/>
        <v>21.937038999999999</v>
      </c>
      <c r="AJ64" s="182">
        <f t="shared" si="11"/>
        <v>17.989111000000001</v>
      </c>
      <c r="AK64" s="182">
        <f t="shared" si="12"/>
        <v>36.805644000000001</v>
      </c>
      <c r="AL64" s="182">
        <f t="shared" si="13"/>
        <v>26.498246000000002</v>
      </c>
      <c r="AM64" s="182">
        <f t="shared" si="14"/>
        <v>24.999299000000001</v>
      </c>
      <c r="AN64" s="182">
        <f t="shared" si="15"/>
        <v>26.146616999999999</v>
      </c>
      <c r="AO64" s="182">
        <f t="shared" si="16"/>
        <v>275.27032800000001</v>
      </c>
    </row>
    <row r="65" spans="1:41" x14ac:dyDescent="0.2">
      <c r="A65" s="20" t="s">
        <v>136</v>
      </c>
      <c r="B65" s="22"/>
      <c r="C65" s="178">
        <f t="shared" ref="C65:AB65" si="27">SUM(C66:C67)</f>
        <v>8529919</v>
      </c>
      <c r="D65" s="179">
        <f t="shared" si="27"/>
        <v>56776895</v>
      </c>
      <c r="E65" s="178">
        <f t="shared" si="27"/>
        <v>6604156</v>
      </c>
      <c r="F65" s="179">
        <f t="shared" si="27"/>
        <v>39150398</v>
      </c>
      <c r="G65" s="178">
        <f t="shared" si="27"/>
        <v>7500162</v>
      </c>
      <c r="H65" s="179">
        <f t="shared" si="27"/>
        <v>42020085</v>
      </c>
      <c r="I65" s="178">
        <f t="shared" si="27"/>
        <v>8449791</v>
      </c>
      <c r="J65" s="179">
        <f t="shared" si="27"/>
        <v>55727316</v>
      </c>
      <c r="K65" s="178">
        <f t="shared" si="27"/>
        <v>8704183</v>
      </c>
      <c r="L65" s="179">
        <f t="shared" si="27"/>
        <v>45918110</v>
      </c>
      <c r="M65" s="178">
        <f t="shared" si="27"/>
        <v>8978261</v>
      </c>
      <c r="N65" s="179">
        <f t="shared" si="27"/>
        <v>44808179</v>
      </c>
      <c r="O65" s="178">
        <f t="shared" si="27"/>
        <v>10173989</v>
      </c>
      <c r="P65" s="179">
        <f t="shared" si="27"/>
        <v>51306976</v>
      </c>
      <c r="Q65" s="178">
        <f t="shared" si="27"/>
        <v>9963981</v>
      </c>
      <c r="R65" s="179">
        <f t="shared" si="27"/>
        <v>56401582</v>
      </c>
      <c r="S65" s="178">
        <f t="shared" si="27"/>
        <v>10366202</v>
      </c>
      <c r="T65" s="179">
        <f t="shared" si="27"/>
        <v>55630175</v>
      </c>
      <c r="U65" s="178">
        <f t="shared" si="27"/>
        <v>10834865</v>
      </c>
      <c r="V65" s="179">
        <f t="shared" si="27"/>
        <v>60989846</v>
      </c>
      <c r="W65" s="178">
        <f t="shared" si="27"/>
        <v>9653493</v>
      </c>
      <c r="X65" s="179">
        <f t="shared" si="27"/>
        <v>55884521</v>
      </c>
      <c r="Y65" s="178">
        <f t="shared" si="27"/>
        <v>19015176</v>
      </c>
      <c r="Z65" s="179">
        <f t="shared" si="27"/>
        <v>107002121</v>
      </c>
      <c r="AA65" s="178">
        <f t="shared" si="27"/>
        <v>118774178</v>
      </c>
      <c r="AB65" s="179">
        <f t="shared" si="27"/>
        <v>671616204</v>
      </c>
      <c r="AC65" s="182">
        <f t="shared" si="4"/>
        <v>56.776895000000003</v>
      </c>
      <c r="AD65" s="182">
        <f t="shared" si="5"/>
        <v>39.150398000000003</v>
      </c>
      <c r="AE65" s="182">
        <f t="shared" si="6"/>
        <v>42.020085000000002</v>
      </c>
      <c r="AF65" s="182">
        <f t="shared" si="7"/>
        <v>55.727316000000002</v>
      </c>
      <c r="AG65" s="182">
        <f t="shared" si="8"/>
        <v>45.918109999999999</v>
      </c>
      <c r="AH65" s="182">
        <f t="shared" si="9"/>
        <v>44.808179000000003</v>
      </c>
      <c r="AI65" s="182">
        <f t="shared" si="10"/>
        <v>51.306975999999999</v>
      </c>
      <c r="AJ65" s="182">
        <f t="shared" si="11"/>
        <v>56.401581999999998</v>
      </c>
      <c r="AK65" s="182">
        <f t="shared" si="12"/>
        <v>55.630175000000001</v>
      </c>
      <c r="AL65" s="182">
        <f t="shared" si="13"/>
        <v>60.989846</v>
      </c>
      <c r="AM65" s="182">
        <f t="shared" si="14"/>
        <v>55.884520999999999</v>
      </c>
      <c r="AN65" s="182">
        <f t="shared" si="15"/>
        <v>107.002121</v>
      </c>
      <c r="AO65" s="182">
        <f t="shared" si="16"/>
        <v>671.61620400000004</v>
      </c>
    </row>
    <row r="66" spans="1:41" x14ac:dyDescent="0.2">
      <c r="A66" s="197" t="s">
        <v>45</v>
      </c>
      <c r="B66" s="19" t="s">
        <v>83</v>
      </c>
      <c r="C66" s="236">
        <v>8492880</v>
      </c>
      <c r="D66" s="237">
        <v>56581004</v>
      </c>
      <c r="E66" s="238">
        <v>6293323</v>
      </c>
      <c r="F66" s="237">
        <v>38857041</v>
      </c>
      <c r="G66" s="238">
        <v>7208122</v>
      </c>
      <c r="H66" s="237">
        <v>41529299</v>
      </c>
      <c r="I66" s="238">
        <v>7966111</v>
      </c>
      <c r="J66" s="237">
        <v>54964686</v>
      </c>
      <c r="K66" s="238">
        <v>8657138</v>
      </c>
      <c r="L66" s="237">
        <v>45550656</v>
      </c>
      <c r="M66" s="238">
        <v>8684645</v>
      </c>
      <c r="N66" s="237">
        <v>43739487</v>
      </c>
      <c r="O66" s="238">
        <v>9995365</v>
      </c>
      <c r="P66" s="237">
        <v>50696471</v>
      </c>
      <c r="Q66" s="238">
        <v>9801930</v>
      </c>
      <c r="R66" s="237">
        <v>55932653</v>
      </c>
      <c r="S66" s="238">
        <v>10352503</v>
      </c>
      <c r="T66" s="237">
        <v>55382661</v>
      </c>
      <c r="U66" s="238">
        <v>10587948</v>
      </c>
      <c r="V66" s="237">
        <v>60353270</v>
      </c>
      <c r="W66" s="238">
        <v>9592915</v>
      </c>
      <c r="X66" s="237">
        <v>55557734</v>
      </c>
      <c r="Y66" s="238">
        <v>18765667</v>
      </c>
      <c r="Z66" s="238">
        <v>106407762</v>
      </c>
      <c r="AA66" s="236">
        <f t="shared" si="22"/>
        <v>116398547</v>
      </c>
      <c r="AB66" s="237">
        <f t="shared" si="22"/>
        <v>665552724</v>
      </c>
      <c r="AC66" s="182">
        <f t="shared" si="4"/>
        <v>56.581004</v>
      </c>
      <c r="AD66" s="182">
        <f t="shared" si="5"/>
        <v>38.857041000000002</v>
      </c>
      <c r="AE66" s="182">
        <f t="shared" si="6"/>
        <v>41.529299000000002</v>
      </c>
      <c r="AF66" s="182">
        <f t="shared" si="7"/>
        <v>54.964686</v>
      </c>
      <c r="AG66" s="182">
        <f t="shared" si="8"/>
        <v>45.550655999999996</v>
      </c>
      <c r="AH66" s="182">
        <f t="shared" si="9"/>
        <v>43.739486999999997</v>
      </c>
      <c r="AI66" s="182">
        <f t="shared" si="10"/>
        <v>50.696471000000003</v>
      </c>
      <c r="AJ66" s="182">
        <f t="shared" si="11"/>
        <v>55.932653000000002</v>
      </c>
      <c r="AK66" s="182">
        <f t="shared" si="12"/>
        <v>55.382660999999999</v>
      </c>
      <c r="AL66" s="182">
        <f t="shared" si="13"/>
        <v>60.353270000000002</v>
      </c>
      <c r="AM66" s="182">
        <f t="shared" si="14"/>
        <v>55.557734000000004</v>
      </c>
      <c r="AN66" s="182">
        <f t="shared" si="15"/>
        <v>106.40776200000001</v>
      </c>
      <c r="AO66" s="182">
        <f t="shared" si="16"/>
        <v>665.55272400000001</v>
      </c>
    </row>
    <row r="67" spans="1:41" x14ac:dyDescent="0.2">
      <c r="A67" s="197" t="s">
        <v>46</v>
      </c>
      <c r="B67" s="19" t="s">
        <v>84</v>
      </c>
      <c r="C67" s="236">
        <v>37039</v>
      </c>
      <c r="D67" s="237">
        <v>195891</v>
      </c>
      <c r="E67" s="238">
        <v>310833</v>
      </c>
      <c r="F67" s="237">
        <v>293357</v>
      </c>
      <c r="G67" s="238">
        <v>292040</v>
      </c>
      <c r="H67" s="237">
        <v>490786</v>
      </c>
      <c r="I67" s="238">
        <v>483680</v>
      </c>
      <c r="J67" s="237">
        <v>762630</v>
      </c>
      <c r="K67" s="238">
        <v>47045</v>
      </c>
      <c r="L67" s="237">
        <v>367454</v>
      </c>
      <c r="M67" s="238">
        <v>293616</v>
      </c>
      <c r="N67" s="237">
        <v>1068692</v>
      </c>
      <c r="O67" s="238">
        <v>178624</v>
      </c>
      <c r="P67" s="237">
        <v>610505</v>
      </c>
      <c r="Q67" s="238">
        <v>162051</v>
      </c>
      <c r="R67" s="237">
        <v>468929</v>
      </c>
      <c r="S67" s="238">
        <v>13699</v>
      </c>
      <c r="T67" s="237">
        <v>247514</v>
      </c>
      <c r="U67" s="238">
        <v>246917</v>
      </c>
      <c r="V67" s="237">
        <v>636576</v>
      </c>
      <c r="W67" s="238">
        <v>60578</v>
      </c>
      <c r="X67" s="237">
        <v>326787</v>
      </c>
      <c r="Y67" s="238">
        <v>249509</v>
      </c>
      <c r="Z67" s="238">
        <v>594359</v>
      </c>
      <c r="AA67" s="236">
        <f t="shared" si="22"/>
        <v>2375631</v>
      </c>
      <c r="AB67" s="237">
        <f t="shared" si="22"/>
        <v>6063480</v>
      </c>
      <c r="AC67" s="182">
        <f t="shared" si="4"/>
        <v>0.19589100000000001</v>
      </c>
      <c r="AD67" s="182">
        <f t="shared" si="5"/>
        <v>0.29335699999999998</v>
      </c>
      <c r="AE67" s="182">
        <f t="shared" si="6"/>
        <v>0.490786</v>
      </c>
      <c r="AF67" s="182">
        <f t="shared" si="7"/>
        <v>0.76263000000000003</v>
      </c>
      <c r="AG67" s="182">
        <f t="shared" si="8"/>
        <v>0.367454</v>
      </c>
      <c r="AH67" s="182">
        <f t="shared" si="9"/>
        <v>1.068692</v>
      </c>
      <c r="AI67" s="182">
        <f t="shared" si="10"/>
        <v>0.61050499999999996</v>
      </c>
      <c r="AJ67" s="182">
        <f t="shared" si="11"/>
        <v>0.46892899999999998</v>
      </c>
      <c r="AK67" s="182">
        <f t="shared" si="12"/>
        <v>0.24751400000000001</v>
      </c>
      <c r="AL67" s="182">
        <f t="shared" si="13"/>
        <v>0.63657600000000003</v>
      </c>
      <c r="AM67" s="182">
        <f t="shared" si="14"/>
        <v>0.32678699999999999</v>
      </c>
      <c r="AN67" s="182">
        <f t="shared" si="15"/>
        <v>0.59435899999999997</v>
      </c>
      <c r="AO67" s="182">
        <f t="shared" si="16"/>
        <v>6.0634800000000002</v>
      </c>
    </row>
    <row r="68" spans="1:41" x14ac:dyDescent="0.2">
      <c r="A68" s="23" t="s">
        <v>49</v>
      </c>
      <c r="B68" s="18"/>
      <c r="C68" s="178">
        <f t="shared" ref="C68:AB68" si="28">SUM(C69:C72)</f>
        <v>463769</v>
      </c>
      <c r="D68" s="179">
        <f t="shared" si="28"/>
        <v>4295355</v>
      </c>
      <c r="E68" s="178">
        <f t="shared" si="28"/>
        <v>373015</v>
      </c>
      <c r="F68" s="179">
        <f t="shared" si="28"/>
        <v>2653825</v>
      </c>
      <c r="G68" s="178">
        <f t="shared" si="28"/>
        <v>303646</v>
      </c>
      <c r="H68" s="179">
        <f t="shared" si="28"/>
        <v>7622959</v>
      </c>
      <c r="I68" s="178">
        <f t="shared" si="28"/>
        <v>429588</v>
      </c>
      <c r="J68" s="179">
        <f t="shared" si="28"/>
        <v>5234013</v>
      </c>
      <c r="K68" s="178">
        <f t="shared" si="28"/>
        <v>232323</v>
      </c>
      <c r="L68" s="179">
        <f t="shared" si="28"/>
        <v>2930372</v>
      </c>
      <c r="M68" s="178">
        <f t="shared" si="28"/>
        <v>214898</v>
      </c>
      <c r="N68" s="179">
        <f t="shared" si="28"/>
        <v>4965085</v>
      </c>
      <c r="O68" s="178">
        <f t="shared" si="28"/>
        <v>244666</v>
      </c>
      <c r="P68" s="179">
        <f t="shared" si="28"/>
        <v>3443220</v>
      </c>
      <c r="Q68" s="178">
        <f t="shared" si="28"/>
        <v>267102</v>
      </c>
      <c r="R68" s="179">
        <f t="shared" si="28"/>
        <v>6072347</v>
      </c>
      <c r="S68" s="178">
        <f t="shared" si="28"/>
        <v>347168</v>
      </c>
      <c r="T68" s="179">
        <f t="shared" si="28"/>
        <v>3334127</v>
      </c>
      <c r="U68" s="178">
        <f t="shared" si="28"/>
        <v>308813</v>
      </c>
      <c r="V68" s="179">
        <f t="shared" si="28"/>
        <v>2865381</v>
      </c>
      <c r="W68" s="178">
        <f t="shared" si="28"/>
        <v>215162</v>
      </c>
      <c r="X68" s="179">
        <f t="shared" si="28"/>
        <v>4498245</v>
      </c>
      <c r="Y68" s="178">
        <f t="shared" si="28"/>
        <v>374095</v>
      </c>
      <c r="Z68" s="179">
        <f t="shared" si="28"/>
        <v>10158112</v>
      </c>
      <c r="AA68" s="178">
        <f t="shared" si="28"/>
        <v>3774245</v>
      </c>
      <c r="AB68" s="179">
        <f t="shared" si="28"/>
        <v>58073041</v>
      </c>
      <c r="AC68" s="182">
        <f t="shared" si="4"/>
        <v>4.2953549999999998</v>
      </c>
      <c r="AD68" s="182">
        <f t="shared" si="5"/>
        <v>2.6538249999999999</v>
      </c>
      <c r="AE68" s="182">
        <f t="shared" si="6"/>
        <v>7.6229589999999998</v>
      </c>
      <c r="AF68" s="182">
        <f t="shared" si="7"/>
        <v>5.234013</v>
      </c>
      <c r="AG68" s="182">
        <f t="shared" si="8"/>
        <v>2.9303720000000002</v>
      </c>
      <c r="AH68" s="182">
        <f t="shared" si="9"/>
        <v>4.9650850000000002</v>
      </c>
      <c r="AI68" s="182">
        <f t="shared" si="10"/>
        <v>3.4432200000000002</v>
      </c>
      <c r="AJ68" s="182">
        <f t="shared" si="11"/>
        <v>6.0723469999999997</v>
      </c>
      <c r="AK68" s="182">
        <f t="shared" si="12"/>
        <v>3.3341270000000001</v>
      </c>
      <c r="AL68" s="182">
        <f t="shared" si="13"/>
        <v>2.8653810000000002</v>
      </c>
      <c r="AM68" s="182">
        <f t="shared" si="14"/>
        <v>4.4982449999999998</v>
      </c>
      <c r="AN68" s="182">
        <f t="shared" si="15"/>
        <v>10.158111999999999</v>
      </c>
      <c r="AO68" s="182">
        <f t="shared" si="16"/>
        <v>58.073041000000003</v>
      </c>
    </row>
    <row r="69" spans="1:41" x14ac:dyDescent="0.2">
      <c r="A69" s="199" t="s">
        <v>103</v>
      </c>
      <c r="B69" s="19" t="s">
        <v>104</v>
      </c>
      <c r="C69" s="236">
        <v>56</v>
      </c>
      <c r="D69" s="237">
        <v>2653613</v>
      </c>
      <c r="E69" s="238">
        <v>22</v>
      </c>
      <c r="F69" s="237">
        <v>1134332</v>
      </c>
      <c r="G69" s="238">
        <v>102</v>
      </c>
      <c r="H69" s="237">
        <v>5120817</v>
      </c>
      <c r="I69" s="238">
        <v>64</v>
      </c>
      <c r="J69" s="237">
        <v>3074669</v>
      </c>
      <c r="K69" s="238">
        <v>41</v>
      </c>
      <c r="L69" s="237">
        <v>1855149</v>
      </c>
      <c r="M69" s="238">
        <v>29</v>
      </c>
      <c r="N69" s="237">
        <v>1312455</v>
      </c>
      <c r="O69" s="238">
        <v>48</v>
      </c>
      <c r="P69" s="237">
        <v>1939372</v>
      </c>
      <c r="Q69" s="238">
        <v>102</v>
      </c>
      <c r="R69" s="237">
        <v>4428155</v>
      </c>
      <c r="S69" s="238">
        <v>28</v>
      </c>
      <c r="T69" s="237">
        <v>1276186</v>
      </c>
      <c r="U69" s="238">
        <v>27</v>
      </c>
      <c r="V69" s="237">
        <v>1182229</v>
      </c>
      <c r="W69" s="238">
        <v>79</v>
      </c>
      <c r="X69" s="237">
        <v>3421148</v>
      </c>
      <c r="Y69" s="238">
        <v>258</v>
      </c>
      <c r="Z69" s="238">
        <v>8740799</v>
      </c>
      <c r="AA69" s="236">
        <f t="shared" ref="AA69:AB71" si="29">C69+E69+G69+I69+K69+M69+O69+Q69+S69+U69+W69+Y69</f>
        <v>856</v>
      </c>
      <c r="AB69" s="237">
        <f t="shared" si="29"/>
        <v>36138924</v>
      </c>
      <c r="AC69" s="182">
        <f t="shared" si="4"/>
        <v>2.653613</v>
      </c>
      <c r="AD69" s="182">
        <f t="shared" si="5"/>
        <v>1.1343319999999999</v>
      </c>
      <c r="AE69" s="182">
        <f t="shared" si="6"/>
        <v>5.1208169999999997</v>
      </c>
      <c r="AF69" s="182">
        <f t="shared" si="7"/>
        <v>3.0746690000000001</v>
      </c>
      <c r="AG69" s="182">
        <f t="shared" si="8"/>
        <v>1.8551489999999999</v>
      </c>
      <c r="AH69" s="182">
        <f t="shared" si="9"/>
        <v>1.3124549999999999</v>
      </c>
      <c r="AI69" s="182">
        <f t="shared" si="10"/>
        <v>1.9393720000000001</v>
      </c>
      <c r="AJ69" s="182">
        <f t="shared" si="11"/>
        <v>4.4281550000000003</v>
      </c>
      <c r="AK69" s="182">
        <f t="shared" si="12"/>
        <v>1.276186</v>
      </c>
      <c r="AL69" s="182">
        <f t="shared" si="13"/>
        <v>1.182229</v>
      </c>
      <c r="AM69" s="182">
        <f t="shared" si="14"/>
        <v>3.4211480000000001</v>
      </c>
      <c r="AN69" s="182">
        <f t="shared" si="15"/>
        <v>8.7407990000000009</v>
      </c>
      <c r="AO69" s="182">
        <f t="shared" si="16"/>
        <v>36.138924000000003</v>
      </c>
    </row>
    <row r="70" spans="1:41" x14ac:dyDescent="0.2">
      <c r="A70" s="196" t="s">
        <v>1</v>
      </c>
      <c r="B70" s="19" t="s">
        <v>48</v>
      </c>
      <c r="C70" s="236">
        <v>32</v>
      </c>
      <c r="D70" s="237">
        <v>647627</v>
      </c>
      <c r="E70" s="238">
        <v>34</v>
      </c>
      <c r="F70" s="237">
        <v>693842</v>
      </c>
      <c r="G70" s="238">
        <v>42</v>
      </c>
      <c r="H70" s="237">
        <v>749487</v>
      </c>
      <c r="I70" s="238">
        <v>53</v>
      </c>
      <c r="J70" s="237">
        <v>1039828</v>
      </c>
      <c r="K70" s="238">
        <v>32</v>
      </c>
      <c r="L70" s="237">
        <v>493801</v>
      </c>
      <c r="M70" s="238">
        <v>141</v>
      </c>
      <c r="N70" s="237">
        <v>3083970</v>
      </c>
      <c r="O70" s="238">
        <v>67</v>
      </c>
      <c r="P70" s="237">
        <v>784261</v>
      </c>
      <c r="Q70" s="238">
        <v>54</v>
      </c>
      <c r="R70" s="237">
        <v>948760</v>
      </c>
      <c r="S70" s="238">
        <v>77</v>
      </c>
      <c r="T70" s="237">
        <v>1167669</v>
      </c>
      <c r="U70" s="238">
        <v>54</v>
      </c>
      <c r="V70" s="237">
        <v>751245</v>
      </c>
      <c r="W70" s="238">
        <v>31</v>
      </c>
      <c r="X70" s="237">
        <v>447923</v>
      </c>
      <c r="Y70" s="238">
        <v>37</v>
      </c>
      <c r="Z70" s="238">
        <v>551964</v>
      </c>
      <c r="AA70" s="236">
        <f t="shared" si="29"/>
        <v>654</v>
      </c>
      <c r="AB70" s="237">
        <f t="shared" si="29"/>
        <v>11360377</v>
      </c>
      <c r="AC70" s="182">
        <f t="shared" si="4"/>
        <v>0.64762699999999995</v>
      </c>
      <c r="AD70" s="182">
        <f t="shared" si="5"/>
        <v>0.69384199999999996</v>
      </c>
      <c r="AE70" s="182">
        <f t="shared" si="6"/>
        <v>0.74948700000000001</v>
      </c>
      <c r="AF70" s="182">
        <f t="shared" si="7"/>
        <v>1.039828</v>
      </c>
      <c r="AG70" s="182">
        <f t="shared" si="8"/>
        <v>0.49380099999999999</v>
      </c>
      <c r="AH70" s="182">
        <f t="shared" si="9"/>
        <v>3.0839699999999999</v>
      </c>
      <c r="AI70" s="182">
        <f t="shared" si="10"/>
        <v>0.78426099999999999</v>
      </c>
      <c r="AJ70" s="182">
        <f t="shared" si="11"/>
        <v>0.94876000000000005</v>
      </c>
      <c r="AK70" s="182">
        <f t="shared" si="12"/>
        <v>1.1676690000000001</v>
      </c>
      <c r="AL70" s="182">
        <f t="shared" si="13"/>
        <v>0.75124500000000005</v>
      </c>
      <c r="AM70" s="182">
        <f t="shared" si="14"/>
        <v>0.44792300000000002</v>
      </c>
      <c r="AN70" s="182">
        <f t="shared" si="15"/>
        <v>0.55196400000000001</v>
      </c>
      <c r="AO70" s="182">
        <f t="shared" si="16"/>
        <v>11.360377</v>
      </c>
    </row>
    <row r="71" spans="1:41" x14ac:dyDescent="0.2">
      <c r="A71" s="196" t="s">
        <v>2</v>
      </c>
      <c r="B71" s="19" t="s">
        <v>49</v>
      </c>
      <c r="C71" s="236">
        <v>11622</v>
      </c>
      <c r="D71" s="237">
        <v>314350</v>
      </c>
      <c r="E71" s="238">
        <v>9532</v>
      </c>
      <c r="F71" s="237">
        <v>248468</v>
      </c>
      <c r="G71" s="238">
        <v>24940</v>
      </c>
      <c r="H71" s="237">
        <v>1324888</v>
      </c>
      <c r="I71" s="238">
        <v>10693</v>
      </c>
      <c r="J71" s="237">
        <v>304990</v>
      </c>
      <c r="K71" s="238">
        <v>7290</v>
      </c>
      <c r="L71" s="237">
        <v>142598</v>
      </c>
      <c r="M71" s="238">
        <v>9440</v>
      </c>
      <c r="N71" s="237">
        <v>145004</v>
      </c>
      <c r="O71" s="238">
        <v>8695</v>
      </c>
      <c r="P71" s="237">
        <v>182309</v>
      </c>
      <c r="Q71" s="238">
        <v>11659</v>
      </c>
      <c r="R71" s="237">
        <v>154648</v>
      </c>
      <c r="S71" s="238">
        <v>13458</v>
      </c>
      <c r="T71" s="237">
        <v>170325</v>
      </c>
      <c r="U71" s="238">
        <v>13807</v>
      </c>
      <c r="V71" s="237">
        <v>165142</v>
      </c>
      <c r="W71" s="238">
        <v>14284</v>
      </c>
      <c r="X71" s="237">
        <v>166489</v>
      </c>
      <c r="Y71" s="238">
        <v>22949</v>
      </c>
      <c r="Z71" s="238">
        <v>214833</v>
      </c>
      <c r="AA71" s="236">
        <f t="shared" si="29"/>
        <v>158369</v>
      </c>
      <c r="AB71" s="237">
        <f t="shared" si="29"/>
        <v>3534044</v>
      </c>
      <c r="AC71" s="182">
        <f t="shared" si="4"/>
        <v>0.31435000000000002</v>
      </c>
      <c r="AD71" s="182">
        <f t="shared" si="5"/>
        <v>0.24846799999999999</v>
      </c>
      <c r="AE71" s="182">
        <f t="shared" si="6"/>
        <v>1.3248880000000001</v>
      </c>
      <c r="AF71" s="182">
        <f t="shared" si="7"/>
        <v>0.30498999999999998</v>
      </c>
      <c r="AG71" s="182">
        <f t="shared" si="8"/>
        <v>0.142598</v>
      </c>
      <c r="AH71" s="182">
        <f t="shared" si="9"/>
        <v>0.14500399999999999</v>
      </c>
      <c r="AI71" s="182">
        <f t="shared" si="10"/>
        <v>0.182309</v>
      </c>
      <c r="AJ71" s="182">
        <f t="shared" si="11"/>
        <v>0.15464800000000001</v>
      </c>
      <c r="AK71" s="182">
        <f t="shared" si="12"/>
        <v>0.170325</v>
      </c>
      <c r="AL71" s="182">
        <f t="shared" si="13"/>
        <v>0.16514200000000001</v>
      </c>
      <c r="AM71" s="182">
        <f t="shared" si="14"/>
        <v>0.166489</v>
      </c>
      <c r="AN71" s="182">
        <f t="shared" si="15"/>
        <v>0.214833</v>
      </c>
      <c r="AO71" s="182">
        <f t="shared" si="16"/>
        <v>3.5340440000000002</v>
      </c>
    </row>
    <row r="72" spans="1:41" x14ac:dyDescent="0.2">
      <c r="A72" s="136" t="s">
        <v>85</v>
      </c>
      <c r="B72" s="198" t="s">
        <v>86</v>
      </c>
      <c r="C72" s="239">
        <v>452059</v>
      </c>
      <c r="D72" s="240">
        <v>679765</v>
      </c>
      <c r="E72" s="241">
        <v>363427</v>
      </c>
      <c r="F72" s="240">
        <v>577183</v>
      </c>
      <c r="G72" s="241">
        <v>278562</v>
      </c>
      <c r="H72" s="240">
        <v>427767</v>
      </c>
      <c r="I72" s="241">
        <v>418778</v>
      </c>
      <c r="J72" s="240">
        <v>814526</v>
      </c>
      <c r="K72" s="241">
        <v>224960</v>
      </c>
      <c r="L72" s="240">
        <v>438824</v>
      </c>
      <c r="M72" s="241">
        <v>205288</v>
      </c>
      <c r="N72" s="240">
        <v>423656</v>
      </c>
      <c r="O72" s="241">
        <v>235856</v>
      </c>
      <c r="P72" s="240">
        <v>537278</v>
      </c>
      <c r="Q72" s="241">
        <v>255287</v>
      </c>
      <c r="R72" s="240">
        <v>540784</v>
      </c>
      <c r="S72" s="241">
        <v>333605</v>
      </c>
      <c r="T72" s="240">
        <v>719947</v>
      </c>
      <c r="U72" s="241">
        <v>294925</v>
      </c>
      <c r="V72" s="240">
        <v>766765</v>
      </c>
      <c r="W72" s="241">
        <v>200768</v>
      </c>
      <c r="X72" s="240">
        <v>462685</v>
      </c>
      <c r="Y72" s="241">
        <v>350851</v>
      </c>
      <c r="Z72" s="241">
        <v>650516</v>
      </c>
      <c r="AA72" s="239">
        <f t="shared" si="22"/>
        <v>3614366</v>
      </c>
      <c r="AB72" s="240">
        <f t="shared" si="22"/>
        <v>7039696</v>
      </c>
      <c r="AC72" s="182">
        <f t="shared" si="4"/>
        <v>0.67976499999999995</v>
      </c>
      <c r="AD72" s="182">
        <f t="shared" si="5"/>
        <v>0.577183</v>
      </c>
      <c r="AE72" s="182">
        <f t="shared" si="6"/>
        <v>0.42776700000000001</v>
      </c>
      <c r="AF72" s="182">
        <f t="shared" si="7"/>
        <v>0.81452599999999997</v>
      </c>
      <c r="AG72" s="182">
        <f t="shared" si="8"/>
        <v>0.43882399999999999</v>
      </c>
      <c r="AH72" s="182">
        <f t="shared" si="9"/>
        <v>0.42365599999999998</v>
      </c>
      <c r="AI72" s="182">
        <f t="shared" si="10"/>
        <v>0.53727800000000003</v>
      </c>
      <c r="AJ72" s="182">
        <f t="shared" si="11"/>
        <v>0.54078400000000004</v>
      </c>
      <c r="AK72" s="182">
        <f t="shared" si="12"/>
        <v>0.719947</v>
      </c>
      <c r="AL72" s="182">
        <f t="shared" si="13"/>
        <v>0.76676500000000003</v>
      </c>
      <c r="AM72" s="182">
        <f t="shared" si="14"/>
        <v>0.46268500000000001</v>
      </c>
      <c r="AN72" s="182">
        <f t="shared" si="15"/>
        <v>0.65051599999999998</v>
      </c>
      <c r="AO72" s="182">
        <f t="shared" si="16"/>
        <v>7.0396960000000002</v>
      </c>
    </row>
    <row r="73" spans="1:41" x14ac:dyDescent="0.2">
      <c r="A73" s="242" t="s">
        <v>102</v>
      </c>
      <c r="B73" s="243"/>
      <c r="C73" s="238"/>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182"/>
      <c r="AD73" s="182"/>
      <c r="AE73" s="182"/>
      <c r="AF73" s="182"/>
      <c r="AG73" s="182"/>
      <c r="AH73" s="182"/>
      <c r="AI73" s="182"/>
      <c r="AJ73" s="182"/>
      <c r="AK73" s="182"/>
      <c r="AL73" s="182"/>
      <c r="AM73" s="182"/>
      <c r="AN73" s="182"/>
      <c r="AO73" s="182"/>
    </row>
    <row r="74" spans="1:41" x14ac:dyDescent="0.2">
      <c r="A74" s="180" t="s">
        <v>106</v>
      </c>
      <c r="B74" s="243"/>
      <c r="I74" s="243"/>
      <c r="J74" s="243"/>
      <c r="K74" s="238"/>
      <c r="L74" s="238"/>
      <c r="M74" s="238"/>
      <c r="N74" s="238"/>
      <c r="O74" s="238"/>
      <c r="P74" s="238"/>
      <c r="Q74" s="238"/>
      <c r="R74" s="238"/>
      <c r="S74" s="238"/>
      <c r="T74" s="238"/>
      <c r="U74" s="238"/>
      <c r="V74" s="238"/>
      <c r="W74" s="238"/>
      <c r="X74" s="238"/>
      <c r="Y74" s="238"/>
      <c r="Z74" s="238"/>
      <c r="AA74" s="238"/>
      <c r="AB74" s="238"/>
      <c r="AC74" s="182"/>
      <c r="AD74" s="182"/>
      <c r="AE74" s="182"/>
      <c r="AF74" s="182"/>
      <c r="AG74" s="182"/>
      <c r="AH74" s="182"/>
      <c r="AI74" s="182"/>
      <c r="AJ74" s="182"/>
      <c r="AK74" s="182"/>
      <c r="AL74" s="182"/>
      <c r="AM74" s="182"/>
      <c r="AN74" s="182"/>
      <c r="AO74" s="182"/>
    </row>
    <row r="75" spans="1:41" x14ac:dyDescent="0.2">
      <c r="A75" s="244"/>
      <c r="B75" s="243"/>
      <c r="I75" s="238"/>
      <c r="J75" s="238"/>
      <c r="K75" s="238"/>
      <c r="L75" s="238"/>
      <c r="M75" s="238"/>
      <c r="N75" s="238"/>
      <c r="O75" s="238"/>
      <c r="P75" s="238"/>
      <c r="Q75" s="238"/>
      <c r="R75" s="238"/>
      <c r="S75" s="238"/>
      <c r="T75" s="238"/>
      <c r="U75" s="238"/>
      <c r="V75" s="238"/>
      <c r="W75" s="238"/>
      <c r="X75" s="238"/>
      <c r="Y75" s="238"/>
      <c r="Z75" s="238"/>
      <c r="AA75" s="238"/>
      <c r="AB75" s="238"/>
      <c r="AC75" s="182"/>
      <c r="AD75" s="182"/>
      <c r="AE75" s="182"/>
      <c r="AF75" s="182"/>
      <c r="AG75" s="182"/>
      <c r="AH75" s="182"/>
      <c r="AI75" s="182"/>
      <c r="AJ75" s="182"/>
      <c r="AK75" s="182"/>
      <c r="AL75" s="182"/>
      <c r="AM75" s="182"/>
      <c r="AN75" s="182"/>
    </row>
    <row r="76" spans="1:41" x14ac:dyDescent="0.2">
      <c r="A76" s="244"/>
      <c r="B76" s="243"/>
      <c r="I76" s="238"/>
      <c r="J76" s="238"/>
      <c r="K76" s="238"/>
      <c r="L76" s="238"/>
      <c r="M76" s="238"/>
      <c r="N76" s="238"/>
      <c r="O76" s="238"/>
      <c r="P76" s="238"/>
      <c r="Q76" s="238"/>
      <c r="R76" s="238"/>
      <c r="S76" s="238"/>
      <c r="T76" s="238"/>
      <c r="U76" s="238"/>
      <c r="V76" s="238"/>
      <c r="W76" s="238"/>
      <c r="X76" s="238"/>
      <c r="Y76" s="238"/>
      <c r="Z76" s="238"/>
      <c r="AA76" s="238"/>
      <c r="AB76" s="238"/>
    </row>
    <row r="77" spans="1:41" x14ac:dyDescent="0.2">
      <c r="A77" s="244"/>
      <c r="B77" s="243"/>
      <c r="C77" s="238"/>
      <c r="D77" s="238"/>
      <c r="E77" s="238"/>
      <c r="F77" s="238"/>
      <c r="G77" s="238"/>
      <c r="H77" s="238"/>
      <c r="I77" s="238"/>
      <c r="J77" s="238"/>
      <c r="K77" s="238"/>
      <c r="L77" s="238"/>
      <c r="M77" s="238"/>
      <c r="N77" s="238"/>
      <c r="O77" s="238"/>
      <c r="P77" s="238"/>
      <c r="Q77" s="238"/>
      <c r="R77" s="238"/>
      <c r="S77" s="238"/>
      <c r="T77" s="238"/>
      <c r="U77" s="238"/>
      <c r="V77" s="238"/>
      <c r="W77" s="238"/>
      <c r="X77" s="238"/>
      <c r="Y77" s="238"/>
      <c r="Z77" s="238"/>
      <c r="AA77" s="238"/>
      <c r="AB77" s="238"/>
    </row>
    <row r="78" spans="1:41" x14ac:dyDescent="0.2">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c r="AA78" s="246"/>
      <c r="AB78" s="246"/>
    </row>
    <row r="79" spans="1:41" x14ac:dyDescent="0.2">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row>
    <row r="80" spans="1:41" x14ac:dyDescent="0.2">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row>
    <row r="81" spans="3:28" x14ac:dyDescent="0.2">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c r="AA81" s="246"/>
      <c r="AB81" s="246"/>
    </row>
    <row r="82" spans="3:28" x14ac:dyDescent="0.2">
      <c r="C82" s="246"/>
      <c r="D82" s="246"/>
      <c r="E82" s="246"/>
      <c r="F82" s="246"/>
      <c r="G82" s="246"/>
      <c r="H82" s="246"/>
      <c r="I82" s="246"/>
      <c r="J82" s="246"/>
      <c r="K82" s="246"/>
      <c r="L82" s="246"/>
      <c r="M82" s="246"/>
      <c r="N82" s="246"/>
      <c r="O82" s="246"/>
      <c r="P82" s="246"/>
      <c r="Q82" s="246"/>
      <c r="R82" s="246"/>
      <c r="S82" s="246"/>
      <c r="T82" s="246"/>
      <c r="U82" s="246"/>
      <c r="V82" s="246"/>
      <c r="W82" s="246"/>
      <c r="X82" s="246"/>
      <c r="Y82" s="246"/>
      <c r="Z82" s="246"/>
      <c r="AA82" s="246"/>
      <c r="AB82" s="246"/>
    </row>
    <row r="83" spans="3:28" x14ac:dyDescent="0.2">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c r="AA83" s="246"/>
      <c r="AB83" s="246"/>
    </row>
    <row r="84" spans="3:28" x14ac:dyDescent="0.2">
      <c r="C84" s="246"/>
      <c r="D84" s="246"/>
      <c r="E84" s="246"/>
      <c r="F84" s="246"/>
      <c r="G84" s="246"/>
      <c r="H84" s="246"/>
      <c r="I84" s="246"/>
      <c r="J84" s="246"/>
    </row>
  </sheetData>
  <mergeCells count="15">
    <mergeCell ref="W3:X3"/>
    <mergeCell ref="Y3:Z3"/>
    <mergeCell ref="AA3:AB3"/>
    <mergeCell ref="K3:L3"/>
    <mergeCell ref="M3:N3"/>
    <mergeCell ref="O3:P3"/>
    <mergeCell ref="Q3:R3"/>
    <mergeCell ref="S3:T3"/>
    <mergeCell ref="U3:V3"/>
    <mergeCell ref="I3:J3"/>
    <mergeCell ref="A3:A4"/>
    <mergeCell ref="B3:B4"/>
    <mergeCell ref="C3:D3"/>
    <mergeCell ref="E3:F3"/>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4"/>
  <sheetViews>
    <sheetView zoomScale="110" zoomScaleNormal="110" workbookViewId="0">
      <pane xSplit="2" ySplit="4" topLeftCell="W5" activePane="bottomRight" state="frozen"/>
      <selection activeCell="C10" sqref="C10"/>
      <selection pane="topRight" activeCell="C10" sqref="C10"/>
      <selection pane="bottomLeft" activeCell="C10" sqref="C10"/>
      <selection pane="bottomRight" activeCell="X5" sqref="X5"/>
    </sheetView>
  </sheetViews>
  <sheetFormatPr baseColWidth="10" defaultRowHeight="12.75" outlineLevelRow="1" x14ac:dyDescent="0.2"/>
  <cols>
    <col min="1" max="1" width="11.42578125" style="245"/>
    <col min="2" max="2" width="54.5703125" style="233" customWidth="1"/>
    <col min="3" max="3" width="11.42578125" style="233"/>
    <col min="4" max="4" width="11.5703125" style="233" customWidth="1"/>
    <col min="5" max="26" width="11.42578125" style="233" customWidth="1"/>
    <col min="27" max="28" width="12.7109375" style="233" bestFit="1" customWidth="1"/>
    <col min="29" max="255" width="11.42578125" style="233"/>
    <col min="256" max="256" width="54.5703125" style="233" customWidth="1"/>
    <col min="257" max="257" width="11.42578125" style="233"/>
    <col min="258" max="258" width="11.5703125" style="233" customWidth="1"/>
    <col min="259" max="281" width="11.42578125" style="233" customWidth="1"/>
    <col min="282" max="511" width="11.42578125" style="233"/>
    <col min="512" max="512" width="54.5703125" style="233" customWidth="1"/>
    <col min="513" max="513" width="11.42578125" style="233"/>
    <col min="514" max="514" width="11.5703125" style="233" customWidth="1"/>
    <col min="515" max="537" width="11.42578125" style="233" customWidth="1"/>
    <col min="538" max="767" width="11.42578125" style="233"/>
    <col min="768" max="768" width="54.5703125" style="233" customWidth="1"/>
    <col min="769" max="769" width="11.42578125" style="233"/>
    <col min="770" max="770" width="11.5703125" style="233" customWidth="1"/>
    <col min="771" max="793" width="11.42578125" style="233" customWidth="1"/>
    <col min="794" max="1023" width="11.42578125" style="233"/>
    <col min="1024" max="1024" width="54.5703125" style="233" customWidth="1"/>
    <col min="1025" max="1025" width="11.42578125" style="233"/>
    <col min="1026" max="1026" width="11.5703125" style="233" customWidth="1"/>
    <col min="1027" max="1049" width="11.42578125" style="233" customWidth="1"/>
    <col min="1050" max="1279" width="11.42578125" style="233"/>
    <col min="1280" max="1280" width="54.5703125" style="233" customWidth="1"/>
    <col min="1281" max="1281" width="11.42578125" style="233"/>
    <col min="1282" max="1282" width="11.5703125" style="233" customWidth="1"/>
    <col min="1283" max="1305" width="11.42578125" style="233" customWidth="1"/>
    <col min="1306" max="1535" width="11.42578125" style="233"/>
    <col min="1536" max="1536" width="54.5703125" style="233" customWidth="1"/>
    <col min="1537" max="1537" width="11.42578125" style="233"/>
    <col min="1538" max="1538" width="11.5703125" style="233" customWidth="1"/>
    <col min="1539" max="1561" width="11.42578125" style="233" customWidth="1"/>
    <col min="1562" max="1791" width="11.42578125" style="233"/>
    <col min="1792" max="1792" width="54.5703125" style="233" customWidth="1"/>
    <col min="1793" max="1793" width="11.42578125" style="233"/>
    <col min="1794" max="1794" width="11.5703125" style="233" customWidth="1"/>
    <col min="1795" max="1817" width="11.42578125" style="233" customWidth="1"/>
    <col min="1818" max="2047" width="11.42578125" style="233"/>
    <col min="2048" max="2048" width="54.5703125" style="233" customWidth="1"/>
    <col min="2049" max="2049" width="11.42578125" style="233"/>
    <col min="2050" max="2050" width="11.5703125" style="233" customWidth="1"/>
    <col min="2051" max="2073" width="11.42578125" style="233" customWidth="1"/>
    <col min="2074" max="2303" width="11.42578125" style="233"/>
    <col min="2304" max="2304" width="54.5703125" style="233" customWidth="1"/>
    <col min="2305" max="2305" width="11.42578125" style="233"/>
    <col min="2306" max="2306" width="11.5703125" style="233" customWidth="1"/>
    <col min="2307" max="2329" width="11.42578125" style="233" customWidth="1"/>
    <col min="2330" max="2559" width="11.42578125" style="233"/>
    <col min="2560" max="2560" width="54.5703125" style="233" customWidth="1"/>
    <col min="2561" max="2561" width="11.42578125" style="233"/>
    <col min="2562" max="2562" width="11.5703125" style="233" customWidth="1"/>
    <col min="2563" max="2585" width="11.42578125" style="233" customWidth="1"/>
    <col min="2586" max="2815" width="11.42578125" style="233"/>
    <col min="2816" max="2816" width="54.5703125" style="233" customWidth="1"/>
    <col min="2817" max="2817" width="11.42578125" style="233"/>
    <col min="2818" max="2818" width="11.5703125" style="233" customWidth="1"/>
    <col min="2819" max="2841" width="11.42578125" style="233" customWidth="1"/>
    <col min="2842" max="3071" width="11.42578125" style="233"/>
    <col min="3072" max="3072" width="54.5703125" style="233" customWidth="1"/>
    <col min="3073" max="3073" width="11.42578125" style="233"/>
    <col min="3074" max="3074" width="11.5703125" style="233" customWidth="1"/>
    <col min="3075" max="3097" width="11.42578125" style="233" customWidth="1"/>
    <col min="3098" max="3327" width="11.42578125" style="233"/>
    <col min="3328" max="3328" width="54.5703125" style="233" customWidth="1"/>
    <col min="3329" max="3329" width="11.42578125" style="233"/>
    <col min="3330" max="3330" width="11.5703125" style="233" customWidth="1"/>
    <col min="3331" max="3353" width="11.42578125" style="233" customWidth="1"/>
    <col min="3354" max="3583" width="11.42578125" style="233"/>
    <col min="3584" max="3584" width="54.5703125" style="233" customWidth="1"/>
    <col min="3585" max="3585" width="11.42578125" style="233"/>
    <col min="3586" max="3586" width="11.5703125" style="233" customWidth="1"/>
    <col min="3587" max="3609" width="11.42578125" style="233" customWidth="1"/>
    <col min="3610" max="3839" width="11.42578125" style="233"/>
    <col min="3840" max="3840" width="54.5703125" style="233" customWidth="1"/>
    <col min="3841" max="3841" width="11.42578125" style="233"/>
    <col min="3842" max="3842" width="11.5703125" style="233" customWidth="1"/>
    <col min="3843" max="3865" width="11.42578125" style="233" customWidth="1"/>
    <col min="3866" max="4095" width="11.42578125" style="233"/>
    <col min="4096" max="4096" width="54.5703125" style="233" customWidth="1"/>
    <col min="4097" max="4097" width="11.42578125" style="233"/>
    <col min="4098" max="4098" width="11.5703125" style="233" customWidth="1"/>
    <col min="4099" max="4121" width="11.42578125" style="233" customWidth="1"/>
    <col min="4122" max="4351" width="11.42578125" style="233"/>
    <col min="4352" max="4352" width="54.5703125" style="233" customWidth="1"/>
    <col min="4353" max="4353" width="11.42578125" style="233"/>
    <col min="4354" max="4354" width="11.5703125" style="233" customWidth="1"/>
    <col min="4355" max="4377" width="11.42578125" style="233" customWidth="1"/>
    <col min="4378" max="4607" width="11.42578125" style="233"/>
    <col min="4608" max="4608" width="54.5703125" style="233" customWidth="1"/>
    <col min="4609" max="4609" width="11.42578125" style="233"/>
    <col min="4610" max="4610" width="11.5703125" style="233" customWidth="1"/>
    <col min="4611" max="4633" width="11.42578125" style="233" customWidth="1"/>
    <col min="4634" max="4863" width="11.42578125" style="233"/>
    <col min="4864" max="4864" width="54.5703125" style="233" customWidth="1"/>
    <col min="4865" max="4865" width="11.42578125" style="233"/>
    <col min="4866" max="4866" width="11.5703125" style="233" customWidth="1"/>
    <col min="4867" max="4889" width="11.42578125" style="233" customWidth="1"/>
    <col min="4890" max="5119" width="11.42578125" style="233"/>
    <col min="5120" max="5120" width="54.5703125" style="233" customWidth="1"/>
    <col min="5121" max="5121" width="11.42578125" style="233"/>
    <col min="5122" max="5122" width="11.5703125" style="233" customWidth="1"/>
    <col min="5123" max="5145" width="11.42578125" style="233" customWidth="1"/>
    <col min="5146" max="5375" width="11.42578125" style="233"/>
    <col min="5376" max="5376" width="54.5703125" style="233" customWidth="1"/>
    <col min="5377" max="5377" width="11.42578125" style="233"/>
    <col min="5378" max="5378" width="11.5703125" style="233" customWidth="1"/>
    <col min="5379" max="5401" width="11.42578125" style="233" customWidth="1"/>
    <col min="5402" max="5631" width="11.42578125" style="233"/>
    <col min="5632" max="5632" width="54.5703125" style="233" customWidth="1"/>
    <col min="5633" max="5633" width="11.42578125" style="233"/>
    <col min="5634" max="5634" width="11.5703125" style="233" customWidth="1"/>
    <col min="5635" max="5657" width="11.42578125" style="233" customWidth="1"/>
    <col min="5658" max="5887" width="11.42578125" style="233"/>
    <col min="5888" max="5888" width="54.5703125" style="233" customWidth="1"/>
    <col min="5889" max="5889" width="11.42578125" style="233"/>
    <col min="5890" max="5890" width="11.5703125" style="233" customWidth="1"/>
    <col min="5891" max="5913" width="11.42578125" style="233" customWidth="1"/>
    <col min="5914" max="6143" width="11.42578125" style="233"/>
    <col min="6144" max="6144" width="54.5703125" style="233" customWidth="1"/>
    <col min="6145" max="6145" width="11.42578125" style="233"/>
    <col min="6146" max="6146" width="11.5703125" style="233" customWidth="1"/>
    <col min="6147" max="6169" width="11.42578125" style="233" customWidth="1"/>
    <col min="6170" max="6399" width="11.42578125" style="233"/>
    <col min="6400" max="6400" width="54.5703125" style="233" customWidth="1"/>
    <col min="6401" max="6401" width="11.42578125" style="233"/>
    <col min="6402" max="6402" width="11.5703125" style="233" customWidth="1"/>
    <col min="6403" max="6425" width="11.42578125" style="233" customWidth="1"/>
    <col min="6426" max="6655" width="11.42578125" style="233"/>
    <col min="6656" max="6656" width="54.5703125" style="233" customWidth="1"/>
    <col min="6657" max="6657" width="11.42578125" style="233"/>
    <col min="6658" max="6658" width="11.5703125" style="233" customWidth="1"/>
    <col min="6659" max="6681" width="11.42578125" style="233" customWidth="1"/>
    <col min="6682" max="6911" width="11.42578125" style="233"/>
    <col min="6912" max="6912" width="54.5703125" style="233" customWidth="1"/>
    <col min="6913" max="6913" width="11.42578125" style="233"/>
    <col min="6914" max="6914" width="11.5703125" style="233" customWidth="1"/>
    <col min="6915" max="6937" width="11.42578125" style="233" customWidth="1"/>
    <col min="6938" max="7167" width="11.42578125" style="233"/>
    <col min="7168" max="7168" width="54.5703125" style="233" customWidth="1"/>
    <col min="7169" max="7169" width="11.42578125" style="233"/>
    <col min="7170" max="7170" width="11.5703125" style="233" customWidth="1"/>
    <col min="7171" max="7193" width="11.42578125" style="233" customWidth="1"/>
    <col min="7194" max="7423" width="11.42578125" style="233"/>
    <col min="7424" max="7424" width="54.5703125" style="233" customWidth="1"/>
    <col min="7425" max="7425" width="11.42578125" style="233"/>
    <col min="7426" max="7426" width="11.5703125" style="233" customWidth="1"/>
    <col min="7427" max="7449" width="11.42578125" style="233" customWidth="1"/>
    <col min="7450" max="7679" width="11.42578125" style="233"/>
    <col min="7680" max="7680" width="54.5703125" style="233" customWidth="1"/>
    <col min="7681" max="7681" width="11.42578125" style="233"/>
    <col min="7682" max="7682" width="11.5703125" style="233" customWidth="1"/>
    <col min="7683" max="7705" width="11.42578125" style="233" customWidth="1"/>
    <col min="7706" max="7935" width="11.42578125" style="233"/>
    <col min="7936" max="7936" width="54.5703125" style="233" customWidth="1"/>
    <col min="7937" max="7937" width="11.42578125" style="233"/>
    <col min="7938" max="7938" width="11.5703125" style="233" customWidth="1"/>
    <col min="7939" max="7961" width="11.42578125" style="233" customWidth="1"/>
    <col min="7962" max="8191" width="11.42578125" style="233"/>
    <col min="8192" max="8192" width="54.5703125" style="233" customWidth="1"/>
    <col min="8193" max="8193" width="11.42578125" style="233"/>
    <col min="8194" max="8194" width="11.5703125" style="233" customWidth="1"/>
    <col min="8195" max="8217" width="11.42578125" style="233" customWidth="1"/>
    <col min="8218" max="8447" width="11.42578125" style="233"/>
    <col min="8448" max="8448" width="54.5703125" style="233" customWidth="1"/>
    <col min="8449" max="8449" width="11.42578125" style="233"/>
    <col min="8450" max="8450" width="11.5703125" style="233" customWidth="1"/>
    <col min="8451" max="8473" width="11.42578125" style="233" customWidth="1"/>
    <col min="8474" max="8703" width="11.42578125" style="233"/>
    <col min="8704" max="8704" width="54.5703125" style="233" customWidth="1"/>
    <col min="8705" max="8705" width="11.42578125" style="233"/>
    <col min="8706" max="8706" width="11.5703125" style="233" customWidth="1"/>
    <col min="8707" max="8729" width="11.42578125" style="233" customWidth="1"/>
    <col min="8730" max="8959" width="11.42578125" style="233"/>
    <col min="8960" max="8960" width="54.5703125" style="233" customWidth="1"/>
    <col min="8961" max="8961" width="11.42578125" style="233"/>
    <col min="8962" max="8962" width="11.5703125" style="233" customWidth="1"/>
    <col min="8963" max="8985" width="11.42578125" style="233" customWidth="1"/>
    <col min="8986" max="9215" width="11.42578125" style="233"/>
    <col min="9216" max="9216" width="54.5703125" style="233" customWidth="1"/>
    <col min="9217" max="9217" width="11.42578125" style="233"/>
    <col min="9218" max="9218" width="11.5703125" style="233" customWidth="1"/>
    <col min="9219" max="9241" width="11.42578125" style="233" customWidth="1"/>
    <col min="9242" max="9471" width="11.42578125" style="233"/>
    <col min="9472" max="9472" width="54.5703125" style="233" customWidth="1"/>
    <col min="9473" max="9473" width="11.42578125" style="233"/>
    <col min="9474" max="9474" width="11.5703125" style="233" customWidth="1"/>
    <col min="9475" max="9497" width="11.42578125" style="233" customWidth="1"/>
    <col min="9498" max="9727" width="11.42578125" style="233"/>
    <col min="9728" max="9728" width="54.5703125" style="233" customWidth="1"/>
    <col min="9729" max="9729" width="11.42578125" style="233"/>
    <col min="9730" max="9730" width="11.5703125" style="233" customWidth="1"/>
    <col min="9731" max="9753" width="11.42578125" style="233" customWidth="1"/>
    <col min="9754" max="9983" width="11.42578125" style="233"/>
    <col min="9984" max="9984" width="54.5703125" style="233" customWidth="1"/>
    <col min="9985" max="9985" width="11.42578125" style="233"/>
    <col min="9986" max="9986" width="11.5703125" style="233" customWidth="1"/>
    <col min="9987" max="10009" width="11.42578125" style="233" customWidth="1"/>
    <col min="10010" max="10239" width="11.42578125" style="233"/>
    <col min="10240" max="10240" width="54.5703125" style="233" customWidth="1"/>
    <col min="10241" max="10241" width="11.42578125" style="233"/>
    <col min="10242" max="10242" width="11.5703125" style="233" customWidth="1"/>
    <col min="10243" max="10265" width="11.42578125" style="233" customWidth="1"/>
    <col min="10266" max="10495" width="11.42578125" style="233"/>
    <col min="10496" max="10496" width="54.5703125" style="233" customWidth="1"/>
    <col min="10497" max="10497" width="11.42578125" style="233"/>
    <col min="10498" max="10498" width="11.5703125" style="233" customWidth="1"/>
    <col min="10499" max="10521" width="11.42578125" style="233" customWidth="1"/>
    <col min="10522" max="10751" width="11.42578125" style="233"/>
    <col min="10752" max="10752" width="54.5703125" style="233" customWidth="1"/>
    <col min="10753" max="10753" width="11.42578125" style="233"/>
    <col min="10754" max="10754" width="11.5703125" style="233" customWidth="1"/>
    <col min="10755" max="10777" width="11.42578125" style="233" customWidth="1"/>
    <col min="10778" max="11007" width="11.42578125" style="233"/>
    <col min="11008" max="11008" width="54.5703125" style="233" customWidth="1"/>
    <col min="11009" max="11009" width="11.42578125" style="233"/>
    <col min="11010" max="11010" width="11.5703125" style="233" customWidth="1"/>
    <col min="11011" max="11033" width="11.42578125" style="233" customWidth="1"/>
    <col min="11034" max="11263" width="11.42578125" style="233"/>
    <col min="11264" max="11264" width="54.5703125" style="233" customWidth="1"/>
    <col min="11265" max="11265" width="11.42578125" style="233"/>
    <col min="11266" max="11266" width="11.5703125" style="233" customWidth="1"/>
    <col min="11267" max="11289" width="11.42578125" style="233" customWidth="1"/>
    <col min="11290" max="11519" width="11.42578125" style="233"/>
    <col min="11520" max="11520" width="54.5703125" style="233" customWidth="1"/>
    <col min="11521" max="11521" width="11.42578125" style="233"/>
    <col min="11522" max="11522" width="11.5703125" style="233" customWidth="1"/>
    <col min="11523" max="11545" width="11.42578125" style="233" customWidth="1"/>
    <col min="11546" max="11775" width="11.42578125" style="233"/>
    <col min="11776" max="11776" width="54.5703125" style="233" customWidth="1"/>
    <col min="11777" max="11777" width="11.42578125" style="233"/>
    <col min="11778" max="11778" width="11.5703125" style="233" customWidth="1"/>
    <col min="11779" max="11801" width="11.42578125" style="233" customWidth="1"/>
    <col min="11802" max="12031" width="11.42578125" style="233"/>
    <col min="12032" max="12032" width="54.5703125" style="233" customWidth="1"/>
    <col min="12033" max="12033" width="11.42578125" style="233"/>
    <col min="12034" max="12034" width="11.5703125" style="233" customWidth="1"/>
    <col min="12035" max="12057" width="11.42578125" style="233" customWidth="1"/>
    <col min="12058" max="12287" width="11.42578125" style="233"/>
    <col min="12288" max="12288" width="54.5703125" style="233" customWidth="1"/>
    <col min="12289" max="12289" width="11.42578125" style="233"/>
    <col min="12290" max="12290" width="11.5703125" style="233" customWidth="1"/>
    <col min="12291" max="12313" width="11.42578125" style="233" customWidth="1"/>
    <col min="12314" max="12543" width="11.42578125" style="233"/>
    <col min="12544" max="12544" width="54.5703125" style="233" customWidth="1"/>
    <col min="12545" max="12545" width="11.42578125" style="233"/>
    <col min="12546" max="12546" width="11.5703125" style="233" customWidth="1"/>
    <col min="12547" max="12569" width="11.42578125" style="233" customWidth="1"/>
    <col min="12570" max="12799" width="11.42578125" style="233"/>
    <col min="12800" max="12800" width="54.5703125" style="233" customWidth="1"/>
    <col min="12801" max="12801" width="11.42578125" style="233"/>
    <col min="12802" max="12802" width="11.5703125" style="233" customWidth="1"/>
    <col min="12803" max="12825" width="11.42578125" style="233" customWidth="1"/>
    <col min="12826" max="13055" width="11.42578125" style="233"/>
    <col min="13056" max="13056" width="54.5703125" style="233" customWidth="1"/>
    <col min="13057" max="13057" width="11.42578125" style="233"/>
    <col min="13058" max="13058" width="11.5703125" style="233" customWidth="1"/>
    <col min="13059" max="13081" width="11.42578125" style="233" customWidth="1"/>
    <col min="13082" max="13311" width="11.42578125" style="233"/>
    <col min="13312" max="13312" width="54.5703125" style="233" customWidth="1"/>
    <col min="13313" max="13313" width="11.42578125" style="233"/>
    <col min="13314" max="13314" width="11.5703125" style="233" customWidth="1"/>
    <col min="13315" max="13337" width="11.42578125" style="233" customWidth="1"/>
    <col min="13338" max="13567" width="11.42578125" style="233"/>
    <col min="13568" max="13568" width="54.5703125" style="233" customWidth="1"/>
    <col min="13569" max="13569" width="11.42578125" style="233"/>
    <col min="13570" max="13570" width="11.5703125" style="233" customWidth="1"/>
    <col min="13571" max="13593" width="11.42578125" style="233" customWidth="1"/>
    <col min="13594" max="13823" width="11.42578125" style="233"/>
    <col min="13824" max="13824" width="54.5703125" style="233" customWidth="1"/>
    <col min="13825" max="13825" width="11.42578125" style="233"/>
    <col min="13826" max="13826" width="11.5703125" style="233" customWidth="1"/>
    <col min="13827" max="13849" width="11.42578125" style="233" customWidth="1"/>
    <col min="13850" max="14079" width="11.42578125" style="233"/>
    <col min="14080" max="14080" width="54.5703125" style="233" customWidth="1"/>
    <col min="14081" max="14081" width="11.42578125" style="233"/>
    <col min="14082" max="14082" width="11.5703125" style="233" customWidth="1"/>
    <col min="14083" max="14105" width="11.42578125" style="233" customWidth="1"/>
    <col min="14106" max="14335" width="11.42578125" style="233"/>
    <col min="14336" max="14336" width="54.5703125" style="233" customWidth="1"/>
    <col min="14337" max="14337" width="11.42578125" style="233"/>
    <col min="14338" max="14338" width="11.5703125" style="233" customWidth="1"/>
    <col min="14339" max="14361" width="11.42578125" style="233" customWidth="1"/>
    <col min="14362" max="14591" width="11.42578125" style="233"/>
    <col min="14592" max="14592" width="54.5703125" style="233" customWidth="1"/>
    <col min="14593" max="14593" width="11.42578125" style="233"/>
    <col min="14594" max="14594" width="11.5703125" style="233" customWidth="1"/>
    <col min="14595" max="14617" width="11.42578125" style="233" customWidth="1"/>
    <col min="14618" max="14847" width="11.42578125" style="233"/>
    <col min="14848" max="14848" width="54.5703125" style="233" customWidth="1"/>
    <col min="14849" max="14849" width="11.42578125" style="233"/>
    <col min="14850" max="14850" width="11.5703125" style="233" customWidth="1"/>
    <col min="14851" max="14873" width="11.42578125" style="233" customWidth="1"/>
    <col min="14874" max="15103" width="11.42578125" style="233"/>
    <col min="15104" max="15104" width="54.5703125" style="233" customWidth="1"/>
    <col min="15105" max="15105" width="11.42578125" style="233"/>
    <col min="15106" max="15106" width="11.5703125" style="233" customWidth="1"/>
    <col min="15107" max="15129" width="11.42578125" style="233" customWidth="1"/>
    <col min="15130" max="15359" width="11.42578125" style="233"/>
    <col min="15360" max="15360" width="54.5703125" style="233" customWidth="1"/>
    <col min="15361" max="15361" width="11.42578125" style="233"/>
    <col min="15362" max="15362" width="11.5703125" style="233" customWidth="1"/>
    <col min="15363" max="15385" width="11.42578125" style="233" customWidth="1"/>
    <col min="15386" max="15615" width="11.42578125" style="233"/>
    <col min="15616" max="15616" width="54.5703125" style="233" customWidth="1"/>
    <col min="15617" max="15617" width="11.42578125" style="233"/>
    <col min="15618" max="15618" width="11.5703125" style="233" customWidth="1"/>
    <col min="15619" max="15641" width="11.42578125" style="233" customWidth="1"/>
    <col min="15642" max="15871" width="11.42578125" style="233"/>
    <col min="15872" max="15872" width="54.5703125" style="233" customWidth="1"/>
    <col min="15873" max="15873" width="11.42578125" style="233"/>
    <col min="15874" max="15874" width="11.5703125" style="233" customWidth="1"/>
    <col min="15875" max="15897" width="11.42578125" style="233" customWidth="1"/>
    <col min="15898" max="16127" width="11.42578125" style="233"/>
    <col min="16128" max="16128" width="54.5703125" style="233" customWidth="1"/>
    <col min="16129" max="16129" width="11.42578125" style="233"/>
    <col min="16130" max="16130" width="11.5703125" style="233" customWidth="1"/>
    <col min="16131" max="16153" width="11.42578125" style="233" customWidth="1"/>
    <col min="16154" max="16384" width="11.42578125" style="233"/>
  </cols>
  <sheetData>
    <row r="1" spans="1:28" s="225" customFormat="1" x14ac:dyDescent="0.2">
      <c r="A1" s="224" t="s">
        <v>224</v>
      </c>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row>
    <row r="2" spans="1:28" s="225" customFormat="1" x14ac:dyDescent="0.2">
      <c r="A2" s="224" t="s">
        <v>105</v>
      </c>
    </row>
    <row r="3" spans="1:28" s="225" customFormat="1" ht="12.75" customHeight="1" x14ac:dyDescent="0.2">
      <c r="A3" s="319" t="s">
        <v>0</v>
      </c>
      <c r="B3" s="321" t="s">
        <v>87</v>
      </c>
      <c r="C3" s="319" t="s">
        <v>88</v>
      </c>
      <c r="D3" s="319"/>
      <c r="E3" s="319" t="s">
        <v>89</v>
      </c>
      <c r="F3" s="319"/>
      <c r="G3" s="319" t="s">
        <v>90</v>
      </c>
      <c r="H3" s="319"/>
      <c r="I3" s="319" t="s">
        <v>91</v>
      </c>
      <c r="J3" s="319"/>
      <c r="K3" s="319" t="s">
        <v>92</v>
      </c>
      <c r="L3" s="319"/>
      <c r="M3" s="319" t="s">
        <v>93</v>
      </c>
      <c r="N3" s="319"/>
      <c r="O3" s="319" t="s">
        <v>94</v>
      </c>
      <c r="P3" s="319"/>
      <c r="Q3" s="323" t="s">
        <v>95</v>
      </c>
      <c r="R3" s="324"/>
      <c r="S3" s="323" t="s">
        <v>96</v>
      </c>
      <c r="T3" s="324"/>
      <c r="U3" s="323" t="s">
        <v>97</v>
      </c>
      <c r="V3" s="324"/>
      <c r="W3" s="323" t="s">
        <v>98</v>
      </c>
      <c r="X3" s="324"/>
      <c r="Y3" s="323" t="s">
        <v>99</v>
      </c>
      <c r="Z3" s="324"/>
      <c r="AA3" s="319" t="s">
        <v>100</v>
      </c>
      <c r="AB3" s="319" t="s">
        <v>47</v>
      </c>
    </row>
    <row r="4" spans="1:28" s="225" customFormat="1" x14ac:dyDescent="0.2">
      <c r="A4" s="320"/>
      <c r="B4" s="322"/>
      <c r="C4" s="227" t="s">
        <v>117</v>
      </c>
      <c r="D4" s="227" t="s">
        <v>101</v>
      </c>
      <c r="E4" s="227" t="s">
        <v>117</v>
      </c>
      <c r="F4" s="227" t="s">
        <v>101</v>
      </c>
      <c r="G4" s="227" t="s">
        <v>117</v>
      </c>
      <c r="H4" s="227" t="s">
        <v>101</v>
      </c>
      <c r="I4" s="227" t="s">
        <v>117</v>
      </c>
      <c r="J4" s="227" t="s">
        <v>101</v>
      </c>
      <c r="K4" s="227" t="s">
        <v>117</v>
      </c>
      <c r="L4" s="227" t="s">
        <v>101</v>
      </c>
      <c r="M4" s="227" t="s">
        <v>117</v>
      </c>
      <c r="N4" s="227" t="s">
        <v>101</v>
      </c>
      <c r="O4" s="227" t="s">
        <v>117</v>
      </c>
      <c r="P4" s="227" t="s">
        <v>101</v>
      </c>
      <c r="Q4" s="227" t="s">
        <v>117</v>
      </c>
      <c r="R4" s="227" t="s">
        <v>101</v>
      </c>
      <c r="S4" s="227" t="s">
        <v>117</v>
      </c>
      <c r="T4" s="227" t="s">
        <v>101</v>
      </c>
      <c r="U4" s="227" t="s">
        <v>117</v>
      </c>
      <c r="V4" s="227" t="s">
        <v>101</v>
      </c>
      <c r="W4" s="227" t="s">
        <v>117</v>
      </c>
      <c r="X4" s="227" t="s">
        <v>101</v>
      </c>
      <c r="Y4" s="227" t="s">
        <v>117</v>
      </c>
      <c r="Z4" s="227" t="s">
        <v>101</v>
      </c>
      <c r="AA4" s="227" t="s">
        <v>117</v>
      </c>
      <c r="AB4" s="227" t="s">
        <v>101</v>
      </c>
    </row>
    <row r="5" spans="1:28" x14ac:dyDescent="0.2">
      <c r="A5" s="228" t="s">
        <v>85</v>
      </c>
      <c r="B5" s="229" t="s">
        <v>100</v>
      </c>
      <c r="C5" s="230">
        <v>375950689</v>
      </c>
      <c r="D5" s="231">
        <v>634656547</v>
      </c>
      <c r="E5" s="232">
        <v>354107082</v>
      </c>
      <c r="F5" s="231">
        <v>617673249</v>
      </c>
      <c r="G5" s="232">
        <v>378229821</v>
      </c>
      <c r="H5" s="231">
        <v>706837102</v>
      </c>
      <c r="I5" s="232">
        <v>341605338</v>
      </c>
      <c r="J5" s="231">
        <v>622544319</v>
      </c>
      <c r="K5" s="232">
        <v>405704315</v>
      </c>
      <c r="L5" s="231">
        <v>768028925</v>
      </c>
      <c r="M5" s="232">
        <v>331672642</v>
      </c>
      <c r="N5" s="231">
        <v>618296594</v>
      </c>
      <c r="O5" s="232">
        <v>416462691</v>
      </c>
      <c r="P5" s="231">
        <v>727861147</v>
      </c>
      <c r="Q5" s="232">
        <v>418972298</v>
      </c>
      <c r="R5" s="231">
        <v>760761176</v>
      </c>
      <c r="S5" s="232">
        <v>339259824</v>
      </c>
      <c r="T5" s="231">
        <v>647149225</v>
      </c>
      <c r="U5" s="232">
        <v>454923975</v>
      </c>
      <c r="V5" s="231">
        <v>828696850</v>
      </c>
      <c r="W5" s="232">
        <v>431950486</v>
      </c>
      <c r="X5" s="231">
        <v>799669951</v>
      </c>
      <c r="Y5" s="232">
        <v>400076445</v>
      </c>
      <c r="Z5" s="232">
        <v>857911161</v>
      </c>
      <c r="AA5" s="230">
        <v>4648915606</v>
      </c>
      <c r="AB5" s="231">
        <v>8590086246</v>
      </c>
    </row>
    <row r="6" spans="1:28" x14ac:dyDescent="0.2">
      <c r="A6" s="234"/>
      <c r="B6" s="235"/>
      <c r="C6" s="118">
        <f t="shared" ref="C6:AB6" si="0">C7+C23+C53+C68</f>
        <v>375950689</v>
      </c>
      <c r="D6" s="119">
        <f t="shared" si="0"/>
        <v>634656547</v>
      </c>
      <c r="E6" s="118">
        <f t="shared" si="0"/>
        <v>354107082</v>
      </c>
      <c r="F6" s="119">
        <f t="shared" si="0"/>
        <v>617673249</v>
      </c>
      <c r="G6" s="118">
        <f t="shared" si="0"/>
        <v>378229821</v>
      </c>
      <c r="H6" s="119">
        <f t="shared" si="0"/>
        <v>706837102</v>
      </c>
      <c r="I6" s="118">
        <f t="shared" si="0"/>
        <v>341605338</v>
      </c>
      <c r="J6" s="119">
        <f t="shared" si="0"/>
        <v>622544319</v>
      </c>
      <c r="K6" s="118">
        <f t="shared" si="0"/>
        <v>405704315</v>
      </c>
      <c r="L6" s="119">
        <f t="shared" si="0"/>
        <v>768028925</v>
      </c>
      <c r="M6" s="118">
        <f t="shared" si="0"/>
        <v>331672642</v>
      </c>
      <c r="N6" s="119">
        <f t="shared" si="0"/>
        <v>618296594</v>
      </c>
      <c r="O6" s="118">
        <f t="shared" si="0"/>
        <v>416462691</v>
      </c>
      <c r="P6" s="119">
        <f t="shared" si="0"/>
        <v>727861147</v>
      </c>
      <c r="Q6" s="118">
        <f t="shared" si="0"/>
        <v>418972298</v>
      </c>
      <c r="R6" s="119">
        <f t="shared" si="0"/>
        <v>760761176</v>
      </c>
      <c r="S6" s="118">
        <f t="shared" si="0"/>
        <v>339259824</v>
      </c>
      <c r="T6" s="119">
        <f t="shared" si="0"/>
        <v>647149225</v>
      </c>
      <c r="U6" s="118">
        <f t="shared" si="0"/>
        <v>454923975</v>
      </c>
      <c r="V6" s="119">
        <f t="shared" si="0"/>
        <v>828696850</v>
      </c>
      <c r="W6" s="118">
        <f t="shared" si="0"/>
        <v>431950486</v>
      </c>
      <c r="X6" s="119">
        <f t="shared" si="0"/>
        <v>799669951</v>
      </c>
      <c r="Y6" s="118">
        <f t="shared" si="0"/>
        <v>400076445</v>
      </c>
      <c r="Z6" s="119">
        <f t="shared" si="0"/>
        <v>857911161</v>
      </c>
      <c r="AA6" s="118">
        <f t="shared" si="0"/>
        <v>4648915606</v>
      </c>
      <c r="AB6" s="119">
        <f t="shared" si="0"/>
        <v>8590086246</v>
      </c>
    </row>
    <row r="7" spans="1:28" x14ac:dyDescent="0.2">
      <c r="A7" s="17" t="s">
        <v>124</v>
      </c>
      <c r="B7" s="18"/>
      <c r="C7" s="120">
        <f t="shared" ref="C7:AB7" si="1">+C8+C16</f>
        <v>41842519</v>
      </c>
      <c r="D7" s="121">
        <f t="shared" si="1"/>
        <v>124099769</v>
      </c>
      <c r="E7" s="120">
        <f t="shared" si="1"/>
        <v>43802418</v>
      </c>
      <c r="F7" s="121">
        <f t="shared" si="1"/>
        <v>130652363</v>
      </c>
      <c r="G7" s="120">
        <f t="shared" si="1"/>
        <v>49009850</v>
      </c>
      <c r="H7" s="121">
        <f t="shared" si="1"/>
        <v>153187476</v>
      </c>
      <c r="I7" s="120">
        <f t="shared" si="1"/>
        <v>38156775</v>
      </c>
      <c r="J7" s="121">
        <f t="shared" si="1"/>
        <v>125359058</v>
      </c>
      <c r="K7" s="120">
        <f t="shared" si="1"/>
        <v>48567650</v>
      </c>
      <c r="L7" s="121">
        <f t="shared" si="1"/>
        <v>158422350</v>
      </c>
      <c r="M7" s="120">
        <f t="shared" si="1"/>
        <v>46638141</v>
      </c>
      <c r="N7" s="121">
        <f t="shared" si="1"/>
        <v>142242916</v>
      </c>
      <c r="O7" s="120">
        <f t="shared" si="1"/>
        <v>51296668</v>
      </c>
      <c r="P7" s="121">
        <f t="shared" si="1"/>
        <v>161562681</v>
      </c>
      <c r="Q7" s="120">
        <f t="shared" si="1"/>
        <v>52267821</v>
      </c>
      <c r="R7" s="121">
        <f t="shared" si="1"/>
        <v>169901351</v>
      </c>
      <c r="S7" s="120">
        <f t="shared" si="1"/>
        <v>49008560</v>
      </c>
      <c r="T7" s="121">
        <f t="shared" si="1"/>
        <v>153162463</v>
      </c>
      <c r="U7" s="120">
        <f t="shared" si="1"/>
        <v>61451600</v>
      </c>
      <c r="V7" s="121">
        <f t="shared" si="1"/>
        <v>189579578</v>
      </c>
      <c r="W7" s="120">
        <f t="shared" si="1"/>
        <v>59766969</v>
      </c>
      <c r="X7" s="121">
        <f t="shared" si="1"/>
        <v>180111084</v>
      </c>
      <c r="Y7" s="120">
        <f t="shared" si="1"/>
        <v>57298968</v>
      </c>
      <c r="Z7" s="121">
        <f t="shared" si="1"/>
        <v>194024494</v>
      </c>
      <c r="AA7" s="120">
        <f t="shared" si="1"/>
        <v>599107939</v>
      </c>
      <c r="AB7" s="121">
        <f t="shared" si="1"/>
        <v>1882305583</v>
      </c>
    </row>
    <row r="8" spans="1:28" x14ac:dyDescent="0.2">
      <c r="A8" s="17" t="s">
        <v>227</v>
      </c>
      <c r="B8" s="18"/>
      <c r="C8" s="122">
        <f t="shared" ref="C8:AB8" si="2">SUM(C9:C15)</f>
        <v>27488730</v>
      </c>
      <c r="D8" s="123">
        <f t="shared" si="2"/>
        <v>64346540</v>
      </c>
      <c r="E8" s="122">
        <f t="shared" si="2"/>
        <v>28978741</v>
      </c>
      <c r="F8" s="123">
        <f t="shared" si="2"/>
        <v>72293644</v>
      </c>
      <c r="G8" s="122">
        <f t="shared" si="2"/>
        <v>32612113</v>
      </c>
      <c r="H8" s="123">
        <f t="shared" si="2"/>
        <v>86231598</v>
      </c>
      <c r="I8" s="122">
        <f t="shared" si="2"/>
        <v>26009973</v>
      </c>
      <c r="J8" s="123">
        <f t="shared" si="2"/>
        <v>71423003</v>
      </c>
      <c r="K8" s="122">
        <f t="shared" si="2"/>
        <v>32743031</v>
      </c>
      <c r="L8" s="123">
        <f t="shared" si="2"/>
        <v>87884187</v>
      </c>
      <c r="M8" s="122">
        <f t="shared" si="2"/>
        <v>32518646</v>
      </c>
      <c r="N8" s="123">
        <f t="shared" si="2"/>
        <v>82848554</v>
      </c>
      <c r="O8" s="122">
        <f t="shared" si="2"/>
        <v>34521761</v>
      </c>
      <c r="P8" s="123">
        <f t="shared" si="2"/>
        <v>89475485</v>
      </c>
      <c r="Q8" s="122">
        <f t="shared" si="2"/>
        <v>36229206</v>
      </c>
      <c r="R8" s="123">
        <f t="shared" si="2"/>
        <v>99591991</v>
      </c>
      <c r="S8" s="122">
        <f t="shared" si="2"/>
        <v>33267914</v>
      </c>
      <c r="T8" s="123">
        <f t="shared" si="2"/>
        <v>83035233</v>
      </c>
      <c r="U8" s="122">
        <f t="shared" si="2"/>
        <v>41976088</v>
      </c>
      <c r="V8" s="123">
        <f t="shared" si="2"/>
        <v>104069032</v>
      </c>
      <c r="W8" s="122">
        <f t="shared" si="2"/>
        <v>38438813</v>
      </c>
      <c r="X8" s="123">
        <f t="shared" si="2"/>
        <v>94821979</v>
      </c>
      <c r="Y8" s="122">
        <f t="shared" si="2"/>
        <v>37508910</v>
      </c>
      <c r="Z8" s="123">
        <f t="shared" si="2"/>
        <v>99916316</v>
      </c>
      <c r="AA8" s="122">
        <f t="shared" si="2"/>
        <v>402293926</v>
      </c>
      <c r="AB8" s="123">
        <f t="shared" si="2"/>
        <v>1035937562</v>
      </c>
    </row>
    <row r="9" spans="1:28" hidden="1" outlineLevel="1" x14ac:dyDescent="0.2">
      <c r="A9" s="189" t="s">
        <v>3</v>
      </c>
      <c r="B9" s="19" t="s">
        <v>50</v>
      </c>
      <c r="C9" s="236">
        <v>4067326</v>
      </c>
      <c r="D9" s="237">
        <v>1879362</v>
      </c>
      <c r="E9" s="238">
        <v>3224138</v>
      </c>
      <c r="F9" s="237">
        <v>1677084</v>
      </c>
      <c r="G9" s="238">
        <v>4225080</v>
      </c>
      <c r="H9" s="237">
        <v>2189704</v>
      </c>
      <c r="I9" s="238">
        <v>4115973</v>
      </c>
      <c r="J9" s="237">
        <v>1919668</v>
      </c>
      <c r="K9" s="238">
        <v>4409995</v>
      </c>
      <c r="L9" s="237">
        <v>2318570</v>
      </c>
      <c r="M9" s="238">
        <v>4163741</v>
      </c>
      <c r="N9" s="237">
        <v>2098970</v>
      </c>
      <c r="O9" s="238">
        <v>4845306</v>
      </c>
      <c r="P9" s="237">
        <v>2034683</v>
      </c>
      <c r="Q9" s="238">
        <v>4395097</v>
      </c>
      <c r="R9" s="237">
        <v>2246977</v>
      </c>
      <c r="S9" s="238">
        <v>4182566</v>
      </c>
      <c r="T9" s="237">
        <v>1831402</v>
      </c>
      <c r="U9" s="238">
        <v>6246432</v>
      </c>
      <c r="V9" s="237">
        <v>2346070</v>
      </c>
      <c r="W9" s="238">
        <v>5308260</v>
      </c>
      <c r="X9" s="237">
        <v>1926913</v>
      </c>
      <c r="Y9" s="238">
        <v>3829181</v>
      </c>
      <c r="Z9" s="238">
        <v>1621230</v>
      </c>
      <c r="AA9" s="236">
        <f t="shared" ref="AA9:AB42" si="3">C9+E9+G9+I9+K9+M9+O9+Q9+S9+U9+W9+Y9</f>
        <v>53013095</v>
      </c>
      <c r="AB9" s="237">
        <f t="shared" si="3"/>
        <v>24090633</v>
      </c>
    </row>
    <row r="10" spans="1:28" hidden="1" outlineLevel="1" x14ac:dyDescent="0.2">
      <c r="A10" s="189" t="s">
        <v>4</v>
      </c>
      <c r="B10" s="19" t="s">
        <v>51</v>
      </c>
      <c r="C10" s="236">
        <v>7533645</v>
      </c>
      <c r="D10" s="237">
        <v>17114554</v>
      </c>
      <c r="E10" s="238">
        <v>8086803</v>
      </c>
      <c r="F10" s="237">
        <v>18189003</v>
      </c>
      <c r="G10" s="238">
        <v>9937002</v>
      </c>
      <c r="H10" s="237">
        <v>21420675</v>
      </c>
      <c r="I10" s="238">
        <v>7514858</v>
      </c>
      <c r="J10" s="237">
        <v>19511597</v>
      </c>
      <c r="K10" s="238">
        <v>10282311</v>
      </c>
      <c r="L10" s="237">
        <v>22829591</v>
      </c>
      <c r="M10" s="238">
        <v>10022954</v>
      </c>
      <c r="N10" s="237">
        <v>22441720</v>
      </c>
      <c r="O10" s="238">
        <v>9899721</v>
      </c>
      <c r="P10" s="237">
        <v>21534676</v>
      </c>
      <c r="Q10" s="238">
        <v>11205752</v>
      </c>
      <c r="R10" s="237">
        <v>25871416</v>
      </c>
      <c r="S10" s="238">
        <v>10410483</v>
      </c>
      <c r="T10" s="237">
        <v>21508169</v>
      </c>
      <c r="U10" s="238">
        <v>12007121</v>
      </c>
      <c r="V10" s="237">
        <v>29389432</v>
      </c>
      <c r="W10" s="238">
        <v>9344816</v>
      </c>
      <c r="X10" s="237">
        <v>24967927</v>
      </c>
      <c r="Y10" s="238">
        <v>10983104</v>
      </c>
      <c r="Z10" s="238">
        <v>28337727</v>
      </c>
      <c r="AA10" s="236">
        <f t="shared" si="3"/>
        <v>117228570</v>
      </c>
      <c r="AB10" s="237">
        <f t="shared" si="3"/>
        <v>273116487</v>
      </c>
    </row>
    <row r="11" spans="1:28" hidden="1" outlineLevel="1" x14ac:dyDescent="0.2">
      <c r="A11" s="189" t="s">
        <v>5</v>
      </c>
      <c r="B11" s="19" t="s">
        <v>52</v>
      </c>
      <c r="C11" s="236">
        <v>3403526</v>
      </c>
      <c r="D11" s="237">
        <v>4419900</v>
      </c>
      <c r="E11" s="238">
        <v>3849134</v>
      </c>
      <c r="F11" s="237">
        <v>4259112</v>
      </c>
      <c r="G11" s="238">
        <v>3462693</v>
      </c>
      <c r="H11" s="237">
        <v>4476894</v>
      </c>
      <c r="I11" s="238">
        <v>1844933</v>
      </c>
      <c r="J11" s="237">
        <v>2606392</v>
      </c>
      <c r="K11" s="238">
        <v>2363328</v>
      </c>
      <c r="L11" s="237">
        <v>3405740</v>
      </c>
      <c r="M11" s="238">
        <v>3541046</v>
      </c>
      <c r="N11" s="237">
        <v>4411859</v>
      </c>
      <c r="O11" s="238">
        <v>4853852</v>
      </c>
      <c r="P11" s="237">
        <v>5169262</v>
      </c>
      <c r="Q11" s="238">
        <v>5404273</v>
      </c>
      <c r="R11" s="237">
        <v>5688494</v>
      </c>
      <c r="S11" s="238">
        <v>4764849</v>
      </c>
      <c r="T11" s="237">
        <v>5426825</v>
      </c>
      <c r="U11" s="238">
        <v>6011500</v>
      </c>
      <c r="V11" s="237">
        <v>6280354</v>
      </c>
      <c r="W11" s="238">
        <v>7361629</v>
      </c>
      <c r="X11" s="237">
        <v>7969253</v>
      </c>
      <c r="Y11" s="238">
        <v>7029228</v>
      </c>
      <c r="Z11" s="238">
        <v>7163414</v>
      </c>
      <c r="AA11" s="236">
        <f t="shared" si="3"/>
        <v>53889991</v>
      </c>
      <c r="AB11" s="237">
        <f t="shared" si="3"/>
        <v>61277499</v>
      </c>
    </row>
    <row r="12" spans="1:28" hidden="1" outlineLevel="1" x14ac:dyDescent="0.2">
      <c r="A12" s="189" t="s">
        <v>6</v>
      </c>
      <c r="B12" s="19" t="s">
        <v>53</v>
      </c>
      <c r="C12" s="236">
        <v>34059</v>
      </c>
      <c r="D12" s="237">
        <v>237081</v>
      </c>
      <c r="E12" s="238">
        <v>81226</v>
      </c>
      <c r="F12" s="237">
        <v>485680</v>
      </c>
      <c r="G12" s="238">
        <v>177347</v>
      </c>
      <c r="H12" s="237">
        <v>839955</v>
      </c>
      <c r="I12" s="238">
        <v>125997</v>
      </c>
      <c r="J12" s="237">
        <v>736779</v>
      </c>
      <c r="K12" s="238">
        <v>146984</v>
      </c>
      <c r="L12" s="237">
        <v>752379</v>
      </c>
      <c r="M12" s="238">
        <v>92915</v>
      </c>
      <c r="N12" s="237">
        <v>667539</v>
      </c>
      <c r="O12" s="238">
        <v>209449</v>
      </c>
      <c r="P12" s="237">
        <v>1277452</v>
      </c>
      <c r="Q12" s="238">
        <v>111413</v>
      </c>
      <c r="R12" s="237">
        <v>756410</v>
      </c>
      <c r="S12" s="238">
        <v>79141</v>
      </c>
      <c r="T12" s="237">
        <v>772160</v>
      </c>
      <c r="U12" s="238">
        <v>191797</v>
      </c>
      <c r="V12" s="237">
        <v>1206262</v>
      </c>
      <c r="W12" s="238">
        <v>102094</v>
      </c>
      <c r="X12" s="237">
        <v>584469</v>
      </c>
      <c r="Y12" s="238">
        <v>229266</v>
      </c>
      <c r="Z12" s="238">
        <v>1066303</v>
      </c>
      <c r="AA12" s="236">
        <f t="shared" si="3"/>
        <v>1581688</v>
      </c>
      <c r="AB12" s="237">
        <f t="shared" si="3"/>
        <v>9382469</v>
      </c>
    </row>
    <row r="13" spans="1:28" hidden="1" outlineLevel="1" x14ac:dyDescent="0.2">
      <c r="A13" s="189" t="s">
        <v>7</v>
      </c>
      <c r="B13" s="19" t="s">
        <v>107</v>
      </c>
      <c r="C13" s="236">
        <v>4111601</v>
      </c>
      <c r="D13" s="237">
        <v>17727026</v>
      </c>
      <c r="E13" s="238">
        <v>4985490</v>
      </c>
      <c r="F13" s="237">
        <v>21401115</v>
      </c>
      <c r="G13" s="238">
        <v>5374846</v>
      </c>
      <c r="H13" s="237">
        <v>25075756</v>
      </c>
      <c r="I13" s="238">
        <v>5312738</v>
      </c>
      <c r="J13" s="237">
        <v>19595568</v>
      </c>
      <c r="K13" s="238">
        <v>6432831</v>
      </c>
      <c r="L13" s="237">
        <v>27371132</v>
      </c>
      <c r="M13" s="238">
        <v>5647842</v>
      </c>
      <c r="N13" s="237">
        <v>21941546</v>
      </c>
      <c r="O13" s="238">
        <v>5103844</v>
      </c>
      <c r="P13" s="237">
        <v>26620707</v>
      </c>
      <c r="Q13" s="238">
        <v>5394266</v>
      </c>
      <c r="R13" s="237">
        <v>28490337</v>
      </c>
      <c r="S13" s="238">
        <v>4832362</v>
      </c>
      <c r="T13" s="237">
        <v>21574610</v>
      </c>
      <c r="U13" s="238">
        <v>6255360</v>
      </c>
      <c r="V13" s="237">
        <v>25990381</v>
      </c>
      <c r="W13" s="238">
        <v>5500040</v>
      </c>
      <c r="X13" s="237">
        <v>22430199</v>
      </c>
      <c r="Y13" s="238">
        <v>4959971</v>
      </c>
      <c r="Z13" s="238">
        <v>22922316</v>
      </c>
      <c r="AA13" s="236">
        <f t="shared" si="3"/>
        <v>63911191</v>
      </c>
      <c r="AB13" s="237">
        <f t="shared" si="3"/>
        <v>281140693</v>
      </c>
    </row>
    <row r="14" spans="1:28" hidden="1" outlineLevel="1" x14ac:dyDescent="0.2">
      <c r="A14" s="189" t="s">
        <v>8</v>
      </c>
      <c r="B14" s="19" t="s">
        <v>54</v>
      </c>
      <c r="C14" s="236">
        <v>1961329</v>
      </c>
      <c r="D14" s="237">
        <v>4735496</v>
      </c>
      <c r="E14" s="238">
        <v>2764688</v>
      </c>
      <c r="F14" s="237">
        <v>6175639</v>
      </c>
      <c r="G14" s="238">
        <v>2973192</v>
      </c>
      <c r="H14" s="237">
        <v>7228037</v>
      </c>
      <c r="I14" s="238">
        <v>2477543</v>
      </c>
      <c r="J14" s="237">
        <v>7179836</v>
      </c>
      <c r="K14" s="238">
        <v>3510578</v>
      </c>
      <c r="L14" s="237">
        <v>9089842</v>
      </c>
      <c r="M14" s="238">
        <v>3134380</v>
      </c>
      <c r="N14" s="237">
        <v>7946129</v>
      </c>
      <c r="O14" s="238">
        <v>2832429</v>
      </c>
      <c r="P14" s="237">
        <v>8029888</v>
      </c>
      <c r="Q14" s="238">
        <v>2658219</v>
      </c>
      <c r="R14" s="237">
        <v>8231445</v>
      </c>
      <c r="S14" s="238">
        <v>2426119</v>
      </c>
      <c r="T14" s="237">
        <v>6687358</v>
      </c>
      <c r="U14" s="238">
        <v>2955610</v>
      </c>
      <c r="V14" s="237">
        <v>8225225</v>
      </c>
      <c r="W14" s="238">
        <v>2511122</v>
      </c>
      <c r="X14" s="237">
        <v>6407208</v>
      </c>
      <c r="Y14" s="238">
        <v>2773621</v>
      </c>
      <c r="Z14" s="238">
        <v>8823736</v>
      </c>
      <c r="AA14" s="236">
        <f t="shared" si="3"/>
        <v>32978830</v>
      </c>
      <c r="AB14" s="237">
        <f t="shared" si="3"/>
        <v>88759839</v>
      </c>
    </row>
    <row r="15" spans="1:28" hidden="1" outlineLevel="1" x14ac:dyDescent="0.2">
      <c r="A15" s="189" t="s">
        <v>9</v>
      </c>
      <c r="B15" s="19" t="s">
        <v>55</v>
      </c>
      <c r="C15" s="236">
        <v>6377244</v>
      </c>
      <c r="D15" s="237">
        <v>18233121</v>
      </c>
      <c r="E15" s="238">
        <v>5987262</v>
      </c>
      <c r="F15" s="237">
        <v>20106011</v>
      </c>
      <c r="G15" s="238">
        <v>6461953</v>
      </c>
      <c r="H15" s="237">
        <v>25000577</v>
      </c>
      <c r="I15" s="238">
        <v>4617931</v>
      </c>
      <c r="J15" s="237">
        <v>19873163</v>
      </c>
      <c r="K15" s="238">
        <v>5597004</v>
      </c>
      <c r="L15" s="237">
        <v>22116933</v>
      </c>
      <c r="M15" s="238">
        <v>5915768</v>
      </c>
      <c r="N15" s="237">
        <v>23340791</v>
      </c>
      <c r="O15" s="238">
        <v>6777160</v>
      </c>
      <c r="P15" s="237">
        <v>24808817</v>
      </c>
      <c r="Q15" s="238">
        <v>7060186</v>
      </c>
      <c r="R15" s="237">
        <v>28306912</v>
      </c>
      <c r="S15" s="238">
        <v>6572394</v>
      </c>
      <c r="T15" s="237">
        <v>25234709</v>
      </c>
      <c r="U15" s="238">
        <v>8308268</v>
      </c>
      <c r="V15" s="237">
        <v>30631308</v>
      </c>
      <c r="W15" s="238">
        <v>8310852</v>
      </c>
      <c r="X15" s="237">
        <v>30536010</v>
      </c>
      <c r="Y15" s="238">
        <v>7704539</v>
      </c>
      <c r="Z15" s="238">
        <v>29981590</v>
      </c>
      <c r="AA15" s="236">
        <f t="shared" si="3"/>
        <v>79690561</v>
      </c>
      <c r="AB15" s="237">
        <f t="shared" si="3"/>
        <v>298169942</v>
      </c>
    </row>
    <row r="16" spans="1:28" collapsed="1" x14ac:dyDescent="0.2">
      <c r="A16" s="20" t="s">
        <v>126</v>
      </c>
      <c r="B16" s="18"/>
      <c r="C16" s="178">
        <f t="shared" ref="C16:AB16" si="4">SUM(C17:C22)</f>
        <v>14353789</v>
      </c>
      <c r="D16" s="179">
        <f t="shared" si="4"/>
        <v>59753229</v>
      </c>
      <c r="E16" s="178">
        <f t="shared" si="4"/>
        <v>14823677</v>
      </c>
      <c r="F16" s="179">
        <f t="shared" si="4"/>
        <v>58358719</v>
      </c>
      <c r="G16" s="178">
        <f t="shared" si="4"/>
        <v>16397737</v>
      </c>
      <c r="H16" s="179">
        <f t="shared" si="4"/>
        <v>66955878</v>
      </c>
      <c r="I16" s="178">
        <f t="shared" si="4"/>
        <v>12146802</v>
      </c>
      <c r="J16" s="179">
        <f t="shared" si="4"/>
        <v>53936055</v>
      </c>
      <c r="K16" s="178">
        <f t="shared" si="4"/>
        <v>15824619</v>
      </c>
      <c r="L16" s="179">
        <f t="shared" si="4"/>
        <v>70538163</v>
      </c>
      <c r="M16" s="178">
        <f t="shared" si="4"/>
        <v>14119495</v>
      </c>
      <c r="N16" s="179">
        <f t="shared" si="4"/>
        <v>59394362</v>
      </c>
      <c r="O16" s="178">
        <f t="shared" si="4"/>
        <v>16774907</v>
      </c>
      <c r="P16" s="179">
        <f t="shared" si="4"/>
        <v>72087196</v>
      </c>
      <c r="Q16" s="178">
        <f t="shared" si="4"/>
        <v>16038615</v>
      </c>
      <c r="R16" s="179">
        <f t="shared" si="4"/>
        <v>70309360</v>
      </c>
      <c r="S16" s="178">
        <f t="shared" si="4"/>
        <v>15740646</v>
      </c>
      <c r="T16" s="179">
        <f t="shared" si="4"/>
        <v>70127230</v>
      </c>
      <c r="U16" s="178">
        <f t="shared" si="4"/>
        <v>19475512</v>
      </c>
      <c r="V16" s="179">
        <f t="shared" si="4"/>
        <v>85510546</v>
      </c>
      <c r="W16" s="178">
        <f t="shared" si="4"/>
        <v>21328156</v>
      </c>
      <c r="X16" s="179">
        <f t="shared" si="4"/>
        <v>85289105</v>
      </c>
      <c r="Y16" s="178">
        <f t="shared" si="4"/>
        <v>19790058</v>
      </c>
      <c r="Z16" s="179">
        <f t="shared" si="4"/>
        <v>94108178</v>
      </c>
      <c r="AA16" s="178">
        <f t="shared" si="4"/>
        <v>196814013</v>
      </c>
      <c r="AB16" s="179">
        <f t="shared" si="4"/>
        <v>846368021</v>
      </c>
    </row>
    <row r="17" spans="1:28" hidden="1" outlineLevel="1" x14ac:dyDescent="0.2">
      <c r="A17" s="189" t="s">
        <v>10</v>
      </c>
      <c r="B17" s="19" t="s">
        <v>108</v>
      </c>
      <c r="C17" s="236">
        <v>1182362</v>
      </c>
      <c r="D17" s="237">
        <v>3194823</v>
      </c>
      <c r="E17" s="238">
        <v>1488857</v>
      </c>
      <c r="F17" s="237">
        <v>3202207</v>
      </c>
      <c r="G17" s="238">
        <v>1724668</v>
      </c>
      <c r="H17" s="237">
        <v>3357311</v>
      </c>
      <c r="I17" s="238">
        <v>1190650</v>
      </c>
      <c r="J17" s="237">
        <v>3704202</v>
      </c>
      <c r="K17" s="238">
        <v>1734946</v>
      </c>
      <c r="L17" s="237">
        <v>3276663</v>
      </c>
      <c r="M17" s="238">
        <v>1274021</v>
      </c>
      <c r="N17" s="237">
        <v>3451966</v>
      </c>
      <c r="O17" s="238">
        <v>1707129</v>
      </c>
      <c r="P17" s="237">
        <v>4242723</v>
      </c>
      <c r="Q17" s="238">
        <v>1792200</v>
      </c>
      <c r="R17" s="237">
        <v>3950414</v>
      </c>
      <c r="S17" s="238">
        <v>1952910</v>
      </c>
      <c r="T17" s="237">
        <v>4138946</v>
      </c>
      <c r="U17" s="238">
        <v>1985882</v>
      </c>
      <c r="V17" s="237">
        <v>3858537</v>
      </c>
      <c r="W17" s="238">
        <v>2234225</v>
      </c>
      <c r="X17" s="237">
        <v>4213865</v>
      </c>
      <c r="Y17" s="238">
        <v>2031882</v>
      </c>
      <c r="Z17" s="238">
        <v>4926385</v>
      </c>
      <c r="AA17" s="236">
        <f t="shared" si="3"/>
        <v>20299732</v>
      </c>
      <c r="AB17" s="237">
        <f t="shared" si="3"/>
        <v>45518042</v>
      </c>
    </row>
    <row r="18" spans="1:28" hidden="1" outlineLevel="1" x14ac:dyDescent="0.2">
      <c r="A18" s="189" t="s">
        <v>11</v>
      </c>
      <c r="B18" s="19" t="s">
        <v>56</v>
      </c>
      <c r="C18" s="236">
        <v>4500957</v>
      </c>
      <c r="D18" s="237">
        <v>13788977</v>
      </c>
      <c r="E18" s="238">
        <v>4073583</v>
      </c>
      <c r="F18" s="237">
        <v>12576742</v>
      </c>
      <c r="G18" s="238">
        <v>4170161</v>
      </c>
      <c r="H18" s="237">
        <v>13333369</v>
      </c>
      <c r="I18" s="238">
        <v>2951668</v>
      </c>
      <c r="J18" s="237">
        <v>11354302</v>
      </c>
      <c r="K18" s="238">
        <v>3274096</v>
      </c>
      <c r="L18" s="237">
        <v>11887415</v>
      </c>
      <c r="M18" s="238">
        <v>3555243</v>
      </c>
      <c r="N18" s="237">
        <v>12566044</v>
      </c>
      <c r="O18" s="238">
        <v>3822635</v>
      </c>
      <c r="P18" s="237">
        <v>12728194</v>
      </c>
      <c r="Q18" s="238">
        <v>4032962</v>
      </c>
      <c r="R18" s="237">
        <v>14663843</v>
      </c>
      <c r="S18" s="238">
        <v>4297964</v>
      </c>
      <c r="T18" s="237">
        <v>14607048</v>
      </c>
      <c r="U18" s="238">
        <v>4409599</v>
      </c>
      <c r="V18" s="237">
        <v>15472554</v>
      </c>
      <c r="W18" s="238">
        <v>6103973</v>
      </c>
      <c r="X18" s="237">
        <v>17552578</v>
      </c>
      <c r="Y18" s="238">
        <v>5027375</v>
      </c>
      <c r="Z18" s="238">
        <v>16594532</v>
      </c>
      <c r="AA18" s="236">
        <f t="shared" si="3"/>
        <v>50220216</v>
      </c>
      <c r="AB18" s="237">
        <f t="shared" si="3"/>
        <v>167125598</v>
      </c>
    </row>
    <row r="19" spans="1:28" hidden="1" outlineLevel="1" x14ac:dyDescent="0.2">
      <c r="A19" s="189" t="s">
        <v>12</v>
      </c>
      <c r="B19" s="19" t="s">
        <v>57</v>
      </c>
      <c r="C19" s="236">
        <v>2374806</v>
      </c>
      <c r="D19" s="237">
        <v>4809880</v>
      </c>
      <c r="E19" s="238">
        <v>2886668</v>
      </c>
      <c r="F19" s="237">
        <v>5465992</v>
      </c>
      <c r="G19" s="238">
        <v>3265481</v>
      </c>
      <c r="H19" s="237">
        <v>6058348</v>
      </c>
      <c r="I19" s="238">
        <v>2637615</v>
      </c>
      <c r="J19" s="237">
        <v>5285733</v>
      </c>
      <c r="K19" s="238">
        <v>3351755</v>
      </c>
      <c r="L19" s="237">
        <v>6978703</v>
      </c>
      <c r="M19" s="238">
        <v>3407748</v>
      </c>
      <c r="N19" s="237">
        <v>5948709</v>
      </c>
      <c r="O19" s="238">
        <v>3526413</v>
      </c>
      <c r="P19" s="237">
        <v>7085615</v>
      </c>
      <c r="Q19" s="238">
        <v>3192284</v>
      </c>
      <c r="R19" s="237">
        <v>6573678</v>
      </c>
      <c r="S19" s="238">
        <v>2749394</v>
      </c>
      <c r="T19" s="237">
        <v>5847452</v>
      </c>
      <c r="U19" s="238">
        <v>3931338</v>
      </c>
      <c r="V19" s="237">
        <v>7975537</v>
      </c>
      <c r="W19" s="238">
        <v>4378085</v>
      </c>
      <c r="X19" s="237">
        <v>8057239</v>
      </c>
      <c r="Y19" s="238">
        <v>3471545</v>
      </c>
      <c r="Z19" s="238">
        <v>6750035</v>
      </c>
      <c r="AA19" s="236">
        <f t="shared" si="3"/>
        <v>39173132</v>
      </c>
      <c r="AB19" s="237">
        <f t="shared" si="3"/>
        <v>76836921</v>
      </c>
    </row>
    <row r="20" spans="1:28" hidden="1" outlineLevel="1" x14ac:dyDescent="0.2">
      <c r="A20" s="189" t="s">
        <v>13</v>
      </c>
      <c r="B20" s="19" t="s">
        <v>58</v>
      </c>
      <c r="C20" s="236">
        <v>2053299</v>
      </c>
      <c r="D20" s="237">
        <v>8733077</v>
      </c>
      <c r="E20" s="238">
        <v>2571705</v>
      </c>
      <c r="F20" s="237">
        <v>10864782</v>
      </c>
      <c r="G20" s="238">
        <v>3003301</v>
      </c>
      <c r="H20" s="237">
        <v>12189201</v>
      </c>
      <c r="I20" s="238">
        <v>2385725</v>
      </c>
      <c r="J20" s="237">
        <v>11176344</v>
      </c>
      <c r="K20" s="238">
        <v>3058233</v>
      </c>
      <c r="L20" s="237">
        <v>13416980</v>
      </c>
      <c r="M20" s="238">
        <v>2603534</v>
      </c>
      <c r="N20" s="237">
        <v>12482515</v>
      </c>
      <c r="O20" s="238">
        <v>2967756</v>
      </c>
      <c r="P20" s="237">
        <v>13779590</v>
      </c>
      <c r="Q20" s="238">
        <v>3097140</v>
      </c>
      <c r="R20" s="237">
        <v>14885902</v>
      </c>
      <c r="S20" s="238">
        <v>2509786</v>
      </c>
      <c r="T20" s="237">
        <v>11706416</v>
      </c>
      <c r="U20" s="238">
        <v>3315036</v>
      </c>
      <c r="V20" s="237">
        <v>14646896</v>
      </c>
      <c r="W20" s="238">
        <v>3167932</v>
      </c>
      <c r="X20" s="237">
        <v>15361406</v>
      </c>
      <c r="Y20" s="238">
        <v>3094590</v>
      </c>
      <c r="Z20" s="238">
        <v>16598451</v>
      </c>
      <c r="AA20" s="236">
        <f t="shared" si="3"/>
        <v>33828037</v>
      </c>
      <c r="AB20" s="237">
        <f t="shared" si="3"/>
        <v>155841560</v>
      </c>
    </row>
    <row r="21" spans="1:28" hidden="1" outlineLevel="1" x14ac:dyDescent="0.2">
      <c r="A21" s="189" t="s">
        <v>14</v>
      </c>
      <c r="B21" s="19" t="s">
        <v>109</v>
      </c>
      <c r="C21" s="236">
        <v>4239842</v>
      </c>
      <c r="D21" s="237">
        <v>28992349</v>
      </c>
      <c r="E21" s="238">
        <v>3801827</v>
      </c>
      <c r="F21" s="237">
        <v>26196727</v>
      </c>
      <c r="G21" s="238">
        <v>4232991</v>
      </c>
      <c r="H21" s="237">
        <v>31976344</v>
      </c>
      <c r="I21" s="238">
        <v>2977986</v>
      </c>
      <c r="J21" s="237">
        <v>22175901</v>
      </c>
      <c r="K21" s="238">
        <v>4405589</v>
      </c>
      <c r="L21" s="237">
        <v>34978402</v>
      </c>
      <c r="M21" s="238">
        <v>3260175</v>
      </c>
      <c r="N21" s="237">
        <v>24794583</v>
      </c>
      <c r="O21" s="238">
        <v>4750341</v>
      </c>
      <c r="P21" s="237">
        <v>34142492</v>
      </c>
      <c r="Q21" s="238">
        <v>3924029</v>
      </c>
      <c r="R21" s="237">
        <v>30235523</v>
      </c>
      <c r="S21" s="238">
        <v>4221009</v>
      </c>
      <c r="T21" s="237">
        <v>33274481</v>
      </c>
      <c r="U21" s="238">
        <v>5828551</v>
      </c>
      <c r="V21" s="237">
        <v>43387552</v>
      </c>
      <c r="W21" s="238">
        <v>5443205</v>
      </c>
      <c r="X21" s="237">
        <v>39978813</v>
      </c>
      <c r="Y21" s="238">
        <v>6137615</v>
      </c>
      <c r="Z21" s="238">
        <v>48503886</v>
      </c>
      <c r="AA21" s="236">
        <f t="shared" si="3"/>
        <v>53223160</v>
      </c>
      <c r="AB21" s="237">
        <f t="shared" si="3"/>
        <v>398637053</v>
      </c>
    </row>
    <row r="22" spans="1:28" hidden="1" outlineLevel="1" x14ac:dyDescent="0.2">
      <c r="A22" s="189" t="s">
        <v>120</v>
      </c>
      <c r="B22" s="19" t="s">
        <v>122</v>
      </c>
      <c r="C22" s="236">
        <v>2523</v>
      </c>
      <c r="D22" s="237">
        <v>234123</v>
      </c>
      <c r="E22" s="238">
        <v>1037</v>
      </c>
      <c r="F22" s="237">
        <v>52269</v>
      </c>
      <c r="G22" s="238">
        <v>1135</v>
      </c>
      <c r="H22" s="237">
        <v>41305</v>
      </c>
      <c r="I22" s="238">
        <v>3158</v>
      </c>
      <c r="J22" s="237">
        <v>239573</v>
      </c>
      <c r="K22" s="238"/>
      <c r="L22" s="237"/>
      <c r="M22" s="238">
        <v>18774</v>
      </c>
      <c r="N22" s="237">
        <v>150545</v>
      </c>
      <c r="O22" s="238">
        <v>633</v>
      </c>
      <c r="P22" s="237">
        <v>108582</v>
      </c>
      <c r="Q22" s="238"/>
      <c r="R22" s="237"/>
      <c r="S22" s="238">
        <v>9583</v>
      </c>
      <c r="T22" s="237">
        <v>552887</v>
      </c>
      <c r="U22" s="238">
        <v>5106</v>
      </c>
      <c r="V22" s="237">
        <v>169470</v>
      </c>
      <c r="W22" s="238">
        <v>736</v>
      </c>
      <c r="X22" s="237">
        <v>125204</v>
      </c>
      <c r="Y22" s="238">
        <v>27051</v>
      </c>
      <c r="Z22" s="238">
        <v>734889</v>
      </c>
      <c r="AA22" s="236">
        <f t="shared" si="3"/>
        <v>69736</v>
      </c>
      <c r="AB22" s="237">
        <f t="shared" si="3"/>
        <v>2408847</v>
      </c>
    </row>
    <row r="23" spans="1:28" collapsed="1" x14ac:dyDescent="0.2">
      <c r="A23" s="17" t="s">
        <v>127</v>
      </c>
      <c r="B23" s="18"/>
      <c r="C23" s="178">
        <f t="shared" ref="C23:AB23" si="5">C24+C29+C35+C48+C52</f>
        <v>293577864</v>
      </c>
      <c r="D23" s="179">
        <f t="shared" si="5"/>
        <v>323314946</v>
      </c>
      <c r="E23" s="178">
        <f t="shared" si="5"/>
        <v>271482236</v>
      </c>
      <c r="F23" s="179">
        <f t="shared" si="5"/>
        <v>301365714</v>
      </c>
      <c r="G23" s="178">
        <f t="shared" si="5"/>
        <v>284760527</v>
      </c>
      <c r="H23" s="179">
        <f t="shared" si="5"/>
        <v>340488348</v>
      </c>
      <c r="I23" s="178">
        <f t="shared" si="5"/>
        <v>271181906</v>
      </c>
      <c r="J23" s="179">
        <f t="shared" si="5"/>
        <v>329791162</v>
      </c>
      <c r="K23" s="178">
        <f t="shared" si="5"/>
        <v>313943830</v>
      </c>
      <c r="L23" s="179">
        <f t="shared" si="5"/>
        <v>361419179</v>
      </c>
      <c r="M23" s="178">
        <f t="shared" si="5"/>
        <v>254421726</v>
      </c>
      <c r="N23" s="179">
        <f t="shared" si="5"/>
        <v>279285383</v>
      </c>
      <c r="O23" s="178">
        <f t="shared" si="5"/>
        <v>330176016</v>
      </c>
      <c r="P23" s="179">
        <f t="shared" si="5"/>
        <v>348040357</v>
      </c>
      <c r="Q23" s="178">
        <f t="shared" si="5"/>
        <v>331192190</v>
      </c>
      <c r="R23" s="179">
        <f t="shared" si="5"/>
        <v>364401514</v>
      </c>
      <c r="S23" s="178">
        <f t="shared" si="5"/>
        <v>256592997</v>
      </c>
      <c r="T23" s="179">
        <f t="shared" si="5"/>
        <v>280648609</v>
      </c>
      <c r="U23" s="178">
        <f t="shared" si="5"/>
        <v>356022756</v>
      </c>
      <c r="V23" s="179">
        <f t="shared" si="5"/>
        <v>408511433</v>
      </c>
      <c r="W23" s="178">
        <f t="shared" si="5"/>
        <v>337138007</v>
      </c>
      <c r="X23" s="179">
        <f t="shared" si="5"/>
        <v>385207658</v>
      </c>
      <c r="Y23" s="178">
        <f t="shared" si="5"/>
        <v>302648208</v>
      </c>
      <c r="Z23" s="179">
        <f t="shared" si="5"/>
        <v>349993166</v>
      </c>
      <c r="AA23" s="178">
        <f t="shared" si="5"/>
        <v>3603138263</v>
      </c>
      <c r="AB23" s="179">
        <f t="shared" si="5"/>
        <v>4072467469</v>
      </c>
    </row>
    <row r="24" spans="1:28" x14ac:dyDescent="0.2">
      <c r="A24" s="20" t="s">
        <v>128</v>
      </c>
      <c r="B24" s="18"/>
      <c r="C24" s="178">
        <f t="shared" ref="C24:AB24" si="6">SUM(C25:C28)</f>
        <v>99074284</v>
      </c>
      <c r="D24" s="179">
        <f t="shared" si="6"/>
        <v>103195488</v>
      </c>
      <c r="E24" s="178">
        <f t="shared" si="6"/>
        <v>62537088</v>
      </c>
      <c r="F24" s="179">
        <f t="shared" si="6"/>
        <v>68148092</v>
      </c>
      <c r="G24" s="178">
        <f t="shared" si="6"/>
        <v>70339445</v>
      </c>
      <c r="H24" s="179">
        <f t="shared" si="6"/>
        <v>83720730</v>
      </c>
      <c r="I24" s="178">
        <f t="shared" si="6"/>
        <v>106436611</v>
      </c>
      <c r="J24" s="179">
        <f t="shared" si="6"/>
        <v>130954295</v>
      </c>
      <c r="K24" s="178">
        <f t="shared" si="6"/>
        <v>110379990</v>
      </c>
      <c r="L24" s="179">
        <f t="shared" si="6"/>
        <v>130917362</v>
      </c>
      <c r="M24" s="178">
        <f t="shared" si="6"/>
        <v>59258349</v>
      </c>
      <c r="N24" s="179">
        <f t="shared" si="6"/>
        <v>64146575</v>
      </c>
      <c r="O24" s="178">
        <f t="shared" si="6"/>
        <v>115019656</v>
      </c>
      <c r="P24" s="179">
        <f t="shared" si="6"/>
        <v>121974836</v>
      </c>
      <c r="Q24" s="178">
        <f t="shared" si="6"/>
        <v>93420861</v>
      </c>
      <c r="R24" s="179">
        <f t="shared" si="6"/>
        <v>105820429</v>
      </c>
      <c r="S24" s="178">
        <f t="shared" si="6"/>
        <v>41586190</v>
      </c>
      <c r="T24" s="179">
        <f t="shared" si="6"/>
        <v>53653236</v>
      </c>
      <c r="U24" s="178">
        <f t="shared" si="6"/>
        <v>111235239</v>
      </c>
      <c r="V24" s="179">
        <f t="shared" si="6"/>
        <v>128619899</v>
      </c>
      <c r="W24" s="178">
        <f t="shared" si="6"/>
        <v>121236541</v>
      </c>
      <c r="X24" s="179">
        <f t="shared" si="6"/>
        <v>132364916</v>
      </c>
      <c r="Y24" s="178">
        <f t="shared" si="6"/>
        <v>83201949</v>
      </c>
      <c r="Z24" s="179">
        <f t="shared" si="6"/>
        <v>94909085</v>
      </c>
      <c r="AA24" s="178">
        <f t="shared" si="6"/>
        <v>1073726203</v>
      </c>
      <c r="AB24" s="179">
        <f t="shared" si="6"/>
        <v>1218424943</v>
      </c>
    </row>
    <row r="25" spans="1:28" hidden="1" outlineLevel="1" x14ac:dyDescent="0.2">
      <c r="A25" s="190" t="s">
        <v>15</v>
      </c>
      <c r="B25" s="19" t="s">
        <v>59</v>
      </c>
      <c r="C25" s="236">
        <v>2221127</v>
      </c>
      <c r="D25" s="237">
        <v>2614152</v>
      </c>
      <c r="E25" s="238">
        <v>2594150</v>
      </c>
      <c r="F25" s="237">
        <v>3250657</v>
      </c>
      <c r="G25" s="238">
        <v>1426024</v>
      </c>
      <c r="H25" s="237">
        <v>1861643</v>
      </c>
      <c r="I25" s="238">
        <v>3028354</v>
      </c>
      <c r="J25" s="237">
        <v>4544457</v>
      </c>
      <c r="K25" s="238">
        <v>6074773</v>
      </c>
      <c r="L25" s="237">
        <v>9931777</v>
      </c>
      <c r="M25" s="238">
        <v>4029442</v>
      </c>
      <c r="N25" s="237">
        <v>6290175</v>
      </c>
      <c r="O25" s="238">
        <v>7300079</v>
      </c>
      <c r="P25" s="237">
        <v>11490796</v>
      </c>
      <c r="Q25" s="238">
        <v>7072730</v>
      </c>
      <c r="R25" s="237">
        <v>9433644</v>
      </c>
      <c r="S25" s="238">
        <v>8035894</v>
      </c>
      <c r="T25" s="237">
        <v>10345443</v>
      </c>
      <c r="U25" s="238">
        <v>5946277</v>
      </c>
      <c r="V25" s="237">
        <v>8433634</v>
      </c>
      <c r="W25" s="238">
        <v>1616870</v>
      </c>
      <c r="X25" s="237">
        <v>1409811</v>
      </c>
      <c r="Y25" s="238">
        <v>30161</v>
      </c>
      <c r="Z25" s="238">
        <v>19789</v>
      </c>
      <c r="AA25" s="236">
        <f t="shared" si="3"/>
        <v>49375881</v>
      </c>
      <c r="AB25" s="237">
        <f t="shared" si="3"/>
        <v>69625978</v>
      </c>
    </row>
    <row r="26" spans="1:28" hidden="1" outlineLevel="1" x14ac:dyDescent="0.2">
      <c r="A26" s="190" t="s">
        <v>121</v>
      </c>
      <c r="B26" s="19" t="s">
        <v>123</v>
      </c>
      <c r="C26" s="236"/>
      <c r="D26" s="237"/>
      <c r="E26" s="238"/>
      <c r="F26" s="237"/>
      <c r="G26" s="238"/>
      <c r="H26" s="237"/>
      <c r="I26" s="238">
        <v>25946</v>
      </c>
      <c r="J26" s="237">
        <v>71642</v>
      </c>
      <c r="K26" s="238">
        <v>14665</v>
      </c>
      <c r="L26" s="237">
        <v>38888</v>
      </c>
      <c r="M26" s="238">
        <v>21438</v>
      </c>
      <c r="N26" s="237">
        <v>56535</v>
      </c>
      <c r="O26" s="238"/>
      <c r="P26" s="237"/>
      <c r="Q26" s="238"/>
      <c r="R26" s="237"/>
      <c r="S26" s="238"/>
      <c r="T26" s="237"/>
      <c r="U26" s="238">
        <v>47024</v>
      </c>
      <c r="V26" s="237">
        <v>78054</v>
      </c>
      <c r="W26" s="238">
        <v>25000</v>
      </c>
      <c r="X26" s="237">
        <v>7121</v>
      </c>
      <c r="Y26" s="238">
        <v>22376</v>
      </c>
      <c r="Z26" s="238">
        <v>59312</v>
      </c>
      <c r="AA26" s="236">
        <f>C26+E26+G26+I26+K26+M26+O26+Q26+S26+U26+W26+Y26</f>
        <v>156449</v>
      </c>
      <c r="AB26" s="237">
        <f>D26+F26+H26+J26+L26+N26+P26+R26+T26+V26+X26+Z26</f>
        <v>311552</v>
      </c>
    </row>
    <row r="27" spans="1:28" hidden="1" outlineLevel="1" x14ac:dyDescent="0.2">
      <c r="A27" s="190" t="s">
        <v>16</v>
      </c>
      <c r="B27" s="19" t="s">
        <v>60</v>
      </c>
      <c r="C27" s="236">
        <v>95612639</v>
      </c>
      <c r="D27" s="237">
        <v>97517697</v>
      </c>
      <c r="E27" s="238">
        <v>58405301</v>
      </c>
      <c r="F27" s="237">
        <v>61191993</v>
      </c>
      <c r="G27" s="238">
        <v>66536773</v>
      </c>
      <c r="H27" s="237">
        <v>75855274</v>
      </c>
      <c r="I27" s="238">
        <v>101688128</v>
      </c>
      <c r="J27" s="237">
        <v>122295327</v>
      </c>
      <c r="K27" s="238">
        <v>102371065</v>
      </c>
      <c r="L27" s="237">
        <v>116442238</v>
      </c>
      <c r="M27" s="238">
        <v>53383853</v>
      </c>
      <c r="N27" s="237">
        <v>53477348</v>
      </c>
      <c r="O27" s="238">
        <v>105577389</v>
      </c>
      <c r="P27" s="237">
        <v>105146670</v>
      </c>
      <c r="Q27" s="238">
        <v>84433173</v>
      </c>
      <c r="R27" s="237">
        <v>91688737</v>
      </c>
      <c r="S27" s="238">
        <v>32063542</v>
      </c>
      <c r="T27" s="237">
        <v>39638880</v>
      </c>
      <c r="U27" s="238">
        <v>103224119</v>
      </c>
      <c r="V27" s="237">
        <v>115048310</v>
      </c>
      <c r="W27" s="238">
        <v>117906933</v>
      </c>
      <c r="X27" s="237">
        <v>126736802</v>
      </c>
      <c r="Y27" s="238">
        <v>81183895</v>
      </c>
      <c r="Z27" s="238">
        <v>89724707</v>
      </c>
      <c r="AA27" s="236">
        <f t="shared" si="3"/>
        <v>1002386810</v>
      </c>
      <c r="AB27" s="237">
        <f t="shared" si="3"/>
        <v>1094763983</v>
      </c>
    </row>
    <row r="28" spans="1:28" hidden="1" outlineLevel="1" x14ac:dyDescent="0.2">
      <c r="A28" s="190" t="s">
        <v>17</v>
      </c>
      <c r="B28" s="19" t="s">
        <v>61</v>
      </c>
      <c r="C28" s="236">
        <v>1240518</v>
      </c>
      <c r="D28" s="237">
        <v>3063639</v>
      </c>
      <c r="E28" s="238">
        <v>1537637</v>
      </c>
      <c r="F28" s="237">
        <v>3705442</v>
      </c>
      <c r="G28" s="238">
        <v>2376648</v>
      </c>
      <c r="H28" s="237">
        <v>6003813</v>
      </c>
      <c r="I28" s="238">
        <v>1694183</v>
      </c>
      <c r="J28" s="237">
        <v>4042869</v>
      </c>
      <c r="K28" s="238">
        <v>1919487</v>
      </c>
      <c r="L28" s="237">
        <v>4504459</v>
      </c>
      <c r="M28" s="238">
        <v>1823616</v>
      </c>
      <c r="N28" s="237">
        <v>4322517</v>
      </c>
      <c r="O28" s="238">
        <v>2142188</v>
      </c>
      <c r="P28" s="237">
        <v>5337370</v>
      </c>
      <c r="Q28" s="238">
        <v>1914958</v>
      </c>
      <c r="R28" s="237">
        <v>4698048</v>
      </c>
      <c r="S28" s="238">
        <v>1486754</v>
      </c>
      <c r="T28" s="237">
        <v>3668913</v>
      </c>
      <c r="U28" s="238">
        <v>2017819</v>
      </c>
      <c r="V28" s="237">
        <v>5059901</v>
      </c>
      <c r="W28" s="238">
        <v>1687738</v>
      </c>
      <c r="X28" s="237">
        <v>4211182</v>
      </c>
      <c r="Y28" s="238">
        <v>1965517</v>
      </c>
      <c r="Z28" s="238">
        <v>5105277</v>
      </c>
      <c r="AA28" s="236">
        <f t="shared" si="3"/>
        <v>21807063</v>
      </c>
      <c r="AB28" s="237">
        <f t="shared" si="3"/>
        <v>53723430</v>
      </c>
    </row>
    <row r="29" spans="1:28" collapsed="1" x14ac:dyDescent="0.2">
      <c r="A29" s="20" t="s">
        <v>129</v>
      </c>
      <c r="B29" s="18"/>
      <c r="C29" s="178">
        <f t="shared" ref="C29:AB29" si="7">SUM(C30:C34)</f>
        <v>10766845</v>
      </c>
      <c r="D29" s="179">
        <f t="shared" si="7"/>
        <v>21498696</v>
      </c>
      <c r="E29" s="178">
        <f t="shared" si="7"/>
        <v>11233300</v>
      </c>
      <c r="F29" s="179">
        <f t="shared" si="7"/>
        <v>21290835</v>
      </c>
      <c r="G29" s="178">
        <f t="shared" si="7"/>
        <v>16013955</v>
      </c>
      <c r="H29" s="179">
        <f t="shared" si="7"/>
        <v>30595704</v>
      </c>
      <c r="I29" s="178">
        <f t="shared" si="7"/>
        <v>12737915</v>
      </c>
      <c r="J29" s="179">
        <f t="shared" si="7"/>
        <v>18369884</v>
      </c>
      <c r="K29" s="178">
        <f t="shared" si="7"/>
        <v>12914527</v>
      </c>
      <c r="L29" s="179">
        <f t="shared" si="7"/>
        <v>18989169</v>
      </c>
      <c r="M29" s="178">
        <f t="shared" si="7"/>
        <v>13071492</v>
      </c>
      <c r="N29" s="179">
        <f t="shared" si="7"/>
        <v>19170537</v>
      </c>
      <c r="O29" s="178">
        <f t="shared" si="7"/>
        <v>10968752</v>
      </c>
      <c r="P29" s="179">
        <f t="shared" si="7"/>
        <v>20590907</v>
      </c>
      <c r="Q29" s="178">
        <f t="shared" si="7"/>
        <v>13054187</v>
      </c>
      <c r="R29" s="179">
        <f t="shared" si="7"/>
        <v>22621315</v>
      </c>
      <c r="S29" s="178">
        <f t="shared" si="7"/>
        <v>13432156</v>
      </c>
      <c r="T29" s="179">
        <f t="shared" si="7"/>
        <v>21869918</v>
      </c>
      <c r="U29" s="178">
        <f t="shared" si="7"/>
        <v>17174879</v>
      </c>
      <c r="V29" s="179">
        <f t="shared" si="7"/>
        <v>35764716</v>
      </c>
      <c r="W29" s="178">
        <f t="shared" si="7"/>
        <v>14003874</v>
      </c>
      <c r="X29" s="179">
        <f t="shared" si="7"/>
        <v>39167930</v>
      </c>
      <c r="Y29" s="178">
        <f t="shared" si="7"/>
        <v>13492125</v>
      </c>
      <c r="Z29" s="179">
        <f t="shared" si="7"/>
        <v>39565473</v>
      </c>
      <c r="AA29" s="178">
        <f t="shared" si="7"/>
        <v>158864007</v>
      </c>
      <c r="AB29" s="179">
        <f t="shared" si="7"/>
        <v>309495084</v>
      </c>
    </row>
    <row r="30" spans="1:28" hidden="1" outlineLevel="1" x14ac:dyDescent="0.2">
      <c r="A30" s="191" t="s">
        <v>18</v>
      </c>
      <c r="B30" s="19" t="s">
        <v>62</v>
      </c>
      <c r="C30" s="236">
        <v>431391</v>
      </c>
      <c r="D30" s="237">
        <v>829302</v>
      </c>
      <c r="E30" s="238">
        <v>702053</v>
      </c>
      <c r="F30" s="237">
        <v>1248374</v>
      </c>
      <c r="G30" s="238">
        <v>423389</v>
      </c>
      <c r="H30" s="237">
        <v>665350</v>
      </c>
      <c r="I30" s="238">
        <v>405252</v>
      </c>
      <c r="J30" s="237">
        <v>851216</v>
      </c>
      <c r="K30" s="238">
        <v>888752</v>
      </c>
      <c r="L30" s="237">
        <v>1609943</v>
      </c>
      <c r="M30" s="238">
        <v>593843</v>
      </c>
      <c r="N30" s="237">
        <v>924553</v>
      </c>
      <c r="O30" s="238">
        <v>569215</v>
      </c>
      <c r="P30" s="237">
        <v>1068051</v>
      </c>
      <c r="Q30" s="238">
        <v>634894</v>
      </c>
      <c r="R30" s="237">
        <v>1464065</v>
      </c>
      <c r="S30" s="238">
        <v>731107</v>
      </c>
      <c r="T30" s="237">
        <v>1083424</v>
      </c>
      <c r="U30" s="238">
        <v>518092</v>
      </c>
      <c r="V30" s="237">
        <v>1154574</v>
      </c>
      <c r="W30" s="238">
        <v>739441</v>
      </c>
      <c r="X30" s="237">
        <v>1174295</v>
      </c>
      <c r="Y30" s="238">
        <v>482209</v>
      </c>
      <c r="Z30" s="238">
        <v>995693</v>
      </c>
      <c r="AA30" s="236">
        <f t="shared" si="3"/>
        <v>7119638</v>
      </c>
      <c r="AB30" s="237">
        <f t="shared" si="3"/>
        <v>13068840</v>
      </c>
    </row>
    <row r="31" spans="1:28" hidden="1" outlineLevel="1" x14ac:dyDescent="0.2">
      <c r="A31" s="191" t="s">
        <v>19</v>
      </c>
      <c r="B31" s="19" t="s">
        <v>63</v>
      </c>
      <c r="C31" s="236"/>
      <c r="D31" s="237"/>
      <c r="E31" s="238"/>
      <c r="F31" s="237"/>
      <c r="G31" s="238">
        <v>655</v>
      </c>
      <c r="H31" s="237">
        <v>1321</v>
      </c>
      <c r="I31" s="238">
        <v>59027</v>
      </c>
      <c r="J31" s="237">
        <v>21768</v>
      </c>
      <c r="K31" s="238">
        <v>327</v>
      </c>
      <c r="L31" s="237">
        <v>338</v>
      </c>
      <c r="M31" s="238">
        <v>382</v>
      </c>
      <c r="N31" s="237">
        <v>960</v>
      </c>
      <c r="O31" s="238">
        <v>208</v>
      </c>
      <c r="P31" s="237">
        <v>466</v>
      </c>
      <c r="Q31" s="238">
        <v>579</v>
      </c>
      <c r="R31" s="237">
        <v>1271</v>
      </c>
      <c r="S31" s="238">
        <v>7</v>
      </c>
      <c r="T31" s="237">
        <v>12</v>
      </c>
      <c r="U31" s="238">
        <v>22624</v>
      </c>
      <c r="V31" s="237">
        <v>7680</v>
      </c>
      <c r="W31" s="238">
        <v>20</v>
      </c>
      <c r="X31" s="237">
        <v>100</v>
      </c>
      <c r="Y31" s="238">
        <v>29950</v>
      </c>
      <c r="Z31" s="238">
        <v>9465</v>
      </c>
      <c r="AA31" s="236">
        <f t="shared" si="3"/>
        <v>113779</v>
      </c>
      <c r="AB31" s="237">
        <f t="shared" si="3"/>
        <v>43381</v>
      </c>
    </row>
    <row r="32" spans="1:28" hidden="1" outlineLevel="1" x14ac:dyDescent="0.2">
      <c r="A32" s="191" t="s">
        <v>20</v>
      </c>
      <c r="B32" s="19" t="s">
        <v>64</v>
      </c>
      <c r="C32" s="236">
        <v>495661</v>
      </c>
      <c r="D32" s="237">
        <v>583708</v>
      </c>
      <c r="E32" s="238">
        <v>732783</v>
      </c>
      <c r="F32" s="237">
        <v>728337</v>
      </c>
      <c r="G32" s="238">
        <v>933421</v>
      </c>
      <c r="H32" s="237">
        <v>912206</v>
      </c>
      <c r="I32" s="238">
        <v>888460</v>
      </c>
      <c r="J32" s="237">
        <v>1014664</v>
      </c>
      <c r="K32" s="238">
        <v>509425</v>
      </c>
      <c r="L32" s="237">
        <v>495083</v>
      </c>
      <c r="M32" s="238">
        <v>361962</v>
      </c>
      <c r="N32" s="237">
        <v>321565</v>
      </c>
      <c r="O32" s="238">
        <v>690549</v>
      </c>
      <c r="P32" s="237">
        <v>758888</v>
      </c>
      <c r="Q32" s="238">
        <v>787925</v>
      </c>
      <c r="R32" s="237">
        <v>804898</v>
      </c>
      <c r="S32" s="238">
        <v>426707</v>
      </c>
      <c r="T32" s="237">
        <v>422563</v>
      </c>
      <c r="U32" s="238">
        <v>821072</v>
      </c>
      <c r="V32" s="237">
        <v>914201</v>
      </c>
      <c r="W32" s="238">
        <v>831832</v>
      </c>
      <c r="X32" s="237">
        <v>870604</v>
      </c>
      <c r="Y32" s="238">
        <v>508440</v>
      </c>
      <c r="Z32" s="238">
        <v>576516</v>
      </c>
      <c r="AA32" s="236">
        <f t="shared" si="3"/>
        <v>7988237</v>
      </c>
      <c r="AB32" s="237">
        <f t="shared" si="3"/>
        <v>8403233</v>
      </c>
    </row>
    <row r="33" spans="1:28" hidden="1" outlineLevel="1" x14ac:dyDescent="0.2">
      <c r="A33" s="191" t="s">
        <v>21</v>
      </c>
      <c r="B33" s="19" t="s">
        <v>65</v>
      </c>
      <c r="C33" s="236">
        <v>424100</v>
      </c>
      <c r="D33" s="237">
        <v>1099457</v>
      </c>
      <c r="E33" s="238">
        <v>494112</v>
      </c>
      <c r="F33" s="237">
        <v>2876894</v>
      </c>
      <c r="G33" s="238">
        <v>2830388</v>
      </c>
      <c r="H33" s="237">
        <v>11836538</v>
      </c>
      <c r="I33" s="238">
        <v>1121985</v>
      </c>
      <c r="J33" s="237">
        <v>4427501</v>
      </c>
      <c r="K33" s="238">
        <v>500719</v>
      </c>
      <c r="L33" s="237">
        <v>1172795</v>
      </c>
      <c r="M33" s="238">
        <v>232146</v>
      </c>
      <c r="N33" s="237">
        <v>553976</v>
      </c>
      <c r="O33" s="238">
        <v>59142</v>
      </c>
      <c r="P33" s="237">
        <v>324167</v>
      </c>
      <c r="Q33" s="238">
        <v>2042088</v>
      </c>
      <c r="R33" s="237">
        <v>2870465</v>
      </c>
      <c r="S33" s="238">
        <v>4547264</v>
      </c>
      <c r="T33" s="237">
        <v>5220351</v>
      </c>
      <c r="U33" s="238">
        <v>5168648</v>
      </c>
      <c r="V33" s="237">
        <v>6516518</v>
      </c>
      <c r="W33" s="238">
        <v>2179801</v>
      </c>
      <c r="X33" s="237">
        <v>3771261</v>
      </c>
      <c r="Y33" s="238">
        <v>752338</v>
      </c>
      <c r="Z33" s="238">
        <v>2418886</v>
      </c>
      <c r="AA33" s="236">
        <f t="shared" si="3"/>
        <v>20352731</v>
      </c>
      <c r="AB33" s="237">
        <f t="shared" si="3"/>
        <v>43088809</v>
      </c>
    </row>
    <row r="34" spans="1:28" hidden="1" outlineLevel="1" x14ac:dyDescent="0.2">
      <c r="A34" s="191" t="s">
        <v>22</v>
      </c>
      <c r="B34" s="19" t="s">
        <v>66</v>
      </c>
      <c r="C34" s="236">
        <v>9415693</v>
      </c>
      <c r="D34" s="237">
        <v>18986229</v>
      </c>
      <c r="E34" s="238">
        <v>9304352</v>
      </c>
      <c r="F34" s="237">
        <v>16437230</v>
      </c>
      <c r="G34" s="238">
        <v>11826102</v>
      </c>
      <c r="H34" s="237">
        <v>17180289</v>
      </c>
      <c r="I34" s="238">
        <v>10263191</v>
      </c>
      <c r="J34" s="237">
        <v>12054735</v>
      </c>
      <c r="K34" s="238">
        <v>11015304</v>
      </c>
      <c r="L34" s="237">
        <v>15711010</v>
      </c>
      <c r="M34" s="238">
        <v>11883159</v>
      </c>
      <c r="N34" s="237">
        <v>17369483</v>
      </c>
      <c r="O34" s="238">
        <v>9649638</v>
      </c>
      <c r="P34" s="237">
        <v>18439335</v>
      </c>
      <c r="Q34" s="238">
        <v>9588701</v>
      </c>
      <c r="R34" s="237">
        <v>17480616</v>
      </c>
      <c r="S34" s="238">
        <v>7727071</v>
      </c>
      <c r="T34" s="237">
        <v>15143568</v>
      </c>
      <c r="U34" s="238">
        <v>10644443</v>
      </c>
      <c r="V34" s="237">
        <v>27171743</v>
      </c>
      <c r="W34" s="238">
        <v>10252780</v>
      </c>
      <c r="X34" s="237">
        <v>33351670</v>
      </c>
      <c r="Y34" s="238">
        <v>11719188</v>
      </c>
      <c r="Z34" s="238">
        <v>35564913</v>
      </c>
      <c r="AA34" s="236">
        <f t="shared" si="3"/>
        <v>123289622</v>
      </c>
      <c r="AB34" s="237">
        <f t="shared" si="3"/>
        <v>244890821</v>
      </c>
    </row>
    <row r="35" spans="1:28" collapsed="1" x14ac:dyDescent="0.2">
      <c r="A35" s="20" t="s">
        <v>130</v>
      </c>
      <c r="B35" s="18"/>
      <c r="C35" s="178">
        <f t="shared" ref="C35:AB35" si="8">SUM(C36:C47)</f>
        <v>115878774</v>
      </c>
      <c r="D35" s="179">
        <f t="shared" si="8"/>
        <v>149254788</v>
      </c>
      <c r="E35" s="178">
        <f t="shared" si="8"/>
        <v>123506932</v>
      </c>
      <c r="F35" s="179">
        <f t="shared" si="8"/>
        <v>153032477</v>
      </c>
      <c r="G35" s="178">
        <f t="shared" si="8"/>
        <v>130900341</v>
      </c>
      <c r="H35" s="179">
        <f t="shared" si="8"/>
        <v>167557360</v>
      </c>
      <c r="I35" s="178">
        <f t="shared" si="8"/>
        <v>101176741</v>
      </c>
      <c r="J35" s="179">
        <f t="shared" si="8"/>
        <v>137577220</v>
      </c>
      <c r="K35" s="178">
        <f t="shared" si="8"/>
        <v>136633511</v>
      </c>
      <c r="L35" s="179">
        <f t="shared" si="8"/>
        <v>172999370</v>
      </c>
      <c r="M35" s="178">
        <f t="shared" si="8"/>
        <v>133102927</v>
      </c>
      <c r="N35" s="179">
        <f t="shared" si="8"/>
        <v>159829503</v>
      </c>
      <c r="O35" s="178">
        <f t="shared" si="8"/>
        <v>137578496</v>
      </c>
      <c r="P35" s="179">
        <f t="shared" si="8"/>
        <v>163223785</v>
      </c>
      <c r="Q35" s="178">
        <f t="shared" si="8"/>
        <v>152940644</v>
      </c>
      <c r="R35" s="179">
        <f t="shared" si="8"/>
        <v>192091608</v>
      </c>
      <c r="S35" s="178">
        <f t="shared" si="8"/>
        <v>132354333</v>
      </c>
      <c r="T35" s="179">
        <f t="shared" si="8"/>
        <v>162950007</v>
      </c>
      <c r="U35" s="178">
        <f t="shared" si="8"/>
        <v>136031779</v>
      </c>
      <c r="V35" s="179">
        <f t="shared" si="8"/>
        <v>175212622</v>
      </c>
      <c r="W35" s="178">
        <f t="shared" si="8"/>
        <v>121090994</v>
      </c>
      <c r="X35" s="179">
        <f t="shared" si="8"/>
        <v>164904891</v>
      </c>
      <c r="Y35" s="178">
        <f t="shared" si="8"/>
        <v>118370022</v>
      </c>
      <c r="Z35" s="179">
        <f t="shared" si="8"/>
        <v>165042728</v>
      </c>
      <c r="AA35" s="178">
        <f t="shared" si="8"/>
        <v>1539565494</v>
      </c>
      <c r="AB35" s="179">
        <f t="shared" si="8"/>
        <v>1963676359</v>
      </c>
    </row>
    <row r="36" spans="1:28" hidden="1" outlineLevel="1" x14ac:dyDescent="0.2">
      <c r="A36" s="192" t="s">
        <v>23</v>
      </c>
      <c r="B36" s="19" t="s">
        <v>67</v>
      </c>
      <c r="C36" s="236">
        <v>2106457</v>
      </c>
      <c r="D36" s="237">
        <v>1124795</v>
      </c>
      <c r="E36" s="238">
        <v>4946782</v>
      </c>
      <c r="F36" s="237">
        <v>1641385</v>
      </c>
      <c r="G36" s="238">
        <v>5233541</v>
      </c>
      <c r="H36" s="237">
        <v>3088663</v>
      </c>
      <c r="I36" s="238">
        <v>4643643</v>
      </c>
      <c r="J36" s="237">
        <v>2370211</v>
      </c>
      <c r="K36" s="238">
        <v>10843307</v>
      </c>
      <c r="L36" s="237">
        <v>3293097</v>
      </c>
      <c r="M36" s="238">
        <v>15096157</v>
      </c>
      <c r="N36" s="237">
        <v>4419589</v>
      </c>
      <c r="O36" s="238">
        <v>14910153</v>
      </c>
      <c r="P36" s="237">
        <v>4355823</v>
      </c>
      <c r="Q36" s="238">
        <v>13398689</v>
      </c>
      <c r="R36" s="237">
        <v>4012630</v>
      </c>
      <c r="S36" s="238">
        <v>9545544</v>
      </c>
      <c r="T36" s="237">
        <v>3779265</v>
      </c>
      <c r="U36" s="238">
        <v>9780396</v>
      </c>
      <c r="V36" s="237">
        <v>3760036</v>
      </c>
      <c r="W36" s="238">
        <v>6696044</v>
      </c>
      <c r="X36" s="237">
        <v>2951936</v>
      </c>
      <c r="Y36" s="238">
        <v>2248613</v>
      </c>
      <c r="Z36" s="238">
        <v>1141506</v>
      </c>
      <c r="AA36" s="236">
        <f t="shared" si="3"/>
        <v>99449326</v>
      </c>
      <c r="AB36" s="237">
        <f t="shared" si="3"/>
        <v>35938936</v>
      </c>
    </row>
    <row r="37" spans="1:28" hidden="1" outlineLevel="1" x14ac:dyDescent="0.2">
      <c r="A37" s="192" t="s">
        <v>24</v>
      </c>
      <c r="B37" s="19" t="s">
        <v>68</v>
      </c>
      <c r="C37" s="236">
        <v>23454887</v>
      </c>
      <c r="D37" s="237">
        <v>11379999</v>
      </c>
      <c r="E37" s="238">
        <v>25598116</v>
      </c>
      <c r="F37" s="237">
        <v>12705057</v>
      </c>
      <c r="G37" s="238">
        <v>29297448</v>
      </c>
      <c r="H37" s="237">
        <v>14742922</v>
      </c>
      <c r="I37" s="238">
        <v>22576633</v>
      </c>
      <c r="J37" s="237">
        <v>11625019</v>
      </c>
      <c r="K37" s="238">
        <v>27192060</v>
      </c>
      <c r="L37" s="237">
        <v>13879699</v>
      </c>
      <c r="M37" s="238">
        <v>25207811</v>
      </c>
      <c r="N37" s="237">
        <v>13400834</v>
      </c>
      <c r="O37" s="238">
        <v>25650347</v>
      </c>
      <c r="P37" s="237">
        <v>13537654</v>
      </c>
      <c r="Q37" s="238">
        <v>27815278</v>
      </c>
      <c r="R37" s="237">
        <v>14979403</v>
      </c>
      <c r="S37" s="238">
        <v>24960856</v>
      </c>
      <c r="T37" s="237">
        <v>14209852</v>
      </c>
      <c r="U37" s="238">
        <v>26774904</v>
      </c>
      <c r="V37" s="237">
        <v>15506624</v>
      </c>
      <c r="W37" s="238">
        <v>22818343</v>
      </c>
      <c r="X37" s="237">
        <v>12944221</v>
      </c>
      <c r="Y37" s="238">
        <v>18420793</v>
      </c>
      <c r="Z37" s="238">
        <v>11371817</v>
      </c>
      <c r="AA37" s="236">
        <f t="shared" si="3"/>
        <v>299767476</v>
      </c>
      <c r="AB37" s="237">
        <f t="shared" si="3"/>
        <v>160283101</v>
      </c>
    </row>
    <row r="38" spans="1:28" hidden="1" outlineLevel="1" x14ac:dyDescent="0.2">
      <c r="A38" s="192" t="s">
        <v>25</v>
      </c>
      <c r="B38" s="19" t="s">
        <v>69</v>
      </c>
      <c r="C38" s="236">
        <v>571902</v>
      </c>
      <c r="D38" s="237">
        <v>1085911</v>
      </c>
      <c r="E38" s="238">
        <v>355823</v>
      </c>
      <c r="F38" s="237">
        <v>403141</v>
      </c>
      <c r="G38" s="238">
        <v>713131</v>
      </c>
      <c r="H38" s="237">
        <v>265551</v>
      </c>
      <c r="I38" s="238">
        <v>402503</v>
      </c>
      <c r="J38" s="237">
        <v>434919</v>
      </c>
      <c r="K38" s="238">
        <v>575284</v>
      </c>
      <c r="L38" s="237">
        <v>777694</v>
      </c>
      <c r="M38" s="238">
        <v>418827</v>
      </c>
      <c r="N38" s="237">
        <v>460443</v>
      </c>
      <c r="O38" s="238">
        <v>455065</v>
      </c>
      <c r="P38" s="237">
        <v>607795</v>
      </c>
      <c r="Q38" s="238">
        <v>440881</v>
      </c>
      <c r="R38" s="237">
        <v>586206</v>
      </c>
      <c r="S38" s="238">
        <v>1627130</v>
      </c>
      <c r="T38" s="237">
        <v>755799</v>
      </c>
      <c r="U38" s="238">
        <v>673522</v>
      </c>
      <c r="V38" s="237">
        <v>612682</v>
      </c>
      <c r="W38" s="238">
        <v>524871</v>
      </c>
      <c r="X38" s="237">
        <v>578014</v>
      </c>
      <c r="Y38" s="238">
        <v>1520389</v>
      </c>
      <c r="Z38" s="238">
        <v>250805</v>
      </c>
      <c r="AA38" s="236">
        <f t="shared" si="3"/>
        <v>8279328</v>
      </c>
      <c r="AB38" s="237">
        <f t="shared" si="3"/>
        <v>6818960</v>
      </c>
    </row>
    <row r="39" spans="1:28" hidden="1" outlineLevel="1" x14ac:dyDescent="0.2">
      <c r="A39" s="192" t="s">
        <v>223</v>
      </c>
      <c r="B39" s="19" t="s">
        <v>70</v>
      </c>
      <c r="C39" s="236">
        <v>2949759</v>
      </c>
      <c r="D39" s="237">
        <v>2796007</v>
      </c>
      <c r="E39" s="238">
        <v>4079782</v>
      </c>
      <c r="F39" s="237">
        <v>3059275</v>
      </c>
      <c r="G39" s="238">
        <v>3568485</v>
      </c>
      <c r="H39" s="237">
        <v>3368997</v>
      </c>
      <c r="I39" s="238">
        <v>4241756</v>
      </c>
      <c r="J39" s="237">
        <v>3348250</v>
      </c>
      <c r="K39" s="238">
        <v>5764259</v>
      </c>
      <c r="L39" s="237">
        <v>5051803</v>
      </c>
      <c r="M39" s="238">
        <v>3524796</v>
      </c>
      <c r="N39" s="237">
        <v>3295888</v>
      </c>
      <c r="O39" s="238">
        <v>3555081</v>
      </c>
      <c r="P39" s="237">
        <v>3612168</v>
      </c>
      <c r="Q39" s="238">
        <v>3730975</v>
      </c>
      <c r="R39" s="237">
        <v>4167688</v>
      </c>
      <c r="S39" s="238">
        <v>3512092</v>
      </c>
      <c r="T39" s="237">
        <v>2846906</v>
      </c>
      <c r="U39" s="238">
        <v>4132337</v>
      </c>
      <c r="V39" s="237">
        <v>3880324</v>
      </c>
      <c r="W39" s="238">
        <v>4469525</v>
      </c>
      <c r="X39" s="237">
        <v>4263066</v>
      </c>
      <c r="Y39" s="238">
        <v>3864867</v>
      </c>
      <c r="Z39" s="238">
        <v>3702715</v>
      </c>
      <c r="AA39" s="236">
        <f t="shared" si="3"/>
        <v>47393714</v>
      </c>
      <c r="AB39" s="237">
        <f t="shared" si="3"/>
        <v>43393087</v>
      </c>
    </row>
    <row r="40" spans="1:28" hidden="1" outlineLevel="1" x14ac:dyDescent="0.2">
      <c r="A40" s="192" t="s">
        <v>26</v>
      </c>
      <c r="B40" s="19" t="s">
        <v>71</v>
      </c>
      <c r="C40" s="236">
        <v>14174347</v>
      </c>
      <c r="D40" s="237">
        <v>19015038</v>
      </c>
      <c r="E40" s="238">
        <v>13944016</v>
      </c>
      <c r="F40" s="237">
        <v>18296107</v>
      </c>
      <c r="G40" s="238">
        <v>16365630</v>
      </c>
      <c r="H40" s="237">
        <v>20479015</v>
      </c>
      <c r="I40" s="238">
        <v>11412601</v>
      </c>
      <c r="J40" s="237">
        <v>16993316</v>
      </c>
      <c r="K40" s="238">
        <v>13504259</v>
      </c>
      <c r="L40" s="237">
        <v>20320086</v>
      </c>
      <c r="M40" s="238">
        <v>13874150</v>
      </c>
      <c r="N40" s="237">
        <v>18840340</v>
      </c>
      <c r="O40" s="238">
        <v>14658085</v>
      </c>
      <c r="P40" s="237">
        <v>20636803</v>
      </c>
      <c r="Q40" s="238">
        <v>15148785</v>
      </c>
      <c r="R40" s="237">
        <v>21129887</v>
      </c>
      <c r="S40" s="238">
        <v>14121166</v>
      </c>
      <c r="T40" s="237">
        <v>20352021</v>
      </c>
      <c r="U40" s="238">
        <v>15233193</v>
      </c>
      <c r="V40" s="237">
        <v>22192672</v>
      </c>
      <c r="W40" s="238">
        <v>15470189</v>
      </c>
      <c r="X40" s="237">
        <v>20859220</v>
      </c>
      <c r="Y40" s="238">
        <v>14208272</v>
      </c>
      <c r="Z40" s="238">
        <v>21480845</v>
      </c>
      <c r="AA40" s="236">
        <f t="shared" si="3"/>
        <v>172114693</v>
      </c>
      <c r="AB40" s="237">
        <f t="shared" si="3"/>
        <v>240595350</v>
      </c>
    </row>
    <row r="41" spans="1:28" hidden="1" outlineLevel="1" x14ac:dyDescent="0.2">
      <c r="A41" s="192" t="s">
        <v>27</v>
      </c>
      <c r="B41" s="19" t="s">
        <v>72</v>
      </c>
      <c r="C41" s="236">
        <v>989506</v>
      </c>
      <c r="D41" s="237">
        <v>403199</v>
      </c>
      <c r="E41" s="238">
        <v>1669001</v>
      </c>
      <c r="F41" s="237">
        <v>913493</v>
      </c>
      <c r="G41" s="238">
        <v>1801992</v>
      </c>
      <c r="H41" s="237">
        <v>970076</v>
      </c>
      <c r="I41" s="238">
        <v>1169535</v>
      </c>
      <c r="J41" s="237">
        <v>340969</v>
      </c>
      <c r="K41" s="238">
        <v>612524</v>
      </c>
      <c r="L41" s="237">
        <v>465738</v>
      </c>
      <c r="M41" s="238">
        <v>946983</v>
      </c>
      <c r="N41" s="237">
        <v>753035</v>
      </c>
      <c r="O41" s="238">
        <v>1085979</v>
      </c>
      <c r="P41" s="237">
        <v>649789</v>
      </c>
      <c r="Q41" s="238">
        <v>868203</v>
      </c>
      <c r="R41" s="237">
        <v>496859</v>
      </c>
      <c r="S41" s="238">
        <v>978913</v>
      </c>
      <c r="T41" s="237">
        <v>819902</v>
      </c>
      <c r="U41" s="238">
        <v>1464758</v>
      </c>
      <c r="V41" s="237">
        <v>566843</v>
      </c>
      <c r="W41" s="238">
        <v>796863</v>
      </c>
      <c r="X41" s="237">
        <v>578383</v>
      </c>
      <c r="Y41" s="238">
        <v>1124573</v>
      </c>
      <c r="Z41" s="238">
        <v>453336</v>
      </c>
      <c r="AA41" s="236">
        <f t="shared" si="3"/>
        <v>13508830</v>
      </c>
      <c r="AB41" s="237">
        <f t="shared" si="3"/>
        <v>7411622</v>
      </c>
    </row>
    <row r="42" spans="1:28" hidden="1" outlineLevel="1" x14ac:dyDescent="0.2">
      <c r="A42" s="192" t="s">
        <v>28</v>
      </c>
      <c r="B42" s="19" t="s">
        <v>73</v>
      </c>
      <c r="C42" s="236">
        <v>1554140</v>
      </c>
      <c r="D42" s="237">
        <v>914278</v>
      </c>
      <c r="E42" s="238">
        <v>2135110</v>
      </c>
      <c r="F42" s="237">
        <v>1236478</v>
      </c>
      <c r="G42" s="238">
        <v>1925997</v>
      </c>
      <c r="H42" s="237">
        <v>1076308</v>
      </c>
      <c r="I42" s="238">
        <v>1592414</v>
      </c>
      <c r="J42" s="237">
        <v>1103892</v>
      </c>
      <c r="K42" s="238">
        <v>1392718</v>
      </c>
      <c r="L42" s="237">
        <v>975387</v>
      </c>
      <c r="M42" s="238">
        <v>1600095</v>
      </c>
      <c r="N42" s="237">
        <v>1111766</v>
      </c>
      <c r="O42" s="238">
        <v>1306063</v>
      </c>
      <c r="P42" s="237">
        <v>944752</v>
      </c>
      <c r="Q42" s="238">
        <v>2070762</v>
      </c>
      <c r="R42" s="237">
        <v>1378802</v>
      </c>
      <c r="S42" s="238">
        <v>1164606</v>
      </c>
      <c r="T42" s="237">
        <v>1254911</v>
      </c>
      <c r="U42" s="238">
        <v>1315412</v>
      </c>
      <c r="V42" s="237">
        <v>1052598</v>
      </c>
      <c r="W42" s="238">
        <v>664992</v>
      </c>
      <c r="X42" s="237">
        <v>628552</v>
      </c>
      <c r="Y42" s="238">
        <v>2778639</v>
      </c>
      <c r="Z42" s="238">
        <v>2072991</v>
      </c>
      <c r="AA42" s="236">
        <f t="shared" si="3"/>
        <v>19500948</v>
      </c>
      <c r="AB42" s="237">
        <f t="shared" si="3"/>
        <v>13750715</v>
      </c>
    </row>
    <row r="43" spans="1:28" hidden="1" outlineLevel="1" x14ac:dyDescent="0.2">
      <c r="A43" s="192" t="s">
        <v>29</v>
      </c>
      <c r="B43" s="19" t="s">
        <v>74</v>
      </c>
      <c r="C43" s="236">
        <v>18663685</v>
      </c>
      <c r="D43" s="237">
        <v>25008653</v>
      </c>
      <c r="E43" s="238">
        <v>17938778</v>
      </c>
      <c r="F43" s="237">
        <v>22217127</v>
      </c>
      <c r="G43" s="238">
        <v>15702228</v>
      </c>
      <c r="H43" s="237">
        <v>19400320</v>
      </c>
      <c r="I43" s="238">
        <v>12147126</v>
      </c>
      <c r="J43" s="237">
        <v>18791874</v>
      </c>
      <c r="K43" s="238">
        <v>22326722</v>
      </c>
      <c r="L43" s="237">
        <v>26907716</v>
      </c>
      <c r="M43" s="238">
        <v>22492148</v>
      </c>
      <c r="N43" s="237">
        <v>24886567</v>
      </c>
      <c r="O43" s="238">
        <v>22821705</v>
      </c>
      <c r="P43" s="237">
        <v>25329175</v>
      </c>
      <c r="Q43" s="238">
        <v>27736843</v>
      </c>
      <c r="R43" s="237">
        <v>37787021</v>
      </c>
      <c r="S43" s="238">
        <v>26401744</v>
      </c>
      <c r="T43" s="237">
        <v>28378958</v>
      </c>
      <c r="U43" s="238">
        <v>19121741</v>
      </c>
      <c r="V43" s="237">
        <v>24121193</v>
      </c>
      <c r="W43" s="238">
        <v>14943433</v>
      </c>
      <c r="X43" s="237">
        <v>19266891</v>
      </c>
      <c r="Y43" s="238">
        <v>17741942</v>
      </c>
      <c r="Z43" s="238">
        <v>23305675</v>
      </c>
      <c r="AA43" s="236">
        <f t="shared" ref="AA43:AB72" si="9">C43+E43+G43+I43+K43+M43+O43+Q43+S43+U43+W43+Y43</f>
        <v>238038095</v>
      </c>
      <c r="AB43" s="237">
        <f t="shared" si="9"/>
        <v>295401170</v>
      </c>
    </row>
    <row r="44" spans="1:28" hidden="1" outlineLevel="1" x14ac:dyDescent="0.2">
      <c r="A44" s="192" t="s">
        <v>30</v>
      </c>
      <c r="B44" s="19" t="s">
        <v>75</v>
      </c>
      <c r="C44" s="236">
        <v>18973701</v>
      </c>
      <c r="D44" s="237">
        <v>31256594</v>
      </c>
      <c r="E44" s="238">
        <v>19162765</v>
      </c>
      <c r="F44" s="237">
        <v>34822181</v>
      </c>
      <c r="G44" s="238">
        <v>18233144</v>
      </c>
      <c r="H44" s="237">
        <v>33792548</v>
      </c>
      <c r="I44" s="238">
        <v>13515443</v>
      </c>
      <c r="J44" s="237">
        <v>30038507</v>
      </c>
      <c r="K44" s="238">
        <v>21468185</v>
      </c>
      <c r="L44" s="237">
        <v>35493381</v>
      </c>
      <c r="M44" s="238">
        <v>17892920</v>
      </c>
      <c r="N44" s="237">
        <v>30118091</v>
      </c>
      <c r="O44" s="238">
        <v>19097431</v>
      </c>
      <c r="P44" s="237">
        <v>31546829</v>
      </c>
      <c r="Q44" s="238">
        <v>21397112</v>
      </c>
      <c r="R44" s="237">
        <v>35667160</v>
      </c>
      <c r="S44" s="238">
        <v>16199846</v>
      </c>
      <c r="T44" s="237">
        <v>29702855</v>
      </c>
      <c r="U44" s="238">
        <v>17959331</v>
      </c>
      <c r="V44" s="237">
        <v>31676492</v>
      </c>
      <c r="W44" s="238">
        <v>16589460</v>
      </c>
      <c r="X44" s="237">
        <v>29293823</v>
      </c>
      <c r="Y44" s="238">
        <v>19275518</v>
      </c>
      <c r="Z44" s="238">
        <v>33946884</v>
      </c>
      <c r="AA44" s="236">
        <f t="shared" si="9"/>
        <v>219764856</v>
      </c>
      <c r="AB44" s="237">
        <f t="shared" si="9"/>
        <v>387355345</v>
      </c>
    </row>
    <row r="45" spans="1:28" hidden="1" outlineLevel="1" x14ac:dyDescent="0.2">
      <c r="A45" s="192" t="s">
        <v>131</v>
      </c>
      <c r="B45" s="19" t="s">
        <v>118</v>
      </c>
      <c r="C45" s="236">
        <v>41210</v>
      </c>
      <c r="D45" s="237">
        <v>67378</v>
      </c>
      <c r="E45" s="238">
        <v>31880</v>
      </c>
      <c r="F45" s="237">
        <v>58924</v>
      </c>
      <c r="G45" s="238">
        <v>36654</v>
      </c>
      <c r="H45" s="237">
        <v>64790</v>
      </c>
      <c r="I45" s="238">
        <v>313</v>
      </c>
      <c r="J45" s="237">
        <v>16981</v>
      </c>
      <c r="K45" s="238">
        <v>30776</v>
      </c>
      <c r="L45" s="237">
        <v>61867</v>
      </c>
      <c r="M45" s="238">
        <v>42597</v>
      </c>
      <c r="N45" s="237">
        <v>86897</v>
      </c>
      <c r="O45" s="238">
        <v>26101</v>
      </c>
      <c r="P45" s="237">
        <v>67201</v>
      </c>
      <c r="Q45" s="238">
        <v>32947</v>
      </c>
      <c r="R45" s="237">
        <v>58302</v>
      </c>
      <c r="S45" s="238">
        <v>33205</v>
      </c>
      <c r="T45" s="237">
        <v>19394</v>
      </c>
      <c r="U45" s="238">
        <v>26641</v>
      </c>
      <c r="V45" s="237">
        <v>60898</v>
      </c>
      <c r="W45" s="238">
        <v>78640</v>
      </c>
      <c r="X45" s="237">
        <v>133920</v>
      </c>
      <c r="Y45" s="238">
        <v>7881</v>
      </c>
      <c r="Z45" s="238">
        <v>14024</v>
      </c>
      <c r="AA45" s="236">
        <f t="shared" si="9"/>
        <v>388845</v>
      </c>
      <c r="AB45" s="237">
        <f t="shared" si="9"/>
        <v>710576</v>
      </c>
    </row>
    <row r="46" spans="1:28" hidden="1" outlineLevel="1" x14ac:dyDescent="0.2">
      <c r="A46" s="192" t="s">
        <v>31</v>
      </c>
      <c r="B46" s="19" t="s">
        <v>110</v>
      </c>
      <c r="C46" s="236">
        <v>29856815</v>
      </c>
      <c r="D46" s="237">
        <v>48028861</v>
      </c>
      <c r="E46" s="238">
        <v>31453940</v>
      </c>
      <c r="F46" s="237">
        <v>49519306</v>
      </c>
      <c r="G46" s="238">
        <v>35617788</v>
      </c>
      <c r="H46" s="237">
        <v>59972033</v>
      </c>
      <c r="I46" s="238">
        <v>27434461</v>
      </c>
      <c r="J46" s="237">
        <v>44359384</v>
      </c>
      <c r="K46" s="238">
        <v>30464340</v>
      </c>
      <c r="L46" s="237">
        <v>54351324</v>
      </c>
      <c r="M46" s="238">
        <v>29746961</v>
      </c>
      <c r="N46" s="237">
        <v>51780754</v>
      </c>
      <c r="O46" s="238">
        <v>31360776</v>
      </c>
      <c r="P46" s="237">
        <v>52067712</v>
      </c>
      <c r="Q46" s="238">
        <v>37395201</v>
      </c>
      <c r="R46" s="237">
        <v>59927143</v>
      </c>
      <c r="S46" s="238">
        <v>31931540</v>
      </c>
      <c r="T46" s="237">
        <v>51247701</v>
      </c>
      <c r="U46" s="238">
        <v>36504869</v>
      </c>
      <c r="V46" s="237">
        <v>60522527</v>
      </c>
      <c r="W46" s="238">
        <v>35123056</v>
      </c>
      <c r="X46" s="237">
        <v>60371677</v>
      </c>
      <c r="Y46" s="238">
        <v>34098453</v>
      </c>
      <c r="Z46" s="238">
        <v>57126833</v>
      </c>
      <c r="AA46" s="236">
        <f t="shared" si="9"/>
        <v>390988200</v>
      </c>
      <c r="AB46" s="237">
        <f t="shared" si="9"/>
        <v>649275255</v>
      </c>
    </row>
    <row r="47" spans="1:28" hidden="1" outlineLevel="1" x14ac:dyDescent="0.2">
      <c r="A47" s="192" t="s">
        <v>32</v>
      </c>
      <c r="B47" s="19" t="s">
        <v>111</v>
      </c>
      <c r="C47" s="236">
        <v>2542365</v>
      </c>
      <c r="D47" s="237">
        <v>8174075</v>
      </c>
      <c r="E47" s="238">
        <v>2190939</v>
      </c>
      <c r="F47" s="237">
        <v>8160003</v>
      </c>
      <c r="G47" s="238">
        <v>2404303</v>
      </c>
      <c r="H47" s="237">
        <v>10336137</v>
      </c>
      <c r="I47" s="238">
        <v>2040313</v>
      </c>
      <c r="J47" s="237">
        <v>8153898</v>
      </c>
      <c r="K47" s="238">
        <v>2459077</v>
      </c>
      <c r="L47" s="237">
        <v>11421578</v>
      </c>
      <c r="M47" s="238">
        <v>2259482</v>
      </c>
      <c r="N47" s="237">
        <v>10675299</v>
      </c>
      <c r="O47" s="238">
        <v>2651710</v>
      </c>
      <c r="P47" s="237">
        <v>9868084</v>
      </c>
      <c r="Q47" s="238">
        <v>2904968</v>
      </c>
      <c r="R47" s="237">
        <v>11900507</v>
      </c>
      <c r="S47" s="238">
        <v>1877691</v>
      </c>
      <c r="T47" s="237">
        <v>9582443</v>
      </c>
      <c r="U47" s="238">
        <v>3044675</v>
      </c>
      <c r="V47" s="237">
        <v>11259733</v>
      </c>
      <c r="W47" s="238">
        <v>2915578</v>
      </c>
      <c r="X47" s="237">
        <v>13035188</v>
      </c>
      <c r="Y47" s="238">
        <v>3080082</v>
      </c>
      <c r="Z47" s="238">
        <v>10175297</v>
      </c>
      <c r="AA47" s="236">
        <f t="shared" si="9"/>
        <v>30371183</v>
      </c>
      <c r="AB47" s="237">
        <f t="shared" si="9"/>
        <v>122742242</v>
      </c>
    </row>
    <row r="48" spans="1:28" collapsed="1" x14ac:dyDescent="0.2">
      <c r="A48" s="20" t="s">
        <v>132</v>
      </c>
      <c r="B48" s="18"/>
      <c r="C48" s="178">
        <f t="shared" ref="C48:AB48" si="10">SUM(C49:C51)</f>
        <v>66216623</v>
      </c>
      <c r="D48" s="179">
        <f t="shared" si="10"/>
        <v>39004486</v>
      </c>
      <c r="E48" s="178">
        <f t="shared" si="10"/>
        <v>71298144</v>
      </c>
      <c r="F48" s="179">
        <f t="shared" si="10"/>
        <v>38694200</v>
      </c>
      <c r="G48" s="178">
        <f t="shared" si="10"/>
        <v>64643879</v>
      </c>
      <c r="H48" s="179">
        <f t="shared" si="10"/>
        <v>40463965</v>
      </c>
      <c r="I48" s="178">
        <f t="shared" si="10"/>
        <v>49217678</v>
      </c>
      <c r="J48" s="179">
        <f t="shared" si="10"/>
        <v>34136193</v>
      </c>
      <c r="K48" s="178">
        <f t="shared" si="10"/>
        <v>52717483</v>
      </c>
      <c r="L48" s="179">
        <f t="shared" si="10"/>
        <v>31160672</v>
      </c>
      <c r="M48" s="178">
        <f t="shared" si="10"/>
        <v>47765384</v>
      </c>
      <c r="N48" s="179">
        <f t="shared" si="10"/>
        <v>29012626</v>
      </c>
      <c r="O48" s="178">
        <f t="shared" si="10"/>
        <v>65229190</v>
      </c>
      <c r="P48" s="179">
        <f t="shared" si="10"/>
        <v>35140466</v>
      </c>
      <c r="Q48" s="178">
        <f t="shared" si="10"/>
        <v>70441885</v>
      </c>
      <c r="R48" s="179">
        <f t="shared" si="10"/>
        <v>37265669</v>
      </c>
      <c r="S48" s="178">
        <f t="shared" si="10"/>
        <v>67728541</v>
      </c>
      <c r="T48" s="179">
        <f t="shared" si="10"/>
        <v>35322189</v>
      </c>
      <c r="U48" s="178">
        <f t="shared" si="10"/>
        <v>89163280</v>
      </c>
      <c r="V48" s="179">
        <f t="shared" si="10"/>
        <v>57374749</v>
      </c>
      <c r="W48" s="178">
        <f t="shared" si="10"/>
        <v>79193002</v>
      </c>
      <c r="X48" s="179">
        <f t="shared" si="10"/>
        <v>40851883</v>
      </c>
      <c r="Y48" s="178">
        <f t="shared" si="10"/>
        <v>85862679</v>
      </c>
      <c r="Z48" s="179">
        <f t="shared" si="10"/>
        <v>40753137</v>
      </c>
      <c r="AA48" s="178">
        <f t="shared" si="10"/>
        <v>809477768</v>
      </c>
      <c r="AB48" s="179">
        <f t="shared" si="10"/>
        <v>459180235</v>
      </c>
    </row>
    <row r="49" spans="1:28" hidden="1" outlineLevel="1" x14ac:dyDescent="0.2">
      <c r="A49" s="193" t="s">
        <v>33</v>
      </c>
      <c r="B49" s="19" t="s">
        <v>112</v>
      </c>
      <c r="C49" s="236">
        <v>27561</v>
      </c>
      <c r="D49" s="237">
        <v>57993</v>
      </c>
      <c r="E49" s="238">
        <v>64998</v>
      </c>
      <c r="F49" s="237">
        <v>55693</v>
      </c>
      <c r="G49" s="238">
        <v>108082</v>
      </c>
      <c r="H49" s="237">
        <v>122709</v>
      </c>
      <c r="I49" s="238">
        <v>43775</v>
      </c>
      <c r="J49" s="237">
        <v>49978</v>
      </c>
      <c r="K49" s="238">
        <v>95618</v>
      </c>
      <c r="L49" s="237">
        <v>154452</v>
      </c>
      <c r="M49" s="238">
        <v>27277</v>
      </c>
      <c r="N49" s="237">
        <v>28246</v>
      </c>
      <c r="O49" s="238">
        <v>45836</v>
      </c>
      <c r="P49" s="237">
        <v>221171</v>
      </c>
      <c r="Q49" s="238">
        <v>169305</v>
      </c>
      <c r="R49" s="237">
        <v>106678</v>
      </c>
      <c r="S49" s="238">
        <v>28743</v>
      </c>
      <c r="T49" s="237">
        <v>51430</v>
      </c>
      <c r="U49" s="238">
        <v>90411</v>
      </c>
      <c r="V49" s="237">
        <v>44486</v>
      </c>
      <c r="W49" s="238">
        <v>133616</v>
      </c>
      <c r="X49" s="237">
        <v>76458</v>
      </c>
      <c r="Y49" s="238">
        <v>219895</v>
      </c>
      <c r="Z49" s="238">
        <v>168632</v>
      </c>
      <c r="AA49" s="236">
        <f t="shared" si="9"/>
        <v>1055117</v>
      </c>
      <c r="AB49" s="237">
        <f t="shared" si="9"/>
        <v>1137926</v>
      </c>
    </row>
    <row r="50" spans="1:28" hidden="1" outlineLevel="1" x14ac:dyDescent="0.2">
      <c r="A50" s="193" t="s">
        <v>34</v>
      </c>
      <c r="B50" s="19" t="s">
        <v>113</v>
      </c>
      <c r="C50" s="236">
        <v>52930134</v>
      </c>
      <c r="D50" s="237">
        <v>24457839</v>
      </c>
      <c r="E50" s="238">
        <v>56822968</v>
      </c>
      <c r="F50" s="237">
        <v>23102343</v>
      </c>
      <c r="G50" s="238">
        <v>49225341</v>
      </c>
      <c r="H50" s="237">
        <v>22561920</v>
      </c>
      <c r="I50" s="238">
        <v>37528742</v>
      </c>
      <c r="J50" s="237">
        <v>16441886</v>
      </c>
      <c r="K50" s="238">
        <v>43393337</v>
      </c>
      <c r="L50" s="237">
        <v>19911637</v>
      </c>
      <c r="M50" s="238">
        <v>34721083</v>
      </c>
      <c r="N50" s="237">
        <v>15228143</v>
      </c>
      <c r="O50" s="238">
        <v>54963958</v>
      </c>
      <c r="P50" s="237">
        <v>23793649</v>
      </c>
      <c r="Q50" s="238">
        <v>57366142</v>
      </c>
      <c r="R50" s="237">
        <v>23420236</v>
      </c>
      <c r="S50" s="238">
        <v>57212960</v>
      </c>
      <c r="T50" s="237">
        <v>24027597</v>
      </c>
      <c r="U50" s="238">
        <v>66795061</v>
      </c>
      <c r="V50" s="237">
        <v>29262397</v>
      </c>
      <c r="W50" s="238">
        <v>65889365</v>
      </c>
      <c r="X50" s="237">
        <v>26905883</v>
      </c>
      <c r="Y50" s="238">
        <v>75277568</v>
      </c>
      <c r="Z50" s="238">
        <v>28801386</v>
      </c>
      <c r="AA50" s="236">
        <f t="shared" si="9"/>
        <v>652126659</v>
      </c>
      <c r="AB50" s="237">
        <f t="shared" si="9"/>
        <v>277914916</v>
      </c>
    </row>
    <row r="51" spans="1:28" hidden="1" outlineLevel="1" x14ac:dyDescent="0.2">
      <c r="A51" s="193" t="s">
        <v>35</v>
      </c>
      <c r="B51" s="19" t="s">
        <v>114</v>
      </c>
      <c r="C51" s="236">
        <v>13258928</v>
      </c>
      <c r="D51" s="237">
        <v>14488654</v>
      </c>
      <c r="E51" s="238">
        <v>14410178</v>
      </c>
      <c r="F51" s="237">
        <v>15536164</v>
      </c>
      <c r="G51" s="238">
        <v>15310456</v>
      </c>
      <c r="H51" s="237">
        <v>17779336</v>
      </c>
      <c r="I51" s="238">
        <v>11645161</v>
      </c>
      <c r="J51" s="237">
        <v>17644329</v>
      </c>
      <c r="K51" s="238">
        <v>9228528</v>
      </c>
      <c r="L51" s="237">
        <v>11094583</v>
      </c>
      <c r="M51" s="238">
        <v>13017024</v>
      </c>
      <c r="N51" s="237">
        <v>13756237</v>
      </c>
      <c r="O51" s="238">
        <v>10219396</v>
      </c>
      <c r="P51" s="237">
        <v>11125646</v>
      </c>
      <c r="Q51" s="238">
        <v>12906438</v>
      </c>
      <c r="R51" s="237">
        <v>13738755</v>
      </c>
      <c r="S51" s="238">
        <v>10486838</v>
      </c>
      <c r="T51" s="237">
        <v>11243162</v>
      </c>
      <c r="U51" s="238">
        <v>22277808</v>
      </c>
      <c r="V51" s="237">
        <v>28067866</v>
      </c>
      <c r="W51" s="238">
        <v>13170021</v>
      </c>
      <c r="X51" s="237">
        <v>13869542</v>
      </c>
      <c r="Y51" s="238">
        <v>10365216</v>
      </c>
      <c r="Z51" s="238">
        <v>11783119</v>
      </c>
      <c r="AA51" s="236">
        <f t="shared" si="9"/>
        <v>156295992</v>
      </c>
      <c r="AB51" s="237">
        <f t="shared" si="9"/>
        <v>180127393</v>
      </c>
    </row>
    <row r="52" spans="1:28" collapsed="1" x14ac:dyDescent="0.2">
      <c r="A52" s="194" t="s">
        <v>44</v>
      </c>
      <c r="B52" s="18" t="s">
        <v>82</v>
      </c>
      <c r="C52" s="236">
        <v>1641338</v>
      </c>
      <c r="D52" s="237">
        <v>10361488</v>
      </c>
      <c r="E52" s="238">
        <v>2906772</v>
      </c>
      <c r="F52" s="237">
        <v>20200110</v>
      </c>
      <c r="G52" s="238">
        <v>2862907</v>
      </c>
      <c r="H52" s="237">
        <v>18150589</v>
      </c>
      <c r="I52" s="238">
        <v>1612961</v>
      </c>
      <c r="J52" s="237">
        <v>8753570</v>
      </c>
      <c r="K52" s="238">
        <v>1298319</v>
      </c>
      <c r="L52" s="237">
        <v>7352606</v>
      </c>
      <c r="M52" s="238">
        <v>1223574</v>
      </c>
      <c r="N52" s="237">
        <v>7126142</v>
      </c>
      <c r="O52" s="238">
        <v>1379922</v>
      </c>
      <c r="P52" s="237">
        <v>7110363</v>
      </c>
      <c r="Q52" s="238">
        <v>1334613</v>
      </c>
      <c r="R52" s="237">
        <v>6602493</v>
      </c>
      <c r="S52" s="238">
        <v>1491777</v>
      </c>
      <c r="T52" s="237">
        <v>6853259</v>
      </c>
      <c r="U52" s="238">
        <v>2417579</v>
      </c>
      <c r="V52" s="237">
        <v>11539447</v>
      </c>
      <c r="W52" s="238">
        <v>1613596</v>
      </c>
      <c r="X52" s="237">
        <v>7918038</v>
      </c>
      <c r="Y52" s="238">
        <v>1721433</v>
      </c>
      <c r="Z52" s="238">
        <v>9722743</v>
      </c>
      <c r="AA52" s="236">
        <f t="shared" si="9"/>
        <v>21504791</v>
      </c>
      <c r="AB52" s="237">
        <f t="shared" si="9"/>
        <v>121690848</v>
      </c>
    </row>
    <row r="53" spans="1:28" x14ac:dyDescent="0.2">
      <c r="A53" s="21" t="s">
        <v>133</v>
      </c>
      <c r="B53" s="18"/>
      <c r="C53" s="178">
        <f t="shared" ref="C53:AB53" si="11">C54+C59+C65</f>
        <v>37782232</v>
      </c>
      <c r="D53" s="179">
        <f t="shared" si="11"/>
        <v>171470919</v>
      </c>
      <c r="E53" s="178">
        <f t="shared" si="11"/>
        <v>38329787</v>
      </c>
      <c r="F53" s="179">
        <f t="shared" si="11"/>
        <v>183425251</v>
      </c>
      <c r="G53" s="178">
        <f t="shared" si="11"/>
        <v>44034886</v>
      </c>
      <c r="H53" s="179">
        <f t="shared" si="11"/>
        <v>207729032</v>
      </c>
      <c r="I53" s="178">
        <f t="shared" si="11"/>
        <v>31842494</v>
      </c>
      <c r="J53" s="179">
        <f t="shared" si="11"/>
        <v>163924273</v>
      </c>
      <c r="K53" s="178">
        <f t="shared" si="11"/>
        <v>42705039</v>
      </c>
      <c r="L53" s="179">
        <f t="shared" si="11"/>
        <v>245956007</v>
      </c>
      <c r="M53" s="178">
        <f t="shared" si="11"/>
        <v>30188108</v>
      </c>
      <c r="N53" s="179">
        <f t="shared" si="11"/>
        <v>192129476</v>
      </c>
      <c r="O53" s="178">
        <f t="shared" si="11"/>
        <v>34676655</v>
      </c>
      <c r="P53" s="179">
        <f t="shared" si="11"/>
        <v>210616440</v>
      </c>
      <c r="Q53" s="178">
        <f t="shared" si="11"/>
        <v>35067689</v>
      </c>
      <c r="R53" s="179">
        <f t="shared" si="11"/>
        <v>223422535</v>
      </c>
      <c r="S53" s="178">
        <f t="shared" si="11"/>
        <v>33181381</v>
      </c>
      <c r="T53" s="179">
        <f t="shared" si="11"/>
        <v>206397554</v>
      </c>
      <c r="U53" s="178">
        <f t="shared" si="11"/>
        <v>36725644</v>
      </c>
      <c r="V53" s="179">
        <f t="shared" si="11"/>
        <v>224406426</v>
      </c>
      <c r="W53" s="178">
        <f t="shared" si="11"/>
        <v>34350168</v>
      </c>
      <c r="X53" s="179">
        <f t="shared" si="11"/>
        <v>227044406</v>
      </c>
      <c r="Y53" s="178">
        <f t="shared" si="11"/>
        <v>39500015</v>
      </c>
      <c r="Z53" s="179">
        <f t="shared" si="11"/>
        <v>306262174</v>
      </c>
      <c r="AA53" s="178">
        <f t="shared" si="11"/>
        <v>438384098</v>
      </c>
      <c r="AB53" s="179">
        <f t="shared" si="11"/>
        <v>2562784493</v>
      </c>
    </row>
    <row r="54" spans="1:28" x14ac:dyDescent="0.2">
      <c r="A54" s="20" t="s">
        <v>134</v>
      </c>
      <c r="B54" s="18"/>
      <c r="C54" s="178">
        <f t="shared" ref="C54:AB54" si="12">SUM(C55:C58)</f>
        <v>3088529</v>
      </c>
      <c r="D54" s="179">
        <f t="shared" si="12"/>
        <v>33485891</v>
      </c>
      <c r="E54" s="178">
        <f t="shared" si="12"/>
        <v>2594271</v>
      </c>
      <c r="F54" s="179">
        <f t="shared" si="12"/>
        <v>21215185</v>
      </c>
      <c r="G54" s="178">
        <f t="shared" si="12"/>
        <v>2992167</v>
      </c>
      <c r="H54" s="179">
        <f t="shared" si="12"/>
        <v>23456765</v>
      </c>
      <c r="I54" s="178">
        <f t="shared" si="12"/>
        <v>2022414</v>
      </c>
      <c r="J54" s="179">
        <f t="shared" si="12"/>
        <v>16713514</v>
      </c>
      <c r="K54" s="178">
        <f t="shared" si="12"/>
        <v>2930588</v>
      </c>
      <c r="L54" s="179">
        <f t="shared" si="12"/>
        <v>34831247</v>
      </c>
      <c r="M54" s="178">
        <f t="shared" si="12"/>
        <v>2951509</v>
      </c>
      <c r="N54" s="179">
        <f t="shared" si="12"/>
        <v>26351130</v>
      </c>
      <c r="O54" s="178">
        <f t="shared" si="12"/>
        <v>2857721</v>
      </c>
      <c r="P54" s="179">
        <f t="shared" si="12"/>
        <v>23783748</v>
      </c>
      <c r="Q54" s="178">
        <f t="shared" si="12"/>
        <v>3104911</v>
      </c>
      <c r="R54" s="179">
        <f t="shared" si="12"/>
        <v>25219525</v>
      </c>
      <c r="S54" s="178">
        <f t="shared" si="12"/>
        <v>2654522</v>
      </c>
      <c r="T54" s="179">
        <f t="shared" si="12"/>
        <v>21518633</v>
      </c>
      <c r="U54" s="178">
        <f t="shared" si="12"/>
        <v>3139141</v>
      </c>
      <c r="V54" s="179">
        <f t="shared" si="12"/>
        <v>28396941</v>
      </c>
      <c r="W54" s="178">
        <f t="shared" si="12"/>
        <v>3314740</v>
      </c>
      <c r="X54" s="179">
        <f t="shared" si="12"/>
        <v>30176799</v>
      </c>
      <c r="Y54" s="178">
        <f t="shared" si="12"/>
        <v>2869437</v>
      </c>
      <c r="Z54" s="179">
        <f t="shared" si="12"/>
        <v>39145702</v>
      </c>
      <c r="AA54" s="178">
        <f t="shared" si="12"/>
        <v>34519950</v>
      </c>
      <c r="AB54" s="179">
        <f t="shared" si="12"/>
        <v>324295080</v>
      </c>
    </row>
    <row r="55" spans="1:28" hidden="1" outlineLevel="1" x14ac:dyDescent="0.2">
      <c r="A55" s="195" t="s">
        <v>36</v>
      </c>
      <c r="B55" s="19" t="s">
        <v>76</v>
      </c>
      <c r="C55" s="236">
        <v>405850</v>
      </c>
      <c r="D55" s="237">
        <v>595617</v>
      </c>
      <c r="E55" s="238">
        <v>313119</v>
      </c>
      <c r="F55" s="237">
        <v>561183</v>
      </c>
      <c r="G55" s="238">
        <v>413239</v>
      </c>
      <c r="H55" s="237">
        <v>660930</v>
      </c>
      <c r="I55" s="238">
        <v>252570</v>
      </c>
      <c r="J55" s="237">
        <v>457754</v>
      </c>
      <c r="K55" s="238">
        <v>340660</v>
      </c>
      <c r="L55" s="237">
        <v>589396</v>
      </c>
      <c r="M55" s="238">
        <v>477602</v>
      </c>
      <c r="N55" s="237">
        <v>755206</v>
      </c>
      <c r="O55" s="238">
        <v>283712</v>
      </c>
      <c r="P55" s="237">
        <v>419537</v>
      </c>
      <c r="Q55" s="238">
        <v>427718</v>
      </c>
      <c r="R55" s="237">
        <v>704421</v>
      </c>
      <c r="S55" s="238">
        <v>195702</v>
      </c>
      <c r="T55" s="237">
        <v>351426</v>
      </c>
      <c r="U55" s="238">
        <v>562753</v>
      </c>
      <c r="V55" s="237">
        <v>827021</v>
      </c>
      <c r="W55" s="238">
        <v>695457</v>
      </c>
      <c r="X55" s="237">
        <v>1163756</v>
      </c>
      <c r="Y55" s="238">
        <v>320311</v>
      </c>
      <c r="Z55" s="238">
        <v>495357</v>
      </c>
      <c r="AA55" s="236">
        <f t="shared" si="9"/>
        <v>4688693</v>
      </c>
      <c r="AB55" s="237">
        <f t="shared" si="9"/>
        <v>7581604</v>
      </c>
    </row>
    <row r="56" spans="1:28" hidden="1" outlineLevel="1" x14ac:dyDescent="0.2">
      <c r="A56" s="195" t="s">
        <v>37</v>
      </c>
      <c r="B56" s="19" t="s">
        <v>77</v>
      </c>
      <c r="C56" s="236">
        <v>1769005</v>
      </c>
      <c r="D56" s="237">
        <v>6009982</v>
      </c>
      <c r="E56" s="238">
        <v>1204239</v>
      </c>
      <c r="F56" s="237">
        <v>4623081</v>
      </c>
      <c r="G56" s="238">
        <v>1696053</v>
      </c>
      <c r="H56" s="237">
        <v>7363155</v>
      </c>
      <c r="I56" s="238">
        <v>1197194</v>
      </c>
      <c r="J56" s="237">
        <v>5989101</v>
      </c>
      <c r="K56" s="238">
        <v>1811172</v>
      </c>
      <c r="L56" s="237">
        <v>7936083</v>
      </c>
      <c r="M56" s="238">
        <v>1638358</v>
      </c>
      <c r="N56" s="237">
        <v>7159960</v>
      </c>
      <c r="O56" s="238">
        <v>1659451</v>
      </c>
      <c r="P56" s="237">
        <v>7818938</v>
      </c>
      <c r="Q56" s="238">
        <v>1783472</v>
      </c>
      <c r="R56" s="237">
        <v>7827930</v>
      </c>
      <c r="S56" s="238">
        <v>1760950</v>
      </c>
      <c r="T56" s="237">
        <v>8116778</v>
      </c>
      <c r="U56" s="238">
        <v>1863522</v>
      </c>
      <c r="V56" s="237">
        <v>9456655</v>
      </c>
      <c r="W56" s="238">
        <v>1820833</v>
      </c>
      <c r="X56" s="237">
        <v>11827679</v>
      </c>
      <c r="Y56" s="238">
        <v>1548051</v>
      </c>
      <c r="Z56" s="238">
        <v>8345995</v>
      </c>
      <c r="AA56" s="236">
        <f t="shared" si="9"/>
        <v>19752300</v>
      </c>
      <c r="AB56" s="237">
        <f t="shared" si="9"/>
        <v>92475337</v>
      </c>
    </row>
    <row r="57" spans="1:28" hidden="1" outlineLevel="1" x14ac:dyDescent="0.2">
      <c r="A57" s="195" t="s">
        <v>38</v>
      </c>
      <c r="B57" s="19" t="s">
        <v>115</v>
      </c>
      <c r="C57" s="236">
        <v>7200</v>
      </c>
      <c r="D57" s="237">
        <v>57175</v>
      </c>
      <c r="E57" s="238">
        <v>73020</v>
      </c>
      <c r="F57" s="237">
        <v>342644</v>
      </c>
      <c r="G57" s="238">
        <v>67320</v>
      </c>
      <c r="H57" s="237">
        <v>143957</v>
      </c>
      <c r="I57" s="238">
        <v>13770</v>
      </c>
      <c r="J57" s="237">
        <v>135364</v>
      </c>
      <c r="K57" s="238">
        <v>30800</v>
      </c>
      <c r="L57" s="237">
        <v>76674</v>
      </c>
      <c r="M57" s="238">
        <v>7550</v>
      </c>
      <c r="N57" s="237">
        <v>88988</v>
      </c>
      <c r="O57" s="238">
        <v>44070</v>
      </c>
      <c r="P57" s="237">
        <v>133471</v>
      </c>
      <c r="Q57" s="238">
        <v>4500</v>
      </c>
      <c r="R57" s="237">
        <v>3508</v>
      </c>
      <c r="S57" s="238"/>
      <c r="T57" s="237"/>
      <c r="U57" s="238">
        <v>7980</v>
      </c>
      <c r="V57" s="237">
        <v>123745</v>
      </c>
      <c r="W57" s="238">
        <v>14910</v>
      </c>
      <c r="X57" s="237">
        <v>116045</v>
      </c>
      <c r="Y57" s="238">
        <v>24900</v>
      </c>
      <c r="Z57" s="238">
        <v>61906</v>
      </c>
      <c r="AA57" s="236">
        <f t="shared" si="9"/>
        <v>296020</v>
      </c>
      <c r="AB57" s="237">
        <f t="shared" si="9"/>
        <v>1283477</v>
      </c>
    </row>
    <row r="58" spans="1:28" hidden="1" outlineLevel="1" x14ac:dyDescent="0.2">
      <c r="A58" s="195">
        <v>740</v>
      </c>
      <c r="B58" s="19" t="s">
        <v>119</v>
      </c>
      <c r="C58" s="236">
        <v>906474</v>
      </c>
      <c r="D58" s="237">
        <v>26823117</v>
      </c>
      <c r="E58" s="238">
        <v>1003893</v>
      </c>
      <c r="F58" s="237">
        <v>15688277</v>
      </c>
      <c r="G58" s="238">
        <v>815555</v>
      </c>
      <c r="H58" s="237">
        <v>15288723</v>
      </c>
      <c r="I58" s="238">
        <v>558880</v>
      </c>
      <c r="J58" s="237">
        <v>10131295</v>
      </c>
      <c r="K58" s="238">
        <v>747956</v>
      </c>
      <c r="L58" s="237">
        <v>26229094</v>
      </c>
      <c r="M58" s="238">
        <v>827999</v>
      </c>
      <c r="N58" s="237">
        <v>18346976</v>
      </c>
      <c r="O58" s="238">
        <v>870488</v>
      </c>
      <c r="P58" s="237">
        <v>15411802</v>
      </c>
      <c r="Q58" s="238">
        <v>889221</v>
      </c>
      <c r="R58" s="237">
        <v>16683666</v>
      </c>
      <c r="S58" s="238">
        <v>697870</v>
      </c>
      <c r="T58" s="237">
        <v>13050429</v>
      </c>
      <c r="U58" s="238">
        <v>704886</v>
      </c>
      <c r="V58" s="237">
        <v>17989520</v>
      </c>
      <c r="W58" s="238">
        <v>783540</v>
      </c>
      <c r="X58" s="237">
        <v>17069319</v>
      </c>
      <c r="Y58" s="238">
        <v>976175</v>
      </c>
      <c r="Z58" s="238">
        <v>30242444</v>
      </c>
      <c r="AA58" s="236">
        <f t="shared" si="9"/>
        <v>9782937</v>
      </c>
      <c r="AB58" s="237">
        <f t="shared" si="9"/>
        <v>222954662</v>
      </c>
    </row>
    <row r="59" spans="1:28" collapsed="1" x14ac:dyDescent="0.2">
      <c r="A59" s="20" t="s">
        <v>135</v>
      </c>
      <c r="B59" s="18"/>
      <c r="C59" s="178">
        <f t="shared" ref="C59:AB59" si="13">SUM(C60:C64)</f>
        <v>19594446</v>
      </c>
      <c r="D59" s="179">
        <f t="shared" si="13"/>
        <v>102895886</v>
      </c>
      <c r="E59" s="178">
        <f t="shared" si="13"/>
        <v>19344214</v>
      </c>
      <c r="F59" s="179">
        <f t="shared" si="13"/>
        <v>111246655</v>
      </c>
      <c r="G59" s="178">
        <f t="shared" si="13"/>
        <v>24429975</v>
      </c>
      <c r="H59" s="179">
        <f t="shared" si="13"/>
        <v>149674546</v>
      </c>
      <c r="I59" s="178">
        <f t="shared" si="13"/>
        <v>18966592</v>
      </c>
      <c r="J59" s="179">
        <f t="shared" si="13"/>
        <v>112963227</v>
      </c>
      <c r="K59" s="178">
        <f t="shared" si="13"/>
        <v>23368185</v>
      </c>
      <c r="L59" s="179">
        <f t="shared" si="13"/>
        <v>172334962</v>
      </c>
      <c r="M59" s="178">
        <f t="shared" si="13"/>
        <v>19916277</v>
      </c>
      <c r="N59" s="179">
        <f t="shared" si="13"/>
        <v>126643561</v>
      </c>
      <c r="O59" s="178">
        <f t="shared" si="13"/>
        <v>23561819</v>
      </c>
      <c r="P59" s="179">
        <f t="shared" si="13"/>
        <v>148125567</v>
      </c>
      <c r="Q59" s="178">
        <f t="shared" si="13"/>
        <v>25058914</v>
      </c>
      <c r="R59" s="179">
        <f t="shared" si="13"/>
        <v>160002593</v>
      </c>
      <c r="S59" s="178">
        <f t="shared" si="13"/>
        <v>22465096</v>
      </c>
      <c r="T59" s="179">
        <f t="shared" si="13"/>
        <v>128829704</v>
      </c>
      <c r="U59" s="178">
        <f t="shared" si="13"/>
        <v>24757347</v>
      </c>
      <c r="V59" s="179">
        <f t="shared" si="13"/>
        <v>139278601</v>
      </c>
      <c r="W59" s="178">
        <f t="shared" si="13"/>
        <v>21508110</v>
      </c>
      <c r="X59" s="179">
        <f t="shared" si="13"/>
        <v>149339840</v>
      </c>
      <c r="Y59" s="178">
        <f t="shared" si="13"/>
        <v>24222158</v>
      </c>
      <c r="Z59" s="179">
        <f t="shared" si="13"/>
        <v>195454627</v>
      </c>
      <c r="AA59" s="178">
        <f t="shared" si="13"/>
        <v>267193133</v>
      </c>
      <c r="AB59" s="179">
        <f t="shared" si="13"/>
        <v>1696789769</v>
      </c>
    </row>
    <row r="60" spans="1:28" hidden="1" outlineLevel="1" x14ac:dyDescent="0.2">
      <c r="A60" s="197" t="s">
        <v>39</v>
      </c>
      <c r="B60" s="19" t="s">
        <v>116</v>
      </c>
      <c r="C60" s="236">
        <v>932194</v>
      </c>
      <c r="D60" s="237">
        <v>5494246</v>
      </c>
      <c r="E60" s="238">
        <v>1046054</v>
      </c>
      <c r="F60" s="237">
        <v>5528398</v>
      </c>
      <c r="G60" s="238">
        <v>1026114</v>
      </c>
      <c r="H60" s="237">
        <v>6201945</v>
      </c>
      <c r="I60" s="238">
        <v>799242</v>
      </c>
      <c r="J60" s="237">
        <v>5682660</v>
      </c>
      <c r="K60" s="238">
        <v>1154233</v>
      </c>
      <c r="L60" s="237">
        <v>8279279</v>
      </c>
      <c r="M60" s="238">
        <v>818728</v>
      </c>
      <c r="N60" s="237">
        <v>5261506</v>
      </c>
      <c r="O60" s="238">
        <v>1021016</v>
      </c>
      <c r="P60" s="237">
        <v>6263330</v>
      </c>
      <c r="Q60" s="238">
        <v>1041184</v>
      </c>
      <c r="R60" s="237">
        <v>6780845</v>
      </c>
      <c r="S60" s="238">
        <v>862209</v>
      </c>
      <c r="T60" s="237">
        <v>5445465</v>
      </c>
      <c r="U60" s="238">
        <v>1065140</v>
      </c>
      <c r="V60" s="237">
        <v>6338805</v>
      </c>
      <c r="W60" s="238">
        <v>803498</v>
      </c>
      <c r="X60" s="237">
        <v>5078482</v>
      </c>
      <c r="Y60" s="238">
        <v>1141618</v>
      </c>
      <c r="Z60" s="238">
        <v>8441733</v>
      </c>
      <c r="AA60" s="236">
        <f t="shared" si="9"/>
        <v>11711230</v>
      </c>
      <c r="AB60" s="237">
        <f t="shared" si="9"/>
        <v>74796694</v>
      </c>
    </row>
    <row r="61" spans="1:28" hidden="1" outlineLevel="1" x14ac:dyDescent="0.2">
      <c r="A61" s="197" t="s">
        <v>40</v>
      </c>
      <c r="B61" s="19" t="s">
        <v>78</v>
      </c>
      <c r="C61" s="236">
        <v>1490300</v>
      </c>
      <c r="D61" s="237">
        <v>16281330</v>
      </c>
      <c r="E61" s="238">
        <v>1601651</v>
      </c>
      <c r="F61" s="237">
        <v>13250820</v>
      </c>
      <c r="G61" s="238">
        <v>1719529</v>
      </c>
      <c r="H61" s="237">
        <v>15166443</v>
      </c>
      <c r="I61" s="238">
        <v>1271101</v>
      </c>
      <c r="J61" s="237">
        <v>10902320</v>
      </c>
      <c r="K61" s="238">
        <v>1307683</v>
      </c>
      <c r="L61" s="237">
        <v>11232636</v>
      </c>
      <c r="M61" s="238">
        <v>1632552</v>
      </c>
      <c r="N61" s="237">
        <v>13886259</v>
      </c>
      <c r="O61" s="238">
        <v>1297213</v>
      </c>
      <c r="P61" s="237">
        <v>12360915</v>
      </c>
      <c r="Q61" s="238">
        <v>2252428</v>
      </c>
      <c r="R61" s="237">
        <v>17614469</v>
      </c>
      <c r="S61" s="238">
        <v>1580972</v>
      </c>
      <c r="T61" s="237">
        <v>12242671</v>
      </c>
      <c r="U61" s="238">
        <v>2212167</v>
      </c>
      <c r="V61" s="237">
        <v>12751045</v>
      </c>
      <c r="W61" s="238">
        <v>2161122</v>
      </c>
      <c r="X61" s="237">
        <v>15571255</v>
      </c>
      <c r="Y61" s="238">
        <v>1987215</v>
      </c>
      <c r="Z61" s="238">
        <v>27116001</v>
      </c>
      <c r="AA61" s="236">
        <f t="shared" si="9"/>
        <v>20513933</v>
      </c>
      <c r="AB61" s="237">
        <f t="shared" si="9"/>
        <v>178376164</v>
      </c>
    </row>
    <row r="62" spans="1:28" hidden="1" outlineLevel="1" x14ac:dyDescent="0.2">
      <c r="A62" s="197" t="s">
        <v>41</v>
      </c>
      <c r="B62" s="19" t="s">
        <v>79</v>
      </c>
      <c r="C62" s="236">
        <v>8527548</v>
      </c>
      <c r="D62" s="237">
        <v>49116402</v>
      </c>
      <c r="E62" s="238">
        <v>7978938</v>
      </c>
      <c r="F62" s="237">
        <v>61009800</v>
      </c>
      <c r="G62" s="238">
        <v>12072792</v>
      </c>
      <c r="H62" s="237">
        <v>92782147</v>
      </c>
      <c r="I62" s="238">
        <v>9522147</v>
      </c>
      <c r="J62" s="237">
        <v>66270214</v>
      </c>
      <c r="K62" s="238">
        <v>11189215</v>
      </c>
      <c r="L62" s="237">
        <v>110101493</v>
      </c>
      <c r="M62" s="238">
        <v>8751234</v>
      </c>
      <c r="N62" s="237">
        <v>69976276</v>
      </c>
      <c r="O62" s="238">
        <v>11648464</v>
      </c>
      <c r="P62" s="237">
        <v>89077570</v>
      </c>
      <c r="Q62" s="238">
        <v>10480237</v>
      </c>
      <c r="R62" s="237">
        <v>92060903</v>
      </c>
      <c r="S62" s="238">
        <v>9663642</v>
      </c>
      <c r="T62" s="237">
        <v>73528030</v>
      </c>
      <c r="U62" s="238">
        <v>10000339</v>
      </c>
      <c r="V62" s="237">
        <v>71798650</v>
      </c>
      <c r="W62" s="238">
        <v>8530739</v>
      </c>
      <c r="X62" s="237">
        <v>87024100</v>
      </c>
      <c r="Y62" s="238">
        <v>11425151</v>
      </c>
      <c r="Z62" s="238">
        <v>116909678</v>
      </c>
      <c r="AA62" s="236">
        <f t="shared" si="9"/>
        <v>119790446</v>
      </c>
      <c r="AB62" s="237">
        <f t="shared" si="9"/>
        <v>979655263</v>
      </c>
    </row>
    <row r="63" spans="1:28" hidden="1" outlineLevel="1" x14ac:dyDescent="0.2">
      <c r="A63" s="197" t="s">
        <v>42</v>
      </c>
      <c r="B63" s="19" t="s">
        <v>80</v>
      </c>
      <c r="C63" s="236">
        <v>2727443</v>
      </c>
      <c r="D63" s="237">
        <v>15527986</v>
      </c>
      <c r="E63" s="238">
        <v>2639777</v>
      </c>
      <c r="F63" s="237">
        <v>13268738</v>
      </c>
      <c r="G63" s="238">
        <v>2618518</v>
      </c>
      <c r="H63" s="237">
        <v>15196570</v>
      </c>
      <c r="I63" s="238">
        <v>1686410</v>
      </c>
      <c r="J63" s="237">
        <v>14379954</v>
      </c>
      <c r="K63" s="238">
        <v>2855773</v>
      </c>
      <c r="L63" s="237">
        <v>22291066</v>
      </c>
      <c r="M63" s="238">
        <v>2368206</v>
      </c>
      <c r="N63" s="237">
        <v>18079379</v>
      </c>
      <c r="O63" s="238">
        <v>2214785</v>
      </c>
      <c r="P63" s="237">
        <v>17871426</v>
      </c>
      <c r="Q63" s="238">
        <v>2564637</v>
      </c>
      <c r="R63" s="237">
        <v>16439280</v>
      </c>
      <c r="S63" s="238">
        <v>2913313</v>
      </c>
      <c r="T63" s="237">
        <v>15596887</v>
      </c>
      <c r="U63" s="238">
        <v>3337412</v>
      </c>
      <c r="V63" s="237">
        <v>21702435</v>
      </c>
      <c r="W63" s="238">
        <v>3094053</v>
      </c>
      <c r="X63" s="237">
        <v>20848256</v>
      </c>
      <c r="Y63" s="238">
        <v>2744063</v>
      </c>
      <c r="Z63" s="238">
        <v>19887145</v>
      </c>
      <c r="AA63" s="236">
        <f t="shared" si="9"/>
        <v>31764390</v>
      </c>
      <c r="AB63" s="237">
        <f t="shared" si="9"/>
        <v>211089122</v>
      </c>
    </row>
    <row r="64" spans="1:28" hidden="1" outlineLevel="1" x14ac:dyDescent="0.2">
      <c r="A64" s="197" t="s">
        <v>43</v>
      </c>
      <c r="B64" s="19" t="s">
        <v>81</v>
      </c>
      <c r="C64" s="236">
        <v>5916961</v>
      </c>
      <c r="D64" s="237">
        <v>16475922</v>
      </c>
      <c r="E64" s="238">
        <v>6077794</v>
      </c>
      <c r="F64" s="237">
        <v>18188899</v>
      </c>
      <c r="G64" s="238">
        <v>6993022</v>
      </c>
      <c r="H64" s="237">
        <v>20327441</v>
      </c>
      <c r="I64" s="238">
        <v>5687692</v>
      </c>
      <c r="J64" s="237">
        <v>15728079</v>
      </c>
      <c r="K64" s="238">
        <v>6861281</v>
      </c>
      <c r="L64" s="237">
        <v>20430488</v>
      </c>
      <c r="M64" s="238">
        <v>6345557</v>
      </c>
      <c r="N64" s="237">
        <v>19440141</v>
      </c>
      <c r="O64" s="238">
        <v>7380341</v>
      </c>
      <c r="P64" s="237">
        <v>22552326</v>
      </c>
      <c r="Q64" s="238">
        <v>8720428</v>
      </c>
      <c r="R64" s="237">
        <v>27107096</v>
      </c>
      <c r="S64" s="238">
        <v>7444960</v>
      </c>
      <c r="T64" s="237">
        <v>22016651</v>
      </c>
      <c r="U64" s="238">
        <v>8142289</v>
      </c>
      <c r="V64" s="237">
        <v>26687666</v>
      </c>
      <c r="W64" s="238">
        <v>6918698</v>
      </c>
      <c r="X64" s="237">
        <v>20817747</v>
      </c>
      <c r="Y64" s="238">
        <v>6924111</v>
      </c>
      <c r="Z64" s="238">
        <v>23100070</v>
      </c>
      <c r="AA64" s="236">
        <f t="shared" si="9"/>
        <v>83413134</v>
      </c>
      <c r="AB64" s="237">
        <f t="shared" si="9"/>
        <v>252872526</v>
      </c>
    </row>
    <row r="65" spans="1:28" collapsed="1" x14ac:dyDescent="0.2">
      <c r="A65" s="20" t="s">
        <v>136</v>
      </c>
      <c r="B65" s="22"/>
      <c r="C65" s="178">
        <f t="shared" ref="C65:AB65" si="14">SUM(C66:C67)</f>
        <v>15099257</v>
      </c>
      <c r="D65" s="179">
        <f t="shared" si="14"/>
        <v>35089142</v>
      </c>
      <c r="E65" s="178">
        <f t="shared" si="14"/>
        <v>16391302</v>
      </c>
      <c r="F65" s="179">
        <f t="shared" si="14"/>
        <v>50963411</v>
      </c>
      <c r="G65" s="178">
        <f t="shared" si="14"/>
        <v>16612744</v>
      </c>
      <c r="H65" s="179">
        <f t="shared" si="14"/>
        <v>34597721</v>
      </c>
      <c r="I65" s="178">
        <f t="shared" si="14"/>
        <v>10853488</v>
      </c>
      <c r="J65" s="179">
        <f t="shared" si="14"/>
        <v>34247532</v>
      </c>
      <c r="K65" s="178">
        <f t="shared" si="14"/>
        <v>16406266</v>
      </c>
      <c r="L65" s="179">
        <f t="shared" si="14"/>
        <v>38789798</v>
      </c>
      <c r="M65" s="178">
        <f t="shared" si="14"/>
        <v>7320322</v>
      </c>
      <c r="N65" s="179">
        <f t="shared" si="14"/>
        <v>39134785</v>
      </c>
      <c r="O65" s="178">
        <f t="shared" si="14"/>
        <v>8257115</v>
      </c>
      <c r="P65" s="179">
        <f t="shared" si="14"/>
        <v>38707125</v>
      </c>
      <c r="Q65" s="178">
        <f t="shared" si="14"/>
        <v>6903864</v>
      </c>
      <c r="R65" s="179">
        <f t="shared" si="14"/>
        <v>38200417</v>
      </c>
      <c r="S65" s="178">
        <f t="shared" si="14"/>
        <v>8061763</v>
      </c>
      <c r="T65" s="179">
        <f t="shared" si="14"/>
        <v>56049217</v>
      </c>
      <c r="U65" s="178">
        <f t="shared" si="14"/>
        <v>8829156</v>
      </c>
      <c r="V65" s="179">
        <f t="shared" si="14"/>
        <v>56730884</v>
      </c>
      <c r="W65" s="178">
        <f t="shared" si="14"/>
        <v>9527318</v>
      </c>
      <c r="X65" s="179">
        <f t="shared" si="14"/>
        <v>47527767</v>
      </c>
      <c r="Y65" s="178">
        <f t="shared" si="14"/>
        <v>12408420</v>
      </c>
      <c r="Z65" s="179">
        <f t="shared" si="14"/>
        <v>71661845</v>
      </c>
      <c r="AA65" s="178">
        <f t="shared" si="14"/>
        <v>136671015</v>
      </c>
      <c r="AB65" s="179">
        <f t="shared" si="14"/>
        <v>541699644</v>
      </c>
    </row>
    <row r="66" spans="1:28" hidden="1" outlineLevel="1" x14ac:dyDescent="0.2">
      <c r="A66" s="197" t="s">
        <v>45</v>
      </c>
      <c r="B66" s="19" t="s">
        <v>83</v>
      </c>
      <c r="C66" s="236">
        <v>14756873</v>
      </c>
      <c r="D66" s="237">
        <v>34054600</v>
      </c>
      <c r="E66" s="238">
        <v>16090638</v>
      </c>
      <c r="F66" s="237">
        <v>50061680</v>
      </c>
      <c r="G66" s="238">
        <v>16516853</v>
      </c>
      <c r="H66" s="237">
        <v>34235489</v>
      </c>
      <c r="I66" s="238">
        <v>10432612</v>
      </c>
      <c r="J66" s="237">
        <v>33555014</v>
      </c>
      <c r="K66" s="238">
        <v>16390678</v>
      </c>
      <c r="L66" s="237">
        <v>38639444</v>
      </c>
      <c r="M66" s="238">
        <v>7235356</v>
      </c>
      <c r="N66" s="237">
        <v>38647893</v>
      </c>
      <c r="O66" s="238">
        <v>7812772</v>
      </c>
      <c r="P66" s="237">
        <v>37904414</v>
      </c>
      <c r="Q66" s="238">
        <v>6846574</v>
      </c>
      <c r="R66" s="237">
        <v>37984405</v>
      </c>
      <c r="S66" s="238">
        <v>7743860</v>
      </c>
      <c r="T66" s="237">
        <v>55426569</v>
      </c>
      <c r="U66" s="238">
        <v>8762832</v>
      </c>
      <c r="V66" s="237">
        <v>56319519</v>
      </c>
      <c r="W66" s="238">
        <v>9032311</v>
      </c>
      <c r="X66" s="237">
        <v>46593456</v>
      </c>
      <c r="Y66" s="238">
        <v>12263178</v>
      </c>
      <c r="Z66" s="238">
        <v>71197874</v>
      </c>
      <c r="AA66" s="236">
        <f t="shared" si="9"/>
        <v>133884537</v>
      </c>
      <c r="AB66" s="237">
        <f t="shared" si="9"/>
        <v>534620357</v>
      </c>
    </row>
    <row r="67" spans="1:28" hidden="1" outlineLevel="1" x14ac:dyDescent="0.2">
      <c r="A67" s="197" t="s">
        <v>46</v>
      </c>
      <c r="B67" s="19" t="s">
        <v>84</v>
      </c>
      <c r="C67" s="236">
        <v>342384</v>
      </c>
      <c r="D67" s="237">
        <v>1034542</v>
      </c>
      <c r="E67" s="238">
        <v>300664</v>
      </c>
      <c r="F67" s="237">
        <v>901731</v>
      </c>
      <c r="G67" s="238">
        <v>95891</v>
      </c>
      <c r="H67" s="237">
        <v>362232</v>
      </c>
      <c r="I67" s="238">
        <v>420876</v>
      </c>
      <c r="J67" s="237">
        <v>692518</v>
      </c>
      <c r="K67" s="238">
        <v>15588</v>
      </c>
      <c r="L67" s="237">
        <v>150354</v>
      </c>
      <c r="M67" s="238">
        <v>84966</v>
      </c>
      <c r="N67" s="237">
        <v>486892</v>
      </c>
      <c r="O67" s="238">
        <v>444343</v>
      </c>
      <c r="P67" s="237">
        <v>802711</v>
      </c>
      <c r="Q67" s="238">
        <v>57290</v>
      </c>
      <c r="R67" s="237">
        <v>216012</v>
      </c>
      <c r="S67" s="238">
        <v>317903</v>
      </c>
      <c r="T67" s="237">
        <v>622648</v>
      </c>
      <c r="U67" s="238">
        <v>66324</v>
      </c>
      <c r="V67" s="237">
        <v>411365</v>
      </c>
      <c r="W67" s="238">
        <v>495007</v>
      </c>
      <c r="X67" s="237">
        <v>934311</v>
      </c>
      <c r="Y67" s="238">
        <v>145242</v>
      </c>
      <c r="Z67" s="238">
        <v>463971</v>
      </c>
      <c r="AA67" s="236">
        <f t="shared" si="9"/>
        <v>2786478</v>
      </c>
      <c r="AB67" s="237">
        <f t="shared" si="9"/>
        <v>7079287</v>
      </c>
    </row>
    <row r="68" spans="1:28" collapsed="1" x14ac:dyDescent="0.2">
      <c r="A68" s="23" t="s">
        <v>49</v>
      </c>
      <c r="B68" s="18"/>
      <c r="C68" s="178">
        <f t="shared" ref="C68:AB68" si="15">SUM(C69:C72)</f>
        <v>2748074</v>
      </c>
      <c r="D68" s="179">
        <f t="shared" si="15"/>
        <v>15770913</v>
      </c>
      <c r="E68" s="178">
        <f t="shared" si="15"/>
        <v>492641</v>
      </c>
      <c r="F68" s="179">
        <f t="shared" si="15"/>
        <v>2229921</v>
      </c>
      <c r="G68" s="178">
        <f t="shared" si="15"/>
        <v>424558</v>
      </c>
      <c r="H68" s="179">
        <f t="shared" si="15"/>
        <v>5432246</v>
      </c>
      <c r="I68" s="178">
        <f t="shared" si="15"/>
        <v>424163</v>
      </c>
      <c r="J68" s="179">
        <f t="shared" si="15"/>
        <v>3469826</v>
      </c>
      <c r="K68" s="178">
        <f t="shared" si="15"/>
        <v>487796</v>
      </c>
      <c r="L68" s="179">
        <f t="shared" si="15"/>
        <v>2231389</v>
      </c>
      <c r="M68" s="178">
        <f t="shared" si="15"/>
        <v>424667</v>
      </c>
      <c r="N68" s="179">
        <f t="shared" si="15"/>
        <v>4638819</v>
      </c>
      <c r="O68" s="178">
        <f t="shared" si="15"/>
        <v>313352</v>
      </c>
      <c r="P68" s="179">
        <f t="shared" si="15"/>
        <v>7641669</v>
      </c>
      <c r="Q68" s="178">
        <f t="shared" si="15"/>
        <v>444598</v>
      </c>
      <c r="R68" s="179">
        <f t="shared" si="15"/>
        <v>3035776</v>
      </c>
      <c r="S68" s="178">
        <f t="shared" si="15"/>
        <v>476886</v>
      </c>
      <c r="T68" s="179">
        <f t="shared" si="15"/>
        <v>6940599</v>
      </c>
      <c r="U68" s="178">
        <f t="shared" si="15"/>
        <v>723975</v>
      </c>
      <c r="V68" s="179">
        <f t="shared" si="15"/>
        <v>6199413</v>
      </c>
      <c r="W68" s="178">
        <f t="shared" si="15"/>
        <v>695342</v>
      </c>
      <c r="X68" s="179">
        <f t="shared" si="15"/>
        <v>7306803</v>
      </c>
      <c r="Y68" s="178">
        <f t="shared" si="15"/>
        <v>629254</v>
      </c>
      <c r="Z68" s="179">
        <f t="shared" si="15"/>
        <v>7631327</v>
      </c>
      <c r="AA68" s="178">
        <f t="shared" si="15"/>
        <v>8285306</v>
      </c>
      <c r="AB68" s="179">
        <f t="shared" si="15"/>
        <v>72528701</v>
      </c>
    </row>
    <row r="69" spans="1:28" hidden="1" outlineLevel="1" x14ac:dyDescent="0.2">
      <c r="A69" s="199" t="s">
        <v>103</v>
      </c>
      <c r="B69" s="19" t="s">
        <v>104</v>
      </c>
      <c r="C69" s="236">
        <v>65</v>
      </c>
      <c r="D69" s="237">
        <v>3597397</v>
      </c>
      <c r="E69" s="238">
        <v>31</v>
      </c>
      <c r="F69" s="237">
        <v>397767</v>
      </c>
      <c r="G69" s="238">
        <v>29</v>
      </c>
      <c r="H69" s="237">
        <v>1612001</v>
      </c>
      <c r="I69" s="238">
        <v>42</v>
      </c>
      <c r="J69" s="237">
        <v>2291553</v>
      </c>
      <c r="K69" s="238">
        <v>19</v>
      </c>
      <c r="L69" s="237">
        <v>962064</v>
      </c>
      <c r="M69" s="238">
        <v>74</v>
      </c>
      <c r="N69" s="237">
        <v>3524375</v>
      </c>
      <c r="O69" s="238">
        <v>56</v>
      </c>
      <c r="P69" s="237">
        <v>2894762</v>
      </c>
      <c r="Q69" s="238">
        <v>27</v>
      </c>
      <c r="R69" s="237">
        <v>1218690</v>
      </c>
      <c r="S69" s="238">
        <v>108</v>
      </c>
      <c r="T69" s="237">
        <v>5238293</v>
      </c>
      <c r="U69" s="238">
        <v>69</v>
      </c>
      <c r="V69" s="237">
        <v>2989086</v>
      </c>
      <c r="W69" s="238">
        <v>64</v>
      </c>
      <c r="X69" s="237">
        <v>3360095</v>
      </c>
      <c r="Y69" s="238">
        <v>56</v>
      </c>
      <c r="Z69" s="238">
        <v>2800096</v>
      </c>
      <c r="AA69" s="236">
        <f t="shared" ref="AA69:AB71" si="16">C69+E69+G69+I69+K69+M69+O69+Q69+S69+U69+W69+Y69</f>
        <v>640</v>
      </c>
      <c r="AB69" s="237">
        <f t="shared" si="16"/>
        <v>30886179</v>
      </c>
    </row>
    <row r="70" spans="1:28" hidden="1" outlineLevel="1" x14ac:dyDescent="0.2">
      <c r="A70" s="196" t="s">
        <v>1</v>
      </c>
      <c r="B70" s="19" t="s">
        <v>48</v>
      </c>
      <c r="C70" s="236">
        <v>11</v>
      </c>
      <c r="D70" s="237">
        <v>310130</v>
      </c>
      <c r="E70" s="238">
        <v>31</v>
      </c>
      <c r="F70" s="237">
        <v>921903</v>
      </c>
      <c r="G70" s="238">
        <v>79</v>
      </c>
      <c r="H70" s="237">
        <v>2438364</v>
      </c>
      <c r="I70" s="238">
        <v>7</v>
      </c>
      <c r="J70" s="237">
        <v>122882</v>
      </c>
      <c r="K70" s="238">
        <v>9</v>
      </c>
      <c r="L70" s="237">
        <v>276472</v>
      </c>
      <c r="M70" s="238">
        <v>18</v>
      </c>
      <c r="N70" s="237">
        <v>213785</v>
      </c>
      <c r="O70" s="238">
        <v>157</v>
      </c>
      <c r="P70" s="237">
        <v>3890877</v>
      </c>
      <c r="Q70" s="238">
        <v>38</v>
      </c>
      <c r="R70" s="237">
        <v>757811</v>
      </c>
      <c r="S70" s="238">
        <v>27</v>
      </c>
      <c r="T70" s="237">
        <v>603266</v>
      </c>
      <c r="U70" s="238">
        <v>41</v>
      </c>
      <c r="V70" s="237">
        <v>689650</v>
      </c>
      <c r="W70" s="238">
        <v>26</v>
      </c>
      <c r="X70" s="237">
        <v>434272</v>
      </c>
      <c r="Y70" s="238">
        <v>17</v>
      </c>
      <c r="Z70" s="238">
        <v>311705</v>
      </c>
      <c r="AA70" s="236">
        <f t="shared" si="16"/>
        <v>461</v>
      </c>
      <c r="AB70" s="237">
        <f t="shared" si="16"/>
        <v>10971117</v>
      </c>
    </row>
    <row r="71" spans="1:28" hidden="1" outlineLevel="1" x14ac:dyDescent="0.2">
      <c r="A71" s="196" t="s">
        <v>2</v>
      </c>
      <c r="B71" s="19" t="s">
        <v>49</v>
      </c>
      <c r="C71" s="236">
        <v>2344192</v>
      </c>
      <c r="D71" s="237">
        <v>11306105</v>
      </c>
      <c r="E71" s="238">
        <v>22559</v>
      </c>
      <c r="F71" s="237">
        <v>205792</v>
      </c>
      <c r="G71" s="238">
        <v>24797</v>
      </c>
      <c r="H71" s="237">
        <v>809629</v>
      </c>
      <c r="I71" s="238">
        <v>21548</v>
      </c>
      <c r="J71" s="237">
        <v>391904</v>
      </c>
      <c r="K71" s="238">
        <v>18975</v>
      </c>
      <c r="L71" s="237">
        <v>365833</v>
      </c>
      <c r="M71" s="238">
        <v>21625</v>
      </c>
      <c r="N71" s="237">
        <v>332230</v>
      </c>
      <c r="O71" s="238">
        <v>28883</v>
      </c>
      <c r="P71" s="237">
        <v>329198</v>
      </c>
      <c r="Q71" s="238">
        <v>24112</v>
      </c>
      <c r="R71" s="237">
        <v>360220</v>
      </c>
      <c r="S71" s="238">
        <v>20954</v>
      </c>
      <c r="T71" s="237">
        <v>343377</v>
      </c>
      <c r="U71" s="238">
        <v>52888</v>
      </c>
      <c r="V71" s="237">
        <v>1541300</v>
      </c>
      <c r="W71" s="238">
        <v>74788</v>
      </c>
      <c r="X71" s="237">
        <v>2707267</v>
      </c>
      <c r="Y71" s="238">
        <v>103972</v>
      </c>
      <c r="Z71" s="238">
        <v>3698085</v>
      </c>
      <c r="AA71" s="236">
        <f t="shared" si="16"/>
        <v>2759293</v>
      </c>
      <c r="AB71" s="237">
        <f t="shared" si="16"/>
        <v>22390940</v>
      </c>
    </row>
    <row r="72" spans="1:28" hidden="1" outlineLevel="1" x14ac:dyDescent="0.2">
      <c r="A72" s="136" t="s">
        <v>85</v>
      </c>
      <c r="B72" s="198" t="s">
        <v>86</v>
      </c>
      <c r="C72" s="239">
        <v>403806</v>
      </c>
      <c r="D72" s="240">
        <v>557281</v>
      </c>
      <c r="E72" s="241">
        <v>470020</v>
      </c>
      <c r="F72" s="240">
        <v>704459</v>
      </c>
      <c r="G72" s="241">
        <v>399653</v>
      </c>
      <c r="H72" s="240">
        <v>572252</v>
      </c>
      <c r="I72" s="241">
        <v>402566</v>
      </c>
      <c r="J72" s="240">
        <v>663487</v>
      </c>
      <c r="K72" s="241">
        <v>468793</v>
      </c>
      <c r="L72" s="240">
        <v>627020</v>
      </c>
      <c r="M72" s="241">
        <v>402950</v>
      </c>
      <c r="N72" s="240">
        <v>568429</v>
      </c>
      <c r="O72" s="241">
        <v>284256</v>
      </c>
      <c r="P72" s="240">
        <v>526832</v>
      </c>
      <c r="Q72" s="241">
        <v>420421</v>
      </c>
      <c r="R72" s="240">
        <v>699055</v>
      </c>
      <c r="S72" s="241">
        <v>455797</v>
      </c>
      <c r="T72" s="240">
        <v>755663</v>
      </c>
      <c r="U72" s="241">
        <v>670977</v>
      </c>
      <c r="V72" s="240">
        <v>979377</v>
      </c>
      <c r="W72" s="241">
        <v>620464</v>
      </c>
      <c r="X72" s="240">
        <v>805169</v>
      </c>
      <c r="Y72" s="241">
        <v>525209</v>
      </c>
      <c r="Z72" s="241">
        <v>821441</v>
      </c>
      <c r="AA72" s="239">
        <f t="shared" si="9"/>
        <v>5524912</v>
      </c>
      <c r="AB72" s="240">
        <f t="shared" si="9"/>
        <v>8280465</v>
      </c>
    </row>
    <row r="73" spans="1:28" collapsed="1" x14ac:dyDescent="0.2">
      <c r="A73" s="242" t="s">
        <v>102</v>
      </c>
      <c r="B73" s="243"/>
      <c r="C73" s="238"/>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row>
    <row r="74" spans="1:28" x14ac:dyDescent="0.2">
      <c r="A74" s="180" t="s">
        <v>106</v>
      </c>
      <c r="B74" s="243"/>
      <c r="I74" s="243"/>
      <c r="J74" s="243"/>
      <c r="K74" s="238"/>
      <c r="L74" s="238"/>
      <c r="M74" s="238"/>
      <c r="N74" s="238"/>
      <c r="O74" s="238"/>
      <c r="P74" s="238"/>
      <c r="Q74" s="238"/>
      <c r="R74" s="238"/>
      <c r="S74" s="238"/>
      <c r="T74" s="238"/>
      <c r="U74" s="238"/>
      <c r="V74" s="238"/>
      <c r="W74" s="238"/>
      <c r="X74" s="238"/>
      <c r="Y74" s="238"/>
      <c r="Z74" s="238"/>
      <c r="AA74" s="238"/>
      <c r="AB74" s="238"/>
    </row>
    <row r="75" spans="1:28" x14ac:dyDescent="0.2">
      <c r="A75" s="244"/>
      <c r="B75" s="243"/>
      <c r="I75" s="238"/>
      <c r="J75" s="238"/>
      <c r="K75" s="238"/>
      <c r="L75" s="238"/>
      <c r="M75" s="238"/>
      <c r="N75" s="238"/>
      <c r="O75" s="238"/>
      <c r="P75" s="238"/>
      <c r="Q75" s="238"/>
      <c r="R75" s="238"/>
      <c r="S75" s="238"/>
      <c r="T75" s="238"/>
      <c r="U75" s="238"/>
      <c r="V75" s="238"/>
      <c r="W75" s="238"/>
      <c r="X75" s="238"/>
      <c r="Y75" s="238"/>
      <c r="Z75" s="238"/>
      <c r="AA75" s="238"/>
      <c r="AB75" s="238"/>
    </row>
    <row r="76" spans="1:28" x14ac:dyDescent="0.2">
      <c r="A76" s="244"/>
      <c r="B76" s="243"/>
      <c r="I76" s="238"/>
      <c r="J76" s="238"/>
      <c r="K76" s="238"/>
      <c r="L76" s="238"/>
      <c r="M76" s="238"/>
      <c r="N76" s="238"/>
      <c r="O76" s="238"/>
      <c r="P76" s="238"/>
      <c r="Q76" s="238"/>
      <c r="R76" s="238"/>
      <c r="S76" s="238"/>
      <c r="T76" s="238"/>
      <c r="U76" s="238"/>
      <c r="V76" s="238"/>
      <c r="W76" s="238"/>
      <c r="X76" s="238"/>
      <c r="Y76" s="238"/>
      <c r="Z76" s="238"/>
      <c r="AA76" s="238"/>
      <c r="AB76" s="238"/>
    </row>
    <row r="77" spans="1:28" x14ac:dyDescent="0.2">
      <c r="A77" s="244"/>
      <c r="B77" s="243"/>
      <c r="C77" s="238"/>
      <c r="D77" s="238"/>
      <c r="E77" s="238"/>
      <c r="F77" s="238"/>
      <c r="G77" s="238"/>
      <c r="H77" s="238"/>
      <c r="I77" s="238"/>
      <c r="J77" s="238"/>
      <c r="K77" s="238"/>
      <c r="L77" s="238"/>
      <c r="M77" s="238"/>
      <c r="N77" s="238"/>
      <c r="O77" s="238"/>
      <c r="P77" s="238"/>
      <c r="Q77" s="238"/>
      <c r="R77" s="238"/>
      <c r="S77" s="238"/>
      <c r="T77" s="238"/>
      <c r="U77" s="238"/>
      <c r="V77" s="238"/>
      <c r="W77" s="238"/>
      <c r="X77" s="238"/>
      <c r="Y77" s="238"/>
      <c r="Z77" s="238"/>
      <c r="AA77" s="238"/>
      <c r="AB77" s="238"/>
    </row>
    <row r="78" spans="1:28" x14ac:dyDescent="0.2">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c r="AA78" s="246"/>
      <c r="AB78" s="246"/>
    </row>
    <row r="79" spans="1:28" x14ac:dyDescent="0.2">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row>
    <row r="80" spans="1:28" x14ac:dyDescent="0.2">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row>
    <row r="81" spans="3:28" x14ac:dyDescent="0.2">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c r="AA81" s="246"/>
      <c r="AB81" s="246"/>
    </row>
    <row r="82" spans="3:28" x14ac:dyDescent="0.2">
      <c r="C82" s="246"/>
      <c r="D82" s="246"/>
      <c r="E82" s="246"/>
      <c r="F82" s="246"/>
      <c r="G82" s="246"/>
      <c r="H82" s="246"/>
      <c r="I82" s="246"/>
      <c r="J82" s="246"/>
      <c r="K82" s="246"/>
      <c r="L82" s="246"/>
      <c r="M82" s="246"/>
      <c r="N82" s="246"/>
      <c r="O82" s="246"/>
      <c r="P82" s="246"/>
      <c r="Q82" s="246"/>
      <c r="R82" s="246"/>
      <c r="S82" s="246"/>
      <c r="T82" s="246"/>
      <c r="U82" s="246"/>
      <c r="V82" s="246"/>
      <c r="W82" s="246"/>
      <c r="X82" s="246"/>
      <c r="Y82" s="246"/>
      <c r="Z82" s="246"/>
      <c r="AA82" s="246"/>
      <c r="AB82" s="246"/>
    </row>
    <row r="83" spans="3:28" x14ac:dyDescent="0.2">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c r="AA83" s="246"/>
      <c r="AB83" s="246"/>
    </row>
    <row r="84" spans="3:28" x14ac:dyDescent="0.2">
      <c r="C84" s="246"/>
      <c r="D84" s="246"/>
      <c r="E84" s="246"/>
      <c r="F84" s="246"/>
      <c r="G84" s="246"/>
      <c r="H84" s="246"/>
      <c r="I84" s="246"/>
      <c r="J84" s="246"/>
    </row>
  </sheetData>
  <mergeCells count="15">
    <mergeCell ref="W3:X3"/>
    <mergeCell ref="Y3:Z3"/>
    <mergeCell ref="AA3:AB3"/>
    <mergeCell ref="K3:L3"/>
    <mergeCell ref="M3:N3"/>
    <mergeCell ref="O3:P3"/>
    <mergeCell ref="Q3:R3"/>
    <mergeCell ref="S3:T3"/>
    <mergeCell ref="U3:V3"/>
    <mergeCell ref="I3:J3"/>
    <mergeCell ref="A3:A4"/>
    <mergeCell ref="B3:B4"/>
    <mergeCell ref="C3:D3"/>
    <mergeCell ref="E3:F3"/>
    <mergeCell ref="G3:H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zoomScale="110" zoomScaleNormal="110" workbookViewId="0">
      <pane xSplit="2" ySplit="4" topLeftCell="AB8" activePane="bottomRight" state="frozen"/>
      <selection activeCell="AC80" sqref="AC80"/>
      <selection pane="topRight" activeCell="AC80" sqref="AC80"/>
      <selection pane="bottomLeft" activeCell="AC80" sqref="AC80"/>
      <selection pane="bottomRight" activeCell="AC1" sqref="AC1:AC1048576"/>
    </sheetView>
  </sheetViews>
  <sheetFormatPr baseColWidth="10" defaultRowHeight="12.75" x14ac:dyDescent="0.2"/>
  <cols>
    <col min="1" max="1" width="11.42578125" style="245"/>
    <col min="2" max="2" width="54.5703125" style="233" customWidth="1"/>
    <col min="3" max="3" width="11.42578125" style="233"/>
    <col min="4" max="4" width="11.5703125" style="233" customWidth="1"/>
    <col min="5" max="26" width="11.42578125" style="233" customWidth="1"/>
    <col min="27" max="27" width="12.7109375" style="233" bestFit="1" customWidth="1"/>
    <col min="28" max="28" width="13.7109375" style="233" bestFit="1" customWidth="1"/>
    <col min="29" max="255" width="11.42578125" style="233"/>
    <col min="256" max="256" width="54.5703125" style="233" customWidth="1"/>
    <col min="257" max="257" width="11.42578125" style="233"/>
    <col min="258" max="258" width="11.5703125" style="233" customWidth="1"/>
    <col min="259" max="281" width="11.42578125" style="233" customWidth="1"/>
    <col min="282" max="511" width="11.42578125" style="233"/>
    <col min="512" max="512" width="54.5703125" style="233" customWidth="1"/>
    <col min="513" max="513" width="11.42578125" style="233"/>
    <col min="514" max="514" width="11.5703125" style="233" customWidth="1"/>
    <col min="515" max="537" width="11.42578125" style="233" customWidth="1"/>
    <col min="538" max="767" width="11.42578125" style="233"/>
    <col min="768" max="768" width="54.5703125" style="233" customWidth="1"/>
    <col min="769" max="769" width="11.42578125" style="233"/>
    <col min="770" max="770" width="11.5703125" style="233" customWidth="1"/>
    <col min="771" max="793" width="11.42578125" style="233" customWidth="1"/>
    <col min="794" max="1023" width="11.42578125" style="233"/>
    <col min="1024" max="1024" width="54.5703125" style="233" customWidth="1"/>
    <col min="1025" max="1025" width="11.42578125" style="233"/>
    <col min="1026" max="1026" width="11.5703125" style="233" customWidth="1"/>
    <col min="1027" max="1049" width="11.42578125" style="233" customWidth="1"/>
    <col min="1050" max="1279" width="11.42578125" style="233"/>
    <col min="1280" max="1280" width="54.5703125" style="233" customWidth="1"/>
    <col min="1281" max="1281" width="11.42578125" style="233"/>
    <col min="1282" max="1282" width="11.5703125" style="233" customWidth="1"/>
    <col min="1283" max="1305" width="11.42578125" style="233" customWidth="1"/>
    <col min="1306" max="1535" width="11.42578125" style="233"/>
    <col min="1536" max="1536" width="54.5703125" style="233" customWidth="1"/>
    <col min="1537" max="1537" width="11.42578125" style="233"/>
    <col min="1538" max="1538" width="11.5703125" style="233" customWidth="1"/>
    <col min="1539" max="1561" width="11.42578125" style="233" customWidth="1"/>
    <col min="1562" max="1791" width="11.42578125" style="233"/>
    <col min="1792" max="1792" width="54.5703125" style="233" customWidth="1"/>
    <col min="1793" max="1793" width="11.42578125" style="233"/>
    <col min="1794" max="1794" width="11.5703125" style="233" customWidth="1"/>
    <col min="1795" max="1817" width="11.42578125" style="233" customWidth="1"/>
    <col min="1818" max="2047" width="11.42578125" style="233"/>
    <col min="2048" max="2048" width="54.5703125" style="233" customWidth="1"/>
    <col min="2049" max="2049" width="11.42578125" style="233"/>
    <col min="2050" max="2050" width="11.5703125" style="233" customWidth="1"/>
    <col min="2051" max="2073" width="11.42578125" style="233" customWidth="1"/>
    <col min="2074" max="2303" width="11.42578125" style="233"/>
    <col min="2304" max="2304" width="54.5703125" style="233" customWidth="1"/>
    <col min="2305" max="2305" width="11.42578125" style="233"/>
    <col min="2306" max="2306" width="11.5703125" style="233" customWidth="1"/>
    <col min="2307" max="2329" width="11.42578125" style="233" customWidth="1"/>
    <col min="2330" max="2559" width="11.42578125" style="233"/>
    <col min="2560" max="2560" width="54.5703125" style="233" customWidth="1"/>
    <col min="2561" max="2561" width="11.42578125" style="233"/>
    <col min="2562" max="2562" width="11.5703125" style="233" customWidth="1"/>
    <col min="2563" max="2585" width="11.42578125" style="233" customWidth="1"/>
    <col min="2586" max="2815" width="11.42578125" style="233"/>
    <col min="2816" max="2816" width="54.5703125" style="233" customWidth="1"/>
    <col min="2817" max="2817" width="11.42578125" style="233"/>
    <col min="2818" max="2818" width="11.5703125" style="233" customWidth="1"/>
    <col min="2819" max="2841" width="11.42578125" style="233" customWidth="1"/>
    <col min="2842" max="3071" width="11.42578125" style="233"/>
    <col min="3072" max="3072" width="54.5703125" style="233" customWidth="1"/>
    <col min="3073" max="3073" width="11.42578125" style="233"/>
    <col min="3074" max="3074" width="11.5703125" style="233" customWidth="1"/>
    <col min="3075" max="3097" width="11.42578125" style="233" customWidth="1"/>
    <col min="3098" max="3327" width="11.42578125" style="233"/>
    <col min="3328" max="3328" width="54.5703125" style="233" customWidth="1"/>
    <col min="3329" max="3329" width="11.42578125" style="233"/>
    <col min="3330" max="3330" width="11.5703125" style="233" customWidth="1"/>
    <col min="3331" max="3353" width="11.42578125" style="233" customWidth="1"/>
    <col min="3354" max="3583" width="11.42578125" style="233"/>
    <col min="3584" max="3584" width="54.5703125" style="233" customWidth="1"/>
    <col min="3585" max="3585" width="11.42578125" style="233"/>
    <col min="3586" max="3586" width="11.5703125" style="233" customWidth="1"/>
    <col min="3587" max="3609" width="11.42578125" style="233" customWidth="1"/>
    <col min="3610" max="3839" width="11.42578125" style="233"/>
    <col min="3840" max="3840" width="54.5703125" style="233" customWidth="1"/>
    <col min="3841" max="3841" width="11.42578125" style="233"/>
    <col min="3842" max="3842" width="11.5703125" style="233" customWidth="1"/>
    <col min="3843" max="3865" width="11.42578125" style="233" customWidth="1"/>
    <col min="3866" max="4095" width="11.42578125" style="233"/>
    <col min="4096" max="4096" width="54.5703125" style="233" customWidth="1"/>
    <col min="4097" max="4097" width="11.42578125" style="233"/>
    <col min="4098" max="4098" width="11.5703125" style="233" customWidth="1"/>
    <col min="4099" max="4121" width="11.42578125" style="233" customWidth="1"/>
    <col min="4122" max="4351" width="11.42578125" style="233"/>
    <col min="4352" max="4352" width="54.5703125" style="233" customWidth="1"/>
    <col min="4353" max="4353" width="11.42578125" style="233"/>
    <col min="4354" max="4354" width="11.5703125" style="233" customWidth="1"/>
    <col min="4355" max="4377" width="11.42578125" style="233" customWidth="1"/>
    <col min="4378" max="4607" width="11.42578125" style="233"/>
    <col min="4608" max="4608" width="54.5703125" style="233" customWidth="1"/>
    <col min="4609" max="4609" width="11.42578125" style="233"/>
    <col min="4610" max="4610" width="11.5703125" style="233" customWidth="1"/>
    <col min="4611" max="4633" width="11.42578125" style="233" customWidth="1"/>
    <col min="4634" max="4863" width="11.42578125" style="233"/>
    <col min="4864" max="4864" width="54.5703125" style="233" customWidth="1"/>
    <col min="4865" max="4865" width="11.42578125" style="233"/>
    <col min="4866" max="4866" width="11.5703125" style="233" customWidth="1"/>
    <col min="4867" max="4889" width="11.42578125" style="233" customWidth="1"/>
    <col min="4890" max="5119" width="11.42578125" style="233"/>
    <col min="5120" max="5120" width="54.5703125" style="233" customWidth="1"/>
    <col min="5121" max="5121" width="11.42578125" style="233"/>
    <col min="5122" max="5122" width="11.5703125" style="233" customWidth="1"/>
    <col min="5123" max="5145" width="11.42578125" style="233" customWidth="1"/>
    <col min="5146" max="5375" width="11.42578125" style="233"/>
    <col min="5376" max="5376" width="54.5703125" style="233" customWidth="1"/>
    <col min="5377" max="5377" width="11.42578125" style="233"/>
    <col min="5378" max="5378" width="11.5703125" style="233" customWidth="1"/>
    <col min="5379" max="5401" width="11.42578125" style="233" customWidth="1"/>
    <col min="5402" max="5631" width="11.42578125" style="233"/>
    <col min="5632" max="5632" width="54.5703125" style="233" customWidth="1"/>
    <col min="5633" max="5633" width="11.42578125" style="233"/>
    <col min="5634" max="5634" width="11.5703125" style="233" customWidth="1"/>
    <col min="5635" max="5657" width="11.42578125" style="233" customWidth="1"/>
    <col min="5658" max="5887" width="11.42578125" style="233"/>
    <col min="5888" max="5888" width="54.5703125" style="233" customWidth="1"/>
    <col min="5889" max="5889" width="11.42578125" style="233"/>
    <col min="5890" max="5890" width="11.5703125" style="233" customWidth="1"/>
    <col min="5891" max="5913" width="11.42578125" style="233" customWidth="1"/>
    <col min="5914" max="6143" width="11.42578125" style="233"/>
    <col min="6144" max="6144" width="54.5703125" style="233" customWidth="1"/>
    <col min="6145" max="6145" width="11.42578125" style="233"/>
    <col min="6146" max="6146" width="11.5703125" style="233" customWidth="1"/>
    <col min="6147" max="6169" width="11.42578125" style="233" customWidth="1"/>
    <col min="6170" max="6399" width="11.42578125" style="233"/>
    <col min="6400" max="6400" width="54.5703125" style="233" customWidth="1"/>
    <col min="6401" max="6401" width="11.42578125" style="233"/>
    <col min="6402" max="6402" width="11.5703125" style="233" customWidth="1"/>
    <col min="6403" max="6425" width="11.42578125" style="233" customWidth="1"/>
    <col min="6426" max="6655" width="11.42578125" style="233"/>
    <col min="6656" max="6656" width="54.5703125" style="233" customWidth="1"/>
    <col min="6657" max="6657" width="11.42578125" style="233"/>
    <col min="6658" max="6658" width="11.5703125" style="233" customWidth="1"/>
    <col min="6659" max="6681" width="11.42578125" style="233" customWidth="1"/>
    <col min="6682" max="6911" width="11.42578125" style="233"/>
    <col min="6912" max="6912" width="54.5703125" style="233" customWidth="1"/>
    <col min="6913" max="6913" width="11.42578125" style="233"/>
    <col min="6914" max="6914" width="11.5703125" style="233" customWidth="1"/>
    <col min="6915" max="6937" width="11.42578125" style="233" customWidth="1"/>
    <col min="6938" max="7167" width="11.42578125" style="233"/>
    <col min="7168" max="7168" width="54.5703125" style="233" customWidth="1"/>
    <col min="7169" max="7169" width="11.42578125" style="233"/>
    <col min="7170" max="7170" width="11.5703125" style="233" customWidth="1"/>
    <col min="7171" max="7193" width="11.42578125" style="233" customWidth="1"/>
    <col min="7194" max="7423" width="11.42578125" style="233"/>
    <col min="7424" max="7424" width="54.5703125" style="233" customWidth="1"/>
    <col min="7425" max="7425" width="11.42578125" style="233"/>
    <col min="7426" max="7426" width="11.5703125" style="233" customWidth="1"/>
    <col min="7427" max="7449" width="11.42578125" style="233" customWidth="1"/>
    <col min="7450" max="7679" width="11.42578125" style="233"/>
    <col min="7680" max="7680" width="54.5703125" style="233" customWidth="1"/>
    <col min="7681" max="7681" width="11.42578125" style="233"/>
    <col min="7682" max="7682" width="11.5703125" style="233" customWidth="1"/>
    <col min="7683" max="7705" width="11.42578125" style="233" customWidth="1"/>
    <col min="7706" max="7935" width="11.42578125" style="233"/>
    <col min="7936" max="7936" width="54.5703125" style="233" customWidth="1"/>
    <col min="7937" max="7937" width="11.42578125" style="233"/>
    <col min="7938" max="7938" width="11.5703125" style="233" customWidth="1"/>
    <col min="7939" max="7961" width="11.42578125" style="233" customWidth="1"/>
    <col min="7962" max="8191" width="11.42578125" style="233"/>
    <col min="8192" max="8192" width="54.5703125" style="233" customWidth="1"/>
    <col min="8193" max="8193" width="11.42578125" style="233"/>
    <col min="8194" max="8194" width="11.5703125" style="233" customWidth="1"/>
    <col min="8195" max="8217" width="11.42578125" style="233" customWidth="1"/>
    <col min="8218" max="8447" width="11.42578125" style="233"/>
    <col min="8448" max="8448" width="54.5703125" style="233" customWidth="1"/>
    <col min="8449" max="8449" width="11.42578125" style="233"/>
    <col min="8450" max="8450" width="11.5703125" style="233" customWidth="1"/>
    <col min="8451" max="8473" width="11.42578125" style="233" customWidth="1"/>
    <col min="8474" max="8703" width="11.42578125" style="233"/>
    <col min="8704" max="8704" width="54.5703125" style="233" customWidth="1"/>
    <col min="8705" max="8705" width="11.42578125" style="233"/>
    <col min="8706" max="8706" width="11.5703125" style="233" customWidth="1"/>
    <col min="8707" max="8729" width="11.42578125" style="233" customWidth="1"/>
    <col min="8730" max="8959" width="11.42578125" style="233"/>
    <col min="8960" max="8960" width="54.5703125" style="233" customWidth="1"/>
    <col min="8961" max="8961" width="11.42578125" style="233"/>
    <col min="8962" max="8962" width="11.5703125" style="233" customWidth="1"/>
    <col min="8963" max="8985" width="11.42578125" style="233" customWidth="1"/>
    <col min="8986" max="9215" width="11.42578125" style="233"/>
    <col min="9216" max="9216" width="54.5703125" style="233" customWidth="1"/>
    <col min="9217" max="9217" width="11.42578125" style="233"/>
    <col min="9218" max="9218" width="11.5703125" style="233" customWidth="1"/>
    <col min="9219" max="9241" width="11.42578125" style="233" customWidth="1"/>
    <col min="9242" max="9471" width="11.42578125" style="233"/>
    <col min="9472" max="9472" width="54.5703125" style="233" customWidth="1"/>
    <col min="9473" max="9473" width="11.42578125" style="233"/>
    <col min="9474" max="9474" width="11.5703125" style="233" customWidth="1"/>
    <col min="9475" max="9497" width="11.42578125" style="233" customWidth="1"/>
    <col min="9498" max="9727" width="11.42578125" style="233"/>
    <col min="9728" max="9728" width="54.5703125" style="233" customWidth="1"/>
    <col min="9729" max="9729" width="11.42578125" style="233"/>
    <col min="9730" max="9730" width="11.5703125" style="233" customWidth="1"/>
    <col min="9731" max="9753" width="11.42578125" style="233" customWidth="1"/>
    <col min="9754" max="9983" width="11.42578125" style="233"/>
    <col min="9984" max="9984" width="54.5703125" style="233" customWidth="1"/>
    <col min="9985" max="9985" width="11.42578125" style="233"/>
    <col min="9986" max="9986" width="11.5703125" style="233" customWidth="1"/>
    <col min="9987" max="10009" width="11.42578125" style="233" customWidth="1"/>
    <col min="10010" max="10239" width="11.42578125" style="233"/>
    <col min="10240" max="10240" width="54.5703125" style="233" customWidth="1"/>
    <col min="10241" max="10241" width="11.42578125" style="233"/>
    <col min="10242" max="10242" width="11.5703125" style="233" customWidth="1"/>
    <col min="10243" max="10265" width="11.42578125" style="233" customWidth="1"/>
    <col min="10266" max="10495" width="11.42578125" style="233"/>
    <col min="10496" max="10496" width="54.5703125" style="233" customWidth="1"/>
    <col min="10497" max="10497" width="11.42578125" style="233"/>
    <col min="10498" max="10498" width="11.5703125" style="233" customWidth="1"/>
    <col min="10499" max="10521" width="11.42578125" style="233" customWidth="1"/>
    <col min="10522" max="10751" width="11.42578125" style="233"/>
    <col min="10752" max="10752" width="54.5703125" style="233" customWidth="1"/>
    <col min="10753" max="10753" width="11.42578125" style="233"/>
    <col min="10754" max="10754" width="11.5703125" style="233" customWidth="1"/>
    <col min="10755" max="10777" width="11.42578125" style="233" customWidth="1"/>
    <col min="10778" max="11007" width="11.42578125" style="233"/>
    <col min="11008" max="11008" width="54.5703125" style="233" customWidth="1"/>
    <col min="11009" max="11009" width="11.42578125" style="233"/>
    <col min="11010" max="11010" width="11.5703125" style="233" customWidth="1"/>
    <col min="11011" max="11033" width="11.42578125" style="233" customWidth="1"/>
    <col min="11034" max="11263" width="11.42578125" style="233"/>
    <col min="11264" max="11264" width="54.5703125" style="233" customWidth="1"/>
    <col min="11265" max="11265" width="11.42578125" style="233"/>
    <col min="11266" max="11266" width="11.5703125" style="233" customWidth="1"/>
    <col min="11267" max="11289" width="11.42578125" style="233" customWidth="1"/>
    <col min="11290" max="11519" width="11.42578125" style="233"/>
    <col min="11520" max="11520" width="54.5703125" style="233" customWidth="1"/>
    <col min="11521" max="11521" width="11.42578125" style="233"/>
    <col min="11522" max="11522" width="11.5703125" style="233" customWidth="1"/>
    <col min="11523" max="11545" width="11.42578125" style="233" customWidth="1"/>
    <col min="11546" max="11775" width="11.42578125" style="233"/>
    <col min="11776" max="11776" width="54.5703125" style="233" customWidth="1"/>
    <col min="11777" max="11777" width="11.42578125" style="233"/>
    <col min="11778" max="11778" width="11.5703125" style="233" customWidth="1"/>
    <col min="11779" max="11801" width="11.42578125" style="233" customWidth="1"/>
    <col min="11802" max="12031" width="11.42578125" style="233"/>
    <col min="12032" max="12032" width="54.5703125" style="233" customWidth="1"/>
    <col min="12033" max="12033" width="11.42578125" style="233"/>
    <col min="12034" max="12034" width="11.5703125" style="233" customWidth="1"/>
    <col min="12035" max="12057" width="11.42578125" style="233" customWidth="1"/>
    <col min="12058" max="12287" width="11.42578125" style="233"/>
    <col min="12288" max="12288" width="54.5703125" style="233" customWidth="1"/>
    <col min="12289" max="12289" width="11.42578125" style="233"/>
    <col min="12290" max="12290" width="11.5703125" style="233" customWidth="1"/>
    <col min="12291" max="12313" width="11.42578125" style="233" customWidth="1"/>
    <col min="12314" max="12543" width="11.42578125" style="233"/>
    <col min="12544" max="12544" width="54.5703125" style="233" customWidth="1"/>
    <col min="12545" max="12545" width="11.42578125" style="233"/>
    <col min="12546" max="12546" width="11.5703125" style="233" customWidth="1"/>
    <col min="12547" max="12569" width="11.42578125" style="233" customWidth="1"/>
    <col min="12570" max="12799" width="11.42578125" style="233"/>
    <col min="12800" max="12800" width="54.5703125" style="233" customWidth="1"/>
    <col min="12801" max="12801" width="11.42578125" style="233"/>
    <col min="12802" max="12802" width="11.5703125" style="233" customWidth="1"/>
    <col min="12803" max="12825" width="11.42578125" style="233" customWidth="1"/>
    <col min="12826" max="13055" width="11.42578125" style="233"/>
    <col min="13056" max="13056" width="54.5703125" style="233" customWidth="1"/>
    <col min="13057" max="13057" width="11.42578125" style="233"/>
    <col min="13058" max="13058" width="11.5703125" style="233" customWidth="1"/>
    <col min="13059" max="13081" width="11.42578125" style="233" customWidth="1"/>
    <col min="13082" max="13311" width="11.42578125" style="233"/>
    <col min="13312" max="13312" width="54.5703125" style="233" customWidth="1"/>
    <col min="13313" max="13313" width="11.42578125" style="233"/>
    <col min="13314" max="13314" width="11.5703125" style="233" customWidth="1"/>
    <col min="13315" max="13337" width="11.42578125" style="233" customWidth="1"/>
    <col min="13338" max="13567" width="11.42578125" style="233"/>
    <col min="13568" max="13568" width="54.5703125" style="233" customWidth="1"/>
    <col min="13569" max="13569" width="11.42578125" style="233"/>
    <col min="13570" max="13570" width="11.5703125" style="233" customWidth="1"/>
    <col min="13571" max="13593" width="11.42578125" style="233" customWidth="1"/>
    <col min="13594" max="13823" width="11.42578125" style="233"/>
    <col min="13824" max="13824" width="54.5703125" style="233" customWidth="1"/>
    <col min="13825" max="13825" width="11.42578125" style="233"/>
    <col min="13826" max="13826" width="11.5703125" style="233" customWidth="1"/>
    <col min="13827" max="13849" width="11.42578125" style="233" customWidth="1"/>
    <col min="13850" max="14079" width="11.42578125" style="233"/>
    <col min="14080" max="14080" width="54.5703125" style="233" customWidth="1"/>
    <col min="14081" max="14081" width="11.42578125" style="233"/>
    <col min="14082" max="14082" width="11.5703125" style="233" customWidth="1"/>
    <col min="14083" max="14105" width="11.42578125" style="233" customWidth="1"/>
    <col min="14106" max="14335" width="11.42578125" style="233"/>
    <col min="14336" max="14336" width="54.5703125" style="233" customWidth="1"/>
    <col min="14337" max="14337" width="11.42578125" style="233"/>
    <col min="14338" max="14338" width="11.5703125" style="233" customWidth="1"/>
    <col min="14339" max="14361" width="11.42578125" style="233" customWidth="1"/>
    <col min="14362" max="14591" width="11.42578125" style="233"/>
    <col min="14592" max="14592" width="54.5703125" style="233" customWidth="1"/>
    <col min="14593" max="14593" width="11.42578125" style="233"/>
    <col min="14594" max="14594" width="11.5703125" style="233" customWidth="1"/>
    <col min="14595" max="14617" width="11.42578125" style="233" customWidth="1"/>
    <col min="14618" max="14847" width="11.42578125" style="233"/>
    <col min="14848" max="14848" width="54.5703125" style="233" customWidth="1"/>
    <col min="14849" max="14849" width="11.42578125" style="233"/>
    <col min="14850" max="14850" width="11.5703125" style="233" customWidth="1"/>
    <col min="14851" max="14873" width="11.42578125" style="233" customWidth="1"/>
    <col min="14874" max="15103" width="11.42578125" style="233"/>
    <col min="15104" max="15104" width="54.5703125" style="233" customWidth="1"/>
    <col min="15105" max="15105" width="11.42578125" style="233"/>
    <col min="15106" max="15106" width="11.5703125" style="233" customWidth="1"/>
    <col min="15107" max="15129" width="11.42578125" style="233" customWidth="1"/>
    <col min="15130" max="15359" width="11.42578125" style="233"/>
    <col min="15360" max="15360" width="54.5703125" style="233" customWidth="1"/>
    <col min="15361" max="15361" width="11.42578125" style="233"/>
    <col min="15362" max="15362" width="11.5703125" style="233" customWidth="1"/>
    <col min="15363" max="15385" width="11.42578125" style="233" customWidth="1"/>
    <col min="15386" max="15615" width="11.42578125" style="233"/>
    <col min="15616" max="15616" width="54.5703125" style="233" customWidth="1"/>
    <col min="15617" max="15617" width="11.42578125" style="233"/>
    <col min="15618" max="15618" width="11.5703125" style="233" customWidth="1"/>
    <col min="15619" max="15641" width="11.42578125" style="233" customWidth="1"/>
    <col min="15642" max="15871" width="11.42578125" style="233"/>
    <col min="15872" max="15872" width="54.5703125" style="233" customWidth="1"/>
    <col min="15873" max="15873" width="11.42578125" style="233"/>
    <col min="15874" max="15874" width="11.5703125" style="233" customWidth="1"/>
    <col min="15875" max="15897" width="11.42578125" style="233" customWidth="1"/>
    <col min="15898" max="16127" width="11.42578125" style="233"/>
    <col min="16128" max="16128" width="54.5703125" style="233" customWidth="1"/>
    <col min="16129" max="16129" width="11.42578125" style="233"/>
    <col min="16130" max="16130" width="11.5703125" style="233" customWidth="1"/>
    <col min="16131" max="16153" width="11.42578125" style="233" customWidth="1"/>
    <col min="16154" max="16384" width="11.42578125" style="233"/>
  </cols>
  <sheetData>
    <row r="1" spans="1:29" s="225" customFormat="1" x14ac:dyDescent="0.2">
      <c r="A1" s="224" t="s">
        <v>222</v>
      </c>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row>
    <row r="2" spans="1:29" s="225" customFormat="1" x14ac:dyDescent="0.2">
      <c r="A2" s="224" t="s">
        <v>105</v>
      </c>
    </row>
    <row r="3" spans="1:29" s="225" customFormat="1" ht="12.75" customHeight="1" x14ac:dyDescent="0.2">
      <c r="A3" s="319" t="s">
        <v>0</v>
      </c>
      <c r="B3" s="321" t="s">
        <v>87</v>
      </c>
      <c r="C3" s="319" t="s">
        <v>88</v>
      </c>
      <c r="D3" s="319"/>
      <c r="E3" s="319" t="s">
        <v>89</v>
      </c>
      <c r="F3" s="319"/>
      <c r="G3" s="319" t="s">
        <v>90</v>
      </c>
      <c r="H3" s="319"/>
      <c r="I3" s="319" t="s">
        <v>91</v>
      </c>
      <c r="J3" s="319"/>
      <c r="K3" s="319" t="s">
        <v>92</v>
      </c>
      <c r="L3" s="319"/>
      <c r="M3" s="319" t="s">
        <v>93</v>
      </c>
      <c r="N3" s="319"/>
      <c r="O3" s="319" t="s">
        <v>94</v>
      </c>
      <c r="P3" s="319"/>
      <c r="Q3" s="323" t="s">
        <v>95</v>
      </c>
      <c r="R3" s="324"/>
      <c r="S3" s="323" t="s">
        <v>96</v>
      </c>
      <c r="T3" s="324"/>
      <c r="U3" s="323" t="s">
        <v>97</v>
      </c>
      <c r="V3" s="324"/>
      <c r="W3" s="323" t="s">
        <v>98</v>
      </c>
      <c r="X3" s="324"/>
      <c r="Y3" s="323" t="s">
        <v>99</v>
      </c>
      <c r="Z3" s="324"/>
      <c r="AA3" s="319" t="s">
        <v>100</v>
      </c>
      <c r="AB3" s="319" t="s">
        <v>47</v>
      </c>
    </row>
    <row r="4" spans="1:29" s="225" customFormat="1" x14ac:dyDescent="0.2">
      <c r="A4" s="320"/>
      <c r="B4" s="322"/>
      <c r="C4" s="227" t="s">
        <v>117</v>
      </c>
      <c r="D4" s="227" t="s">
        <v>101</v>
      </c>
      <c r="E4" s="227" t="s">
        <v>117</v>
      </c>
      <c r="F4" s="227" t="s">
        <v>101</v>
      </c>
      <c r="G4" s="227" t="s">
        <v>117</v>
      </c>
      <c r="H4" s="227" t="s">
        <v>101</v>
      </c>
      <c r="I4" s="227" t="s">
        <v>117</v>
      </c>
      <c r="J4" s="227" t="s">
        <v>101</v>
      </c>
      <c r="K4" s="227" t="s">
        <v>117</v>
      </c>
      <c r="L4" s="227" t="s">
        <v>101</v>
      </c>
      <c r="M4" s="227" t="s">
        <v>117</v>
      </c>
      <c r="N4" s="227" t="s">
        <v>101</v>
      </c>
      <c r="O4" s="227" t="s">
        <v>117</v>
      </c>
      <c r="P4" s="227" t="s">
        <v>101</v>
      </c>
      <c r="Q4" s="227" t="s">
        <v>117</v>
      </c>
      <c r="R4" s="227" t="s">
        <v>101</v>
      </c>
      <c r="S4" s="227" t="s">
        <v>117</v>
      </c>
      <c r="T4" s="227" t="s">
        <v>101</v>
      </c>
      <c r="U4" s="227" t="s">
        <v>117</v>
      </c>
      <c r="V4" s="227" t="s">
        <v>101</v>
      </c>
      <c r="W4" s="227" t="s">
        <v>117</v>
      </c>
      <c r="X4" s="227" t="s">
        <v>101</v>
      </c>
      <c r="Y4" s="227" t="s">
        <v>117</v>
      </c>
      <c r="Z4" s="227" t="s">
        <v>101</v>
      </c>
      <c r="AA4" s="227" t="s">
        <v>117</v>
      </c>
      <c r="AB4" s="227" t="s">
        <v>101</v>
      </c>
    </row>
    <row r="5" spans="1:29" x14ac:dyDescent="0.2">
      <c r="A5" s="228" t="s">
        <v>85</v>
      </c>
      <c r="B5" s="229" t="s">
        <v>100</v>
      </c>
      <c r="C5" s="230">
        <v>429407729</v>
      </c>
      <c r="D5" s="231">
        <v>836914794</v>
      </c>
      <c r="E5" s="232">
        <v>433912899</v>
      </c>
      <c r="F5" s="231">
        <v>821461008</v>
      </c>
      <c r="G5" s="232">
        <v>385160218</v>
      </c>
      <c r="H5" s="231">
        <v>747674760</v>
      </c>
      <c r="I5" s="232">
        <v>426622798</v>
      </c>
      <c r="J5" s="231">
        <v>808220405</v>
      </c>
      <c r="K5" s="232">
        <v>393503674</v>
      </c>
      <c r="L5" s="231">
        <v>791543820</v>
      </c>
      <c r="M5" s="232">
        <v>405522968</v>
      </c>
      <c r="N5" s="231">
        <v>778213375</v>
      </c>
      <c r="O5" s="232">
        <v>470866162</v>
      </c>
      <c r="P5" s="231">
        <v>979039624</v>
      </c>
      <c r="Q5" s="232">
        <v>463617148</v>
      </c>
      <c r="R5" s="231">
        <v>945168216</v>
      </c>
      <c r="S5" s="232">
        <v>492547934</v>
      </c>
      <c r="T5" s="231">
        <v>956195762</v>
      </c>
      <c r="U5" s="232">
        <v>578105532</v>
      </c>
      <c r="V5" s="231">
        <v>1065572048</v>
      </c>
      <c r="W5" s="232">
        <v>449919669</v>
      </c>
      <c r="X5" s="231">
        <v>885712196</v>
      </c>
      <c r="Y5" s="232">
        <v>505643677</v>
      </c>
      <c r="Z5" s="232">
        <v>944641628</v>
      </c>
      <c r="AA5" s="230">
        <v>5434830408</v>
      </c>
      <c r="AB5" s="231">
        <v>10560357636</v>
      </c>
      <c r="AC5" s="246"/>
    </row>
    <row r="6" spans="1:29" x14ac:dyDescent="0.2">
      <c r="A6" s="234"/>
      <c r="B6" s="235"/>
      <c r="C6" s="118">
        <f t="shared" ref="C6:AB6" si="0">C7+C23+C53+C68</f>
        <v>429407729</v>
      </c>
      <c r="D6" s="119">
        <f t="shared" si="0"/>
        <v>836914794</v>
      </c>
      <c r="E6" s="118">
        <f t="shared" si="0"/>
        <v>433912899</v>
      </c>
      <c r="F6" s="119">
        <f t="shared" si="0"/>
        <v>821461008</v>
      </c>
      <c r="G6" s="118">
        <f t="shared" si="0"/>
        <v>385160218</v>
      </c>
      <c r="H6" s="119">
        <f t="shared" si="0"/>
        <v>747674760</v>
      </c>
      <c r="I6" s="118">
        <f t="shared" si="0"/>
        <v>426622798</v>
      </c>
      <c r="J6" s="119">
        <f t="shared" si="0"/>
        <v>808220405</v>
      </c>
      <c r="K6" s="118">
        <f t="shared" si="0"/>
        <v>393503674</v>
      </c>
      <c r="L6" s="119">
        <f t="shared" si="0"/>
        <v>791543820</v>
      </c>
      <c r="M6" s="118">
        <f t="shared" si="0"/>
        <v>405522968</v>
      </c>
      <c r="N6" s="119">
        <f t="shared" si="0"/>
        <v>778213375</v>
      </c>
      <c r="O6" s="118">
        <f t="shared" si="0"/>
        <v>470866162</v>
      </c>
      <c r="P6" s="119">
        <f t="shared" si="0"/>
        <v>979039624</v>
      </c>
      <c r="Q6" s="118">
        <f t="shared" si="0"/>
        <v>463617148</v>
      </c>
      <c r="R6" s="119">
        <f t="shared" si="0"/>
        <v>945168216</v>
      </c>
      <c r="S6" s="118">
        <f t="shared" si="0"/>
        <v>492547934</v>
      </c>
      <c r="T6" s="119">
        <f t="shared" si="0"/>
        <v>956195762</v>
      </c>
      <c r="U6" s="118">
        <f t="shared" si="0"/>
        <v>578105532</v>
      </c>
      <c r="V6" s="119">
        <f t="shared" si="0"/>
        <v>1065572048</v>
      </c>
      <c r="W6" s="118">
        <f t="shared" si="0"/>
        <v>449919669</v>
      </c>
      <c r="X6" s="119">
        <f t="shared" si="0"/>
        <v>885712196</v>
      </c>
      <c r="Y6" s="118">
        <f t="shared" si="0"/>
        <v>505643677</v>
      </c>
      <c r="Z6" s="119">
        <f t="shared" si="0"/>
        <v>944641628</v>
      </c>
      <c r="AA6" s="118">
        <f t="shared" si="0"/>
        <v>5434830408</v>
      </c>
      <c r="AB6" s="119">
        <f t="shared" si="0"/>
        <v>10560357636</v>
      </c>
      <c r="AC6" s="246"/>
    </row>
    <row r="7" spans="1:29" x14ac:dyDescent="0.2">
      <c r="A7" s="17" t="s">
        <v>124</v>
      </c>
      <c r="B7" s="18"/>
      <c r="C7" s="120">
        <f t="shared" ref="C7:AB7" si="1">+C8+C16</f>
        <v>58100535</v>
      </c>
      <c r="D7" s="121">
        <f t="shared" si="1"/>
        <v>171423147</v>
      </c>
      <c r="E7" s="120">
        <f t="shared" si="1"/>
        <v>60413371</v>
      </c>
      <c r="F7" s="121">
        <f t="shared" si="1"/>
        <v>163965751</v>
      </c>
      <c r="G7" s="120">
        <f t="shared" si="1"/>
        <v>57140802</v>
      </c>
      <c r="H7" s="121">
        <f t="shared" si="1"/>
        <v>158587313</v>
      </c>
      <c r="I7" s="120">
        <f t="shared" si="1"/>
        <v>51636089</v>
      </c>
      <c r="J7" s="121">
        <f t="shared" si="1"/>
        <v>165418735</v>
      </c>
      <c r="K7" s="120">
        <f t="shared" si="1"/>
        <v>56908154</v>
      </c>
      <c r="L7" s="121">
        <f t="shared" si="1"/>
        <v>177652734</v>
      </c>
      <c r="M7" s="120">
        <f t="shared" si="1"/>
        <v>57233196</v>
      </c>
      <c r="N7" s="121">
        <f t="shared" si="1"/>
        <v>171009539</v>
      </c>
      <c r="O7" s="120">
        <f t="shared" si="1"/>
        <v>66260074</v>
      </c>
      <c r="P7" s="121">
        <f t="shared" si="1"/>
        <v>194518891</v>
      </c>
      <c r="Q7" s="120">
        <f t="shared" si="1"/>
        <v>61465953</v>
      </c>
      <c r="R7" s="121">
        <f t="shared" si="1"/>
        <v>173001824</v>
      </c>
      <c r="S7" s="120">
        <f t="shared" si="1"/>
        <v>69313364</v>
      </c>
      <c r="T7" s="121">
        <f t="shared" si="1"/>
        <v>193898022</v>
      </c>
      <c r="U7" s="120">
        <f t="shared" si="1"/>
        <v>75856144</v>
      </c>
      <c r="V7" s="121">
        <f t="shared" si="1"/>
        <v>211084190</v>
      </c>
      <c r="W7" s="120">
        <f t="shared" si="1"/>
        <v>71415322</v>
      </c>
      <c r="X7" s="121">
        <f t="shared" si="1"/>
        <v>195951692</v>
      </c>
      <c r="Y7" s="120">
        <f t="shared" si="1"/>
        <v>74559322</v>
      </c>
      <c r="Z7" s="121">
        <f t="shared" si="1"/>
        <v>221615509</v>
      </c>
      <c r="AA7" s="120">
        <f t="shared" si="1"/>
        <v>760302326</v>
      </c>
      <c r="AB7" s="121">
        <f t="shared" si="1"/>
        <v>2198127347</v>
      </c>
      <c r="AC7" s="246"/>
    </row>
    <row r="8" spans="1:29" x14ac:dyDescent="0.2">
      <c r="A8" s="17" t="s">
        <v>125</v>
      </c>
      <c r="B8" s="18"/>
      <c r="C8" s="122">
        <f t="shared" ref="C8:AB8" si="2">SUM(C9:C15)</f>
        <v>39120630</v>
      </c>
      <c r="D8" s="123">
        <f t="shared" si="2"/>
        <v>81273068</v>
      </c>
      <c r="E8" s="122">
        <f t="shared" si="2"/>
        <v>42043868</v>
      </c>
      <c r="F8" s="123">
        <f t="shared" si="2"/>
        <v>88304244</v>
      </c>
      <c r="G8" s="122">
        <f t="shared" si="2"/>
        <v>40407549</v>
      </c>
      <c r="H8" s="123">
        <f t="shared" si="2"/>
        <v>84748971</v>
      </c>
      <c r="I8" s="122">
        <f t="shared" si="2"/>
        <v>37400766</v>
      </c>
      <c r="J8" s="123">
        <f t="shared" si="2"/>
        <v>90765327</v>
      </c>
      <c r="K8" s="122">
        <f t="shared" si="2"/>
        <v>39569743</v>
      </c>
      <c r="L8" s="123">
        <f t="shared" si="2"/>
        <v>94413680</v>
      </c>
      <c r="M8" s="122">
        <f t="shared" si="2"/>
        <v>41444018</v>
      </c>
      <c r="N8" s="123">
        <f t="shared" si="2"/>
        <v>91567555</v>
      </c>
      <c r="O8" s="122">
        <f t="shared" si="2"/>
        <v>47147096</v>
      </c>
      <c r="P8" s="123">
        <f t="shared" si="2"/>
        <v>103136422</v>
      </c>
      <c r="Q8" s="122">
        <f t="shared" si="2"/>
        <v>44946161</v>
      </c>
      <c r="R8" s="123">
        <f t="shared" si="2"/>
        <v>88199483</v>
      </c>
      <c r="S8" s="122">
        <f t="shared" si="2"/>
        <v>49805012</v>
      </c>
      <c r="T8" s="123">
        <f t="shared" si="2"/>
        <v>103671649</v>
      </c>
      <c r="U8" s="122">
        <f t="shared" si="2"/>
        <v>52695259</v>
      </c>
      <c r="V8" s="123">
        <f t="shared" si="2"/>
        <v>106038299</v>
      </c>
      <c r="W8" s="122">
        <f t="shared" si="2"/>
        <v>49034631</v>
      </c>
      <c r="X8" s="123">
        <f t="shared" si="2"/>
        <v>104216224</v>
      </c>
      <c r="Y8" s="122">
        <f t="shared" si="2"/>
        <v>51680287</v>
      </c>
      <c r="Z8" s="123">
        <f t="shared" si="2"/>
        <v>111476219</v>
      </c>
      <c r="AA8" s="122">
        <f t="shared" si="2"/>
        <v>535295020</v>
      </c>
      <c r="AB8" s="123">
        <f t="shared" si="2"/>
        <v>1147811141</v>
      </c>
      <c r="AC8" s="246"/>
    </row>
    <row r="9" spans="1:29" x14ac:dyDescent="0.2">
      <c r="A9" s="189" t="s">
        <v>3</v>
      </c>
      <c r="B9" s="19" t="s">
        <v>50</v>
      </c>
      <c r="C9" s="246">
        <v>5193827</v>
      </c>
      <c r="D9" s="246">
        <v>2261366</v>
      </c>
      <c r="E9" s="246">
        <v>5187585</v>
      </c>
      <c r="F9" s="246">
        <v>2385952</v>
      </c>
      <c r="G9" s="246">
        <v>4799981</v>
      </c>
      <c r="H9" s="246">
        <v>2728455</v>
      </c>
      <c r="I9" s="246">
        <v>5800688</v>
      </c>
      <c r="J9" s="246">
        <v>3795502</v>
      </c>
      <c r="K9" s="246">
        <v>6232370</v>
      </c>
      <c r="L9" s="246">
        <v>2444964</v>
      </c>
      <c r="M9" s="246">
        <v>7946138</v>
      </c>
      <c r="N9" s="246">
        <v>3239370</v>
      </c>
      <c r="O9" s="246">
        <v>9585839</v>
      </c>
      <c r="P9" s="246">
        <v>2896769</v>
      </c>
      <c r="Q9" s="246">
        <v>10292135</v>
      </c>
      <c r="R9" s="246">
        <v>3110524</v>
      </c>
      <c r="S9" s="238">
        <v>10260654</v>
      </c>
      <c r="T9" s="237">
        <v>2891167</v>
      </c>
      <c r="U9" s="238">
        <v>11050215</v>
      </c>
      <c r="V9" s="237">
        <v>3015745</v>
      </c>
      <c r="W9" s="238">
        <v>9520997</v>
      </c>
      <c r="X9" s="237">
        <v>2579888</v>
      </c>
      <c r="Y9" s="238">
        <v>9848790</v>
      </c>
      <c r="Z9" s="238">
        <v>3100964</v>
      </c>
      <c r="AA9" s="236">
        <f t="shared" ref="AA9:AB42" si="3">C9+E9+G9+I9+K9+M9+O9+Q9+S9+U9+W9+Y9</f>
        <v>95719219</v>
      </c>
      <c r="AB9" s="237">
        <f t="shared" si="3"/>
        <v>34450666</v>
      </c>
      <c r="AC9" s="246"/>
    </row>
    <row r="10" spans="1:29" x14ac:dyDescent="0.2">
      <c r="A10" s="189" t="s">
        <v>4</v>
      </c>
      <c r="B10" s="19" t="s">
        <v>51</v>
      </c>
      <c r="C10" s="246">
        <v>15160784</v>
      </c>
      <c r="D10" s="246">
        <v>27530390</v>
      </c>
      <c r="E10" s="246">
        <v>17250201</v>
      </c>
      <c r="F10" s="246">
        <v>26793572</v>
      </c>
      <c r="G10" s="246">
        <v>18796692</v>
      </c>
      <c r="H10" s="246">
        <v>28279501</v>
      </c>
      <c r="I10" s="246">
        <v>14240080</v>
      </c>
      <c r="J10" s="246">
        <v>27178941</v>
      </c>
      <c r="K10" s="246">
        <v>12427257</v>
      </c>
      <c r="L10" s="246">
        <v>25227675</v>
      </c>
      <c r="M10" s="246">
        <v>14317099</v>
      </c>
      <c r="N10" s="246">
        <v>25789955</v>
      </c>
      <c r="O10" s="246">
        <v>17761074</v>
      </c>
      <c r="P10" s="246">
        <v>33170396</v>
      </c>
      <c r="Q10" s="246">
        <v>17653631</v>
      </c>
      <c r="R10" s="246">
        <v>28626254</v>
      </c>
      <c r="S10" s="238">
        <v>19379243</v>
      </c>
      <c r="T10" s="237">
        <v>33104997</v>
      </c>
      <c r="U10" s="238">
        <v>20100989</v>
      </c>
      <c r="V10" s="237">
        <v>34096375</v>
      </c>
      <c r="W10" s="238">
        <v>17011816</v>
      </c>
      <c r="X10" s="237">
        <v>31210171</v>
      </c>
      <c r="Y10" s="238">
        <v>19217734</v>
      </c>
      <c r="Z10" s="238">
        <v>33498088</v>
      </c>
      <c r="AA10" s="236">
        <f t="shared" si="3"/>
        <v>203316600</v>
      </c>
      <c r="AB10" s="237">
        <f t="shared" si="3"/>
        <v>354506315</v>
      </c>
      <c r="AC10" s="246"/>
    </row>
    <row r="11" spans="1:29" x14ac:dyDescent="0.2">
      <c r="A11" s="189" t="s">
        <v>5</v>
      </c>
      <c r="B11" s="19" t="s">
        <v>52</v>
      </c>
      <c r="C11" s="246">
        <v>4726230</v>
      </c>
      <c r="D11" s="246">
        <v>3050121</v>
      </c>
      <c r="E11" s="246">
        <v>4715125</v>
      </c>
      <c r="F11" s="246">
        <v>3862585</v>
      </c>
      <c r="G11" s="246">
        <v>3756285</v>
      </c>
      <c r="H11" s="246">
        <v>3494807</v>
      </c>
      <c r="I11" s="246">
        <v>3945070</v>
      </c>
      <c r="J11" s="246">
        <v>3984714</v>
      </c>
      <c r="K11" s="246">
        <v>4625508</v>
      </c>
      <c r="L11" s="246">
        <v>4977077</v>
      </c>
      <c r="M11" s="246">
        <v>3883460</v>
      </c>
      <c r="N11" s="246">
        <v>3901401</v>
      </c>
      <c r="O11" s="246">
        <v>3996010</v>
      </c>
      <c r="P11" s="246">
        <v>3878967</v>
      </c>
      <c r="Q11" s="246">
        <v>3276796</v>
      </c>
      <c r="R11" s="246">
        <v>3450497</v>
      </c>
      <c r="S11" s="238">
        <v>4360653</v>
      </c>
      <c r="T11" s="237">
        <v>4164788</v>
      </c>
      <c r="U11" s="238">
        <v>5420517</v>
      </c>
      <c r="V11" s="237">
        <v>4790015</v>
      </c>
      <c r="W11" s="238">
        <v>5574832</v>
      </c>
      <c r="X11" s="237">
        <v>5569122</v>
      </c>
      <c r="Y11" s="238">
        <v>6280876</v>
      </c>
      <c r="Z11" s="238">
        <v>6466977</v>
      </c>
      <c r="AA11" s="236">
        <f t="shared" si="3"/>
        <v>54561362</v>
      </c>
      <c r="AB11" s="237">
        <f t="shared" si="3"/>
        <v>51591071</v>
      </c>
      <c r="AC11" s="246"/>
    </row>
    <row r="12" spans="1:29" x14ac:dyDescent="0.2">
      <c r="A12" s="189" t="s">
        <v>6</v>
      </c>
      <c r="B12" s="19" t="s">
        <v>53</v>
      </c>
      <c r="C12" s="246">
        <v>79727</v>
      </c>
      <c r="D12" s="246">
        <v>621287</v>
      </c>
      <c r="E12" s="246">
        <v>170780</v>
      </c>
      <c r="F12" s="246">
        <v>1144382</v>
      </c>
      <c r="G12" s="246">
        <v>121110</v>
      </c>
      <c r="H12" s="246">
        <v>798838</v>
      </c>
      <c r="I12" s="246">
        <v>218167</v>
      </c>
      <c r="J12" s="246">
        <v>1289090</v>
      </c>
      <c r="K12" s="246">
        <v>296594</v>
      </c>
      <c r="L12" s="246">
        <v>1511629</v>
      </c>
      <c r="M12" s="246">
        <v>148225</v>
      </c>
      <c r="N12" s="246">
        <v>950853</v>
      </c>
      <c r="O12" s="246">
        <v>276731</v>
      </c>
      <c r="P12" s="246">
        <v>1304919</v>
      </c>
      <c r="Q12" s="246">
        <v>314750</v>
      </c>
      <c r="R12" s="246">
        <v>1600391</v>
      </c>
      <c r="S12" s="238">
        <v>216352</v>
      </c>
      <c r="T12" s="237">
        <v>1408602</v>
      </c>
      <c r="U12" s="238">
        <v>217265</v>
      </c>
      <c r="V12" s="237">
        <v>1421676</v>
      </c>
      <c r="W12" s="238">
        <v>224257</v>
      </c>
      <c r="X12" s="237">
        <v>1144273</v>
      </c>
      <c r="Y12" s="238">
        <v>223299</v>
      </c>
      <c r="Z12" s="238">
        <v>2096810</v>
      </c>
      <c r="AA12" s="236">
        <f t="shared" si="3"/>
        <v>2507257</v>
      </c>
      <c r="AB12" s="237">
        <f t="shared" si="3"/>
        <v>15292750</v>
      </c>
      <c r="AC12" s="246"/>
    </row>
    <row r="13" spans="1:29" x14ac:dyDescent="0.2">
      <c r="A13" s="189" t="s">
        <v>7</v>
      </c>
      <c r="B13" s="19" t="s">
        <v>107</v>
      </c>
      <c r="C13" s="246">
        <v>5095464</v>
      </c>
      <c r="D13" s="246">
        <v>21363480</v>
      </c>
      <c r="E13" s="246">
        <v>5922563</v>
      </c>
      <c r="F13" s="246">
        <v>25827267</v>
      </c>
      <c r="G13" s="246">
        <v>4776902</v>
      </c>
      <c r="H13" s="246">
        <v>22430095</v>
      </c>
      <c r="I13" s="246">
        <v>6094374</v>
      </c>
      <c r="J13" s="246">
        <v>24172745</v>
      </c>
      <c r="K13" s="246">
        <v>5776724</v>
      </c>
      <c r="L13" s="246">
        <v>26861788</v>
      </c>
      <c r="M13" s="246">
        <v>5721795</v>
      </c>
      <c r="N13" s="246">
        <v>28067157</v>
      </c>
      <c r="O13" s="246">
        <v>5992624</v>
      </c>
      <c r="P13" s="246">
        <v>26207259</v>
      </c>
      <c r="Q13" s="246">
        <v>5389974</v>
      </c>
      <c r="R13" s="246">
        <v>22990792</v>
      </c>
      <c r="S13" s="238">
        <v>5253716</v>
      </c>
      <c r="T13" s="237">
        <v>25391750</v>
      </c>
      <c r="U13" s="238">
        <v>5739875</v>
      </c>
      <c r="V13" s="237">
        <v>25244709</v>
      </c>
      <c r="W13" s="238">
        <v>5792244</v>
      </c>
      <c r="X13" s="237">
        <v>23190193</v>
      </c>
      <c r="Y13" s="238">
        <v>6148368</v>
      </c>
      <c r="Z13" s="238">
        <v>25780023</v>
      </c>
      <c r="AA13" s="236">
        <f t="shared" si="3"/>
        <v>67704623</v>
      </c>
      <c r="AB13" s="237">
        <f t="shared" si="3"/>
        <v>297527258</v>
      </c>
      <c r="AC13" s="246"/>
    </row>
    <row r="14" spans="1:29" x14ac:dyDescent="0.2">
      <c r="A14" s="189" t="s">
        <v>8</v>
      </c>
      <c r="B14" s="19" t="s">
        <v>54</v>
      </c>
      <c r="C14" s="246">
        <v>2118341</v>
      </c>
      <c r="D14" s="246">
        <v>3891174</v>
      </c>
      <c r="E14" s="246">
        <v>2298386</v>
      </c>
      <c r="F14" s="246">
        <v>5267418</v>
      </c>
      <c r="G14" s="246">
        <v>2775661</v>
      </c>
      <c r="H14" s="246">
        <v>5366041</v>
      </c>
      <c r="I14" s="246">
        <v>2068090</v>
      </c>
      <c r="J14" s="246">
        <v>6026464</v>
      </c>
      <c r="K14" s="246">
        <v>3916131</v>
      </c>
      <c r="L14" s="246">
        <v>8356205</v>
      </c>
      <c r="M14" s="246">
        <v>3450355</v>
      </c>
      <c r="N14" s="246">
        <v>6452048</v>
      </c>
      <c r="O14" s="246">
        <v>2619475</v>
      </c>
      <c r="P14" s="246">
        <v>6451021</v>
      </c>
      <c r="Q14" s="246">
        <v>2310244</v>
      </c>
      <c r="R14" s="246">
        <v>5298742</v>
      </c>
      <c r="S14" s="238">
        <v>2677133</v>
      </c>
      <c r="T14" s="237">
        <v>7442282</v>
      </c>
      <c r="U14" s="238">
        <v>2245503</v>
      </c>
      <c r="V14" s="237">
        <v>6296236</v>
      </c>
      <c r="W14" s="238">
        <v>2624570</v>
      </c>
      <c r="X14" s="237">
        <v>7329944</v>
      </c>
      <c r="Y14" s="238">
        <v>2226654</v>
      </c>
      <c r="Z14" s="238">
        <v>7477503</v>
      </c>
      <c r="AA14" s="236">
        <f t="shared" si="3"/>
        <v>31330543</v>
      </c>
      <c r="AB14" s="237">
        <f t="shared" si="3"/>
        <v>75655078</v>
      </c>
      <c r="AC14" s="246"/>
    </row>
    <row r="15" spans="1:29" x14ac:dyDescent="0.2">
      <c r="A15" s="189" t="s">
        <v>9</v>
      </c>
      <c r="B15" s="19" t="s">
        <v>55</v>
      </c>
      <c r="C15" s="246">
        <v>6746257</v>
      </c>
      <c r="D15" s="246">
        <v>22555250</v>
      </c>
      <c r="E15" s="246">
        <v>6499228</v>
      </c>
      <c r="F15" s="246">
        <v>23023068</v>
      </c>
      <c r="G15" s="246">
        <v>5380918</v>
      </c>
      <c r="H15" s="246">
        <v>21651234</v>
      </c>
      <c r="I15" s="246">
        <v>5034297</v>
      </c>
      <c r="J15" s="246">
        <v>24317871</v>
      </c>
      <c r="K15" s="246">
        <v>6295159</v>
      </c>
      <c r="L15" s="246">
        <v>25034342</v>
      </c>
      <c r="M15" s="246">
        <v>5976946</v>
      </c>
      <c r="N15" s="246">
        <v>23166771</v>
      </c>
      <c r="O15" s="246">
        <v>6915343</v>
      </c>
      <c r="P15" s="246">
        <v>29227091</v>
      </c>
      <c r="Q15" s="246">
        <v>5708631</v>
      </c>
      <c r="R15" s="246">
        <v>23122283</v>
      </c>
      <c r="S15" s="238">
        <v>7657261</v>
      </c>
      <c r="T15" s="237">
        <v>29268063</v>
      </c>
      <c r="U15" s="238">
        <v>7920895</v>
      </c>
      <c r="V15" s="237">
        <v>31173543</v>
      </c>
      <c r="W15" s="238">
        <v>8285915</v>
      </c>
      <c r="X15" s="237">
        <v>33192633</v>
      </c>
      <c r="Y15" s="238">
        <v>7734566</v>
      </c>
      <c r="Z15" s="238">
        <v>33055854</v>
      </c>
      <c r="AA15" s="236">
        <f t="shared" si="3"/>
        <v>80155416</v>
      </c>
      <c r="AB15" s="237">
        <f t="shared" si="3"/>
        <v>318788003</v>
      </c>
      <c r="AC15" s="246"/>
    </row>
    <row r="16" spans="1:29" x14ac:dyDescent="0.2">
      <c r="A16" s="20" t="s">
        <v>126</v>
      </c>
      <c r="B16" s="18"/>
      <c r="C16" s="178">
        <f t="shared" ref="C16:AB16" si="4">SUM(C17:C22)</f>
        <v>18979905</v>
      </c>
      <c r="D16" s="179">
        <f t="shared" si="4"/>
        <v>90150079</v>
      </c>
      <c r="E16" s="178">
        <f t="shared" si="4"/>
        <v>18369503</v>
      </c>
      <c r="F16" s="179">
        <f t="shared" si="4"/>
        <v>75661507</v>
      </c>
      <c r="G16" s="178">
        <f t="shared" si="4"/>
        <v>16733253</v>
      </c>
      <c r="H16" s="179">
        <f t="shared" si="4"/>
        <v>73838342</v>
      </c>
      <c r="I16" s="178">
        <f t="shared" si="4"/>
        <v>14235323</v>
      </c>
      <c r="J16" s="179">
        <f t="shared" si="4"/>
        <v>74653408</v>
      </c>
      <c r="K16" s="178">
        <f t="shared" si="4"/>
        <v>17338411</v>
      </c>
      <c r="L16" s="179">
        <f t="shared" si="4"/>
        <v>83239054</v>
      </c>
      <c r="M16" s="178">
        <f t="shared" si="4"/>
        <v>15789178</v>
      </c>
      <c r="N16" s="179">
        <f t="shared" si="4"/>
        <v>79441984</v>
      </c>
      <c r="O16" s="178">
        <f t="shared" si="4"/>
        <v>19112978</v>
      </c>
      <c r="P16" s="179">
        <f t="shared" si="4"/>
        <v>91382469</v>
      </c>
      <c r="Q16" s="178">
        <f t="shared" si="4"/>
        <v>16519792</v>
      </c>
      <c r="R16" s="179">
        <f t="shared" si="4"/>
        <v>84802341</v>
      </c>
      <c r="S16" s="178">
        <f t="shared" si="4"/>
        <v>19508352</v>
      </c>
      <c r="T16" s="179">
        <f t="shared" si="4"/>
        <v>90226373</v>
      </c>
      <c r="U16" s="178">
        <f t="shared" si="4"/>
        <v>23160885</v>
      </c>
      <c r="V16" s="179">
        <f t="shared" si="4"/>
        <v>105045891</v>
      </c>
      <c r="W16" s="178">
        <f t="shared" si="4"/>
        <v>22380691</v>
      </c>
      <c r="X16" s="179">
        <f t="shared" si="4"/>
        <v>91735468</v>
      </c>
      <c r="Y16" s="178">
        <f t="shared" si="4"/>
        <v>22879035</v>
      </c>
      <c r="Z16" s="179">
        <f t="shared" si="4"/>
        <v>110139290</v>
      </c>
      <c r="AA16" s="178">
        <f t="shared" si="4"/>
        <v>225007306</v>
      </c>
      <c r="AB16" s="179">
        <f t="shared" si="4"/>
        <v>1050316206</v>
      </c>
      <c r="AC16" s="246"/>
    </row>
    <row r="17" spans="1:29" x14ac:dyDescent="0.2">
      <c r="A17" s="189" t="s">
        <v>10</v>
      </c>
      <c r="B17" s="19" t="s">
        <v>108</v>
      </c>
      <c r="C17" s="246">
        <v>1524219</v>
      </c>
      <c r="D17" s="246">
        <v>3393273</v>
      </c>
      <c r="E17" s="246">
        <v>1875075</v>
      </c>
      <c r="F17" s="246">
        <v>3041299</v>
      </c>
      <c r="G17" s="246">
        <v>1807297</v>
      </c>
      <c r="H17" s="246">
        <v>3104601</v>
      </c>
      <c r="I17" s="246">
        <v>1175515</v>
      </c>
      <c r="J17" s="246">
        <v>3449307</v>
      </c>
      <c r="K17" s="246">
        <v>1942571</v>
      </c>
      <c r="L17" s="246">
        <v>4009903</v>
      </c>
      <c r="M17" s="246">
        <v>1529487</v>
      </c>
      <c r="N17" s="246">
        <v>3888848</v>
      </c>
      <c r="O17" s="246">
        <v>1983198</v>
      </c>
      <c r="P17" s="246">
        <v>4086003</v>
      </c>
      <c r="Q17" s="246">
        <v>1620331</v>
      </c>
      <c r="R17" s="246">
        <v>3637421</v>
      </c>
      <c r="S17" s="238">
        <v>1743697</v>
      </c>
      <c r="T17" s="237">
        <v>3439926</v>
      </c>
      <c r="U17" s="238">
        <v>2452745</v>
      </c>
      <c r="V17" s="237">
        <v>4007658</v>
      </c>
      <c r="W17" s="238">
        <v>2162751</v>
      </c>
      <c r="X17" s="237">
        <v>4677979</v>
      </c>
      <c r="Y17" s="238">
        <v>2004522</v>
      </c>
      <c r="Z17" s="238">
        <v>3848901</v>
      </c>
      <c r="AA17" s="236">
        <f t="shared" si="3"/>
        <v>21821408</v>
      </c>
      <c r="AB17" s="237">
        <f t="shared" si="3"/>
        <v>44585119</v>
      </c>
      <c r="AC17" s="246"/>
    </row>
    <row r="18" spans="1:29" x14ac:dyDescent="0.2">
      <c r="A18" s="189" t="s">
        <v>11</v>
      </c>
      <c r="B18" s="19" t="s">
        <v>56</v>
      </c>
      <c r="C18" s="246">
        <v>4718711</v>
      </c>
      <c r="D18" s="246">
        <v>16392943</v>
      </c>
      <c r="E18" s="246">
        <v>4285204</v>
      </c>
      <c r="F18" s="246">
        <v>13906397</v>
      </c>
      <c r="G18" s="246">
        <v>3720212</v>
      </c>
      <c r="H18" s="246">
        <v>13504748</v>
      </c>
      <c r="I18" s="246">
        <v>3444070</v>
      </c>
      <c r="J18" s="246">
        <v>14924710</v>
      </c>
      <c r="K18" s="246">
        <v>3713108</v>
      </c>
      <c r="L18" s="246">
        <v>14164319</v>
      </c>
      <c r="M18" s="246">
        <v>3862002</v>
      </c>
      <c r="N18" s="246">
        <v>15335924</v>
      </c>
      <c r="O18" s="246">
        <v>4758487</v>
      </c>
      <c r="P18" s="246">
        <v>17486952</v>
      </c>
      <c r="Q18" s="246">
        <v>4298744</v>
      </c>
      <c r="R18" s="246">
        <v>18366822</v>
      </c>
      <c r="S18" s="238">
        <v>5078019</v>
      </c>
      <c r="T18" s="237">
        <v>18952480</v>
      </c>
      <c r="U18" s="238">
        <v>5148495</v>
      </c>
      <c r="V18" s="237">
        <v>18964658</v>
      </c>
      <c r="W18" s="238">
        <v>6343434</v>
      </c>
      <c r="X18" s="237">
        <v>18141430</v>
      </c>
      <c r="Y18" s="238">
        <v>5770641</v>
      </c>
      <c r="Z18" s="238">
        <v>19589822</v>
      </c>
      <c r="AA18" s="236">
        <f t="shared" si="3"/>
        <v>55141127</v>
      </c>
      <c r="AB18" s="237">
        <f t="shared" si="3"/>
        <v>199731205</v>
      </c>
      <c r="AC18" s="246"/>
    </row>
    <row r="19" spans="1:29" x14ac:dyDescent="0.2">
      <c r="A19" s="189" t="s">
        <v>12</v>
      </c>
      <c r="B19" s="19" t="s">
        <v>57</v>
      </c>
      <c r="C19" s="246">
        <v>3622132</v>
      </c>
      <c r="D19" s="246">
        <v>6947585</v>
      </c>
      <c r="E19" s="246">
        <v>4651992</v>
      </c>
      <c r="F19" s="246">
        <v>8017715</v>
      </c>
      <c r="G19" s="246">
        <v>4137321</v>
      </c>
      <c r="H19" s="246">
        <v>7655110</v>
      </c>
      <c r="I19" s="246">
        <v>3040262</v>
      </c>
      <c r="J19" s="246">
        <v>6402608</v>
      </c>
      <c r="K19" s="246">
        <v>3617443</v>
      </c>
      <c r="L19" s="246">
        <v>7308897</v>
      </c>
      <c r="M19" s="246">
        <v>3355561</v>
      </c>
      <c r="N19" s="246">
        <v>7776966</v>
      </c>
      <c r="O19" s="246">
        <v>3639909</v>
      </c>
      <c r="P19" s="246">
        <v>7530136</v>
      </c>
      <c r="Q19" s="246">
        <v>3019851</v>
      </c>
      <c r="R19" s="246">
        <v>6423018</v>
      </c>
      <c r="S19" s="238">
        <v>3947900</v>
      </c>
      <c r="T19" s="237">
        <v>7903610</v>
      </c>
      <c r="U19" s="238">
        <v>5090589</v>
      </c>
      <c r="V19" s="237">
        <v>9257778</v>
      </c>
      <c r="W19" s="238">
        <v>4631377</v>
      </c>
      <c r="X19" s="237">
        <v>8706868</v>
      </c>
      <c r="Y19" s="238">
        <v>4389974</v>
      </c>
      <c r="Z19" s="238">
        <v>8390075</v>
      </c>
      <c r="AA19" s="236">
        <f t="shared" si="3"/>
        <v>47144311</v>
      </c>
      <c r="AB19" s="237">
        <f t="shared" si="3"/>
        <v>92320366</v>
      </c>
      <c r="AC19" s="246"/>
    </row>
    <row r="20" spans="1:29" x14ac:dyDescent="0.2">
      <c r="A20" s="189" t="s">
        <v>13</v>
      </c>
      <c r="B20" s="19" t="s">
        <v>58</v>
      </c>
      <c r="C20" s="246">
        <v>2667739</v>
      </c>
      <c r="D20" s="246">
        <v>12190716</v>
      </c>
      <c r="E20" s="246">
        <v>2389331</v>
      </c>
      <c r="F20" s="246">
        <v>10000779</v>
      </c>
      <c r="G20" s="246">
        <v>2534324</v>
      </c>
      <c r="H20" s="246">
        <v>12878540</v>
      </c>
      <c r="I20" s="246">
        <v>2227610</v>
      </c>
      <c r="J20" s="246">
        <v>12511558</v>
      </c>
      <c r="K20" s="246">
        <v>2892719</v>
      </c>
      <c r="L20" s="246">
        <v>12675655</v>
      </c>
      <c r="M20" s="246">
        <v>2161597</v>
      </c>
      <c r="N20" s="246">
        <v>11467930</v>
      </c>
      <c r="O20" s="246">
        <v>2652221</v>
      </c>
      <c r="P20" s="246">
        <v>12385392</v>
      </c>
      <c r="Q20" s="246">
        <v>1902293</v>
      </c>
      <c r="R20" s="246">
        <v>10232096</v>
      </c>
      <c r="S20" s="238">
        <v>2575842</v>
      </c>
      <c r="T20" s="237">
        <v>10879411</v>
      </c>
      <c r="U20" s="238">
        <v>2836039</v>
      </c>
      <c r="V20" s="237">
        <v>12175156</v>
      </c>
      <c r="W20" s="238">
        <v>2765820</v>
      </c>
      <c r="X20" s="237">
        <v>12893123</v>
      </c>
      <c r="Y20" s="238">
        <v>2755895</v>
      </c>
      <c r="Z20" s="238">
        <v>14735230</v>
      </c>
      <c r="AA20" s="236">
        <f t="shared" si="3"/>
        <v>30361430</v>
      </c>
      <c r="AB20" s="237">
        <f t="shared" si="3"/>
        <v>145025586</v>
      </c>
      <c r="AC20" s="246"/>
    </row>
    <row r="21" spans="1:29" x14ac:dyDescent="0.2">
      <c r="A21" s="189" t="s">
        <v>14</v>
      </c>
      <c r="B21" s="19" t="s">
        <v>109</v>
      </c>
      <c r="C21" s="246">
        <v>6446949</v>
      </c>
      <c r="D21" s="246">
        <v>51196323</v>
      </c>
      <c r="E21" s="246">
        <v>5167609</v>
      </c>
      <c r="F21" s="246">
        <v>40635053</v>
      </c>
      <c r="G21" s="246">
        <v>4534049</v>
      </c>
      <c r="H21" s="246">
        <v>36685512</v>
      </c>
      <c r="I21" s="246">
        <v>4347457</v>
      </c>
      <c r="J21" s="246">
        <v>37330048</v>
      </c>
      <c r="K21" s="246">
        <v>5156848</v>
      </c>
      <c r="L21" s="246">
        <v>44648182</v>
      </c>
      <c r="M21" s="246">
        <v>4879535</v>
      </c>
      <c r="N21" s="246">
        <v>40824905</v>
      </c>
      <c r="O21" s="246">
        <v>6022072</v>
      </c>
      <c r="P21" s="246">
        <v>47975138</v>
      </c>
      <c r="Q21" s="246">
        <v>5678573</v>
      </c>
      <c r="R21" s="246">
        <v>46142984</v>
      </c>
      <c r="S21" s="238">
        <v>6162582</v>
      </c>
      <c r="T21" s="237">
        <v>49022182</v>
      </c>
      <c r="U21" s="238">
        <v>7630495</v>
      </c>
      <c r="V21" s="237">
        <v>60615327</v>
      </c>
      <c r="W21" s="238">
        <v>6477126</v>
      </c>
      <c r="X21" s="237">
        <v>47315640</v>
      </c>
      <c r="Y21" s="238">
        <v>7958003</v>
      </c>
      <c r="Z21" s="238">
        <v>63575262</v>
      </c>
      <c r="AA21" s="236">
        <f t="shared" si="3"/>
        <v>70461298</v>
      </c>
      <c r="AB21" s="237">
        <f t="shared" si="3"/>
        <v>565966556</v>
      </c>
      <c r="AC21" s="246"/>
    </row>
    <row r="22" spans="1:29" x14ac:dyDescent="0.2">
      <c r="A22" s="189" t="s">
        <v>120</v>
      </c>
      <c r="B22" s="19" t="s">
        <v>122</v>
      </c>
      <c r="C22" s="246">
        <v>155</v>
      </c>
      <c r="D22" s="246">
        <v>29239</v>
      </c>
      <c r="E22" s="246">
        <v>292</v>
      </c>
      <c r="F22" s="246">
        <v>60264</v>
      </c>
      <c r="G22" s="246">
        <v>50</v>
      </c>
      <c r="H22" s="246">
        <v>9831</v>
      </c>
      <c r="I22" s="246">
        <v>409</v>
      </c>
      <c r="J22" s="246">
        <v>35177</v>
      </c>
      <c r="K22" s="246">
        <v>15722</v>
      </c>
      <c r="L22" s="246">
        <v>432098</v>
      </c>
      <c r="M22" s="246">
        <v>996</v>
      </c>
      <c r="N22" s="246">
        <v>147411</v>
      </c>
      <c r="O22" s="246">
        <v>57091</v>
      </c>
      <c r="P22" s="246">
        <v>1918848</v>
      </c>
      <c r="Q22" s="246"/>
      <c r="R22" s="246"/>
      <c r="S22" s="238">
        <v>312</v>
      </c>
      <c r="T22" s="237">
        <v>28764</v>
      </c>
      <c r="U22" s="238">
        <v>2522</v>
      </c>
      <c r="V22" s="237">
        <v>25314</v>
      </c>
      <c r="W22" s="238">
        <v>183</v>
      </c>
      <c r="X22" s="237">
        <v>428</v>
      </c>
      <c r="Y22" s="238"/>
      <c r="Z22" s="238"/>
      <c r="AA22" s="236">
        <f t="shared" si="3"/>
        <v>77732</v>
      </c>
      <c r="AB22" s="237">
        <f t="shared" si="3"/>
        <v>2687374</v>
      </c>
      <c r="AC22" s="246"/>
    </row>
    <row r="23" spans="1:29" x14ac:dyDescent="0.2">
      <c r="A23" s="17" t="s">
        <v>127</v>
      </c>
      <c r="B23" s="18"/>
      <c r="C23" s="178">
        <f t="shared" ref="C23:AB23" si="5">C24+C29+C35+C48+C52</f>
        <v>328991067</v>
      </c>
      <c r="D23" s="179">
        <f t="shared" si="5"/>
        <v>368655466</v>
      </c>
      <c r="E23" s="178">
        <f t="shared" si="5"/>
        <v>336347321</v>
      </c>
      <c r="F23" s="179">
        <f t="shared" si="5"/>
        <v>366755139</v>
      </c>
      <c r="G23" s="178">
        <f t="shared" si="5"/>
        <v>294089141</v>
      </c>
      <c r="H23" s="179">
        <f t="shared" si="5"/>
        <v>339914897</v>
      </c>
      <c r="I23" s="178">
        <f t="shared" si="5"/>
        <v>336680898</v>
      </c>
      <c r="J23" s="179">
        <f t="shared" si="5"/>
        <v>369361360</v>
      </c>
      <c r="K23" s="178">
        <f t="shared" si="5"/>
        <v>299132657</v>
      </c>
      <c r="L23" s="179">
        <f t="shared" si="5"/>
        <v>345859870</v>
      </c>
      <c r="M23" s="178">
        <f t="shared" si="5"/>
        <v>309988847</v>
      </c>
      <c r="N23" s="179">
        <f t="shared" si="5"/>
        <v>354568909</v>
      </c>
      <c r="O23" s="178">
        <f t="shared" si="5"/>
        <v>357059364</v>
      </c>
      <c r="P23" s="179">
        <f t="shared" si="5"/>
        <v>409240586</v>
      </c>
      <c r="Q23" s="178">
        <f t="shared" si="5"/>
        <v>360620757</v>
      </c>
      <c r="R23" s="179">
        <f t="shared" si="5"/>
        <v>379200038</v>
      </c>
      <c r="S23" s="178">
        <f t="shared" si="5"/>
        <v>377594388</v>
      </c>
      <c r="T23" s="179">
        <f t="shared" si="5"/>
        <v>406526746</v>
      </c>
      <c r="U23" s="178">
        <f t="shared" si="5"/>
        <v>449369285</v>
      </c>
      <c r="V23" s="179">
        <f t="shared" si="5"/>
        <v>500531113</v>
      </c>
      <c r="W23" s="178">
        <f t="shared" si="5"/>
        <v>335828062</v>
      </c>
      <c r="X23" s="179">
        <f t="shared" si="5"/>
        <v>356593956</v>
      </c>
      <c r="Y23" s="178">
        <f t="shared" si="5"/>
        <v>374539468</v>
      </c>
      <c r="Z23" s="179">
        <f t="shared" si="5"/>
        <v>403043897</v>
      </c>
      <c r="AA23" s="178">
        <f t="shared" si="5"/>
        <v>4160241255</v>
      </c>
      <c r="AB23" s="179">
        <f t="shared" si="5"/>
        <v>4600251977</v>
      </c>
      <c r="AC23" s="246"/>
    </row>
    <row r="24" spans="1:29" x14ac:dyDescent="0.2">
      <c r="A24" s="20" t="s">
        <v>128</v>
      </c>
      <c r="B24" s="18"/>
      <c r="C24" s="178">
        <f t="shared" ref="C24:AB24" si="6">SUM(C25:C28)</f>
        <v>80126077</v>
      </c>
      <c r="D24" s="179">
        <f t="shared" si="6"/>
        <v>92668617</v>
      </c>
      <c r="E24" s="178">
        <f t="shared" si="6"/>
        <v>104305603</v>
      </c>
      <c r="F24" s="179">
        <f t="shared" si="6"/>
        <v>114684101</v>
      </c>
      <c r="G24" s="178">
        <f t="shared" si="6"/>
        <v>68771703</v>
      </c>
      <c r="H24" s="179">
        <f t="shared" si="6"/>
        <v>82211604</v>
      </c>
      <c r="I24" s="178">
        <f t="shared" si="6"/>
        <v>80362020</v>
      </c>
      <c r="J24" s="179">
        <f t="shared" si="6"/>
        <v>88460923</v>
      </c>
      <c r="K24" s="178">
        <f t="shared" si="6"/>
        <v>58665121</v>
      </c>
      <c r="L24" s="179">
        <f t="shared" si="6"/>
        <v>68920598</v>
      </c>
      <c r="M24" s="178">
        <f t="shared" si="6"/>
        <v>87115212</v>
      </c>
      <c r="N24" s="179">
        <f t="shared" si="6"/>
        <v>96620460</v>
      </c>
      <c r="O24" s="178">
        <f t="shared" si="6"/>
        <v>97767226</v>
      </c>
      <c r="P24" s="179">
        <f t="shared" si="6"/>
        <v>114054384</v>
      </c>
      <c r="Q24" s="178">
        <f t="shared" si="6"/>
        <v>101658546</v>
      </c>
      <c r="R24" s="179">
        <f t="shared" si="6"/>
        <v>108950434</v>
      </c>
      <c r="S24" s="178">
        <f t="shared" si="6"/>
        <v>105529293</v>
      </c>
      <c r="T24" s="179">
        <f t="shared" si="6"/>
        <v>111790243</v>
      </c>
      <c r="U24" s="178">
        <f t="shared" si="6"/>
        <v>162835776</v>
      </c>
      <c r="V24" s="179">
        <f t="shared" si="6"/>
        <v>173673153</v>
      </c>
      <c r="W24" s="178">
        <f t="shared" si="6"/>
        <v>72048237</v>
      </c>
      <c r="X24" s="179">
        <f t="shared" si="6"/>
        <v>67983245</v>
      </c>
      <c r="Y24" s="178">
        <f t="shared" si="6"/>
        <v>105979203</v>
      </c>
      <c r="Z24" s="179">
        <f t="shared" si="6"/>
        <v>94722499</v>
      </c>
      <c r="AA24" s="178">
        <f t="shared" si="6"/>
        <v>1125164017</v>
      </c>
      <c r="AB24" s="179">
        <f t="shared" si="6"/>
        <v>1214740261</v>
      </c>
      <c r="AC24" s="246"/>
    </row>
    <row r="25" spans="1:29" x14ac:dyDescent="0.2">
      <c r="A25" s="190" t="s">
        <v>15</v>
      </c>
      <c r="B25" s="19" t="s">
        <v>59</v>
      </c>
      <c r="C25" s="246">
        <v>15074</v>
      </c>
      <c r="D25" s="246">
        <v>8319</v>
      </c>
      <c r="E25" s="246">
        <v>174</v>
      </c>
      <c r="F25" s="246">
        <v>19977</v>
      </c>
      <c r="G25" s="246">
        <v>35</v>
      </c>
      <c r="H25" s="246">
        <v>1267</v>
      </c>
      <c r="I25" s="246">
        <v>3219</v>
      </c>
      <c r="J25" s="246">
        <v>4802</v>
      </c>
      <c r="K25" s="246">
        <v>3</v>
      </c>
      <c r="L25" s="246">
        <v>1154</v>
      </c>
      <c r="M25" s="246">
        <v>283013</v>
      </c>
      <c r="N25" s="246">
        <v>59519</v>
      </c>
      <c r="O25" s="246">
        <v>425264</v>
      </c>
      <c r="P25" s="246">
        <v>74008</v>
      </c>
      <c r="Q25" s="246">
        <v>432117</v>
      </c>
      <c r="R25" s="246">
        <v>84454</v>
      </c>
      <c r="S25" s="238">
        <v>1235023</v>
      </c>
      <c r="T25" s="237">
        <v>233952</v>
      </c>
      <c r="U25" s="238">
        <v>663046</v>
      </c>
      <c r="V25" s="237">
        <v>109528</v>
      </c>
      <c r="W25" s="238">
        <v>776894</v>
      </c>
      <c r="X25" s="237">
        <v>167441</v>
      </c>
      <c r="Y25" s="238">
        <v>1317016</v>
      </c>
      <c r="Z25" s="238">
        <v>221684</v>
      </c>
      <c r="AA25" s="236">
        <f t="shared" si="3"/>
        <v>5150878</v>
      </c>
      <c r="AB25" s="237">
        <f t="shared" si="3"/>
        <v>986105</v>
      </c>
      <c r="AC25" s="246"/>
    </row>
    <row r="26" spans="1:29" x14ac:dyDescent="0.2">
      <c r="A26" s="190" t="s">
        <v>121</v>
      </c>
      <c r="B26" s="19" t="s">
        <v>123</v>
      </c>
      <c r="C26" s="246"/>
      <c r="D26" s="246"/>
      <c r="E26" s="246"/>
      <c r="F26" s="246"/>
      <c r="G26" s="246"/>
      <c r="H26" s="246"/>
      <c r="I26" s="246">
        <v>1</v>
      </c>
      <c r="J26" s="246">
        <v>30</v>
      </c>
      <c r="K26" s="246">
        <v>43808</v>
      </c>
      <c r="L26" s="246">
        <v>123551</v>
      </c>
      <c r="M26" s="246"/>
      <c r="N26" s="246"/>
      <c r="O26" s="246">
        <v>2115</v>
      </c>
      <c r="P26" s="246">
        <v>4354</v>
      </c>
      <c r="Q26" s="246">
        <v>5114</v>
      </c>
      <c r="R26" s="246">
        <v>15675</v>
      </c>
      <c r="S26" s="238">
        <v>18761</v>
      </c>
      <c r="T26" s="237">
        <v>10987</v>
      </c>
      <c r="U26" s="238">
        <v>25000</v>
      </c>
      <c r="V26" s="237">
        <v>6703</v>
      </c>
      <c r="W26" s="238"/>
      <c r="X26" s="237"/>
      <c r="Y26" s="238">
        <v>454</v>
      </c>
      <c r="Z26" s="238">
        <v>562</v>
      </c>
      <c r="AA26" s="236">
        <f>C26+E26+G26+I26+K26+M26+O26+Q26+S26+U26+W26+Y26</f>
        <v>95253</v>
      </c>
      <c r="AB26" s="237">
        <f>D26+F26+H26+J26+L26+N26+P26+R26+T26+V26+X26+Z26</f>
        <v>161862</v>
      </c>
      <c r="AC26" s="246"/>
    </row>
    <row r="27" spans="1:29" x14ac:dyDescent="0.2">
      <c r="A27" s="190" t="s">
        <v>16</v>
      </c>
      <c r="B27" s="19" t="s">
        <v>60</v>
      </c>
      <c r="C27" s="246">
        <v>77493026</v>
      </c>
      <c r="D27" s="246">
        <v>86266055</v>
      </c>
      <c r="E27" s="246">
        <v>102129462</v>
      </c>
      <c r="F27" s="246">
        <v>109519057</v>
      </c>
      <c r="G27" s="246">
        <v>66525495</v>
      </c>
      <c r="H27" s="246">
        <v>76711922</v>
      </c>
      <c r="I27" s="246">
        <v>78085687</v>
      </c>
      <c r="J27" s="246">
        <v>83053923</v>
      </c>
      <c r="K27" s="246">
        <v>56084508</v>
      </c>
      <c r="L27" s="246">
        <v>63066390</v>
      </c>
      <c r="M27" s="246">
        <v>84724772</v>
      </c>
      <c r="N27" s="246">
        <v>91854467</v>
      </c>
      <c r="O27" s="246">
        <v>95298759</v>
      </c>
      <c r="P27" s="246">
        <v>109138153</v>
      </c>
      <c r="Q27" s="246">
        <v>99184255</v>
      </c>
      <c r="R27" s="246">
        <v>104099640</v>
      </c>
      <c r="S27" s="238">
        <v>101790350</v>
      </c>
      <c r="T27" s="237">
        <v>105720498</v>
      </c>
      <c r="U27" s="238">
        <v>159204751</v>
      </c>
      <c r="V27" s="237">
        <v>166644308</v>
      </c>
      <c r="W27" s="238">
        <v>69280376</v>
      </c>
      <c r="X27" s="237">
        <v>62841820</v>
      </c>
      <c r="Y27" s="238">
        <v>101861524</v>
      </c>
      <c r="Z27" s="238">
        <v>87349543</v>
      </c>
      <c r="AA27" s="236">
        <f t="shared" si="3"/>
        <v>1091662965</v>
      </c>
      <c r="AB27" s="237">
        <f t="shared" si="3"/>
        <v>1146265776</v>
      </c>
      <c r="AC27" s="246"/>
    </row>
    <row r="28" spans="1:29" x14ac:dyDescent="0.2">
      <c r="A28" s="190" t="s">
        <v>17</v>
      </c>
      <c r="B28" s="19" t="s">
        <v>61</v>
      </c>
      <c r="C28" s="246">
        <v>2617977</v>
      </c>
      <c r="D28" s="246">
        <v>6394243</v>
      </c>
      <c r="E28" s="246">
        <v>2175967</v>
      </c>
      <c r="F28" s="246">
        <v>5145067</v>
      </c>
      <c r="G28" s="246">
        <v>2246173</v>
      </c>
      <c r="H28" s="246">
        <v>5498415</v>
      </c>
      <c r="I28" s="246">
        <v>2273113</v>
      </c>
      <c r="J28" s="246">
        <v>5402168</v>
      </c>
      <c r="K28" s="246">
        <v>2536802</v>
      </c>
      <c r="L28" s="246">
        <v>5729503</v>
      </c>
      <c r="M28" s="246">
        <v>2107427</v>
      </c>
      <c r="N28" s="246">
        <v>4706474</v>
      </c>
      <c r="O28" s="246">
        <v>2041088</v>
      </c>
      <c r="P28" s="246">
        <v>4837869</v>
      </c>
      <c r="Q28" s="246">
        <v>2037060</v>
      </c>
      <c r="R28" s="246">
        <v>4750665</v>
      </c>
      <c r="S28" s="238">
        <v>2485159</v>
      </c>
      <c r="T28" s="237">
        <v>5824806</v>
      </c>
      <c r="U28" s="238">
        <v>2942979</v>
      </c>
      <c r="V28" s="237">
        <v>6912614</v>
      </c>
      <c r="W28" s="238">
        <v>1990967</v>
      </c>
      <c r="X28" s="237">
        <v>4973984</v>
      </c>
      <c r="Y28" s="238">
        <v>2800209</v>
      </c>
      <c r="Z28" s="238">
        <v>7150710</v>
      </c>
      <c r="AA28" s="236">
        <f t="shared" si="3"/>
        <v>28254921</v>
      </c>
      <c r="AB28" s="237">
        <f t="shared" si="3"/>
        <v>67326518</v>
      </c>
      <c r="AC28" s="246"/>
    </row>
    <row r="29" spans="1:29" x14ac:dyDescent="0.2">
      <c r="A29" s="20" t="s">
        <v>129</v>
      </c>
      <c r="B29" s="18"/>
      <c r="C29" s="178">
        <f t="shared" ref="C29:AB29" si="7">SUM(C30:C34)</f>
        <v>13994481</v>
      </c>
      <c r="D29" s="179">
        <f t="shared" si="7"/>
        <v>35135884</v>
      </c>
      <c r="E29" s="178">
        <f t="shared" si="7"/>
        <v>14198035</v>
      </c>
      <c r="F29" s="179">
        <f t="shared" si="7"/>
        <v>26693109</v>
      </c>
      <c r="G29" s="178">
        <f t="shared" si="7"/>
        <v>11533949</v>
      </c>
      <c r="H29" s="179">
        <f t="shared" si="7"/>
        <v>22994509</v>
      </c>
      <c r="I29" s="178">
        <f t="shared" si="7"/>
        <v>15433451</v>
      </c>
      <c r="J29" s="179">
        <f t="shared" si="7"/>
        <v>28064399</v>
      </c>
      <c r="K29" s="178">
        <f t="shared" si="7"/>
        <v>12832334</v>
      </c>
      <c r="L29" s="179">
        <f t="shared" si="7"/>
        <v>26683597</v>
      </c>
      <c r="M29" s="178">
        <f t="shared" si="7"/>
        <v>13178529</v>
      </c>
      <c r="N29" s="179">
        <f t="shared" si="7"/>
        <v>26651263</v>
      </c>
      <c r="O29" s="178">
        <f t="shared" si="7"/>
        <v>14634714</v>
      </c>
      <c r="P29" s="179">
        <f t="shared" si="7"/>
        <v>26266892</v>
      </c>
      <c r="Q29" s="178">
        <f t="shared" si="7"/>
        <v>11700476</v>
      </c>
      <c r="R29" s="179">
        <f t="shared" si="7"/>
        <v>20551823</v>
      </c>
      <c r="S29" s="178">
        <f t="shared" si="7"/>
        <v>14606405</v>
      </c>
      <c r="T29" s="179">
        <f t="shared" si="7"/>
        <v>28751590</v>
      </c>
      <c r="U29" s="178">
        <f t="shared" si="7"/>
        <v>22395289</v>
      </c>
      <c r="V29" s="179">
        <f t="shared" si="7"/>
        <v>48677620</v>
      </c>
      <c r="W29" s="178">
        <f t="shared" si="7"/>
        <v>15939973</v>
      </c>
      <c r="X29" s="179">
        <f t="shared" si="7"/>
        <v>40995909</v>
      </c>
      <c r="Y29" s="178">
        <f t="shared" si="7"/>
        <v>17758303</v>
      </c>
      <c r="Z29" s="179">
        <f t="shared" si="7"/>
        <v>45939241</v>
      </c>
      <c r="AA29" s="178">
        <f t="shared" si="7"/>
        <v>178205939</v>
      </c>
      <c r="AB29" s="179">
        <f t="shared" si="7"/>
        <v>377405836</v>
      </c>
      <c r="AC29" s="246"/>
    </row>
    <row r="30" spans="1:29" x14ac:dyDescent="0.2">
      <c r="A30" s="191" t="s">
        <v>18</v>
      </c>
      <c r="B30" s="19" t="s">
        <v>62</v>
      </c>
      <c r="C30" s="246">
        <v>841444</v>
      </c>
      <c r="D30" s="246">
        <v>1265013</v>
      </c>
      <c r="E30" s="246">
        <v>1945217</v>
      </c>
      <c r="F30" s="246">
        <v>1767947</v>
      </c>
      <c r="G30" s="246">
        <v>749308</v>
      </c>
      <c r="H30" s="246">
        <v>1248079</v>
      </c>
      <c r="I30" s="246">
        <v>989563</v>
      </c>
      <c r="J30" s="246">
        <v>2017665</v>
      </c>
      <c r="K30" s="246">
        <v>624185</v>
      </c>
      <c r="L30" s="246">
        <v>1045278</v>
      </c>
      <c r="M30" s="246">
        <v>1018191</v>
      </c>
      <c r="N30" s="246">
        <v>1870221</v>
      </c>
      <c r="O30" s="246">
        <v>850225</v>
      </c>
      <c r="P30" s="246">
        <v>1631556</v>
      </c>
      <c r="Q30" s="246">
        <v>1338999</v>
      </c>
      <c r="R30" s="246">
        <v>2070643</v>
      </c>
      <c r="S30" s="238">
        <v>626193</v>
      </c>
      <c r="T30" s="237">
        <v>1491252</v>
      </c>
      <c r="U30" s="238">
        <v>1064133</v>
      </c>
      <c r="V30" s="237">
        <v>1876520</v>
      </c>
      <c r="W30" s="238">
        <v>866445</v>
      </c>
      <c r="X30" s="237">
        <v>1350863</v>
      </c>
      <c r="Y30" s="238">
        <v>1215424</v>
      </c>
      <c r="Z30" s="238">
        <v>2191758</v>
      </c>
      <c r="AA30" s="236">
        <f t="shared" si="3"/>
        <v>12129327</v>
      </c>
      <c r="AB30" s="237">
        <f t="shared" si="3"/>
        <v>19826795</v>
      </c>
      <c r="AC30" s="246"/>
    </row>
    <row r="31" spans="1:29" x14ac:dyDescent="0.2">
      <c r="A31" s="191" t="s">
        <v>19</v>
      </c>
      <c r="B31" s="19" t="s">
        <v>63</v>
      </c>
      <c r="C31" s="246">
        <v>20922</v>
      </c>
      <c r="D31" s="246">
        <v>8959</v>
      </c>
      <c r="E31" s="246"/>
      <c r="F31" s="246"/>
      <c r="G31" s="246">
        <v>152</v>
      </c>
      <c r="H31" s="246">
        <v>500</v>
      </c>
      <c r="I31" s="246">
        <v>21747</v>
      </c>
      <c r="J31" s="246">
        <v>9795</v>
      </c>
      <c r="K31" s="246">
        <v>28042</v>
      </c>
      <c r="L31" s="246">
        <v>8282</v>
      </c>
      <c r="M31" s="246">
        <v>183</v>
      </c>
      <c r="N31" s="246">
        <v>506</v>
      </c>
      <c r="O31" s="246">
        <v>42940</v>
      </c>
      <c r="P31" s="246">
        <v>21000</v>
      </c>
      <c r="Q31" s="246">
        <v>383</v>
      </c>
      <c r="R31" s="246">
        <v>655</v>
      </c>
      <c r="S31" s="238">
        <v>22212</v>
      </c>
      <c r="T31" s="237">
        <v>14000</v>
      </c>
      <c r="U31" s="238">
        <v>21540</v>
      </c>
      <c r="V31" s="237">
        <v>9592</v>
      </c>
      <c r="W31" s="238">
        <v>22064</v>
      </c>
      <c r="X31" s="237">
        <v>14072</v>
      </c>
      <c r="Y31" s="238">
        <v>19760</v>
      </c>
      <c r="Z31" s="238">
        <v>9603</v>
      </c>
      <c r="AA31" s="236">
        <f t="shared" si="3"/>
        <v>199945</v>
      </c>
      <c r="AB31" s="237">
        <f t="shared" si="3"/>
        <v>96964</v>
      </c>
      <c r="AC31" s="246"/>
    </row>
    <row r="32" spans="1:29" x14ac:dyDescent="0.2">
      <c r="A32" s="191" t="s">
        <v>20</v>
      </c>
      <c r="B32" s="19" t="s">
        <v>64</v>
      </c>
      <c r="C32" s="246">
        <v>582664</v>
      </c>
      <c r="D32" s="246">
        <v>639196</v>
      </c>
      <c r="E32" s="246">
        <v>408022</v>
      </c>
      <c r="F32" s="246">
        <v>518450</v>
      </c>
      <c r="G32" s="246">
        <v>554697</v>
      </c>
      <c r="H32" s="246">
        <v>571356</v>
      </c>
      <c r="I32" s="246">
        <v>857788</v>
      </c>
      <c r="J32" s="246">
        <v>1000572</v>
      </c>
      <c r="K32" s="246">
        <v>608701</v>
      </c>
      <c r="L32" s="246">
        <v>618871</v>
      </c>
      <c r="M32" s="246">
        <v>752484</v>
      </c>
      <c r="N32" s="246">
        <v>795793</v>
      </c>
      <c r="O32" s="246">
        <v>482208</v>
      </c>
      <c r="P32" s="246">
        <v>537661</v>
      </c>
      <c r="Q32" s="246">
        <v>741367</v>
      </c>
      <c r="R32" s="246">
        <v>747543</v>
      </c>
      <c r="S32" s="238">
        <v>915028</v>
      </c>
      <c r="T32" s="237">
        <v>931493</v>
      </c>
      <c r="U32" s="238">
        <v>835834</v>
      </c>
      <c r="V32" s="237">
        <v>807869</v>
      </c>
      <c r="W32" s="238">
        <v>613011</v>
      </c>
      <c r="X32" s="237">
        <v>663073</v>
      </c>
      <c r="Y32" s="238">
        <v>734888</v>
      </c>
      <c r="Z32" s="238">
        <v>677142</v>
      </c>
      <c r="AA32" s="236">
        <f t="shared" si="3"/>
        <v>8086692</v>
      </c>
      <c r="AB32" s="237">
        <f t="shared" si="3"/>
        <v>8509019</v>
      </c>
      <c r="AC32" s="246"/>
    </row>
    <row r="33" spans="1:29" x14ac:dyDescent="0.2">
      <c r="A33" s="191" t="s">
        <v>21</v>
      </c>
      <c r="B33" s="19" t="s">
        <v>65</v>
      </c>
      <c r="C33" s="246">
        <v>137336</v>
      </c>
      <c r="D33" s="246">
        <v>695789</v>
      </c>
      <c r="E33" s="246">
        <v>992242</v>
      </c>
      <c r="F33" s="246">
        <v>3633807</v>
      </c>
      <c r="G33" s="246">
        <v>1320189</v>
      </c>
      <c r="H33" s="246">
        <v>5418003</v>
      </c>
      <c r="I33" s="246">
        <v>1236200</v>
      </c>
      <c r="J33" s="246">
        <v>4985173</v>
      </c>
      <c r="K33" s="246">
        <v>465752</v>
      </c>
      <c r="L33" s="246">
        <v>1314278</v>
      </c>
      <c r="M33" s="246">
        <v>197800</v>
      </c>
      <c r="N33" s="246">
        <v>520675</v>
      </c>
      <c r="O33" s="246">
        <v>346343</v>
      </c>
      <c r="P33" s="246">
        <v>1450571</v>
      </c>
      <c r="Q33" s="246">
        <v>791464</v>
      </c>
      <c r="R33" s="246">
        <v>2045870</v>
      </c>
      <c r="S33" s="238">
        <v>2313001</v>
      </c>
      <c r="T33" s="237">
        <v>4339917</v>
      </c>
      <c r="U33" s="238">
        <v>3962339</v>
      </c>
      <c r="V33" s="237">
        <v>5139867</v>
      </c>
      <c r="W33" s="238">
        <v>2589813</v>
      </c>
      <c r="X33" s="237">
        <v>5207751</v>
      </c>
      <c r="Y33" s="238">
        <v>445723</v>
      </c>
      <c r="Z33" s="238">
        <v>1394454</v>
      </c>
      <c r="AA33" s="236">
        <f t="shared" si="3"/>
        <v>14798202</v>
      </c>
      <c r="AB33" s="237">
        <f t="shared" si="3"/>
        <v>36146155</v>
      </c>
      <c r="AC33" s="246"/>
    </row>
    <row r="34" spans="1:29" x14ac:dyDescent="0.2">
      <c r="A34" s="191" t="s">
        <v>22</v>
      </c>
      <c r="B34" s="19" t="s">
        <v>66</v>
      </c>
      <c r="C34" s="246">
        <v>12412115</v>
      </c>
      <c r="D34" s="246">
        <v>32526927</v>
      </c>
      <c r="E34" s="246">
        <v>10852554</v>
      </c>
      <c r="F34" s="246">
        <v>20772905</v>
      </c>
      <c r="G34" s="246">
        <v>8909603</v>
      </c>
      <c r="H34" s="246">
        <v>15756571</v>
      </c>
      <c r="I34" s="246">
        <v>12328153</v>
      </c>
      <c r="J34" s="246">
        <v>20051194</v>
      </c>
      <c r="K34" s="246">
        <v>11105654</v>
      </c>
      <c r="L34" s="246">
        <v>23696888</v>
      </c>
      <c r="M34" s="246">
        <v>11209871</v>
      </c>
      <c r="N34" s="246">
        <v>23464068</v>
      </c>
      <c r="O34" s="246">
        <v>12912998</v>
      </c>
      <c r="P34" s="246">
        <v>22626104</v>
      </c>
      <c r="Q34" s="246">
        <v>8828263</v>
      </c>
      <c r="R34" s="246">
        <v>15687112</v>
      </c>
      <c r="S34" s="238">
        <v>10729971</v>
      </c>
      <c r="T34" s="237">
        <v>21974928</v>
      </c>
      <c r="U34" s="238">
        <v>16511443</v>
      </c>
      <c r="V34" s="237">
        <v>40843772</v>
      </c>
      <c r="W34" s="238">
        <v>11848640</v>
      </c>
      <c r="X34" s="237">
        <v>33760150</v>
      </c>
      <c r="Y34" s="238">
        <v>15342508</v>
      </c>
      <c r="Z34" s="238">
        <v>41666284</v>
      </c>
      <c r="AA34" s="236">
        <f t="shared" si="3"/>
        <v>142991773</v>
      </c>
      <c r="AB34" s="237">
        <f t="shared" si="3"/>
        <v>312826903</v>
      </c>
      <c r="AC34" s="246"/>
    </row>
    <row r="35" spans="1:29" x14ac:dyDescent="0.2">
      <c r="A35" s="20" t="s">
        <v>130</v>
      </c>
      <c r="B35" s="18"/>
      <c r="C35" s="178">
        <f t="shared" ref="C35:AB35" si="8">SUM(C36:C47)</f>
        <v>152429261</v>
      </c>
      <c r="D35" s="179">
        <f t="shared" si="8"/>
        <v>174372595</v>
      </c>
      <c r="E35" s="178">
        <f t="shared" si="8"/>
        <v>145714607</v>
      </c>
      <c r="F35" s="179">
        <f t="shared" si="8"/>
        <v>174739220</v>
      </c>
      <c r="G35" s="178">
        <f t="shared" si="8"/>
        <v>144954223</v>
      </c>
      <c r="H35" s="179">
        <f t="shared" si="8"/>
        <v>179515722</v>
      </c>
      <c r="I35" s="178">
        <f t="shared" si="8"/>
        <v>156492636</v>
      </c>
      <c r="J35" s="179">
        <f t="shared" si="8"/>
        <v>185979615</v>
      </c>
      <c r="K35" s="178">
        <f t="shared" si="8"/>
        <v>132907712</v>
      </c>
      <c r="L35" s="179">
        <f t="shared" si="8"/>
        <v>182274239</v>
      </c>
      <c r="M35" s="178">
        <f t="shared" si="8"/>
        <v>125859247</v>
      </c>
      <c r="N35" s="179">
        <f t="shared" si="8"/>
        <v>168883917</v>
      </c>
      <c r="O35" s="178">
        <f t="shared" si="8"/>
        <v>149529938</v>
      </c>
      <c r="P35" s="179">
        <f t="shared" si="8"/>
        <v>194016489</v>
      </c>
      <c r="Q35" s="178">
        <f t="shared" si="8"/>
        <v>160628298</v>
      </c>
      <c r="R35" s="179">
        <f t="shared" si="8"/>
        <v>192854730</v>
      </c>
      <c r="S35" s="178">
        <f t="shared" si="8"/>
        <v>173265954</v>
      </c>
      <c r="T35" s="179">
        <f t="shared" si="8"/>
        <v>211815010</v>
      </c>
      <c r="U35" s="178">
        <f t="shared" si="8"/>
        <v>168841997</v>
      </c>
      <c r="V35" s="179">
        <f t="shared" si="8"/>
        <v>216462122</v>
      </c>
      <c r="W35" s="178">
        <f t="shared" si="8"/>
        <v>167513663</v>
      </c>
      <c r="X35" s="179">
        <f t="shared" si="8"/>
        <v>191274929</v>
      </c>
      <c r="Y35" s="178">
        <f t="shared" si="8"/>
        <v>156033028</v>
      </c>
      <c r="Z35" s="179">
        <f t="shared" si="8"/>
        <v>198717051</v>
      </c>
      <c r="AA35" s="178">
        <f t="shared" si="8"/>
        <v>1834170564</v>
      </c>
      <c r="AB35" s="179">
        <f t="shared" si="8"/>
        <v>2270905639</v>
      </c>
      <c r="AC35" s="246"/>
    </row>
    <row r="36" spans="1:29" x14ac:dyDescent="0.2">
      <c r="A36" s="192" t="s">
        <v>23</v>
      </c>
      <c r="B36" s="19" t="s">
        <v>67</v>
      </c>
      <c r="C36" s="246">
        <v>30862702</v>
      </c>
      <c r="D36" s="246">
        <v>13782204</v>
      </c>
      <c r="E36" s="246">
        <v>9517220</v>
      </c>
      <c r="F36" s="246">
        <v>4549877</v>
      </c>
      <c r="G36" s="246">
        <v>34730159</v>
      </c>
      <c r="H36" s="246">
        <v>16143464</v>
      </c>
      <c r="I36" s="246">
        <v>36855407</v>
      </c>
      <c r="J36" s="246">
        <v>17265901</v>
      </c>
      <c r="K36" s="246">
        <v>1777587</v>
      </c>
      <c r="L36" s="246">
        <v>1167952</v>
      </c>
      <c r="M36" s="246">
        <v>3480543</v>
      </c>
      <c r="N36" s="246">
        <v>1789220</v>
      </c>
      <c r="O36" s="246">
        <v>2297178</v>
      </c>
      <c r="P36" s="246">
        <v>1983931</v>
      </c>
      <c r="Q36" s="246">
        <v>16321845</v>
      </c>
      <c r="R36" s="246">
        <v>6837730</v>
      </c>
      <c r="S36" s="238">
        <v>35101308</v>
      </c>
      <c r="T36" s="237">
        <v>15219665</v>
      </c>
      <c r="U36" s="238">
        <v>9309088</v>
      </c>
      <c r="V36" s="237">
        <v>4794735</v>
      </c>
      <c r="W36" s="238">
        <v>39878267</v>
      </c>
      <c r="X36" s="237">
        <v>16835734</v>
      </c>
      <c r="Y36" s="238">
        <v>5167071</v>
      </c>
      <c r="Z36" s="238">
        <v>2865739</v>
      </c>
      <c r="AA36" s="236">
        <f t="shared" si="3"/>
        <v>225298375</v>
      </c>
      <c r="AB36" s="237">
        <f t="shared" si="3"/>
        <v>103236152</v>
      </c>
      <c r="AC36" s="246"/>
    </row>
    <row r="37" spans="1:29" x14ac:dyDescent="0.2">
      <c r="A37" s="192" t="s">
        <v>24</v>
      </c>
      <c r="B37" s="19" t="s">
        <v>68</v>
      </c>
      <c r="C37" s="246">
        <v>21823347</v>
      </c>
      <c r="D37" s="246">
        <v>13856276</v>
      </c>
      <c r="E37" s="246">
        <v>29299747</v>
      </c>
      <c r="F37" s="246">
        <v>17905181</v>
      </c>
      <c r="G37" s="246">
        <v>22202913</v>
      </c>
      <c r="H37" s="246">
        <v>14918321</v>
      </c>
      <c r="I37" s="246">
        <v>22407143</v>
      </c>
      <c r="J37" s="246">
        <v>14895849</v>
      </c>
      <c r="K37" s="246">
        <v>24078247</v>
      </c>
      <c r="L37" s="246">
        <v>16546973</v>
      </c>
      <c r="M37" s="246">
        <v>23747108</v>
      </c>
      <c r="N37" s="246">
        <v>14910934</v>
      </c>
      <c r="O37" s="246">
        <v>29262970</v>
      </c>
      <c r="P37" s="246">
        <v>18074855</v>
      </c>
      <c r="Q37" s="246">
        <v>29198469</v>
      </c>
      <c r="R37" s="246">
        <v>19470085</v>
      </c>
      <c r="S37" s="238">
        <v>17991559</v>
      </c>
      <c r="T37" s="237">
        <v>12695208</v>
      </c>
      <c r="U37" s="238">
        <v>24173541</v>
      </c>
      <c r="V37" s="237">
        <v>15493255</v>
      </c>
      <c r="W37" s="238">
        <v>18872804</v>
      </c>
      <c r="X37" s="237">
        <v>11878775</v>
      </c>
      <c r="Y37" s="238">
        <v>20000238</v>
      </c>
      <c r="Z37" s="238">
        <v>12380369</v>
      </c>
      <c r="AA37" s="236">
        <f t="shared" si="3"/>
        <v>283058086</v>
      </c>
      <c r="AB37" s="237">
        <f t="shared" si="3"/>
        <v>183026081</v>
      </c>
      <c r="AC37" s="246"/>
    </row>
    <row r="38" spans="1:29" x14ac:dyDescent="0.2">
      <c r="A38" s="192" t="s">
        <v>25</v>
      </c>
      <c r="B38" s="19" t="s">
        <v>69</v>
      </c>
      <c r="C38" s="246">
        <v>816279</v>
      </c>
      <c r="D38" s="246">
        <v>1362139</v>
      </c>
      <c r="E38" s="246">
        <v>708900</v>
      </c>
      <c r="F38" s="246">
        <v>1327501</v>
      </c>
      <c r="G38" s="246">
        <v>394654</v>
      </c>
      <c r="H38" s="246">
        <v>426571</v>
      </c>
      <c r="I38" s="246">
        <v>522993</v>
      </c>
      <c r="J38" s="246">
        <v>467966</v>
      </c>
      <c r="K38" s="246">
        <v>355570</v>
      </c>
      <c r="L38" s="246">
        <v>641270</v>
      </c>
      <c r="M38" s="246">
        <v>1060008</v>
      </c>
      <c r="N38" s="246">
        <v>1094186</v>
      </c>
      <c r="O38" s="246">
        <v>878925</v>
      </c>
      <c r="P38" s="246">
        <v>584712</v>
      </c>
      <c r="Q38" s="246">
        <v>665331</v>
      </c>
      <c r="R38" s="246">
        <v>839768</v>
      </c>
      <c r="S38" s="238">
        <v>965313</v>
      </c>
      <c r="T38" s="237">
        <v>727415</v>
      </c>
      <c r="U38" s="238">
        <v>806082</v>
      </c>
      <c r="V38" s="237">
        <v>829150</v>
      </c>
      <c r="W38" s="238">
        <v>885837</v>
      </c>
      <c r="X38" s="237">
        <v>700148</v>
      </c>
      <c r="Y38" s="238">
        <v>914708</v>
      </c>
      <c r="Z38" s="238">
        <v>1456308</v>
      </c>
      <c r="AA38" s="236">
        <f t="shared" si="3"/>
        <v>8974600</v>
      </c>
      <c r="AB38" s="237">
        <f t="shared" si="3"/>
        <v>10457134</v>
      </c>
      <c r="AC38" s="246"/>
    </row>
    <row r="39" spans="1:29" x14ac:dyDescent="0.2">
      <c r="A39" s="192" t="s">
        <v>223</v>
      </c>
      <c r="B39" s="19" t="s">
        <v>70</v>
      </c>
      <c r="C39" s="246">
        <v>3985567</v>
      </c>
      <c r="D39" s="246">
        <v>3592504</v>
      </c>
      <c r="E39" s="246">
        <v>4387990</v>
      </c>
      <c r="F39" s="246">
        <v>4004903</v>
      </c>
      <c r="G39" s="246">
        <v>4469664</v>
      </c>
      <c r="H39" s="246">
        <v>3727030</v>
      </c>
      <c r="I39" s="246">
        <v>5308354</v>
      </c>
      <c r="J39" s="246">
        <v>4091909</v>
      </c>
      <c r="K39" s="246">
        <v>3496460</v>
      </c>
      <c r="L39" s="246">
        <v>3328977</v>
      </c>
      <c r="M39" s="246">
        <v>5162667</v>
      </c>
      <c r="N39" s="246">
        <v>4259934</v>
      </c>
      <c r="O39" s="246">
        <v>3665549</v>
      </c>
      <c r="P39" s="246">
        <v>3376962</v>
      </c>
      <c r="Q39" s="246">
        <v>3376369</v>
      </c>
      <c r="R39" s="246">
        <v>2929195</v>
      </c>
      <c r="S39" s="238">
        <v>4825949</v>
      </c>
      <c r="T39" s="237">
        <v>4562574</v>
      </c>
      <c r="U39" s="238">
        <v>4409165</v>
      </c>
      <c r="V39" s="237">
        <v>4446799</v>
      </c>
      <c r="W39" s="238">
        <v>4767779</v>
      </c>
      <c r="X39" s="237">
        <v>3802974</v>
      </c>
      <c r="Y39" s="238">
        <v>7097738</v>
      </c>
      <c r="Z39" s="238">
        <v>5852328</v>
      </c>
      <c r="AA39" s="236">
        <f t="shared" si="3"/>
        <v>54953251</v>
      </c>
      <c r="AB39" s="237">
        <f t="shared" si="3"/>
        <v>47976089</v>
      </c>
      <c r="AC39" s="246"/>
    </row>
    <row r="40" spans="1:29" x14ac:dyDescent="0.2">
      <c r="A40" s="192" t="s">
        <v>26</v>
      </c>
      <c r="B40" s="19" t="s">
        <v>71</v>
      </c>
      <c r="C40" s="246">
        <v>13866621</v>
      </c>
      <c r="D40" s="246">
        <v>18261717</v>
      </c>
      <c r="E40" s="246">
        <v>15563816</v>
      </c>
      <c r="F40" s="246">
        <v>20396076</v>
      </c>
      <c r="G40" s="246">
        <v>13331147</v>
      </c>
      <c r="H40" s="246">
        <v>19135113</v>
      </c>
      <c r="I40" s="246">
        <v>15731071</v>
      </c>
      <c r="J40" s="246">
        <v>20262603</v>
      </c>
      <c r="K40" s="246">
        <v>17303883</v>
      </c>
      <c r="L40" s="246">
        <v>22678349</v>
      </c>
      <c r="M40" s="246">
        <v>13878953</v>
      </c>
      <c r="N40" s="246">
        <v>20712122</v>
      </c>
      <c r="O40" s="246">
        <v>16042536</v>
      </c>
      <c r="P40" s="246">
        <v>22255721</v>
      </c>
      <c r="Q40" s="246">
        <v>15147248</v>
      </c>
      <c r="R40" s="246">
        <v>20215758</v>
      </c>
      <c r="S40" s="238">
        <v>16099412</v>
      </c>
      <c r="T40" s="237">
        <v>22426190</v>
      </c>
      <c r="U40" s="238">
        <v>19259515</v>
      </c>
      <c r="V40" s="237">
        <v>26508927</v>
      </c>
      <c r="W40" s="238">
        <v>16032475</v>
      </c>
      <c r="X40" s="237">
        <v>22448697</v>
      </c>
      <c r="Y40" s="238">
        <v>16956115</v>
      </c>
      <c r="Z40" s="238">
        <v>25871505</v>
      </c>
      <c r="AA40" s="236">
        <f t="shared" si="3"/>
        <v>189212792</v>
      </c>
      <c r="AB40" s="237">
        <f t="shared" si="3"/>
        <v>261172778</v>
      </c>
      <c r="AC40" s="246"/>
    </row>
    <row r="41" spans="1:29" x14ac:dyDescent="0.2">
      <c r="A41" s="192" t="s">
        <v>27</v>
      </c>
      <c r="B41" s="19" t="s">
        <v>72</v>
      </c>
      <c r="C41" s="246">
        <v>2051822</v>
      </c>
      <c r="D41" s="246">
        <v>975836</v>
      </c>
      <c r="E41" s="246">
        <v>2394105</v>
      </c>
      <c r="F41" s="246">
        <v>1324904</v>
      </c>
      <c r="G41" s="246">
        <v>1451900</v>
      </c>
      <c r="H41" s="246">
        <v>798814</v>
      </c>
      <c r="I41" s="246">
        <v>1600833</v>
      </c>
      <c r="J41" s="246">
        <v>1024569</v>
      </c>
      <c r="K41" s="246">
        <v>1351868</v>
      </c>
      <c r="L41" s="246">
        <v>699803</v>
      </c>
      <c r="M41" s="246">
        <v>1576219</v>
      </c>
      <c r="N41" s="246">
        <v>1044078</v>
      </c>
      <c r="O41" s="246">
        <v>1558022</v>
      </c>
      <c r="P41" s="246">
        <v>686932</v>
      </c>
      <c r="Q41" s="246">
        <v>1035051</v>
      </c>
      <c r="R41" s="246">
        <v>496492</v>
      </c>
      <c r="S41" s="238">
        <v>1440015</v>
      </c>
      <c r="T41" s="237">
        <v>976300</v>
      </c>
      <c r="U41" s="238">
        <v>1844232</v>
      </c>
      <c r="V41" s="237">
        <v>719274</v>
      </c>
      <c r="W41" s="238">
        <v>1031198</v>
      </c>
      <c r="X41" s="237">
        <v>421156</v>
      </c>
      <c r="Y41" s="238">
        <v>2045820</v>
      </c>
      <c r="Z41" s="238">
        <v>953814</v>
      </c>
      <c r="AA41" s="236">
        <f t="shared" si="3"/>
        <v>19381085</v>
      </c>
      <c r="AB41" s="237">
        <f t="shared" si="3"/>
        <v>10121972</v>
      </c>
      <c r="AC41" s="246"/>
    </row>
    <row r="42" spans="1:29" x14ac:dyDescent="0.2">
      <c r="A42" s="192" t="s">
        <v>28</v>
      </c>
      <c r="B42" s="19" t="s">
        <v>73</v>
      </c>
      <c r="C42" s="246">
        <v>762832</v>
      </c>
      <c r="D42" s="246">
        <v>697133</v>
      </c>
      <c r="E42" s="246">
        <v>892939</v>
      </c>
      <c r="F42" s="246">
        <v>834474</v>
      </c>
      <c r="G42" s="246">
        <v>1196554</v>
      </c>
      <c r="H42" s="246">
        <v>792060</v>
      </c>
      <c r="I42" s="246">
        <v>753153</v>
      </c>
      <c r="J42" s="246">
        <v>797328</v>
      </c>
      <c r="K42" s="246">
        <v>1615715</v>
      </c>
      <c r="L42" s="246">
        <v>933201</v>
      </c>
      <c r="M42" s="246">
        <v>944424</v>
      </c>
      <c r="N42" s="246">
        <v>836203</v>
      </c>
      <c r="O42" s="246">
        <v>1046130</v>
      </c>
      <c r="P42" s="246">
        <v>980639</v>
      </c>
      <c r="Q42" s="246">
        <v>1157246</v>
      </c>
      <c r="R42" s="246">
        <v>1104128</v>
      </c>
      <c r="S42" s="238">
        <v>2756270</v>
      </c>
      <c r="T42" s="237">
        <v>1373637</v>
      </c>
      <c r="U42" s="238">
        <v>1072617</v>
      </c>
      <c r="V42" s="237">
        <v>807316</v>
      </c>
      <c r="W42" s="238">
        <v>1218969</v>
      </c>
      <c r="X42" s="237">
        <v>971544</v>
      </c>
      <c r="Y42" s="238">
        <v>3061774</v>
      </c>
      <c r="Z42" s="238">
        <v>2992477</v>
      </c>
      <c r="AA42" s="236">
        <f t="shared" si="3"/>
        <v>16478623</v>
      </c>
      <c r="AB42" s="237">
        <f t="shared" si="3"/>
        <v>13120140</v>
      </c>
      <c r="AC42" s="246"/>
    </row>
    <row r="43" spans="1:29" x14ac:dyDescent="0.2">
      <c r="A43" s="192" t="s">
        <v>29</v>
      </c>
      <c r="B43" s="19" t="s">
        <v>74</v>
      </c>
      <c r="C43" s="246">
        <v>21982986</v>
      </c>
      <c r="D43" s="246">
        <v>21675296</v>
      </c>
      <c r="E43" s="246">
        <v>29375751</v>
      </c>
      <c r="F43" s="246">
        <v>26884085</v>
      </c>
      <c r="G43" s="246">
        <v>21437336</v>
      </c>
      <c r="H43" s="246">
        <v>23488390</v>
      </c>
      <c r="I43" s="246">
        <v>23095919</v>
      </c>
      <c r="J43" s="246">
        <v>26301930</v>
      </c>
      <c r="K43" s="246">
        <v>26755622</v>
      </c>
      <c r="L43" s="246">
        <v>27570333</v>
      </c>
      <c r="M43" s="246">
        <v>25704203</v>
      </c>
      <c r="N43" s="246">
        <v>30369116</v>
      </c>
      <c r="O43" s="246">
        <v>30786286</v>
      </c>
      <c r="P43" s="246">
        <v>29040450</v>
      </c>
      <c r="Q43" s="246">
        <v>31259291</v>
      </c>
      <c r="R43" s="246">
        <v>33359717</v>
      </c>
      <c r="S43" s="238">
        <v>31645111</v>
      </c>
      <c r="T43" s="237">
        <v>36724461</v>
      </c>
      <c r="U43" s="238">
        <v>45665619</v>
      </c>
      <c r="V43" s="237">
        <v>46534472</v>
      </c>
      <c r="W43" s="238">
        <v>27394277</v>
      </c>
      <c r="X43" s="237">
        <v>27046193</v>
      </c>
      <c r="Y43" s="238">
        <v>33707710</v>
      </c>
      <c r="Z43" s="238">
        <v>34339336</v>
      </c>
      <c r="AA43" s="236">
        <f t="shared" ref="AA43:AB72" si="9">C43+E43+G43+I43+K43+M43+O43+Q43+S43+U43+W43+Y43</f>
        <v>348810111</v>
      </c>
      <c r="AB43" s="237">
        <f t="shared" si="9"/>
        <v>363333779</v>
      </c>
      <c r="AC43" s="246"/>
    </row>
    <row r="44" spans="1:29" x14ac:dyDescent="0.2">
      <c r="A44" s="192" t="s">
        <v>30</v>
      </c>
      <c r="B44" s="19" t="s">
        <v>75</v>
      </c>
      <c r="C44" s="246">
        <v>19039508</v>
      </c>
      <c r="D44" s="246">
        <v>35371267</v>
      </c>
      <c r="E44" s="246">
        <v>17801900</v>
      </c>
      <c r="F44" s="246">
        <v>32644263</v>
      </c>
      <c r="G44" s="246">
        <v>13768980</v>
      </c>
      <c r="H44" s="246">
        <v>35683789</v>
      </c>
      <c r="I44" s="246">
        <v>14167791</v>
      </c>
      <c r="J44" s="246">
        <v>31281770</v>
      </c>
      <c r="K44" s="246">
        <v>19363046</v>
      </c>
      <c r="L44" s="246">
        <v>36286468</v>
      </c>
      <c r="M44" s="246">
        <v>16193554</v>
      </c>
      <c r="N44" s="246">
        <v>29395770</v>
      </c>
      <c r="O44" s="246">
        <v>21937373</v>
      </c>
      <c r="P44" s="246">
        <v>40965587</v>
      </c>
      <c r="Q44" s="246">
        <v>21839838</v>
      </c>
      <c r="R44" s="246">
        <v>39674033</v>
      </c>
      <c r="S44" s="238">
        <v>20244780</v>
      </c>
      <c r="T44" s="237">
        <v>41666624</v>
      </c>
      <c r="U44" s="238">
        <v>19641087</v>
      </c>
      <c r="V44" s="237">
        <v>38924573</v>
      </c>
      <c r="W44" s="238">
        <v>18516189</v>
      </c>
      <c r="X44" s="237">
        <v>34046694</v>
      </c>
      <c r="Y44" s="238">
        <v>20373851</v>
      </c>
      <c r="Z44" s="238">
        <v>35443330</v>
      </c>
      <c r="AA44" s="236">
        <f t="shared" si="9"/>
        <v>222887897</v>
      </c>
      <c r="AB44" s="237">
        <f t="shared" si="9"/>
        <v>431384168</v>
      </c>
      <c r="AC44" s="246"/>
    </row>
    <row r="45" spans="1:29" x14ac:dyDescent="0.2">
      <c r="A45" s="192" t="s">
        <v>131</v>
      </c>
      <c r="B45" s="19" t="s">
        <v>118</v>
      </c>
      <c r="C45" s="246">
        <v>0</v>
      </c>
      <c r="D45" s="246">
        <v>63</v>
      </c>
      <c r="E45" s="246">
        <v>10</v>
      </c>
      <c r="F45" s="246">
        <v>210</v>
      </c>
      <c r="G45" s="246">
        <v>42067</v>
      </c>
      <c r="H45" s="246">
        <v>119647</v>
      </c>
      <c r="I45" s="246">
        <v>2070</v>
      </c>
      <c r="J45" s="246">
        <v>6455</v>
      </c>
      <c r="K45" s="246">
        <v>27611</v>
      </c>
      <c r="L45" s="246">
        <v>61499</v>
      </c>
      <c r="M45" s="246">
        <v>26296</v>
      </c>
      <c r="N45" s="246">
        <v>60653</v>
      </c>
      <c r="O45" s="246">
        <v>20820</v>
      </c>
      <c r="P45" s="246">
        <v>60454</v>
      </c>
      <c r="Q45" s="246">
        <v>41890</v>
      </c>
      <c r="R45" s="246">
        <v>126978</v>
      </c>
      <c r="S45" s="238">
        <v>24431</v>
      </c>
      <c r="T45" s="237">
        <v>75993</v>
      </c>
      <c r="U45" s="238">
        <v>20978</v>
      </c>
      <c r="V45" s="237">
        <v>70189</v>
      </c>
      <c r="W45" s="238">
        <v>6728</v>
      </c>
      <c r="X45" s="237">
        <v>47063</v>
      </c>
      <c r="Y45" s="238">
        <v>30433</v>
      </c>
      <c r="Z45" s="238">
        <v>69622</v>
      </c>
      <c r="AA45" s="236">
        <f t="shared" si="9"/>
        <v>243334</v>
      </c>
      <c r="AB45" s="237">
        <f t="shared" si="9"/>
        <v>698826</v>
      </c>
      <c r="AC45" s="246"/>
    </row>
    <row r="46" spans="1:29" x14ac:dyDescent="0.2">
      <c r="A46" s="192" t="s">
        <v>31</v>
      </c>
      <c r="B46" s="19" t="s">
        <v>110</v>
      </c>
      <c r="C46" s="246">
        <v>34993553</v>
      </c>
      <c r="D46" s="246">
        <v>55695412</v>
      </c>
      <c r="E46" s="246">
        <v>33189033</v>
      </c>
      <c r="F46" s="246">
        <v>54517113</v>
      </c>
      <c r="G46" s="246">
        <v>29573872</v>
      </c>
      <c r="H46" s="246">
        <v>49561077</v>
      </c>
      <c r="I46" s="246">
        <v>33995075</v>
      </c>
      <c r="J46" s="246">
        <v>55552675</v>
      </c>
      <c r="K46" s="246">
        <v>34490633</v>
      </c>
      <c r="L46" s="246">
        <v>57501893</v>
      </c>
      <c r="M46" s="246">
        <v>31934140</v>
      </c>
      <c r="N46" s="246">
        <v>53904427</v>
      </c>
      <c r="O46" s="246">
        <v>39675482</v>
      </c>
      <c r="P46" s="246">
        <v>64054808</v>
      </c>
      <c r="Q46" s="246">
        <v>38526515</v>
      </c>
      <c r="R46" s="246">
        <v>58335450</v>
      </c>
      <c r="S46" s="238">
        <v>39207853</v>
      </c>
      <c r="T46" s="237">
        <v>61334350</v>
      </c>
      <c r="U46" s="238">
        <v>39426155</v>
      </c>
      <c r="V46" s="237">
        <v>63300797</v>
      </c>
      <c r="W46" s="238">
        <v>35458032</v>
      </c>
      <c r="X46" s="237">
        <v>60925551</v>
      </c>
      <c r="Y46" s="238">
        <v>43632481</v>
      </c>
      <c r="Z46" s="238">
        <v>65581409</v>
      </c>
      <c r="AA46" s="236">
        <f t="shared" si="9"/>
        <v>434102824</v>
      </c>
      <c r="AB46" s="237">
        <f t="shared" si="9"/>
        <v>700264962</v>
      </c>
      <c r="AC46" s="246"/>
    </row>
    <row r="47" spans="1:29" x14ac:dyDescent="0.2">
      <c r="A47" s="192" t="s">
        <v>32</v>
      </c>
      <c r="B47" s="19" t="s">
        <v>111</v>
      </c>
      <c r="C47" s="246">
        <v>2244044</v>
      </c>
      <c r="D47" s="246">
        <v>9102748</v>
      </c>
      <c r="E47" s="246">
        <v>2583196</v>
      </c>
      <c r="F47" s="246">
        <v>10350633</v>
      </c>
      <c r="G47" s="246">
        <v>2354977</v>
      </c>
      <c r="H47" s="246">
        <v>14721446</v>
      </c>
      <c r="I47" s="246">
        <v>2052827</v>
      </c>
      <c r="J47" s="246">
        <v>14030660</v>
      </c>
      <c r="K47" s="246">
        <v>2291470</v>
      </c>
      <c r="L47" s="246">
        <v>14857521</v>
      </c>
      <c r="M47" s="246">
        <v>2151132</v>
      </c>
      <c r="N47" s="246">
        <v>10507274</v>
      </c>
      <c r="O47" s="246">
        <v>2358667</v>
      </c>
      <c r="P47" s="246">
        <v>11951438</v>
      </c>
      <c r="Q47" s="246">
        <v>2059205</v>
      </c>
      <c r="R47" s="246">
        <v>9465396</v>
      </c>
      <c r="S47" s="238">
        <v>2963953</v>
      </c>
      <c r="T47" s="237">
        <v>14032593</v>
      </c>
      <c r="U47" s="238">
        <v>3213918</v>
      </c>
      <c r="V47" s="237">
        <v>14032635</v>
      </c>
      <c r="W47" s="238">
        <v>3451108</v>
      </c>
      <c r="X47" s="237">
        <v>12150400</v>
      </c>
      <c r="Y47" s="238">
        <v>3045089</v>
      </c>
      <c r="Z47" s="238">
        <v>10910814</v>
      </c>
      <c r="AA47" s="236">
        <f t="shared" si="9"/>
        <v>30769586</v>
      </c>
      <c r="AB47" s="237">
        <f t="shared" si="9"/>
        <v>146113558</v>
      </c>
      <c r="AC47" s="246"/>
    </row>
    <row r="48" spans="1:29" x14ac:dyDescent="0.2">
      <c r="A48" s="20" t="s">
        <v>132</v>
      </c>
      <c r="B48" s="18"/>
      <c r="C48" s="178">
        <f t="shared" ref="C48:AB48" si="10">SUM(C49:C51)</f>
        <v>80560307</v>
      </c>
      <c r="D48" s="179">
        <f t="shared" si="10"/>
        <v>53082006</v>
      </c>
      <c r="E48" s="178">
        <f t="shared" si="10"/>
        <v>70676417</v>
      </c>
      <c r="F48" s="179">
        <f t="shared" si="10"/>
        <v>41502971</v>
      </c>
      <c r="G48" s="178">
        <f t="shared" si="10"/>
        <v>66820862</v>
      </c>
      <c r="H48" s="179">
        <f t="shared" si="10"/>
        <v>40500746</v>
      </c>
      <c r="I48" s="178">
        <f t="shared" si="10"/>
        <v>82767905</v>
      </c>
      <c r="J48" s="179">
        <f t="shared" si="10"/>
        <v>55673610</v>
      </c>
      <c r="K48" s="178">
        <f t="shared" si="10"/>
        <v>93672349</v>
      </c>
      <c r="L48" s="179">
        <f t="shared" si="10"/>
        <v>63028696</v>
      </c>
      <c r="M48" s="178">
        <f t="shared" si="10"/>
        <v>82574041</v>
      </c>
      <c r="N48" s="179">
        <f t="shared" si="10"/>
        <v>56747584</v>
      </c>
      <c r="O48" s="178">
        <f t="shared" si="10"/>
        <v>93611602</v>
      </c>
      <c r="P48" s="179">
        <f t="shared" si="10"/>
        <v>66573843</v>
      </c>
      <c r="Q48" s="178">
        <f t="shared" si="10"/>
        <v>83306719</v>
      </c>
      <c r="R48" s="179">
        <f t="shared" si="10"/>
        <v>44976099</v>
      </c>
      <c r="S48" s="178">
        <f t="shared" si="10"/>
        <v>82396409</v>
      </c>
      <c r="T48" s="179">
        <f t="shared" si="10"/>
        <v>45049068</v>
      </c>
      <c r="U48" s="178">
        <f t="shared" si="10"/>
        <v>93040378</v>
      </c>
      <c r="V48" s="179">
        <f t="shared" si="10"/>
        <v>49977670</v>
      </c>
      <c r="W48" s="178">
        <f t="shared" si="10"/>
        <v>78088919</v>
      </c>
      <c r="X48" s="179">
        <f t="shared" si="10"/>
        <v>44758793</v>
      </c>
      <c r="Y48" s="178">
        <f t="shared" si="10"/>
        <v>91629500</v>
      </c>
      <c r="Z48" s="179">
        <f t="shared" si="10"/>
        <v>51635317</v>
      </c>
      <c r="AA48" s="178">
        <f t="shared" si="10"/>
        <v>999145408</v>
      </c>
      <c r="AB48" s="179">
        <f t="shared" si="10"/>
        <v>613506403</v>
      </c>
      <c r="AC48" s="246"/>
    </row>
    <row r="49" spans="1:29" x14ac:dyDescent="0.2">
      <c r="A49" s="193" t="s">
        <v>33</v>
      </c>
      <c r="B49" s="19" t="s">
        <v>112</v>
      </c>
      <c r="C49" s="246">
        <v>257836</v>
      </c>
      <c r="D49" s="246">
        <v>234367</v>
      </c>
      <c r="E49" s="246">
        <v>122184</v>
      </c>
      <c r="F49" s="246">
        <v>102871</v>
      </c>
      <c r="G49" s="246">
        <v>120090</v>
      </c>
      <c r="H49" s="246">
        <v>86780</v>
      </c>
      <c r="I49" s="246">
        <v>135216</v>
      </c>
      <c r="J49" s="246">
        <v>96820</v>
      </c>
      <c r="K49" s="246">
        <v>90082</v>
      </c>
      <c r="L49" s="246">
        <v>66138</v>
      </c>
      <c r="M49" s="246">
        <v>92101</v>
      </c>
      <c r="N49" s="246">
        <v>95445</v>
      </c>
      <c r="O49" s="246">
        <v>246752</v>
      </c>
      <c r="P49" s="246">
        <v>97507</v>
      </c>
      <c r="Q49" s="246">
        <v>704037</v>
      </c>
      <c r="R49" s="246">
        <v>266056</v>
      </c>
      <c r="S49" s="238">
        <v>372875</v>
      </c>
      <c r="T49" s="237">
        <v>172120</v>
      </c>
      <c r="U49" s="238">
        <v>257455</v>
      </c>
      <c r="V49" s="237">
        <v>211478</v>
      </c>
      <c r="W49" s="238">
        <v>607218</v>
      </c>
      <c r="X49" s="237">
        <v>265202</v>
      </c>
      <c r="Y49" s="238">
        <v>569749</v>
      </c>
      <c r="Z49" s="238">
        <v>106747</v>
      </c>
      <c r="AA49" s="236">
        <f t="shared" si="9"/>
        <v>3575595</v>
      </c>
      <c r="AB49" s="237">
        <f t="shared" si="9"/>
        <v>1801531</v>
      </c>
      <c r="AC49" s="246"/>
    </row>
    <row r="50" spans="1:29" x14ac:dyDescent="0.2">
      <c r="A50" s="193" t="s">
        <v>34</v>
      </c>
      <c r="B50" s="19" t="s">
        <v>113</v>
      </c>
      <c r="C50" s="246">
        <v>60070966</v>
      </c>
      <c r="D50" s="246">
        <v>30860720</v>
      </c>
      <c r="E50" s="246">
        <v>56298285</v>
      </c>
      <c r="F50" s="246">
        <v>26084606</v>
      </c>
      <c r="G50" s="246">
        <v>52302411</v>
      </c>
      <c r="H50" s="246">
        <v>21624768</v>
      </c>
      <c r="I50" s="246">
        <v>64017484</v>
      </c>
      <c r="J50" s="246">
        <v>26696408</v>
      </c>
      <c r="K50" s="246">
        <v>69773826</v>
      </c>
      <c r="L50" s="246">
        <v>30599063</v>
      </c>
      <c r="M50" s="246">
        <v>61421974</v>
      </c>
      <c r="N50" s="246">
        <v>28144345</v>
      </c>
      <c r="O50" s="246">
        <v>67206331</v>
      </c>
      <c r="P50" s="246">
        <v>31746648</v>
      </c>
      <c r="Q50" s="246">
        <v>66120240</v>
      </c>
      <c r="R50" s="246">
        <v>29243740</v>
      </c>
      <c r="S50" s="238">
        <v>63527585</v>
      </c>
      <c r="T50" s="237">
        <v>26388254</v>
      </c>
      <c r="U50" s="238">
        <v>76663319</v>
      </c>
      <c r="V50" s="237">
        <v>32266497</v>
      </c>
      <c r="W50" s="238">
        <v>64886619</v>
      </c>
      <c r="X50" s="237">
        <v>30780177</v>
      </c>
      <c r="Y50" s="238">
        <v>76183450</v>
      </c>
      <c r="Z50" s="238">
        <v>33343981</v>
      </c>
      <c r="AA50" s="236">
        <f t="shared" si="9"/>
        <v>778472490</v>
      </c>
      <c r="AB50" s="237">
        <f t="shared" si="9"/>
        <v>347779207</v>
      </c>
      <c r="AC50" s="246"/>
    </row>
    <row r="51" spans="1:29" x14ac:dyDescent="0.2">
      <c r="A51" s="193" t="s">
        <v>35</v>
      </c>
      <c r="B51" s="19" t="s">
        <v>114</v>
      </c>
      <c r="C51" s="246">
        <v>20231505</v>
      </c>
      <c r="D51" s="246">
        <v>21986919</v>
      </c>
      <c r="E51" s="246">
        <v>14255948</v>
      </c>
      <c r="F51" s="246">
        <v>15315494</v>
      </c>
      <c r="G51" s="246">
        <v>14398361</v>
      </c>
      <c r="H51" s="246">
        <v>18789198</v>
      </c>
      <c r="I51" s="246">
        <v>18615205</v>
      </c>
      <c r="J51" s="246">
        <v>28880382</v>
      </c>
      <c r="K51" s="246">
        <v>23808441</v>
      </c>
      <c r="L51" s="246">
        <v>32363495</v>
      </c>
      <c r="M51" s="246">
        <v>21059966</v>
      </c>
      <c r="N51" s="246">
        <v>28507794</v>
      </c>
      <c r="O51" s="246">
        <v>26158519</v>
      </c>
      <c r="P51" s="246">
        <v>34729688</v>
      </c>
      <c r="Q51" s="246">
        <v>16482442</v>
      </c>
      <c r="R51" s="246">
        <v>15466303</v>
      </c>
      <c r="S51" s="238">
        <v>18495949</v>
      </c>
      <c r="T51" s="237">
        <v>18488694</v>
      </c>
      <c r="U51" s="238">
        <v>16119604</v>
      </c>
      <c r="V51" s="237">
        <v>17499695</v>
      </c>
      <c r="W51" s="238">
        <v>12595082</v>
      </c>
      <c r="X51" s="237">
        <v>13713414</v>
      </c>
      <c r="Y51" s="238">
        <v>14876301</v>
      </c>
      <c r="Z51" s="238">
        <v>18184589</v>
      </c>
      <c r="AA51" s="236">
        <f t="shared" si="9"/>
        <v>217097323</v>
      </c>
      <c r="AB51" s="237">
        <f t="shared" si="9"/>
        <v>263925665</v>
      </c>
      <c r="AC51" s="246"/>
    </row>
    <row r="52" spans="1:29" x14ac:dyDescent="0.2">
      <c r="A52" s="194" t="s">
        <v>44</v>
      </c>
      <c r="B52" s="18" t="s">
        <v>82</v>
      </c>
      <c r="C52" s="246">
        <v>1880941</v>
      </c>
      <c r="D52" s="246">
        <v>13396364</v>
      </c>
      <c r="E52" s="246">
        <v>1452659</v>
      </c>
      <c r="F52" s="246">
        <v>9135738</v>
      </c>
      <c r="G52" s="246">
        <v>2008404</v>
      </c>
      <c r="H52" s="246">
        <v>14692316</v>
      </c>
      <c r="I52" s="246">
        <v>1624886</v>
      </c>
      <c r="J52" s="246">
        <v>11182813</v>
      </c>
      <c r="K52" s="246">
        <v>1055141</v>
      </c>
      <c r="L52" s="246">
        <v>4952740</v>
      </c>
      <c r="M52" s="246">
        <v>1261818</v>
      </c>
      <c r="N52" s="246">
        <v>5665685</v>
      </c>
      <c r="O52" s="246">
        <v>1515884</v>
      </c>
      <c r="P52" s="246">
        <v>8328978</v>
      </c>
      <c r="Q52" s="246">
        <v>3326718</v>
      </c>
      <c r="R52" s="246">
        <v>11866952</v>
      </c>
      <c r="S52" s="238">
        <v>1796327</v>
      </c>
      <c r="T52" s="237">
        <v>9120835</v>
      </c>
      <c r="U52" s="238">
        <v>2255845</v>
      </c>
      <c r="V52" s="237">
        <v>11740548</v>
      </c>
      <c r="W52" s="238">
        <v>2237270</v>
      </c>
      <c r="X52" s="237">
        <v>11581080</v>
      </c>
      <c r="Y52" s="238">
        <v>3139434</v>
      </c>
      <c r="Z52" s="238">
        <v>12029789</v>
      </c>
      <c r="AA52" s="236">
        <f t="shared" si="9"/>
        <v>23555327</v>
      </c>
      <c r="AB52" s="237">
        <f t="shared" si="9"/>
        <v>123693838</v>
      </c>
      <c r="AC52" s="246"/>
    </row>
    <row r="53" spans="1:29" x14ac:dyDescent="0.2">
      <c r="A53" s="21" t="s">
        <v>133</v>
      </c>
      <c r="B53" s="18"/>
      <c r="C53" s="178">
        <f t="shared" ref="C53:AB53" si="11">C54+C59+C65</f>
        <v>41781539</v>
      </c>
      <c r="D53" s="179">
        <f t="shared" si="11"/>
        <v>293091502</v>
      </c>
      <c r="E53" s="178">
        <f t="shared" si="11"/>
        <v>36958766</v>
      </c>
      <c r="F53" s="179">
        <f t="shared" si="11"/>
        <v>286378879</v>
      </c>
      <c r="G53" s="178">
        <f t="shared" si="11"/>
        <v>33698920</v>
      </c>
      <c r="H53" s="179">
        <f t="shared" si="11"/>
        <v>246123033</v>
      </c>
      <c r="I53" s="178">
        <f t="shared" si="11"/>
        <v>38156162</v>
      </c>
      <c r="J53" s="179">
        <f t="shared" si="11"/>
        <v>269705048</v>
      </c>
      <c r="K53" s="178">
        <f t="shared" si="11"/>
        <v>37260053</v>
      </c>
      <c r="L53" s="179">
        <f t="shared" si="11"/>
        <v>265474206</v>
      </c>
      <c r="M53" s="178">
        <f t="shared" si="11"/>
        <v>38121450</v>
      </c>
      <c r="N53" s="179">
        <f t="shared" si="11"/>
        <v>249089268</v>
      </c>
      <c r="O53" s="178">
        <f t="shared" si="11"/>
        <v>47312578</v>
      </c>
      <c r="P53" s="179">
        <f t="shared" si="11"/>
        <v>369539261</v>
      </c>
      <c r="Q53" s="178">
        <f t="shared" si="11"/>
        <v>41363821</v>
      </c>
      <c r="R53" s="179">
        <f t="shared" si="11"/>
        <v>388925557</v>
      </c>
      <c r="S53" s="178">
        <f t="shared" si="11"/>
        <v>45434710</v>
      </c>
      <c r="T53" s="179">
        <f t="shared" si="11"/>
        <v>349444663</v>
      </c>
      <c r="U53" s="178">
        <f t="shared" si="11"/>
        <v>52575173</v>
      </c>
      <c r="V53" s="179">
        <f t="shared" si="11"/>
        <v>350734816</v>
      </c>
      <c r="W53" s="178">
        <f t="shared" si="11"/>
        <v>42443904</v>
      </c>
      <c r="X53" s="179">
        <f t="shared" si="11"/>
        <v>329082101</v>
      </c>
      <c r="Y53" s="178">
        <f t="shared" si="11"/>
        <v>56247669</v>
      </c>
      <c r="Z53" s="179">
        <f t="shared" si="11"/>
        <v>314248903</v>
      </c>
      <c r="AA53" s="178">
        <f t="shared" si="11"/>
        <v>511354745</v>
      </c>
      <c r="AB53" s="179">
        <f t="shared" si="11"/>
        <v>3711837237</v>
      </c>
      <c r="AC53" s="246"/>
    </row>
    <row r="54" spans="1:29" x14ac:dyDescent="0.2">
      <c r="A54" s="20" t="s">
        <v>134</v>
      </c>
      <c r="B54" s="18"/>
      <c r="C54" s="178">
        <f t="shared" ref="C54:AB54" si="12">SUM(C55:C58)</f>
        <v>2222075</v>
      </c>
      <c r="D54" s="179">
        <f t="shared" si="12"/>
        <v>34391412</v>
      </c>
      <c r="E54" s="178">
        <f t="shared" si="12"/>
        <v>2106582</v>
      </c>
      <c r="F54" s="179">
        <f t="shared" si="12"/>
        <v>33140011</v>
      </c>
      <c r="G54" s="178">
        <f t="shared" si="12"/>
        <v>2024796</v>
      </c>
      <c r="H54" s="179">
        <f t="shared" si="12"/>
        <v>18164331</v>
      </c>
      <c r="I54" s="178">
        <f t="shared" si="12"/>
        <v>2538356</v>
      </c>
      <c r="J54" s="179">
        <f t="shared" si="12"/>
        <v>29195377</v>
      </c>
      <c r="K54" s="178">
        <f t="shared" si="12"/>
        <v>2874436</v>
      </c>
      <c r="L54" s="179">
        <f t="shared" si="12"/>
        <v>34781716</v>
      </c>
      <c r="M54" s="178">
        <f t="shared" si="12"/>
        <v>2718175</v>
      </c>
      <c r="N54" s="179">
        <f t="shared" si="12"/>
        <v>35221898</v>
      </c>
      <c r="O54" s="178">
        <f t="shared" si="12"/>
        <v>3444405</v>
      </c>
      <c r="P54" s="179">
        <f t="shared" si="12"/>
        <v>40878506</v>
      </c>
      <c r="Q54" s="178">
        <f t="shared" si="12"/>
        <v>3282455</v>
      </c>
      <c r="R54" s="179">
        <f t="shared" si="12"/>
        <v>34671389</v>
      </c>
      <c r="S54" s="178">
        <f t="shared" si="12"/>
        <v>3392465</v>
      </c>
      <c r="T54" s="179">
        <f t="shared" si="12"/>
        <v>34038902</v>
      </c>
      <c r="U54" s="178">
        <f t="shared" si="12"/>
        <v>3767262</v>
      </c>
      <c r="V54" s="179">
        <f t="shared" si="12"/>
        <v>35840722</v>
      </c>
      <c r="W54" s="178">
        <f t="shared" si="12"/>
        <v>3433722</v>
      </c>
      <c r="X54" s="179">
        <f t="shared" si="12"/>
        <v>37958032</v>
      </c>
      <c r="Y54" s="178">
        <f t="shared" si="12"/>
        <v>4910993</v>
      </c>
      <c r="Z54" s="179">
        <f t="shared" si="12"/>
        <v>36538103</v>
      </c>
      <c r="AA54" s="178">
        <f t="shared" si="12"/>
        <v>36715722</v>
      </c>
      <c r="AB54" s="179">
        <f t="shared" si="12"/>
        <v>404820399</v>
      </c>
      <c r="AC54" s="246"/>
    </row>
    <row r="55" spans="1:29" x14ac:dyDescent="0.2">
      <c r="A55" s="195" t="s">
        <v>36</v>
      </c>
      <c r="B55" s="19" t="s">
        <v>76</v>
      </c>
      <c r="C55" s="246">
        <v>273661</v>
      </c>
      <c r="D55" s="246">
        <v>406744</v>
      </c>
      <c r="E55" s="246">
        <v>275127</v>
      </c>
      <c r="F55" s="246">
        <v>395411</v>
      </c>
      <c r="G55" s="246">
        <v>290125</v>
      </c>
      <c r="H55" s="246">
        <v>428282</v>
      </c>
      <c r="I55" s="246">
        <v>284310</v>
      </c>
      <c r="J55" s="246">
        <v>441260</v>
      </c>
      <c r="K55" s="246">
        <v>348298</v>
      </c>
      <c r="L55" s="246">
        <v>532798</v>
      </c>
      <c r="M55" s="246">
        <v>284009</v>
      </c>
      <c r="N55" s="246">
        <v>442342</v>
      </c>
      <c r="O55" s="246">
        <v>313567</v>
      </c>
      <c r="P55" s="246">
        <v>486654</v>
      </c>
      <c r="Q55" s="246">
        <v>277991</v>
      </c>
      <c r="R55" s="246">
        <v>413978</v>
      </c>
      <c r="S55" s="238">
        <v>397411</v>
      </c>
      <c r="T55" s="237">
        <v>492040</v>
      </c>
      <c r="U55" s="238">
        <v>386578</v>
      </c>
      <c r="V55" s="237">
        <v>593776</v>
      </c>
      <c r="W55" s="238">
        <v>524571</v>
      </c>
      <c r="X55" s="237">
        <v>695807</v>
      </c>
      <c r="Y55" s="238">
        <v>344361</v>
      </c>
      <c r="Z55" s="238">
        <v>503306</v>
      </c>
      <c r="AA55" s="236">
        <f t="shared" si="9"/>
        <v>4000009</v>
      </c>
      <c r="AB55" s="237">
        <f t="shared" si="9"/>
        <v>5832398</v>
      </c>
      <c r="AC55" s="246"/>
    </row>
    <row r="56" spans="1:29" x14ac:dyDescent="0.2">
      <c r="A56" s="195" t="s">
        <v>37</v>
      </c>
      <c r="B56" s="19" t="s">
        <v>77</v>
      </c>
      <c r="C56" s="246">
        <v>1276799</v>
      </c>
      <c r="D56" s="246">
        <v>4210166</v>
      </c>
      <c r="E56" s="246">
        <v>1016839</v>
      </c>
      <c r="F56" s="246">
        <v>4080189</v>
      </c>
      <c r="G56" s="246">
        <v>1075708</v>
      </c>
      <c r="H56" s="246">
        <v>3681761</v>
      </c>
      <c r="I56" s="246">
        <v>1406680</v>
      </c>
      <c r="J56" s="246">
        <v>6293733</v>
      </c>
      <c r="K56" s="246">
        <v>1804972</v>
      </c>
      <c r="L56" s="246">
        <v>8608666</v>
      </c>
      <c r="M56" s="246">
        <v>1408490</v>
      </c>
      <c r="N56" s="246">
        <v>7344346</v>
      </c>
      <c r="O56" s="246">
        <v>2222075</v>
      </c>
      <c r="P56" s="246">
        <v>9995758</v>
      </c>
      <c r="Q56" s="246">
        <v>2243576</v>
      </c>
      <c r="R56" s="246">
        <v>8874745</v>
      </c>
      <c r="S56" s="238">
        <v>2043625</v>
      </c>
      <c r="T56" s="237">
        <v>8559330</v>
      </c>
      <c r="U56" s="238">
        <v>2503129</v>
      </c>
      <c r="V56" s="237">
        <v>8973459</v>
      </c>
      <c r="W56" s="238">
        <v>2052468</v>
      </c>
      <c r="X56" s="237">
        <v>10310987</v>
      </c>
      <c r="Y56" s="238">
        <v>3563666</v>
      </c>
      <c r="Z56" s="238">
        <v>9269759</v>
      </c>
      <c r="AA56" s="236">
        <f t="shared" si="9"/>
        <v>22618027</v>
      </c>
      <c r="AB56" s="237">
        <f t="shared" si="9"/>
        <v>90202899</v>
      </c>
      <c r="AC56" s="246"/>
    </row>
    <row r="57" spans="1:29" x14ac:dyDescent="0.2">
      <c r="A57" s="195" t="s">
        <v>38</v>
      </c>
      <c r="B57" s="19" t="s">
        <v>115</v>
      </c>
      <c r="C57" s="246"/>
      <c r="D57" s="246"/>
      <c r="E57" s="246"/>
      <c r="F57" s="246"/>
      <c r="G57" s="246"/>
      <c r="H57" s="246"/>
      <c r="I57" s="246">
        <v>3</v>
      </c>
      <c r="J57" s="246">
        <v>7</v>
      </c>
      <c r="K57" s="246"/>
      <c r="L57" s="246"/>
      <c r="M57" s="246">
        <v>5050</v>
      </c>
      <c r="N57" s="246">
        <v>158351</v>
      </c>
      <c r="O57" s="246"/>
      <c r="P57" s="246"/>
      <c r="Q57" s="246">
        <v>10700</v>
      </c>
      <c r="R57" s="246">
        <v>46191</v>
      </c>
      <c r="S57" s="238"/>
      <c r="T57" s="237"/>
      <c r="U57" s="238">
        <v>7650</v>
      </c>
      <c r="V57" s="237">
        <v>98124</v>
      </c>
      <c r="W57" s="238">
        <v>22050</v>
      </c>
      <c r="X57" s="237">
        <v>280588</v>
      </c>
      <c r="Y57" s="238">
        <v>13595</v>
      </c>
      <c r="Z57" s="238">
        <v>144864</v>
      </c>
      <c r="AA57" s="236">
        <f t="shared" si="9"/>
        <v>59048</v>
      </c>
      <c r="AB57" s="237">
        <f t="shared" si="9"/>
        <v>728125</v>
      </c>
      <c r="AC57" s="246"/>
    </row>
    <row r="58" spans="1:29" s="225" customFormat="1" x14ac:dyDescent="0.2">
      <c r="A58" s="195">
        <v>740</v>
      </c>
      <c r="B58" s="19" t="s">
        <v>119</v>
      </c>
      <c r="C58" s="246">
        <v>671615</v>
      </c>
      <c r="D58" s="246">
        <v>29774502</v>
      </c>
      <c r="E58" s="246">
        <v>814616</v>
      </c>
      <c r="F58" s="246">
        <v>28664411</v>
      </c>
      <c r="G58" s="246">
        <v>658963</v>
      </c>
      <c r="H58" s="246">
        <v>14054288</v>
      </c>
      <c r="I58" s="246">
        <v>847363</v>
      </c>
      <c r="J58" s="246">
        <v>22460377</v>
      </c>
      <c r="K58" s="246">
        <v>721166</v>
      </c>
      <c r="L58" s="246">
        <v>25640252</v>
      </c>
      <c r="M58" s="246">
        <v>1020626</v>
      </c>
      <c r="N58" s="246">
        <v>27276859</v>
      </c>
      <c r="O58" s="246">
        <v>908763</v>
      </c>
      <c r="P58" s="246">
        <v>30396094</v>
      </c>
      <c r="Q58" s="246">
        <v>750188</v>
      </c>
      <c r="R58" s="246">
        <v>25336475</v>
      </c>
      <c r="S58" s="238">
        <v>951429</v>
      </c>
      <c r="T58" s="237">
        <v>24987532</v>
      </c>
      <c r="U58" s="238">
        <v>869905</v>
      </c>
      <c r="V58" s="237">
        <v>26175363</v>
      </c>
      <c r="W58" s="238">
        <v>834633</v>
      </c>
      <c r="X58" s="237">
        <v>26670650</v>
      </c>
      <c r="Y58" s="238">
        <v>989371</v>
      </c>
      <c r="Z58" s="238">
        <v>26620174</v>
      </c>
      <c r="AA58" s="236">
        <f t="shared" si="9"/>
        <v>10038638</v>
      </c>
      <c r="AB58" s="237">
        <f t="shared" si="9"/>
        <v>308056977</v>
      </c>
      <c r="AC58" s="246"/>
    </row>
    <row r="59" spans="1:29" x14ac:dyDescent="0.2">
      <c r="A59" s="20" t="s">
        <v>135</v>
      </c>
      <c r="B59" s="18"/>
      <c r="C59" s="178">
        <f t="shared" ref="C59:AB59" si="13">SUM(C60:C64)</f>
        <v>28903641</v>
      </c>
      <c r="D59" s="179">
        <f t="shared" si="13"/>
        <v>202837734</v>
      </c>
      <c r="E59" s="178">
        <f t="shared" si="13"/>
        <v>27622410</v>
      </c>
      <c r="F59" s="179">
        <f t="shared" si="13"/>
        <v>215362515</v>
      </c>
      <c r="G59" s="178">
        <f t="shared" si="13"/>
        <v>26052269</v>
      </c>
      <c r="H59" s="179">
        <f t="shared" si="13"/>
        <v>172425828</v>
      </c>
      <c r="I59" s="178">
        <f t="shared" si="13"/>
        <v>26170271</v>
      </c>
      <c r="J59" s="179">
        <f t="shared" si="13"/>
        <v>188920566</v>
      </c>
      <c r="K59" s="178">
        <f t="shared" si="13"/>
        <v>26536869</v>
      </c>
      <c r="L59" s="179">
        <f t="shared" si="13"/>
        <v>189827033</v>
      </c>
      <c r="M59" s="178">
        <f t="shared" si="13"/>
        <v>27565366</v>
      </c>
      <c r="N59" s="179">
        <f t="shared" si="13"/>
        <v>164547546</v>
      </c>
      <c r="O59" s="178">
        <f t="shared" si="13"/>
        <v>31731423</v>
      </c>
      <c r="P59" s="179">
        <f t="shared" si="13"/>
        <v>243698714</v>
      </c>
      <c r="Q59" s="178">
        <f t="shared" si="13"/>
        <v>29570271</v>
      </c>
      <c r="R59" s="179">
        <f t="shared" si="13"/>
        <v>256533461</v>
      </c>
      <c r="S59" s="178">
        <f t="shared" si="13"/>
        <v>32698127</v>
      </c>
      <c r="T59" s="179">
        <f t="shared" si="13"/>
        <v>255888951</v>
      </c>
      <c r="U59" s="178">
        <f t="shared" si="13"/>
        <v>37634180</v>
      </c>
      <c r="V59" s="179">
        <f t="shared" si="13"/>
        <v>253115404</v>
      </c>
      <c r="W59" s="178">
        <f t="shared" si="13"/>
        <v>29634075</v>
      </c>
      <c r="X59" s="179">
        <f t="shared" si="13"/>
        <v>196364956</v>
      </c>
      <c r="Y59" s="178">
        <f t="shared" si="13"/>
        <v>28639352</v>
      </c>
      <c r="Z59" s="179">
        <f t="shared" si="13"/>
        <v>203757516</v>
      </c>
      <c r="AA59" s="178">
        <f t="shared" si="13"/>
        <v>352758254</v>
      </c>
      <c r="AB59" s="179">
        <f t="shared" si="13"/>
        <v>2543280224</v>
      </c>
      <c r="AC59" s="246"/>
    </row>
    <row r="60" spans="1:29" x14ac:dyDescent="0.2">
      <c r="A60" s="197" t="s">
        <v>39</v>
      </c>
      <c r="B60" s="19" t="s">
        <v>116</v>
      </c>
      <c r="C60" s="246">
        <v>735606</v>
      </c>
      <c r="D60" s="246">
        <v>4200702</v>
      </c>
      <c r="E60" s="246">
        <v>1032870</v>
      </c>
      <c r="F60" s="246">
        <v>5662584</v>
      </c>
      <c r="G60" s="246">
        <v>1052353</v>
      </c>
      <c r="H60" s="246">
        <v>5871324</v>
      </c>
      <c r="I60" s="246">
        <v>688739</v>
      </c>
      <c r="J60" s="246">
        <v>6704193</v>
      </c>
      <c r="K60" s="246">
        <v>920190</v>
      </c>
      <c r="L60" s="246">
        <v>6868673</v>
      </c>
      <c r="M60" s="246">
        <v>1130694</v>
      </c>
      <c r="N60" s="246">
        <v>6091331</v>
      </c>
      <c r="O60" s="246">
        <v>1140046</v>
      </c>
      <c r="P60" s="246">
        <v>7610550</v>
      </c>
      <c r="Q60" s="246">
        <v>1146504</v>
      </c>
      <c r="R60" s="246">
        <v>6796415</v>
      </c>
      <c r="S60" s="238">
        <v>1317321</v>
      </c>
      <c r="T60" s="237">
        <v>8902501</v>
      </c>
      <c r="U60" s="238">
        <v>1270670</v>
      </c>
      <c r="V60" s="237">
        <v>9510566</v>
      </c>
      <c r="W60" s="238">
        <v>978524</v>
      </c>
      <c r="X60" s="237">
        <v>7488767</v>
      </c>
      <c r="Y60" s="238">
        <v>1281286</v>
      </c>
      <c r="Z60" s="238">
        <v>7014301</v>
      </c>
      <c r="AA60" s="236">
        <f t="shared" si="9"/>
        <v>12694803</v>
      </c>
      <c r="AB60" s="237">
        <f t="shared" si="9"/>
        <v>82721907</v>
      </c>
      <c r="AC60" s="246"/>
    </row>
    <row r="61" spans="1:29" x14ac:dyDescent="0.2">
      <c r="A61" s="197" t="s">
        <v>40</v>
      </c>
      <c r="B61" s="19" t="s">
        <v>78</v>
      </c>
      <c r="C61" s="246">
        <v>2070147</v>
      </c>
      <c r="D61" s="246">
        <v>15366877</v>
      </c>
      <c r="E61" s="246">
        <v>1924722</v>
      </c>
      <c r="F61" s="246">
        <v>15234479</v>
      </c>
      <c r="G61" s="246">
        <v>1921235</v>
      </c>
      <c r="H61" s="246">
        <v>14986256</v>
      </c>
      <c r="I61" s="246">
        <v>1977452</v>
      </c>
      <c r="J61" s="246">
        <v>15606035</v>
      </c>
      <c r="K61" s="246">
        <v>1917934</v>
      </c>
      <c r="L61" s="246">
        <v>14880815</v>
      </c>
      <c r="M61" s="246">
        <v>1505361</v>
      </c>
      <c r="N61" s="246">
        <v>12547049</v>
      </c>
      <c r="O61" s="246">
        <v>1941772</v>
      </c>
      <c r="P61" s="246">
        <v>19127413</v>
      </c>
      <c r="Q61" s="246">
        <v>2315534</v>
      </c>
      <c r="R61" s="246">
        <v>15218969</v>
      </c>
      <c r="S61" s="238">
        <v>2171394</v>
      </c>
      <c r="T61" s="237">
        <v>13587929</v>
      </c>
      <c r="U61" s="238">
        <v>2182008</v>
      </c>
      <c r="V61" s="237">
        <v>14480668</v>
      </c>
      <c r="W61" s="238">
        <v>2337756</v>
      </c>
      <c r="X61" s="237">
        <v>13974292</v>
      </c>
      <c r="Y61" s="238">
        <v>1968741</v>
      </c>
      <c r="Z61" s="238">
        <v>14208907</v>
      </c>
      <c r="AA61" s="236">
        <f t="shared" si="9"/>
        <v>24234056</v>
      </c>
      <c r="AB61" s="237">
        <f t="shared" si="9"/>
        <v>179219689</v>
      </c>
      <c r="AC61" s="246"/>
    </row>
    <row r="62" spans="1:29" x14ac:dyDescent="0.2">
      <c r="A62" s="197" t="s">
        <v>41</v>
      </c>
      <c r="B62" s="19" t="s">
        <v>79</v>
      </c>
      <c r="C62" s="246">
        <v>17584307</v>
      </c>
      <c r="D62" s="246">
        <v>142239939</v>
      </c>
      <c r="E62" s="246">
        <v>15554586</v>
      </c>
      <c r="F62" s="246">
        <v>145956809</v>
      </c>
      <c r="G62" s="246">
        <v>13955546</v>
      </c>
      <c r="H62" s="246">
        <v>111242440</v>
      </c>
      <c r="I62" s="246">
        <v>14945646</v>
      </c>
      <c r="J62" s="246">
        <v>118041015</v>
      </c>
      <c r="K62" s="246">
        <v>13431684</v>
      </c>
      <c r="L62" s="246">
        <v>105112973</v>
      </c>
      <c r="M62" s="246">
        <v>14775437</v>
      </c>
      <c r="N62" s="246">
        <v>98900210</v>
      </c>
      <c r="O62" s="246">
        <v>16785819</v>
      </c>
      <c r="P62" s="246">
        <v>151560197</v>
      </c>
      <c r="Q62" s="246">
        <v>15373526</v>
      </c>
      <c r="R62" s="246">
        <v>154202448</v>
      </c>
      <c r="S62" s="238">
        <v>18211440</v>
      </c>
      <c r="T62" s="237">
        <v>182728588</v>
      </c>
      <c r="U62" s="238">
        <v>22493916</v>
      </c>
      <c r="V62" s="237">
        <v>172628964</v>
      </c>
      <c r="W62" s="238">
        <v>16221695</v>
      </c>
      <c r="X62" s="237">
        <v>122058792</v>
      </c>
      <c r="Y62" s="238">
        <v>15492453</v>
      </c>
      <c r="Z62" s="238">
        <v>122743847</v>
      </c>
      <c r="AA62" s="236">
        <f t="shared" si="9"/>
        <v>194826055</v>
      </c>
      <c r="AB62" s="237">
        <f t="shared" si="9"/>
        <v>1627416222</v>
      </c>
      <c r="AC62" s="246"/>
    </row>
    <row r="63" spans="1:29" x14ac:dyDescent="0.2">
      <c r="A63" s="197" t="s">
        <v>42</v>
      </c>
      <c r="B63" s="19" t="s">
        <v>80</v>
      </c>
      <c r="C63" s="246">
        <v>1808576</v>
      </c>
      <c r="D63" s="246">
        <v>19889150</v>
      </c>
      <c r="E63" s="246">
        <v>2377594</v>
      </c>
      <c r="F63" s="246">
        <v>26361324</v>
      </c>
      <c r="G63" s="246">
        <v>2172812</v>
      </c>
      <c r="H63" s="246">
        <v>16505167</v>
      </c>
      <c r="I63" s="246">
        <v>2091698</v>
      </c>
      <c r="J63" s="246">
        <v>25474118</v>
      </c>
      <c r="K63" s="246">
        <v>2915991</v>
      </c>
      <c r="L63" s="246">
        <v>35961026</v>
      </c>
      <c r="M63" s="246">
        <v>3236063</v>
      </c>
      <c r="N63" s="246">
        <v>24994016</v>
      </c>
      <c r="O63" s="246">
        <v>3096096</v>
      </c>
      <c r="P63" s="246">
        <v>35373494</v>
      </c>
      <c r="Q63" s="246">
        <v>3545465</v>
      </c>
      <c r="R63" s="246">
        <v>26777025</v>
      </c>
      <c r="S63" s="238">
        <v>2491572</v>
      </c>
      <c r="T63" s="237">
        <v>23603219</v>
      </c>
      <c r="U63" s="238">
        <v>3140834</v>
      </c>
      <c r="V63" s="237">
        <v>27323139</v>
      </c>
      <c r="W63" s="238">
        <v>2154734</v>
      </c>
      <c r="X63" s="237">
        <v>24909282</v>
      </c>
      <c r="Y63" s="238">
        <v>2246380</v>
      </c>
      <c r="Z63" s="238">
        <v>26468021</v>
      </c>
      <c r="AA63" s="236">
        <f t="shared" si="9"/>
        <v>31277815</v>
      </c>
      <c r="AB63" s="237">
        <f t="shared" si="9"/>
        <v>313638981</v>
      </c>
      <c r="AC63" s="246"/>
    </row>
    <row r="64" spans="1:29" x14ac:dyDescent="0.2">
      <c r="A64" s="197" t="s">
        <v>43</v>
      </c>
      <c r="B64" s="19" t="s">
        <v>81</v>
      </c>
      <c r="C64" s="246">
        <v>6705005</v>
      </c>
      <c r="D64" s="246">
        <v>21141066</v>
      </c>
      <c r="E64" s="246">
        <v>6732638</v>
      </c>
      <c r="F64" s="246">
        <v>22147319</v>
      </c>
      <c r="G64" s="246">
        <v>6950323</v>
      </c>
      <c r="H64" s="246">
        <v>23820641</v>
      </c>
      <c r="I64" s="246">
        <v>6466736</v>
      </c>
      <c r="J64" s="246">
        <v>23095205</v>
      </c>
      <c r="K64" s="246">
        <v>7351070</v>
      </c>
      <c r="L64" s="246">
        <v>27003546</v>
      </c>
      <c r="M64" s="246">
        <v>6917811</v>
      </c>
      <c r="N64" s="246">
        <v>22014940</v>
      </c>
      <c r="O64" s="246">
        <v>8767690</v>
      </c>
      <c r="P64" s="246">
        <v>30027060</v>
      </c>
      <c r="Q64" s="246">
        <v>7189242</v>
      </c>
      <c r="R64" s="246">
        <v>53538604</v>
      </c>
      <c r="S64" s="238">
        <v>8506400</v>
      </c>
      <c r="T64" s="237">
        <v>27066714</v>
      </c>
      <c r="U64" s="238">
        <v>8546752</v>
      </c>
      <c r="V64" s="237">
        <v>29172067</v>
      </c>
      <c r="W64" s="238">
        <v>7941366</v>
      </c>
      <c r="X64" s="237">
        <v>27933823</v>
      </c>
      <c r="Y64" s="238">
        <v>7650492</v>
      </c>
      <c r="Z64" s="238">
        <v>33322440</v>
      </c>
      <c r="AA64" s="236">
        <f t="shared" si="9"/>
        <v>89725525</v>
      </c>
      <c r="AB64" s="237">
        <f t="shared" si="9"/>
        <v>340283425</v>
      </c>
      <c r="AC64" s="246"/>
    </row>
    <row r="65" spans="1:29" x14ac:dyDescent="0.2">
      <c r="A65" s="20" t="s">
        <v>136</v>
      </c>
      <c r="B65" s="22"/>
      <c r="C65" s="178">
        <f t="shared" ref="C65:AB65" si="14">SUM(C66:C67)</f>
        <v>10655823</v>
      </c>
      <c r="D65" s="179">
        <f t="shared" si="14"/>
        <v>55862356</v>
      </c>
      <c r="E65" s="178">
        <f t="shared" si="14"/>
        <v>7229774</v>
      </c>
      <c r="F65" s="179">
        <f t="shared" si="14"/>
        <v>37876353</v>
      </c>
      <c r="G65" s="178">
        <f t="shared" si="14"/>
        <v>5621855</v>
      </c>
      <c r="H65" s="179">
        <f t="shared" si="14"/>
        <v>55532874</v>
      </c>
      <c r="I65" s="178">
        <f t="shared" si="14"/>
        <v>9447535</v>
      </c>
      <c r="J65" s="179">
        <f t="shared" si="14"/>
        <v>51589105</v>
      </c>
      <c r="K65" s="178">
        <f t="shared" si="14"/>
        <v>7848748</v>
      </c>
      <c r="L65" s="179">
        <f t="shared" si="14"/>
        <v>40865457</v>
      </c>
      <c r="M65" s="178">
        <f t="shared" si="14"/>
        <v>7837909</v>
      </c>
      <c r="N65" s="179">
        <f t="shared" si="14"/>
        <v>49319824</v>
      </c>
      <c r="O65" s="178">
        <f t="shared" si="14"/>
        <v>12136750</v>
      </c>
      <c r="P65" s="179">
        <f t="shared" si="14"/>
        <v>84962041</v>
      </c>
      <c r="Q65" s="178">
        <f t="shared" si="14"/>
        <v>8511095</v>
      </c>
      <c r="R65" s="179">
        <f t="shared" si="14"/>
        <v>97720707</v>
      </c>
      <c r="S65" s="178">
        <f t="shared" si="14"/>
        <v>9344118</v>
      </c>
      <c r="T65" s="179">
        <f t="shared" si="14"/>
        <v>59516810</v>
      </c>
      <c r="U65" s="178">
        <f t="shared" si="14"/>
        <v>11173731</v>
      </c>
      <c r="V65" s="179">
        <f t="shared" si="14"/>
        <v>61778690</v>
      </c>
      <c r="W65" s="178">
        <f t="shared" si="14"/>
        <v>9376107</v>
      </c>
      <c r="X65" s="179">
        <f t="shared" si="14"/>
        <v>94759113</v>
      </c>
      <c r="Y65" s="178">
        <f t="shared" si="14"/>
        <v>22697324</v>
      </c>
      <c r="Z65" s="179">
        <f t="shared" si="14"/>
        <v>73953284</v>
      </c>
      <c r="AA65" s="178">
        <f t="shared" si="14"/>
        <v>121880769</v>
      </c>
      <c r="AB65" s="179">
        <f t="shared" si="14"/>
        <v>763736614</v>
      </c>
      <c r="AC65" s="246"/>
    </row>
    <row r="66" spans="1:29" x14ac:dyDescent="0.2">
      <c r="A66" s="197" t="s">
        <v>45</v>
      </c>
      <c r="B66" s="19" t="s">
        <v>83</v>
      </c>
      <c r="C66" s="246">
        <v>10488832</v>
      </c>
      <c r="D66" s="246">
        <v>55210808</v>
      </c>
      <c r="E66" s="246">
        <v>7081474</v>
      </c>
      <c r="F66" s="246">
        <v>37277917</v>
      </c>
      <c r="G66" s="246">
        <v>5568112</v>
      </c>
      <c r="H66" s="246">
        <v>55185728</v>
      </c>
      <c r="I66" s="246">
        <v>9254050</v>
      </c>
      <c r="J66" s="246">
        <v>51031846</v>
      </c>
      <c r="K66" s="246">
        <v>7638032</v>
      </c>
      <c r="L66" s="246">
        <v>40453064</v>
      </c>
      <c r="M66" s="246">
        <v>7535601</v>
      </c>
      <c r="N66" s="246">
        <v>48676671</v>
      </c>
      <c r="O66" s="246">
        <v>11960710</v>
      </c>
      <c r="P66" s="246">
        <v>84552771</v>
      </c>
      <c r="Q66" s="246">
        <v>8299583</v>
      </c>
      <c r="R66" s="246">
        <v>96941700</v>
      </c>
      <c r="S66" s="238">
        <v>8892681</v>
      </c>
      <c r="T66" s="237">
        <v>57797280</v>
      </c>
      <c r="U66" s="238">
        <v>10879124</v>
      </c>
      <c r="V66" s="237">
        <v>61058066</v>
      </c>
      <c r="W66" s="238">
        <v>9158141</v>
      </c>
      <c r="X66" s="237">
        <v>93709285</v>
      </c>
      <c r="Y66" s="238">
        <v>22601730</v>
      </c>
      <c r="Z66" s="238">
        <v>73393737</v>
      </c>
      <c r="AA66" s="236">
        <f t="shared" si="9"/>
        <v>119358070</v>
      </c>
      <c r="AB66" s="237">
        <f t="shared" si="9"/>
        <v>755288873</v>
      </c>
      <c r="AC66" s="246"/>
    </row>
    <row r="67" spans="1:29" x14ac:dyDescent="0.2">
      <c r="A67" s="197" t="s">
        <v>46</v>
      </c>
      <c r="B67" s="19" t="s">
        <v>84</v>
      </c>
      <c r="C67" s="246">
        <v>166991</v>
      </c>
      <c r="D67" s="246">
        <v>651548</v>
      </c>
      <c r="E67" s="246">
        <v>148300</v>
      </c>
      <c r="F67" s="246">
        <v>598436</v>
      </c>
      <c r="G67" s="246">
        <v>53743</v>
      </c>
      <c r="H67" s="246">
        <v>347146</v>
      </c>
      <c r="I67" s="246">
        <v>193485</v>
      </c>
      <c r="J67" s="246">
        <v>557259</v>
      </c>
      <c r="K67" s="246">
        <v>210716</v>
      </c>
      <c r="L67" s="246">
        <v>412393</v>
      </c>
      <c r="M67" s="246">
        <v>302308</v>
      </c>
      <c r="N67" s="246">
        <v>643153</v>
      </c>
      <c r="O67" s="246">
        <v>176040</v>
      </c>
      <c r="P67" s="246">
        <v>409270</v>
      </c>
      <c r="Q67" s="246">
        <v>211512</v>
      </c>
      <c r="R67" s="246">
        <v>779007</v>
      </c>
      <c r="S67" s="238">
        <v>451437</v>
      </c>
      <c r="T67" s="237">
        <v>1719530</v>
      </c>
      <c r="U67" s="238">
        <v>294607</v>
      </c>
      <c r="V67" s="237">
        <v>720624</v>
      </c>
      <c r="W67" s="238">
        <v>217966</v>
      </c>
      <c r="X67" s="237">
        <v>1049828</v>
      </c>
      <c r="Y67" s="238">
        <v>95594</v>
      </c>
      <c r="Z67" s="238">
        <v>559547</v>
      </c>
      <c r="AA67" s="236">
        <f t="shared" si="9"/>
        <v>2522699</v>
      </c>
      <c r="AB67" s="237">
        <f t="shared" si="9"/>
        <v>8447741</v>
      </c>
      <c r="AC67" s="246"/>
    </row>
    <row r="68" spans="1:29" x14ac:dyDescent="0.2">
      <c r="A68" s="23" t="s">
        <v>49</v>
      </c>
      <c r="B68" s="18"/>
      <c r="C68" s="178">
        <f t="shared" ref="C68:AB68" si="15">SUM(C69:C72)</f>
        <v>534588</v>
      </c>
      <c r="D68" s="179">
        <f t="shared" si="15"/>
        <v>3744679</v>
      </c>
      <c r="E68" s="178">
        <f t="shared" si="15"/>
        <v>193441</v>
      </c>
      <c r="F68" s="179">
        <f t="shared" si="15"/>
        <v>4361239</v>
      </c>
      <c r="G68" s="178">
        <f t="shared" si="15"/>
        <v>231355</v>
      </c>
      <c r="H68" s="179">
        <f t="shared" si="15"/>
        <v>3049517</v>
      </c>
      <c r="I68" s="178">
        <f t="shared" si="15"/>
        <v>149649</v>
      </c>
      <c r="J68" s="179">
        <f t="shared" si="15"/>
        <v>3735262</v>
      </c>
      <c r="K68" s="178">
        <f t="shared" si="15"/>
        <v>202810</v>
      </c>
      <c r="L68" s="179">
        <f t="shared" si="15"/>
        <v>2557010</v>
      </c>
      <c r="M68" s="178">
        <f t="shared" si="15"/>
        <v>179475</v>
      </c>
      <c r="N68" s="179">
        <f t="shared" si="15"/>
        <v>3545659</v>
      </c>
      <c r="O68" s="178">
        <f t="shared" si="15"/>
        <v>234146</v>
      </c>
      <c r="P68" s="179">
        <f t="shared" si="15"/>
        <v>5740886</v>
      </c>
      <c r="Q68" s="178">
        <f t="shared" si="15"/>
        <v>166617</v>
      </c>
      <c r="R68" s="179">
        <f t="shared" si="15"/>
        <v>4040797</v>
      </c>
      <c r="S68" s="178">
        <f t="shared" si="15"/>
        <v>205472</v>
      </c>
      <c r="T68" s="179">
        <f t="shared" si="15"/>
        <v>6326331</v>
      </c>
      <c r="U68" s="178">
        <f t="shared" si="15"/>
        <v>304930</v>
      </c>
      <c r="V68" s="179">
        <f t="shared" si="15"/>
        <v>3221929</v>
      </c>
      <c r="W68" s="178">
        <f t="shared" si="15"/>
        <v>232381</v>
      </c>
      <c r="X68" s="179">
        <f t="shared" si="15"/>
        <v>4084447</v>
      </c>
      <c r="Y68" s="178">
        <f t="shared" si="15"/>
        <v>297218</v>
      </c>
      <c r="Z68" s="179">
        <f t="shared" si="15"/>
        <v>5733319</v>
      </c>
      <c r="AA68" s="178">
        <f t="shared" si="15"/>
        <v>2932082</v>
      </c>
      <c r="AB68" s="179">
        <f t="shared" si="15"/>
        <v>50141075</v>
      </c>
      <c r="AC68" s="246"/>
    </row>
    <row r="69" spans="1:29" x14ac:dyDescent="0.2">
      <c r="A69" s="199" t="s">
        <v>103</v>
      </c>
      <c r="B69" s="19" t="s">
        <v>104</v>
      </c>
      <c r="C69" s="246">
        <v>51</v>
      </c>
      <c r="D69" s="246">
        <v>2066569</v>
      </c>
      <c r="E69" s="246">
        <v>93</v>
      </c>
      <c r="F69" s="246">
        <v>3234266</v>
      </c>
      <c r="G69" s="246">
        <v>55</v>
      </c>
      <c r="H69" s="246">
        <v>1883347</v>
      </c>
      <c r="I69" s="246">
        <v>58</v>
      </c>
      <c r="J69" s="246">
        <v>2463947</v>
      </c>
      <c r="K69" s="246">
        <v>31</v>
      </c>
      <c r="L69" s="246">
        <v>1317408</v>
      </c>
      <c r="M69" s="246">
        <v>57</v>
      </c>
      <c r="N69" s="246">
        <v>2403785</v>
      </c>
      <c r="O69" s="246">
        <v>88</v>
      </c>
      <c r="P69" s="246">
        <v>3619882</v>
      </c>
      <c r="Q69" s="246">
        <v>53</v>
      </c>
      <c r="R69" s="246">
        <v>2251549</v>
      </c>
      <c r="S69" s="238">
        <v>117</v>
      </c>
      <c r="T69" s="237">
        <v>4651558</v>
      </c>
      <c r="U69" s="238">
        <v>47</v>
      </c>
      <c r="V69" s="237">
        <v>1866058</v>
      </c>
      <c r="W69" s="238">
        <v>53</v>
      </c>
      <c r="X69" s="237">
        <v>2034350</v>
      </c>
      <c r="Y69" s="238">
        <v>33</v>
      </c>
      <c r="Z69" s="238">
        <v>974898</v>
      </c>
      <c r="AA69" s="236">
        <f t="shared" ref="AA69:AB71" si="16">C69+E69+G69+I69+K69+M69+O69+Q69+S69+U69+W69+Y69</f>
        <v>736</v>
      </c>
      <c r="AB69" s="237">
        <f t="shared" si="16"/>
        <v>28767617</v>
      </c>
      <c r="AC69" s="246"/>
    </row>
    <row r="70" spans="1:29" x14ac:dyDescent="0.2">
      <c r="A70" s="196" t="s">
        <v>1</v>
      </c>
      <c r="B70" s="19" t="s">
        <v>48</v>
      </c>
      <c r="C70" s="246">
        <v>89</v>
      </c>
      <c r="D70" s="246">
        <v>568986</v>
      </c>
      <c r="E70" s="246">
        <v>36</v>
      </c>
      <c r="F70" s="246">
        <v>449990</v>
      </c>
      <c r="G70" s="246">
        <v>33</v>
      </c>
      <c r="H70" s="246">
        <v>474550</v>
      </c>
      <c r="I70" s="246">
        <v>53</v>
      </c>
      <c r="J70" s="246">
        <v>775230</v>
      </c>
      <c r="K70" s="246">
        <v>34</v>
      </c>
      <c r="L70" s="246">
        <v>492970</v>
      </c>
      <c r="M70" s="246">
        <v>35</v>
      </c>
      <c r="N70" s="246">
        <v>516223</v>
      </c>
      <c r="O70" s="246">
        <v>79</v>
      </c>
      <c r="P70" s="246">
        <v>1256982</v>
      </c>
      <c r="Q70" s="246">
        <v>73</v>
      </c>
      <c r="R70" s="246">
        <v>1158722</v>
      </c>
      <c r="S70" s="238">
        <v>68</v>
      </c>
      <c r="T70" s="237">
        <v>940531</v>
      </c>
      <c r="U70" s="238">
        <v>43</v>
      </c>
      <c r="V70" s="237">
        <v>512226</v>
      </c>
      <c r="W70" s="238">
        <v>41</v>
      </c>
      <c r="X70" s="237">
        <v>455694</v>
      </c>
      <c r="Y70" s="238">
        <v>20</v>
      </c>
      <c r="Z70" s="238">
        <v>260316</v>
      </c>
      <c r="AA70" s="236">
        <f t="shared" si="16"/>
        <v>604</v>
      </c>
      <c r="AB70" s="237">
        <f t="shared" si="16"/>
        <v>7862420</v>
      </c>
      <c r="AC70" s="246"/>
    </row>
    <row r="71" spans="1:29" x14ac:dyDescent="0.2">
      <c r="A71" s="196" t="s">
        <v>2</v>
      </c>
      <c r="B71" s="19" t="s">
        <v>49</v>
      </c>
      <c r="C71" s="246">
        <v>28591</v>
      </c>
      <c r="D71" s="246">
        <v>363535</v>
      </c>
      <c r="E71" s="246">
        <v>13307</v>
      </c>
      <c r="F71" s="246">
        <v>170766</v>
      </c>
      <c r="G71" s="246">
        <v>7694</v>
      </c>
      <c r="H71" s="246">
        <v>142243</v>
      </c>
      <c r="I71" s="246">
        <v>7001</v>
      </c>
      <c r="J71" s="246">
        <v>132822</v>
      </c>
      <c r="K71" s="246">
        <v>4772</v>
      </c>
      <c r="L71" s="246">
        <v>213410</v>
      </c>
      <c r="M71" s="246">
        <v>6277</v>
      </c>
      <c r="N71" s="246">
        <v>167078</v>
      </c>
      <c r="O71" s="246">
        <v>9160</v>
      </c>
      <c r="P71" s="246">
        <v>271838</v>
      </c>
      <c r="Q71" s="246">
        <v>6043</v>
      </c>
      <c r="R71" s="246">
        <v>116282</v>
      </c>
      <c r="S71" s="238">
        <v>6646</v>
      </c>
      <c r="T71" s="237">
        <v>182482</v>
      </c>
      <c r="U71" s="238">
        <v>6679</v>
      </c>
      <c r="V71" s="237">
        <v>175695</v>
      </c>
      <c r="W71" s="238">
        <v>28198</v>
      </c>
      <c r="X71" s="237">
        <v>998586</v>
      </c>
      <c r="Y71" s="238">
        <v>99508</v>
      </c>
      <c r="Z71" s="238">
        <v>4016150</v>
      </c>
      <c r="AA71" s="236">
        <f t="shared" si="16"/>
        <v>223876</v>
      </c>
      <c r="AB71" s="237">
        <f t="shared" si="16"/>
        <v>6950887</v>
      </c>
      <c r="AC71" s="246"/>
    </row>
    <row r="72" spans="1:29" x14ac:dyDescent="0.2">
      <c r="A72" s="136" t="s">
        <v>85</v>
      </c>
      <c r="B72" s="198" t="s">
        <v>86</v>
      </c>
      <c r="C72" s="226">
        <v>505857</v>
      </c>
      <c r="D72" s="226">
        <v>745589</v>
      </c>
      <c r="E72" s="226">
        <v>180005</v>
      </c>
      <c r="F72" s="226">
        <v>506217</v>
      </c>
      <c r="G72" s="226">
        <v>223573</v>
      </c>
      <c r="H72" s="226">
        <v>549377</v>
      </c>
      <c r="I72" s="226">
        <v>142537</v>
      </c>
      <c r="J72" s="226">
        <v>363263</v>
      </c>
      <c r="K72" s="226">
        <v>197973</v>
      </c>
      <c r="L72" s="226">
        <v>533222</v>
      </c>
      <c r="M72" s="226">
        <v>173106</v>
      </c>
      <c r="N72" s="249">
        <v>458573</v>
      </c>
      <c r="O72" s="249">
        <v>224819</v>
      </c>
      <c r="P72" s="249">
        <v>592184</v>
      </c>
      <c r="Q72" s="226">
        <v>160448</v>
      </c>
      <c r="R72" s="226">
        <v>514244</v>
      </c>
      <c r="S72" s="249">
        <v>198641</v>
      </c>
      <c r="T72" s="250">
        <v>551760</v>
      </c>
      <c r="U72" s="249">
        <v>298161</v>
      </c>
      <c r="V72" s="250">
        <v>667950</v>
      </c>
      <c r="W72" s="249">
        <v>204089</v>
      </c>
      <c r="X72" s="250">
        <v>595817</v>
      </c>
      <c r="Y72" s="249">
        <v>197657</v>
      </c>
      <c r="Z72" s="249">
        <v>481955</v>
      </c>
      <c r="AA72" s="251">
        <f t="shared" si="9"/>
        <v>2706866</v>
      </c>
      <c r="AB72" s="250">
        <f t="shared" si="9"/>
        <v>6560151</v>
      </c>
      <c r="AC72" s="246"/>
    </row>
    <row r="73" spans="1:29" x14ac:dyDescent="0.2">
      <c r="A73" s="242" t="s">
        <v>102</v>
      </c>
      <c r="B73" s="243"/>
      <c r="C73" s="238"/>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246"/>
    </row>
    <row r="74" spans="1:29" x14ac:dyDescent="0.2">
      <c r="A74" s="180" t="s">
        <v>106</v>
      </c>
      <c r="B74" s="243"/>
      <c r="I74" s="243"/>
      <c r="J74" s="243"/>
      <c r="K74" s="238"/>
      <c r="L74" s="238"/>
      <c r="M74" s="238"/>
      <c r="N74" s="238"/>
      <c r="O74" s="238"/>
      <c r="P74" s="238"/>
      <c r="Q74" s="238"/>
      <c r="R74" s="238"/>
      <c r="S74" s="238"/>
      <c r="T74" s="238"/>
      <c r="U74" s="238"/>
      <c r="V74" s="238"/>
      <c r="W74" s="238"/>
      <c r="X74" s="238"/>
      <c r="Y74" s="238"/>
      <c r="Z74" s="238"/>
      <c r="AA74" s="238"/>
      <c r="AB74" s="238"/>
      <c r="AC74" s="246"/>
    </row>
    <row r="75" spans="1:29" x14ac:dyDescent="0.2">
      <c r="A75" s="244"/>
      <c r="B75" s="243"/>
      <c r="I75" s="238"/>
      <c r="J75" s="238"/>
      <c r="K75" s="238"/>
      <c r="L75" s="238"/>
      <c r="M75" s="238"/>
      <c r="N75" s="238"/>
      <c r="O75" s="238"/>
      <c r="P75" s="238"/>
      <c r="Q75" s="238"/>
      <c r="R75" s="238"/>
      <c r="S75" s="238"/>
      <c r="T75" s="238"/>
      <c r="U75" s="238"/>
      <c r="V75" s="238"/>
      <c r="W75" s="238"/>
      <c r="X75" s="238"/>
      <c r="Y75" s="238"/>
      <c r="Z75" s="238"/>
      <c r="AA75" s="238"/>
      <c r="AB75" s="238"/>
    </row>
    <row r="76" spans="1:29" x14ac:dyDescent="0.2">
      <c r="A76" s="244"/>
      <c r="B76" s="243"/>
      <c r="I76" s="238"/>
      <c r="J76" s="238"/>
      <c r="K76" s="238"/>
      <c r="L76" s="238"/>
      <c r="M76" s="238"/>
      <c r="N76" s="238"/>
      <c r="O76" s="238"/>
      <c r="P76" s="238"/>
      <c r="Q76" s="238"/>
      <c r="R76" s="238"/>
      <c r="S76" s="238"/>
      <c r="T76" s="238"/>
      <c r="U76" s="238"/>
      <c r="V76" s="238"/>
      <c r="W76" s="238"/>
      <c r="X76" s="238"/>
      <c r="Y76" s="238"/>
      <c r="Z76" s="238"/>
      <c r="AA76" s="238"/>
      <c r="AB76" s="238"/>
    </row>
    <row r="77" spans="1:29" x14ac:dyDescent="0.2">
      <c r="A77" s="244"/>
      <c r="B77" s="243"/>
      <c r="C77" s="238"/>
      <c r="D77" s="238"/>
      <c r="E77" s="238"/>
      <c r="F77" s="238"/>
      <c r="G77" s="238"/>
      <c r="H77" s="238"/>
      <c r="I77" s="238"/>
      <c r="J77" s="238"/>
      <c r="K77" s="238"/>
      <c r="L77" s="238"/>
      <c r="M77" s="238"/>
      <c r="N77" s="238"/>
      <c r="O77" s="238"/>
      <c r="P77" s="238"/>
      <c r="Q77" s="238"/>
      <c r="R77" s="238"/>
      <c r="S77" s="238"/>
      <c r="T77" s="238"/>
      <c r="U77" s="238"/>
      <c r="V77" s="238"/>
      <c r="W77" s="238"/>
      <c r="X77" s="238"/>
      <c r="Y77" s="238"/>
      <c r="Z77" s="238"/>
      <c r="AA77" s="238"/>
      <c r="AB77" s="238"/>
    </row>
    <row r="78" spans="1:29" x14ac:dyDescent="0.2">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c r="AA78" s="246"/>
      <c r="AB78" s="246"/>
    </row>
    <row r="79" spans="1:29" x14ac:dyDescent="0.2">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c r="AA79" s="246"/>
      <c r="AB79" s="246"/>
    </row>
    <row r="80" spans="1:29" x14ac:dyDescent="0.2">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row>
    <row r="81" spans="3:28" x14ac:dyDescent="0.2">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c r="AA81" s="246"/>
      <c r="AB81" s="246"/>
    </row>
    <row r="82" spans="3:28" x14ac:dyDescent="0.2">
      <c r="C82" s="246"/>
      <c r="D82" s="246"/>
      <c r="E82" s="246"/>
      <c r="F82" s="246"/>
      <c r="G82" s="246"/>
      <c r="H82" s="246"/>
      <c r="I82" s="246"/>
      <c r="J82" s="246"/>
      <c r="K82" s="246"/>
      <c r="L82" s="246"/>
      <c r="M82" s="246"/>
      <c r="N82" s="246"/>
      <c r="O82" s="246"/>
      <c r="P82" s="246"/>
      <c r="Q82" s="246"/>
      <c r="R82" s="246"/>
      <c r="S82" s="246"/>
      <c r="T82" s="246"/>
      <c r="U82" s="246"/>
      <c r="V82" s="246"/>
      <c r="W82" s="246"/>
      <c r="X82" s="246"/>
      <c r="Y82" s="246"/>
      <c r="Z82" s="246"/>
      <c r="AA82" s="246"/>
      <c r="AB82" s="246"/>
    </row>
    <row r="83" spans="3:28" x14ac:dyDescent="0.2">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c r="AA83" s="246"/>
      <c r="AB83" s="246"/>
    </row>
    <row r="84" spans="3:28" x14ac:dyDescent="0.2">
      <c r="C84" s="246"/>
      <c r="D84" s="246"/>
      <c r="E84" s="246"/>
      <c r="F84" s="246"/>
      <c r="G84" s="246"/>
      <c r="H84" s="246"/>
      <c r="I84" s="246"/>
      <c r="J84" s="246"/>
    </row>
  </sheetData>
  <mergeCells count="15">
    <mergeCell ref="W3:X3"/>
    <mergeCell ref="Y3:Z3"/>
    <mergeCell ref="AA3:AB3"/>
    <mergeCell ref="K3:L3"/>
    <mergeCell ref="M3:N3"/>
    <mergeCell ref="O3:P3"/>
    <mergeCell ref="Q3:R3"/>
    <mergeCell ref="S3:T3"/>
    <mergeCell ref="U3:V3"/>
    <mergeCell ref="I3:J3"/>
    <mergeCell ref="A3:A4"/>
    <mergeCell ref="B3:B4"/>
    <mergeCell ref="C3:D3"/>
    <mergeCell ref="E3:F3"/>
    <mergeCell ref="G3: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2014</vt:lpstr>
      <vt:lpstr>CUADRO 25</vt:lpstr>
      <vt:lpstr>2015</vt:lpstr>
      <vt:lpstr>2014 (CORREGIDA INE)</vt:lpstr>
      <vt:lpstr>2013</vt:lpstr>
      <vt:lpstr>2012</vt:lpstr>
      <vt:lpstr>2014 (2)</vt:lpstr>
      <vt:lpstr>'CUADRO 25'!Área_de_impresión</vt:lpstr>
    </vt:vector>
  </TitlesOfParts>
  <Company>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azegarra</dc:creator>
  <cp:lastModifiedBy>Valued Acer Customer</cp:lastModifiedBy>
  <cp:lastPrinted>2016-03-14T20:29:23Z</cp:lastPrinted>
  <dcterms:created xsi:type="dcterms:W3CDTF">2005-04-08T18:16:08Z</dcterms:created>
  <dcterms:modified xsi:type="dcterms:W3CDTF">2016-03-14T20:29:48Z</dcterms:modified>
</cp:coreProperties>
</file>