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75" yWindow="1245" windowWidth="11955" windowHeight="3045"/>
  </bookViews>
  <sheets>
    <sheet name="32" sheetId="1" r:id="rId1"/>
  </sheets>
  <definedNames>
    <definedName name="_Regression_Int" localSheetId="0" hidden="1">1</definedName>
    <definedName name="A_impresión_IM" localSheetId="0">'32'!$A$1:$Y$287</definedName>
    <definedName name="_xlnm.Print_Area" localSheetId="0">'32'!$A$1:$Y$288</definedName>
  </definedNames>
  <calcPr calcId="144525"/>
</workbook>
</file>

<file path=xl/calcChain.xml><?xml version="1.0" encoding="utf-8"?>
<calcChain xmlns="http://schemas.openxmlformats.org/spreadsheetml/2006/main">
  <c r="C279" i="1" l="1"/>
  <c r="D279" i="1"/>
  <c r="E279" i="1"/>
  <c r="F279" i="1"/>
  <c r="G279" i="1"/>
  <c r="I279" i="1"/>
  <c r="K279" i="1"/>
  <c r="M279" i="1"/>
  <c r="N279" i="1"/>
  <c r="O279" i="1"/>
  <c r="P279" i="1"/>
  <c r="S279" i="1"/>
  <c r="R279" i="1" l="1"/>
  <c r="Q279" i="1"/>
  <c r="L279" i="1" l="1"/>
  <c r="J279" i="1"/>
  <c r="H279" i="1" l="1"/>
  <c r="AR180" i="1" l="1"/>
  <c r="AQ180" i="1"/>
  <c r="AR179" i="1"/>
  <c r="AQ179" i="1"/>
  <c r="AR178" i="1"/>
  <c r="AQ178" i="1"/>
  <c r="AR177" i="1"/>
  <c r="AQ177" i="1"/>
  <c r="AR176" i="1"/>
  <c r="AQ176" i="1"/>
  <c r="AR175" i="1"/>
  <c r="AQ175" i="1"/>
  <c r="AR174" i="1"/>
  <c r="AQ174" i="1"/>
  <c r="AR173" i="1"/>
  <c r="AQ173" i="1"/>
  <c r="AR172" i="1"/>
  <c r="AQ172" i="1"/>
  <c r="AR171" i="1"/>
  <c r="AQ171" i="1"/>
  <c r="AR170" i="1"/>
  <c r="AQ170" i="1"/>
  <c r="AR169" i="1"/>
  <c r="AQ169" i="1"/>
  <c r="AM180" i="1" l="1"/>
  <c r="AL180" i="1"/>
  <c r="AM179" i="1"/>
  <c r="AL179" i="1"/>
  <c r="AM178" i="1"/>
  <c r="AL178" i="1"/>
  <c r="AM177" i="1"/>
  <c r="AL177" i="1"/>
  <c r="AM176" i="1"/>
  <c r="AL176" i="1"/>
  <c r="AM175" i="1"/>
  <c r="AL175" i="1"/>
  <c r="AM174" i="1"/>
  <c r="AL174" i="1"/>
  <c r="AM173" i="1"/>
  <c r="AL173" i="1"/>
  <c r="AM172" i="1"/>
  <c r="AL172" i="1"/>
  <c r="AM171" i="1"/>
  <c r="AL171" i="1"/>
  <c r="AM170" i="1"/>
  <c r="AL170" i="1"/>
  <c r="AM169" i="1"/>
  <c r="AL169" i="1"/>
  <c r="AI260" i="1" l="1"/>
  <c r="AH260" i="1"/>
  <c r="AD264" i="1" l="1"/>
  <c r="AC264" i="1"/>
  <c r="AD263" i="1"/>
  <c r="AC263" i="1"/>
  <c r="AD262" i="1"/>
  <c r="AC262" i="1"/>
  <c r="AD261" i="1"/>
  <c r="AC261" i="1"/>
  <c r="AD260" i="1"/>
  <c r="AC260" i="1"/>
  <c r="AD259" i="1"/>
  <c r="AC259" i="1"/>
  <c r="AD258" i="1"/>
  <c r="AC258" i="1"/>
  <c r="AD257" i="1"/>
  <c r="AC257" i="1"/>
  <c r="AD256" i="1"/>
  <c r="AC256" i="1"/>
  <c r="AD255" i="1"/>
  <c r="AC255" i="1"/>
  <c r="AD254" i="1"/>
  <c r="AC254" i="1"/>
  <c r="AD253" i="1"/>
  <c r="AC253" i="1"/>
  <c r="AI221" i="1" l="1"/>
  <c r="AH221" i="1"/>
  <c r="AI217" i="1"/>
  <c r="AH217" i="1"/>
  <c r="AI216" i="1"/>
  <c r="AH216" i="1"/>
  <c r="AI214" i="1"/>
  <c r="AH214" i="1"/>
  <c r="AI213" i="1"/>
  <c r="AH213" i="1"/>
  <c r="AI212" i="1"/>
  <c r="AH212" i="1"/>
  <c r="AD222" i="1" l="1"/>
  <c r="AC222" i="1"/>
  <c r="AD221" i="1"/>
  <c r="AC221" i="1"/>
  <c r="AD220" i="1"/>
  <c r="AC220" i="1"/>
  <c r="AD219" i="1"/>
  <c r="AC219" i="1"/>
  <c r="AD218" i="1"/>
  <c r="AC218" i="1"/>
  <c r="AD217" i="1"/>
  <c r="AC217" i="1"/>
  <c r="AD216" i="1"/>
  <c r="AC216" i="1"/>
  <c r="AD215" i="1"/>
  <c r="AC215" i="1"/>
  <c r="AD214" i="1"/>
  <c r="AC214" i="1"/>
  <c r="AD213" i="1"/>
  <c r="AC213" i="1"/>
  <c r="AD212" i="1"/>
  <c r="AC212" i="1"/>
  <c r="AD211" i="1"/>
  <c r="AC211" i="1"/>
  <c r="AI208" i="1" l="1"/>
  <c r="AH208" i="1"/>
  <c r="AI207" i="1"/>
  <c r="AH207" i="1"/>
  <c r="AD208" i="1"/>
  <c r="AC208" i="1"/>
  <c r="AD207" i="1"/>
  <c r="AC207" i="1"/>
  <c r="AD206" i="1"/>
  <c r="AC206" i="1"/>
  <c r="AD205" i="1"/>
  <c r="AC205" i="1"/>
  <c r="AD204" i="1"/>
  <c r="AC204" i="1"/>
  <c r="AD203" i="1"/>
  <c r="AC203" i="1"/>
  <c r="AD202" i="1"/>
  <c r="AC202" i="1"/>
  <c r="AD201" i="1"/>
  <c r="AC201" i="1"/>
  <c r="AD200" i="1"/>
  <c r="AC200" i="1"/>
  <c r="AD199" i="1"/>
  <c r="AC199" i="1"/>
  <c r="AD198" i="1"/>
  <c r="AC198" i="1"/>
  <c r="AD197" i="1"/>
  <c r="AC197" i="1"/>
  <c r="AI178" i="1"/>
  <c r="AH178" i="1"/>
  <c r="AI176" i="1"/>
  <c r="AH176" i="1"/>
  <c r="AI175" i="1"/>
  <c r="AH175" i="1"/>
  <c r="AI174" i="1"/>
  <c r="AH174" i="1"/>
  <c r="AI173" i="1"/>
  <c r="AH173" i="1"/>
  <c r="AI172" i="1"/>
  <c r="AH172" i="1"/>
  <c r="AI171" i="1"/>
  <c r="AH171" i="1"/>
  <c r="AI170" i="1"/>
  <c r="AH170" i="1"/>
  <c r="AI169" i="1"/>
  <c r="AH169" i="1"/>
  <c r="AD180" i="1"/>
  <c r="AC180" i="1"/>
  <c r="AD179" i="1"/>
  <c r="AC179" i="1"/>
  <c r="AD178" i="1"/>
  <c r="AC178" i="1"/>
  <c r="AD177" i="1"/>
  <c r="AC177" i="1"/>
  <c r="AD176" i="1"/>
  <c r="AC176" i="1"/>
  <c r="AD175" i="1"/>
  <c r="AC175" i="1"/>
  <c r="AD174" i="1"/>
  <c r="AC174" i="1"/>
  <c r="AD173" i="1"/>
  <c r="AC173" i="1"/>
  <c r="AD172" i="1"/>
  <c r="AC172" i="1"/>
  <c r="AD171" i="1"/>
  <c r="AC171" i="1"/>
  <c r="AD170" i="1"/>
  <c r="AC170" i="1"/>
  <c r="AD169" i="1"/>
  <c r="AC169" i="1"/>
  <c r="AI166" i="1"/>
  <c r="AH166" i="1"/>
  <c r="AI165" i="1"/>
  <c r="AH165" i="1"/>
  <c r="AI164" i="1"/>
  <c r="AH164" i="1"/>
  <c r="AI162" i="1"/>
  <c r="AH162" i="1"/>
  <c r="AI161" i="1"/>
  <c r="AH161" i="1"/>
  <c r="AI160" i="1"/>
  <c r="AH160" i="1"/>
  <c r="AI159" i="1"/>
  <c r="AH159" i="1"/>
  <c r="AI156" i="1"/>
  <c r="AH156" i="1"/>
  <c r="AI155" i="1"/>
  <c r="AH155" i="1"/>
  <c r="AD166" i="1"/>
  <c r="AC166" i="1"/>
  <c r="AD165" i="1"/>
  <c r="AC165" i="1"/>
  <c r="AD164" i="1"/>
  <c r="AC164" i="1"/>
  <c r="AD163" i="1"/>
  <c r="AC163" i="1"/>
  <c r="AD162" i="1"/>
  <c r="AC162" i="1"/>
  <c r="AD161" i="1"/>
  <c r="AC161" i="1"/>
  <c r="AD160" i="1"/>
  <c r="AC160" i="1"/>
  <c r="AD159" i="1"/>
  <c r="AC159" i="1"/>
  <c r="AD158" i="1"/>
  <c r="AC158" i="1"/>
  <c r="AD157" i="1"/>
  <c r="AC157" i="1"/>
  <c r="AD156" i="1"/>
  <c r="AC156" i="1"/>
  <c r="AD155" i="1"/>
  <c r="AC155" i="1"/>
  <c r="AH152" i="1"/>
  <c r="AH151" i="1"/>
  <c r="AH150" i="1"/>
  <c r="AH149" i="1"/>
  <c r="AH148" i="1"/>
  <c r="AH147" i="1"/>
  <c r="AH146" i="1"/>
  <c r="AH145" i="1"/>
  <c r="AH144" i="1"/>
  <c r="AH143" i="1"/>
  <c r="AH142" i="1"/>
  <c r="AH141" i="1"/>
  <c r="AD152" i="1"/>
  <c r="AC152" i="1"/>
  <c r="AD151" i="1"/>
  <c r="AC151" i="1"/>
  <c r="AD150" i="1"/>
  <c r="AC150" i="1"/>
  <c r="AD149" i="1"/>
  <c r="AC149" i="1"/>
  <c r="AD148" i="1"/>
  <c r="AC148" i="1"/>
  <c r="AD147" i="1"/>
  <c r="AC147" i="1"/>
  <c r="AD146" i="1"/>
  <c r="AC146" i="1"/>
  <c r="AD145" i="1"/>
  <c r="AC145" i="1"/>
  <c r="AD144" i="1"/>
  <c r="AC144" i="1"/>
  <c r="AD143" i="1"/>
  <c r="AC143" i="1"/>
  <c r="AD142" i="1"/>
  <c r="AC142" i="1"/>
  <c r="AD141" i="1"/>
  <c r="AC141" i="1"/>
  <c r="AD138" i="1"/>
  <c r="AC138" i="1"/>
  <c r="AD137" i="1"/>
  <c r="AC137" i="1"/>
  <c r="AD136" i="1"/>
  <c r="AC136" i="1"/>
  <c r="AD135" i="1"/>
  <c r="AC135" i="1"/>
  <c r="AD134" i="1"/>
  <c r="AC134" i="1"/>
  <c r="AD133" i="1"/>
  <c r="AC133" i="1"/>
  <c r="AD132" i="1"/>
  <c r="AC132" i="1"/>
  <c r="AD131" i="1"/>
  <c r="AC131" i="1"/>
  <c r="AD130" i="1"/>
  <c r="AC130" i="1"/>
  <c r="AD129" i="1"/>
  <c r="AC129" i="1"/>
  <c r="AD128" i="1"/>
  <c r="AC128" i="1"/>
  <c r="AD127" i="1"/>
  <c r="AC127" i="1"/>
  <c r="S265" i="1" l="1"/>
  <c r="P265" i="1"/>
  <c r="O265" i="1"/>
  <c r="N265" i="1"/>
  <c r="M265" i="1"/>
  <c r="L265" i="1"/>
  <c r="K265" i="1"/>
  <c r="J265" i="1"/>
  <c r="I265" i="1"/>
  <c r="H265" i="1"/>
  <c r="G265" i="1"/>
  <c r="F265" i="1"/>
  <c r="E265" i="1"/>
  <c r="D265" i="1"/>
  <c r="C265" i="1"/>
  <c r="S251" i="1" l="1"/>
  <c r="P251" i="1"/>
  <c r="O251" i="1"/>
  <c r="N251" i="1"/>
  <c r="M251" i="1"/>
  <c r="L251" i="1"/>
  <c r="K251" i="1"/>
  <c r="J251" i="1"/>
  <c r="I251" i="1"/>
  <c r="H251" i="1"/>
  <c r="G251" i="1"/>
  <c r="F251" i="1"/>
  <c r="E251" i="1"/>
  <c r="D251" i="1"/>
  <c r="C251" i="1"/>
  <c r="P223" i="1" l="1"/>
  <c r="S223" i="1"/>
  <c r="S237" i="1" l="1"/>
  <c r="P237" i="1"/>
  <c r="O237" i="1"/>
  <c r="N237" i="1"/>
  <c r="M237" i="1"/>
  <c r="L237" i="1"/>
  <c r="K237" i="1"/>
  <c r="J237" i="1"/>
  <c r="I237" i="1"/>
  <c r="H237" i="1"/>
  <c r="G237" i="1"/>
  <c r="F237" i="1"/>
  <c r="E237" i="1"/>
  <c r="D237" i="1"/>
  <c r="C237" i="1"/>
  <c r="N223" i="1" l="1"/>
  <c r="O223" i="1"/>
  <c r="N69" i="1" l="1"/>
  <c r="M69" i="1"/>
  <c r="N83" i="1"/>
  <c r="M83" i="1"/>
  <c r="N97" i="1"/>
  <c r="M97" i="1"/>
  <c r="N111" i="1"/>
  <c r="M111" i="1"/>
  <c r="N125" i="1"/>
  <c r="M125" i="1"/>
  <c r="N139" i="1"/>
  <c r="M139" i="1"/>
  <c r="N153" i="1"/>
  <c r="M153" i="1"/>
  <c r="N167" i="1"/>
  <c r="M167" i="1"/>
  <c r="M223" i="1" l="1"/>
  <c r="L223" i="1"/>
  <c r="K223" i="1"/>
  <c r="J223" i="1"/>
  <c r="I223" i="1"/>
  <c r="H223" i="1"/>
  <c r="G223" i="1"/>
  <c r="F223" i="1"/>
  <c r="E223" i="1"/>
  <c r="D223" i="1"/>
  <c r="C223" i="1"/>
  <c r="S209" i="1" l="1"/>
  <c r="P209" i="1"/>
  <c r="O209" i="1"/>
  <c r="N209" i="1"/>
  <c r="M209" i="1"/>
  <c r="K209" i="1"/>
  <c r="I209" i="1"/>
  <c r="G209" i="1"/>
  <c r="F209" i="1"/>
  <c r="E209" i="1"/>
  <c r="D209" i="1"/>
  <c r="C209" i="1"/>
  <c r="L209" i="1" l="1"/>
  <c r="J209" i="1"/>
  <c r="H209" i="1"/>
  <c r="F24" i="1" l="1"/>
  <c r="G24" i="1"/>
  <c r="H24" i="1"/>
  <c r="I24" i="1"/>
  <c r="K24" i="1"/>
  <c r="H29" i="1"/>
  <c r="H33" i="1"/>
  <c r="L33" i="1"/>
  <c r="L39" i="1" s="1"/>
  <c r="H34" i="1"/>
  <c r="J34" i="1"/>
  <c r="L34" i="1"/>
  <c r="R34" i="1"/>
  <c r="R39" i="1" s="1"/>
  <c r="V34" i="1"/>
  <c r="H35" i="1"/>
  <c r="J35" i="1"/>
  <c r="L35" i="1"/>
  <c r="R35" i="1"/>
  <c r="V35" i="1"/>
  <c r="H36" i="1"/>
  <c r="J36" i="1"/>
  <c r="L36" i="1"/>
  <c r="V36" i="1"/>
  <c r="H37" i="1"/>
  <c r="J37" i="1"/>
  <c r="L37" i="1"/>
  <c r="S37" i="1"/>
  <c r="S39" i="1" s="1"/>
  <c r="H38" i="1"/>
  <c r="J38" i="1"/>
  <c r="L38" i="1"/>
  <c r="B39" i="1"/>
  <c r="C39" i="1"/>
  <c r="D39" i="1"/>
  <c r="E39" i="1"/>
  <c r="F39" i="1"/>
  <c r="G39" i="1"/>
  <c r="I39" i="1"/>
  <c r="K39" i="1"/>
  <c r="O39" i="1"/>
  <c r="P39" i="1"/>
  <c r="Q39" i="1"/>
  <c r="U39" i="1"/>
  <c r="W39" i="1"/>
  <c r="H46" i="1"/>
  <c r="H47" i="1"/>
  <c r="H48" i="1"/>
  <c r="H49" i="1"/>
  <c r="H50" i="1"/>
  <c r="H51" i="1"/>
  <c r="H52" i="1"/>
  <c r="B54" i="1"/>
  <c r="C54" i="1"/>
  <c r="D54" i="1"/>
  <c r="E54" i="1"/>
  <c r="F54" i="1"/>
  <c r="G54" i="1"/>
  <c r="I54" i="1"/>
  <c r="J54" i="1"/>
  <c r="K54" i="1"/>
  <c r="L54" i="1"/>
  <c r="O54" i="1"/>
  <c r="P54" i="1"/>
  <c r="Q54" i="1"/>
  <c r="Q69" i="1" s="1"/>
  <c r="R54" i="1"/>
  <c r="S54" i="1"/>
  <c r="U54" i="1"/>
  <c r="V54" i="1"/>
  <c r="W54" i="1"/>
  <c r="B69" i="1"/>
  <c r="C69" i="1"/>
  <c r="D69" i="1"/>
  <c r="E69" i="1"/>
  <c r="F69" i="1"/>
  <c r="G69" i="1"/>
  <c r="H69" i="1"/>
  <c r="I69" i="1"/>
  <c r="J69" i="1"/>
  <c r="K69" i="1"/>
  <c r="L69" i="1"/>
  <c r="L111" i="1" s="1"/>
  <c r="O69" i="1"/>
  <c r="P69" i="1"/>
  <c r="R69" i="1"/>
  <c r="S69" i="1"/>
  <c r="B83" i="1"/>
  <c r="C83" i="1"/>
  <c r="D83" i="1"/>
  <c r="E83" i="1"/>
  <c r="F83" i="1"/>
  <c r="G83" i="1"/>
  <c r="H83" i="1"/>
  <c r="I83" i="1"/>
  <c r="J83" i="1"/>
  <c r="K83" i="1"/>
  <c r="L83" i="1"/>
  <c r="O83" i="1"/>
  <c r="P83" i="1"/>
  <c r="R83" i="1"/>
  <c r="R139" i="1" s="1"/>
  <c r="R209" i="1" s="1"/>
  <c r="S83" i="1"/>
  <c r="B97" i="1"/>
  <c r="C97" i="1"/>
  <c r="D97" i="1"/>
  <c r="E97" i="1"/>
  <c r="F97" i="1"/>
  <c r="G97" i="1"/>
  <c r="H97" i="1"/>
  <c r="I97" i="1"/>
  <c r="J97" i="1"/>
  <c r="J125" i="1" s="1"/>
  <c r="K97" i="1"/>
  <c r="L97" i="1"/>
  <c r="O97" i="1"/>
  <c r="P97" i="1"/>
  <c r="R97" i="1"/>
  <c r="R167" i="1" s="1"/>
  <c r="R237" i="1" s="1"/>
  <c r="S97" i="1"/>
  <c r="B111" i="1"/>
  <c r="C111" i="1"/>
  <c r="D111" i="1"/>
  <c r="E111" i="1"/>
  <c r="F111" i="1"/>
  <c r="G111" i="1"/>
  <c r="H111" i="1"/>
  <c r="I111" i="1"/>
  <c r="K111" i="1"/>
  <c r="O111" i="1"/>
  <c r="P111" i="1"/>
  <c r="R111" i="1"/>
  <c r="R181" i="1" s="1"/>
  <c r="R251" i="1" s="1"/>
  <c r="S111" i="1"/>
  <c r="B125" i="1"/>
  <c r="C125" i="1"/>
  <c r="D125" i="1"/>
  <c r="E125" i="1"/>
  <c r="F125" i="1"/>
  <c r="G125" i="1"/>
  <c r="H125" i="1"/>
  <c r="I125" i="1"/>
  <c r="K125" i="1"/>
  <c r="L125" i="1"/>
  <c r="O125" i="1"/>
  <c r="P125" i="1"/>
  <c r="R125" i="1"/>
  <c r="R195" i="1" s="1"/>
  <c r="R265" i="1" s="1"/>
  <c r="S125" i="1"/>
  <c r="C139" i="1"/>
  <c r="D139" i="1"/>
  <c r="E139" i="1"/>
  <c r="F139" i="1"/>
  <c r="G139" i="1"/>
  <c r="H139" i="1"/>
  <c r="I139" i="1"/>
  <c r="J139" i="1"/>
  <c r="J153" i="1" s="1"/>
  <c r="K139" i="1"/>
  <c r="L139" i="1"/>
  <c r="O139" i="1"/>
  <c r="P139" i="1"/>
  <c r="S139" i="1"/>
  <c r="C153" i="1"/>
  <c r="D153" i="1"/>
  <c r="E153" i="1"/>
  <c r="F153" i="1"/>
  <c r="G153" i="1"/>
  <c r="H153" i="1"/>
  <c r="I153" i="1"/>
  <c r="K153" i="1"/>
  <c r="L153" i="1"/>
  <c r="O153" i="1"/>
  <c r="P153" i="1"/>
  <c r="S153" i="1"/>
  <c r="C167" i="1"/>
  <c r="D167" i="1"/>
  <c r="E167" i="1"/>
  <c r="F167" i="1"/>
  <c r="G167" i="1"/>
  <c r="H167" i="1"/>
  <c r="I167" i="1"/>
  <c r="J167" i="1"/>
  <c r="K167" i="1"/>
  <c r="L167" i="1"/>
  <c r="O167" i="1"/>
  <c r="P167" i="1"/>
  <c r="S167" i="1"/>
  <c r="C181" i="1"/>
  <c r="D181" i="1"/>
  <c r="E181" i="1"/>
  <c r="F181" i="1"/>
  <c r="G181" i="1"/>
  <c r="H181" i="1"/>
  <c r="I181" i="1"/>
  <c r="J181" i="1"/>
  <c r="K181" i="1"/>
  <c r="L181" i="1"/>
  <c r="M181" i="1"/>
  <c r="N181" i="1"/>
  <c r="O181" i="1"/>
  <c r="P181" i="1"/>
  <c r="S181" i="1"/>
  <c r="C195" i="1"/>
  <c r="D195" i="1"/>
  <c r="E195" i="1"/>
  <c r="F195" i="1"/>
  <c r="G195" i="1"/>
  <c r="H195" i="1"/>
  <c r="I195" i="1"/>
  <c r="J195" i="1"/>
  <c r="K195" i="1"/>
  <c r="L195" i="1"/>
  <c r="M195" i="1"/>
  <c r="N195" i="1"/>
  <c r="O195" i="1"/>
  <c r="P195" i="1"/>
  <c r="S195" i="1"/>
  <c r="U281" i="1"/>
  <c r="V281" i="1"/>
  <c r="W281" i="1"/>
  <c r="J111" i="1" l="1"/>
  <c r="V39" i="1"/>
  <c r="Q83" i="1"/>
  <c r="Q97" i="1"/>
  <c r="Q167" i="1" s="1"/>
  <c r="Q237" i="1" s="1"/>
  <c r="Q111" i="1"/>
  <c r="Q181" i="1" s="1"/>
  <c r="Q251" i="1" s="1"/>
  <c r="Q125" i="1"/>
  <c r="Q195" i="1" s="1"/>
  <c r="Q265" i="1" s="1"/>
  <c r="R153" i="1"/>
  <c r="R223" i="1" s="1"/>
  <c r="J39" i="1"/>
  <c r="H39" i="1"/>
  <c r="H54" i="1"/>
  <c r="Q153" i="1" l="1"/>
  <c r="Q223" i="1" s="1"/>
  <c r="Q139" i="1"/>
  <c r="Q209" i="1" s="1"/>
</calcChain>
</file>

<file path=xl/sharedStrings.xml><?xml version="1.0" encoding="utf-8"?>
<sst xmlns="http://schemas.openxmlformats.org/spreadsheetml/2006/main" count="325" uniqueCount="102">
  <si>
    <t>T.C.</t>
  </si>
  <si>
    <t>CREC.</t>
  </si>
  <si>
    <t>DEMANDA</t>
  </si>
  <si>
    <t>VENTA</t>
  </si>
  <si>
    <t>RECOMPRAS</t>
  </si>
  <si>
    <t xml:space="preserve">             PARTICIPANTES</t>
  </si>
  <si>
    <t>PRECIO</t>
  </si>
  <si>
    <t>PARAL.</t>
  </si>
  <si>
    <t xml:space="preserve">          FIN DE MES</t>
  </si>
  <si>
    <t>NO</t>
  </si>
  <si>
    <t>EFECTIVA</t>
  </si>
  <si>
    <t>B.C.B.</t>
  </si>
  <si>
    <t>SESIO-</t>
  </si>
  <si>
    <t>BASE</t>
  </si>
  <si>
    <t>COMPRA</t>
  </si>
  <si>
    <t>PROMEDIO</t>
  </si>
  <si>
    <t xml:space="preserve"> VENTA</t>
  </si>
  <si>
    <t>ADJUDICADA</t>
  </si>
  <si>
    <t>RECHA-</t>
  </si>
  <si>
    <t>ADJUDI-</t>
  </si>
  <si>
    <t>NES</t>
  </si>
  <si>
    <t>(3)</t>
  </si>
  <si>
    <t>ZADOS</t>
  </si>
  <si>
    <t>CADOS</t>
  </si>
  <si>
    <t>1997</t>
  </si>
  <si>
    <t>ENE</t>
  </si>
  <si>
    <t>FEB</t>
  </si>
  <si>
    <t>MAR</t>
  </si>
  <si>
    <t>ABR</t>
  </si>
  <si>
    <t>MAY</t>
  </si>
  <si>
    <t>JUN</t>
  </si>
  <si>
    <t>JUL</t>
  </si>
  <si>
    <t>AGO</t>
  </si>
  <si>
    <t>SEP</t>
  </si>
  <si>
    <t>OCT</t>
  </si>
  <si>
    <t>NOV</t>
  </si>
  <si>
    <t>DIC</t>
  </si>
  <si>
    <t>TOTAL</t>
  </si>
  <si>
    <t>PERÍODO</t>
  </si>
  <si>
    <t>Nº</t>
  </si>
  <si>
    <t>MÁXIMO</t>
  </si>
  <si>
    <t>MÍNIMO</t>
  </si>
  <si>
    <t>: BANCO CENTRAL DE BOLIVIA - ASESORÍA DE POLÍTICA ECONÓMICA - ÁREA DEL SECTOR EXTERNO</t>
  </si>
  <si>
    <t xml:space="preserve">  (2) El precio oficial de compra es fijado mediante R.S. 042/89 , 051/89 y D.S. 22139 del 21/Feb/89 ( Art.  Quinto )</t>
  </si>
  <si>
    <t xml:space="preserve">    ENE</t>
  </si>
  <si>
    <t xml:space="preserve">    FEB</t>
  </si>
  <si>
    <t xml:space="preserve">    MAR</t>
  </si>
  <si>
    <t xml:space="preserve">    ABR</t>
  </si>
  <si>
    <t xml:space="preserve">    MAY</t>
  </si>
  <si>
    <t xml:space="preserve">    JUN</t>
  </si>
  <si>
    <t xml:space="preserve">    JUL</t>
  </si>
  <si>
    <t xml:space="preserve">    AGO</t>
  </si>
  <si>
    <t xml:space="preserve">    SEP</t>
  </si>
  <si>
    <t xml:space="preserve">    OCT</t>
  </si>
  <si>
    <t xml:space="preserve">    NOV</t>
  </si>
  <si>
    <t xml:space="preserve">    DIC</t>
  </si>
  <si>
    <t xml:space="preserve">  (3) Sólo es de referencia</t>
  </si>
  <si>
    <t xml:space="preserve">    JUN </t>
  </si>
  <si>
    <t>BOLSÍN - PRINCIPALES INDICADORES</t>
  </si>
  <si>
    <t>: (1) Este promedio esta calculado con los tipos de cambio de los días en que se efectúa el Bolsín.</t>
  </si>
  <si>
    <t>T  I  P  O    D  E    C  A  M  B  I  O</t>
  </si>
  <si>
    <t>En $us</t>
  </si>
  <si>
    <t>1998</t>
  </si>
  <si>
    <t>PROMEDIO ANUAL</t>
  </si>
  <si>
    <t>1999</t>
  </si>
  <si>
    <t xml:space="preserve">  (2) El precio oficial de compra es fijado por RS Nº 042/89, 051/89 y DS Nº 22139 del 21/Feb/89 (Art. Quinto)</t>
  </si>
  <si>
    <r>
      <t>COMPRA</t>
    </r>
    <r>
      <rPr>
        <b/>
        <vertAlign val="superscript"/>
        <sz val="12"/>
        <rFont val="Arial"/>
        <family val="2"/>
      </rPr>
      <t xml:space="preserve"> (2)</t>
    </r>
  </si>
  <si>
    <t xml:space="preserve">   SEP</t>
  </si>
  <si>
    <t xml:space="preserve">   OCT</t>
  </si>
  <si>
    <t xml:space="preserve">   NOV</t>
  </si>
  <si>
    <t xml:space="preserve">   DIC</t>
  </si>
  <si>
    <r>
      <t>VENTA</t>
    </r>
    <r>
      <rPr>
        <b/>
        <vertAlign val="superscript"/>
        <sz val="12"/>
        <rFont val="Arial"/>
        <family val="2"/>
      </rPr>
      <t xml:space="preserve"> </t>
    </r>
  </si>
  <si>
    <t xml:space="preserve">  DIC</t>
  </si>
  <si>
    <t>MONTO</t>
  </si>
  <si>
    <r>
      <t>COMPRA</t>
    </r>
    <r>
      <rPr>
        <b/>
        <vertAlign val="superscript"/>
        <sz val="12"/>
        <rFont val="Arial"/>
        <family val="2"/>
      </rPr>
      <t xml:space="preserve"> </t>
    </r>
  </si>
  <si>
    <t xml:space="preserve">  (2)  Hasta mayo 2005, solo de referencia. A partir de junio 2005, promedio de los tipos de cambio estándar y preferencial ponderado por el monto de operación, reportado por el Sistema Financiero.</t>
  </si>
  <si>
    <r>
      <t>VENTA</t>
    </r>
    <r>
      <rPr>
        <b/>
        <vertAlign val="superscript"/>
        <sz val="12"/>
        <rFont val="Arial"/>
        <family val="2"/>
      </rPr>
      <t xml:space="preserve"> (2)</t>
    </r>
  </si>
  <si>
    <r>
      <t>OFERTADO</t>
    </r>
    <r>
      <rPr>
        <b/>
        <vertAlign val="superscript"/>
        <sz val="12"/>
        <rFont val="Arial"/>
        <family val="2"/>
      </rPr>
      <t xml:space="preserve"> (3)</t>
    </r>
  </si>
  <si>
    <r>
      <t>DEMANDADO</t>
    </r>
    <r>
      <rPr>
        <b/>
        <vertAlign val="superscript"/>
        <sz val="12"/>
        <rFont val="Arial"/>
        <family val="2"/>
      </rPr>
      <t>(3)</t>
    </r>
  </si>
  <si>
    <r>
      <t xml:space="preserve">ADJUDICADO </t>
    </r>
    <r>
      <rPr>
        <b/>
        <vertAlign val="superscript"/>
        <sz val="12"/>
        <rFont val="Arial"/>
        <family val="2"/>
      </rPr>
      <t xml:space="preserve"> (3)</t>
    </r>
  </si>
  <si>
    <t>ELABORACIÓN:</t>
  </si>
  <si>
    <t>NOTAS:</t>
  </si>
  <si>
    <t xml:space="preserve"> BANCO CENTRAL DE BOLIVIA - ASESORÍA DE POLÍTICA ECONÓMICA -  SECTOR EXTERNO</t>
  </si>
  <si>
    <t xml:space="preserve">  (1) Promedio calculado con los tipos de cambio de los días hábiles en que se efectúa el Bolsín. El tipo de cambio corresponde al día en que se realiza la Sesión del Bolsín.</t>
  </si>
  <si>
    <t xml:space="preserve">  (3) Los montos corresponden al día de la sesión del Bolsín. El promedio anual se refiere al monto total acumulado del año.</t>
  </si>
  <si>
    <r>
      <t>PROMEDIO OFICIAL BOLSIN</t>
    </r>
    <r>
      <rPr>
        <b/>
        <vertAlign val="superscript"/>
        <sz val="12"/>
        <rFont val="Arial"/>
        <family val="2"/>
      </rPr>
      <t>(1)</t>
    </r>
  </si>
  <si>
    <t xml:space="preserve">    SEP </t>
  </si>
  <si>
    <t xml:space="preserve">    OCT </t>
  </si>
  <si>
    <t xml:space="preserve"> </t>
  </si>
  <si>
    <t xml:space="preserve">         (En bolivianos por  $us)</t>
  </si>
  <si>
    <t>PARALELO</t>
  </si>
  <si>
    <t xml:space="preserve">Compra </t>
  </si>
  <si>
    <t>Venta</t>
  </si>
  <si>
    <t xml:space="preserve">Oficial </t>
  </si>
  <si>
    <t>Paralelo</t>
  </si>
  <si>
    <t>Mensual</t>
  </si>
  <si>
    <t>Oficial</t>
  </si>
  <si>
    <t>Diario</t>
  </si>
  <si>
    <t xml:space="preserve">   JUN</t>
  </si>
  <si>
    <t xml:space="preserve">   JUL</t>
  </si>
  <si>
    <t xml:space="preserve">   AGO</t>
  </si>
  <si>
    <t>PROM. ANUAL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</si>
</sst>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dd/mm/yy_)"/>
    <numFmt numFmtId="165" formatCode="dd\-mmm\-yy_)"/>
    <numFmt numFmtId="166" formatCode="#,##0.0000_);\(#,##0.0000\)"/>
    <numFmt numFmtId="167" formatCode="0.0000"/>
  </numFmts>
  <fonts count="29" x14ac:knownFonts="1">
    <font>
      <sz val="12"/>
      <name val="Courier"/>
    </font>
    <font>
      <sz val="10"/>
      <name val="Arial"/>
      <family val="2"/>
    </font>
    <font>
      <sz val="1"/>
      <color indexed="8"/>
      <name val="Courier"/>
      <family val="3"/>
    </font>
    <font>
      <sz val="12"/>
      <name val="Arial"/>
      <family val="2"/>
    </font>
    <font>
      <sz val="12"/>
      <color indexed="8"/>
      <name val="Arial"/>
      <family val="2"/>
    </font>
    <font>
      <sz val="13"/>
      <name val="Arial"/>
      <family val="2"/>
    </font>
    <font>
      <sz val="13"/>
      <color indexed="8"/>
      <name val="Arial"/>
      <family val="2"/>
    </font>
    <font>
      <b/>
      <sz val="13"/>
      <color indexed="8"/>
      <name val="Arial"/>
      <family val="2"/>
    </font>
    <font>
      <sz val="11"/>
      <name val="Arial"/>
      <family val="2"/>
    </font>
    <font>
      <b/>
      <sz val="13"/>
      <name val="Arial"/>
      <family val="2"/>
    </font>
    <font>
      <b/>
      <sz val="12"/>
      <name val="Arial"/>
      <family val="2"/>
    </font>
    <font>
      <b/>
      <sz val="12"/>
      <color indexed="8"/>
      <name val="Arial"/>
      <family val="2"/>
    </font>
    <font>
      <sz val="10"/>
      <name val="Arial"/>
      <family val="2"/>
    </font>
    <font>
      <b/>
      <sz val="12"/>
      <color indexed="10"/>
      <name val="Arial"/>
      <family val="2"/>
    </font>
    <font>
      <sz val="12"/>
      <name val="Courier"/>
      <family val="3"/>
    </font>
    <font>
      <sz val="10"/>
      <color indexed="8"/>
      <name val="Arial"/>
      <family val="2"/>
    </font>
    <font>
      <b/>
      <vertAlign val="superscript"/>
      <sz val="12"/>
      <name val="Arial"/>
      <family val="2"/>
    </font>
    <font>
      <sz val="8"/>
      <name val="Arial"/>
      <family val="2"/>
    </font>
    <font>
      <b/>
      <sz val="15"/>
      <name val="Times New Roman"/>
      <family val="1"/>
    </font>
    <font>
      <b/>
      <sz val="15"/>
      <color indexed="8"/>
      <name val="Times New Roman"/>
      <family val="1"/>
    </font>
    <font>
      <b/>
      <sz val="14"/>
      <name val="Times New Roman"/>
      <family val="1"/>
    </font>
    <font>
      <b/>
      <sz val="14"/>
      <color indexed="8"/>
      <name val="Times New Roman"/>
      <family val="1"/>
    </font>
    <font>
      <b/>
      <sz val="22"/>
      <name val="Times New Roman"/>
      <family val="1"/>
    </font>
    <font>
      <b/>
      <sz val="22"/>
      <color indexed="8"/>
      <name val="Times New Roman"/>
      <family val="1"/>
    </font>
    <font>
      <b/>
      <sz val="16"/>
      <name val="Times New Roman"/>
      <family val="1"/>
    </font>
    <font>
      <b/>
      <sz val="24"/>
      <name val="Times New Roman"/>
      <family val="1"/>
    </font>
    <font>
      <sz val="14"/>
      <name val="Times New Roman"/>
      <family val="1"/>
    </font>
    <font>
      <sz val="14"/>
      <color indexed="8"/>
      <name val="Times New Roman"/>
      <family val="1"/>
    </font>
    <font>
      <b/>
      <sz val="12"/>
      <color rgb="FFFF0000"/>
      <name val="Arial"/>
      <family val="2"/>
    </font>
  </fonts>
  <fills count="3">
    <fill>
      <patternFill patternType="none"/>
    </fill>
    <fill>
      <patternFill patternType="gray125"/>
    </fill>
    <fill>
      <patternFill patternType="solid">
        <fgColor rgb="FFFFFF00"/>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9">
    <xf numFmtId="0" fontId="0" fillId="0" borderId="0"/>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43" fontId="1" fillId="0" borderId="0" applyFont="0" applyFill="0" applyBorder="0" applyAlignment="0" applyProtection="0"/>
  </cellStyleXfs>
  <cellXfs count="250">
    <xf numFmtId="0" fontId="0" fillId="0" borderId="0" xfId="0"/>
    <xf numFmtId="0" fontId="3" fillId="0" borderId="0" xfId="0" applyFont="1" applyAlignment="1">
      <alignment vertical="center"/>
    </xf>
    <xf numFmtId="0" fontId="3" fillId="0" borderId="0" xfId="0" applyFont="1" applyFill="1" applyAlignment="1">
      <alignment vertical="center"/>
    </xf>
    <xf numFmtId="0" fontId="4" fillId="0" borderId="0" xfId="0" applyFont="1" applyFill="1" applyAlignment="1">
      <alignment vertical="center"/>
    </xf>
    <xf numFmtId="0" fontId="3" fillId="0" borderId="1" xfId="0" applyFont="1" applyFill="1" applyBorder="1" applyAlignment="1">
      <alignment vertical="center"/>
    </xf>
    <xf numFmtId="0" fontId="3" fillId="0" borderId="2" xfId="0" applyFont="1" applyFill="1" applyBorder="1" applyAlignment="1">
      <alignment vertical="center"/>
    </xf>
    <xf numFmtId="166" fontId="3" fillId="0" borderId="2" xfId="0" applyNumberFormat="1" applyFont="1" applyFill="1" applyBorder="1" applyAlignment="1" applyProtection="1">
      <alignment vertical="center"/>
    </xf>
    <xf numFmtId="0" fontId="3" fillId="0" borderId="3" xfId="0" applyFont="1" applyFill="1" applyBorder="1" applyAlignment="1">
      <alignment vertical="center"/>
    </xf>
    <xf numFmtId="0" fontId="4" fillId="0" borderId="3" xfId="0" applyFont="1" applyFill="1" applyBorder="1" applyAlignment="1">
      <alignment vertical="center"/>
    </xf>
    <xf numFmtId="166" fontId="3" fillId="0" borderId="0" xfId="0" applyNumberFormat="1" applyFont="1" applyAlignment="1" applyProtection="1">
      <alignment vertical="center"/>
    </xf>
    <xf numFmtId="0" fontId="3" fillId="0" borderId="0" xfId="0" applyFont="1" applyAlignment="1"/>
    <xf numFmtId="0" fontId="4" fillId="0" borderId="0" xfId="0" applyFont="1" applyFill="1" applyAlignment="1"/>
    <xf numFmtId="0" fontId="3" fillId="0" borderId="0" xfId="0" applyFont="1" applyFill="1" applyAlignment="1" applyProtection="1">
      <alignment horizontal="center" vertical="center"/>
    </xf>
    <xf numFmtId="165" fontId="5" fillId="0" borderId="0" xfId="0" applyNumberFormat="1" applyFont="1" applyFill="1" applyAlignment="1" applyProtection="1"/>
    <xf numFmtId="37" fontId="5" fillId="0" borderId="0" xfId="0" applyNumberFormat="1" applyFont="1" applyFill="1" applyAlignment="1" applyProtection="1">
      <alignment vertical="center"/>
    </xf>
    <xf numFmtId="0" fontId="6" fillId="0" borderId="0" xfId="0" applyFont="1" applyFill="1" applyAlignment="1">
      <alignment vertical="center"/>
    </xf>
    <xf numFmtId="37" fontId="6" fillId="0" borderId="0" xfId="0" applyNumberFormat="1" applyFont="1" applyFill="1" applyProtection="1"/>
    <xf numFmtId="0" fontId="4" fillId="0" borderId="0" xfId="0" applyFont="1" applyFill="1" applyAlignment="1">
      <alignment horizontal="right" vertical="center"/>
    </xf>
    <xf numFmtId="0" fontId="3" fillId="0" borderId="2" xfId="0" applyFont="1" applyFill="1" applyBorder="1" applyAlignment="1">
      <alignment horizontal="right" vertical="center"/>
    </xf>
    <xf numFmtId="0" fontId="4" fillId="0" borderId="0" xfId="0" applyFont="1" applyFill="1" applyAlignment="1">
      <alignment horizontal="right"/>
    </xf>
    <xf numFmtId="0" fontId="3" fillId="0" borderId="0" xfId="0" applyFont="1" applyAlignment="1">
      <alignment horizontal="right" vertical="center"/>
    </xf>
    <xf numFmtId="37" fontId="5" fillId="0" borderId="0" xfId="0" applyNumberFormat="1" applyFont="1" applyFill="1" applyProtection="1"/>
    <xf numFmtId="0" fontId="6" fillId="0" borderId="0" xfId="0" applyFont="1" applyFill="1" applyProtection="1"/>
    <xf numFmtId="166" fontId="6" fillId="0" borderId="0" xfId="0" applyNumberFormat="1" applyFont="1" applyFill="1" applyAlignment="1" applyProtection="1">
      <alignment vertical="center"/>
    </xf>
    <xf numFmtId="0" fontId="4" fillId="0" borderId="0" xfId="0" applyFont="1" applyFill="1" applyBorder="1" applyAlignment="1">
      <alignment vertical="center"/>
    </xf>
    <xf numFmtId="0" fontId="3" fillId="0" borderId="4" xfId="0" applyFont="1" applyBorder="1" applyAlignment="1">
      <alignment vertical="center"/>
    </xf>
    <xf numFmtId="37" fontId="5" fillId="0" borderId="0" xfId="0" applyNumberFormat="1" applyFont="1" applyFill="1" applyBorder="1" applyAlignment="1" applyProtection="1">
      <alignment vertical="center"/>
    </xf>
    <xf numFmtId="37" fontId="5" fillId="0" borderId="0" xfId="0" applyNumberFormat="1" applyFont="1" applyFill="1" applyBorder="1" applyProtection="1"/>
    <xf numFmtId="0" fontId="3" fillId="0" borderId="0" xfId="0" applyFont="1" applyFill="1" applyBorder="1" applyAlignment="1" applyProtection="1">
      <alignment horizontal="center" vertical="center"/>
    </xf>
    <xf numFmtId="37" fontId="6" fillId="0" borderId="0" xfId="0" applyNumberFormat="1" applyFont="1" applyFill="1" applyBorder="1" applyProtection="1"/>
    <xf numFmtId="166" fontId="4" fillId="0" borderId="0" xfId="0" applyNumberFormat="1" applyFont="1" applyFill="1" applyBorder="1" applyAlignment="1" applyProtection="1">
      <alignment vertical="center"/>
    </xf>
    <xf numFmtId="166" fontId="5" fillId="0" borderId="0" xfId="0" applyNumberFormat="1" applyFont="1" applyFill="1" applyBorder="1" applyProtection="1"/>
    <xf numFmtId="0" fontId="6" fillId="0" borderId="0" xfId="0" applyFont="1" applyFill="1" applyBorder="1" applyAlignment="1">
      <alignment vertical="center"/>
    </xf>
    <xf numFmtId="37" fontId="9" fillId="0" borderId="0" xfId="0" applyNumberFormat="1" applyFont="1" applyFill="1" applyBorder="1" applyProtection="1"/>
    <xf numFmtId="0" fontId="10" fillId="0" borderId="3" xfId="0" applyFont="1" applyFill="1" applyBorder="1" applyAlignment="1">
      <alignment vertical="center"/>
    </xf>
    <xf numFmtId="0" fontId="10" fillId="0" borderId="0" xfId="0" applyFont="1" applyAlignment="1">
      <alignment vertical="center"/>
    </xf>
    <xf numFmtId="166" fontId="7" fillId="0" borderId="4" xfId="0" applyNumberFormat="1" applyFont="1" applyFill="1" applyBorder="1" applyAlignment="1" applyProtection="1">
      <alignment vertical="center"/>
    </xf>
    <xf numFmtId="0" fontId="11" fillId="0" borderId="3" xfId="0" applyFont="1" applyFill="1" applyBorder="1" applyAlignment="1">
      <alignment vertical="center"/>
    </xf>
    <xf numFmtId="0" fontId="11" fillId="0" borderId="0" xfId="0" applyFont="1" applyFill="1" applyBorder="1" applyAlignment="1">
      <alignment vertical="center"/>
    </xf>
    <xf numFmtId="37" fontId="9" fillId="0" borderId="0" xfId="0" applyNumberFormat="1" applyFont="1" applyFill="1" applyBorder="1" applyAlignment="1" applyProtection="1">
      <alignment vertical="center"/>
    </xf>
    <xf numFmtId="37" fontId="6" fillId="0" borderId="0" xfId="0" applyNumberFormat="1" applyFont="1" applyFill="1" applyBorder="1" applyAlignment="1" applyProtection="1">
      <alignment vertical="center"/>
    </xf>
    <xf numFmtId="37" fontId="6" fillId="0" borderId="0" xfId="0" applyNumberFormat="1" applyFont="1" applyFill="1" applyAlignment="1" applyProtection="1">
      <alignment vertical="center"/>
    </xf>
    <xf numFmtId="0" fontId="5" fillId="0" borderId="0" xfId="0" applyFont="1" applyAlignment="1">
      <alignment vertical="center"/>
    </xf>
    <xf numFmtId="0" fontId="0" fillId="0" borderId="0" xfId="0" applyAlignment="1">
      <alignment vertical="center"/>
    </xf>
    <xf numFmtId="3" fontId="9" fillId="0" borderId="0" xfId="8" applyNumberFormat="1" applyFont="1" applyFill="1" applyBorder="1" applyAlignment="1" applyProtection="1">
      <alignment vertical="center"/>
    </xf>
    <xf numFmtId="37" fontId="6" fillId="0" borderId="0" xfId="0" applyNumberFormat="1" applyFont="1" applyFill="1" applyBorder="1" applyAlignment="1">
      <alignment vertical="center"/>
    </xf>
    <xf numFmtId="37" fontId="9" fillId="0" borderId="0" xfId="8" applyNumberFormat="1" applyFont="1" applyFill="1" applyBorder="1" applyAlignment="1" applyProtection="1">
      <alignment vertical="center"/>
    </xf>
    <xf numFmtId="37" fontId="0" fillId="0" borderId="0" xfId="0" applyNumberFormat="1" applyAlignment="1">
      <alignment vertical="center"/>
    </xf>
    <xf numFmtId="37" fontId="3" fillId="0" borderId="0" xfId="0" applyNumberFormat="1" applyFont="1" applyAlignment="1">
      <alignment vertical="center"/>
    </xf>
    <xf numFmtId="37" fontId="0" fillId="0" borderId="0" xfId="0" applyNumberFormat="1" applyBorder="1" applyAlignment="1">
      <alignment vertical="center"/>
    </xf>
    <xf numFmtId="37" fontId="3" fillId="0" borderId="0" xfId="0" applyNumberFormat="1" applyFont="1" applyBorder="1" applyAlignment="1">
      <alignment vertical="center"/>
    </xf>
    <xf numFmtId="0" fontId="12" fillId="0" borderId="0" xfId="0" applyFont="1" applyFill="1" applyBorder="1" applyAlignment="1" applyProtection="1">
      <alignment horizontal="center" vertical="center"/>
    </xf>
    <xf numFmtId="0" fontId="0" fillId="0" borderId="5" xfId="0" applyBorder="1" applyAlignment="1">
      <alignment vertical="center"/>
    </xf>
    <xf numFmtId="0" fontId="3" fillId="0" borderId="0" xfId="0" applyFont="1" applyBorder="1" applyAlignment="1">
      <alignment vertical="center"/>
    </xf>
    <xf numFmtId="1" fontId="4" fillId="0" borderId="0" xfId="0" applyNumberFormat="1" applyFont="1" applyFill="1" applyBorder="1" applyAlignment="1" applyProtection="1">
      <alignment horizontal="center" vertical="center"/>
    </xf>
    <xf numFmtId="37" fontId="3" fillId="0" borderId="0" xfId="0" applyNumberFormat="1" applyFont="1" applyFill="1" applyBorder="1" applyAlignment="1" applyProtection="1">
      <alignment vertical="center"/>
    </xf>
    <xf numFmtId="1" fontId="11" fillId="0" borderId="0" xfId="0" applyNumberFormat="1" applyFont="1" applyFill="1" applyBorder="1" applyAlignment="1" applyProtection="1">
      <alignment horizontal="center"/>
    </xf>
    <xf numFmtId="166" fontId="11" fillId="0" borderId="0" xfId="0" applyNumberFormat="1" applyFont="1" applyFill="1" applyBorder="1" applyProtection="1"/>
    <xf numFmtId="37" fontId="10" fillId="0" borderId="0" xfId="0" applyNumberFormat="1" applyFont="1" applyFill="1" applyBorder="1" applyProtection="1"/>
    <xf numFmtId="1" fontId="4" fillId="0" borderId="0" xfId="0" applyNumberFormat="1" applyFont="1" applyFill="1" applyBorder="1" applyAlignment="1">
      <alignment horizontal="center" vertical="center"/>
    </xf>
    <xf numFmtId="166" fontId="4" fillId="0" borderId="0" xfId="0" applyNumberFormat="1" applyFont="1" applyFill="1" applyBorder="1" applyAlignment="1">
      <alignment vertical="center"/>
    </xf>
    <xf numFmtId="37" fontId="4" fillId="0" borderId="0" xfId="0" applyNumberFormat="1" applyFont="1" applyFill="1" applyBorder="1" applyAlignment="1">
      <alignment vertical="center"/>
    </xf>
    <xf numFmtId="166" fontId="3" fillId="0" borderId="0" xfId="0" applyNumberFormat="1" applyFont="1" applyFill="1" applyBorder="1" applyAlignment="1" applyProtection="1">
      <alignment vertical="center"/>
    </xf>
    <xf numFmtId="37" fontId="4" fillId="0" borderId="0" xfId="0" applyNumberFormat="1" applyFont="1" applyFill="1" applyBorder="1" applyAlignment="1" applyProtection="1">
      <alignment vertical="center"/>
    </xf>
    <xf numFmtId="1" fontId="11" fillId="0" borderId="0" xfId="0" applyNumberFormat="1" applyFont="1" applyFill="1" applyBorder="1" applyAlignment="1" applyProtection="1">
      <alignment horizontal="center" vertical="center"/>
    </xf>
    <xf numFmtId="166" fontId="11" fillId="0" borderId="0" xfId="0" applyNumberFormat="1" applyFont="1" applyFill="1" applyBorder="1" applyAlignment="1" applyProtection="1">
      <alignment vertical="center"/>
    </xf>
    <xf numFmtId="37" fontId="10" fillId="0" borderId="0" xfId="8" applyNumberFormat="1" applyFont="1" applyFill="1" applyBorder="1" applyAlignment="1" applyProtection="1">
      <alignment vertical="center"/>
    </xf>
    <xf numFmtId="166" fontId="14" fillId="0" borderId="0" xfId="0" applyNumberFormat="1" applyFont="1" applyBorder="1" applyAlignment="1">
      <alignment vertical="center"/>
    </xf>
    <xf numFmtId="37" fontId="14" fillId="0" borderId="0" xfId="0" applyNumberFormat="1" applyFont="1" applyBorder="1" applyAlignment="1">
      <alignment vertical="center"/>
    </xf>
    <xf numFmtId="0" fontId="12" fillId="0" borderId="0" xfId="0" applyFont="1" applyFill="1" applyAlignment="1" applyProtection="1"/>
    <xf numFmtId="0" fontId="15" fillId="0" borderId="0" xfId="0" applyFont="1" applyFill="1" applyAlignment="1">
      <alignment horizontal="left"/>
    </xf>
    <xf numFmtId="0" fontId="12" fillId="0" borderId="0" xfId="0" applyFont="1" applyAlignment="1"/>
    <xf numFmtId="0" fontId="15" fillId="0" borderId="0" xfId="0" applyFont="1" applyFill="1" applyAlignment="1">
      <alignment horizontal="right"/>
    </xf>
    <xf numFmtId="0" fontId="15" fillId="0" borderId="0" xfId="0" applyFont="1" applyFill="1" applyAlignment="1"/>
    <xf numFmtId="0" fontId="15" fillId="0" borderId="0" xfId="0" applyFont="1" applyFill="1" applyAlignment="1" applyProtection="1"/>
    <xf numFmtId="164" fontId="12" fillId="0" borderId="0" xfId="0" applyNumberFormat="1" applyFont="1" applyFill="1" applyAlignment="1" applyProtection="1"/>
    <xf numFmtId="0" fontId="10" fillId="0" borderId="0" xfId="0" applyFont="1" applyFill="1" applyAlignment="1">
      <alignment horizontal="center" vertical="center"/>
    </xf>
    <xf numFmtId="0" fontId="10" fillId="0" borderId="0" xfId="0" applyFont="1" applyFill="1" applyAlignment="1" applyProtection="1">
      <alignment horizontal="center" vertical="center"/>
    </xf>
    <xf numFmtId="0" fontId="10" fillId="0" borderId="0" xfId="0" applyFont="1" applyFill="1" applyBorder="1" applyAlignment="1" applyProtection="1">
      <alignment horizontal="center" vertical="center"/>
    </xf>
    <xf numFmtId="0" fontId="10" fillId="0" borderId="0" xfId="0" applyFont="1" applyFill="1" applyBorder="1" applyAlignment="1" applyProtection="1">
      <alignment horizontal="left" vertical="center"/>
    </xf>
    <xf numFmtId="0" fontId="10" fillId="0" borderId="0" xfId="0" applyFont="1" applyFill="1" applyAlignment="1">
      <alignment vertical="center"/>
    </xf>
    <xf numFmtId="0" fontId="10" fillId="0" borderId="0" xfId="0" applyFont="1" applyFill="1" applyBorder="1" applyAlignment="1">
      <alignment horizontal="center" vertical="center"/>
    </xf>
    <xf numFmtId="0" fontId="10" fillId="0" borderId="2" xfId="0" applyFont="1" applyFill="1" applyBorder="1" applyAlignment="1" applyProtection="1">
      <alignment horizontal="center" vertical="center"/>
    </xf>
    <xf numFmtId="0" fontId="10" fillId="0" borderId="2" xfId="0" applyFont="1" applyFill="1" applyBorder="1" applyAlignment="1">
      <alignment horizontal="center" vertical="center"/>
    </xf>
    <xf numFmtId="0" fontId="10" fillId="0" borderId="2" xfId="0" applyFont="1" applyFill="1" applyBorder="1" applyAlignment="1">
      <alignment vertical="center"/>
    </xf>
    <xf numFmtId="0" fontId="10" fillId="0" borderId="5" xfId="0" applyFont="1" applyFill="1" applyBorder="1" applyAlignment="1" applyProtection="1">
      <alignment horizontal="center" vertical="center"/>
    </xf>
    <xf numFmtId="166" fontId="3" fillId="0" borderId="0" xfId="0" applyNumberFormat="1" applyFont="1" applyFill="1" applyBorder="1" applyProtection="1"/>
    <xf numFmtId="37" fontId="4" fillId="0" borderId="0" xfId="0" applyNumberFormat="1" applyFont="1" applyFill="1" applyBorder="1" applyProtection="1"/>
    <xf numFmtId="37" fontId="4" fillId="0" borderId="0" xfId="0" applyNumberFormat="1" applyFont="1" applyFill="1" applyProtection="1"/>
    <xf numFmtId="0" fontId="4" fillId="0" borderId="0" xfId="0" applyFont="1" applyFill="1"/>
    <xf numFmtId="37" fontId="10" fillId="0" borderId="0" xfId="0" applyNumberFormat="1" applyFont="1" applyFill="1" applyBorder="1" applyAlignment="1" applyProtection="1">
      <alignment vertical="center"/>
    </xf>
    <xf numFmtId="166" fontId="7" fillId="0" borderId="0" xfId="0" applyNumberFormat="1" applyFont="1" applyFill="1" applyBorder="1" applyAlignment="1" applyProtection="1">
      <alignment vertical="center"/>
    </xf>
    <xf numFmtId="0" fontId="10" fillId="0" borderId="0" xfId="0" applyFont="1" applyBorder="1" applyAlignment="1">
      <alignment vertical="center"/>
    </xf>
    <xf numFmtId="0" fontId="10" fillId="0" borderId="0" xfId="0" applyFont="1" applyFill="1" applyBorder="1" applyAlignment="1">
      <alignment horizontal="right" vertical="center"/>
    </xf>
    <xf numFmtId="166" fontId="10" fillId="0" borderId="0" xfId="0" applyNumberFormat="1" applyFont="1" applyFill="1" applyBorder="1" applyAlignment="1" applyProtection="1">
      <alignment horizontal="center" vertical="center"/>
    </xf>
    <xf numFmtId="0" fontId="10" fillId="0" borderId="0" xfId="0" applyFont="1" applyFill="1" applyBorder="1" applyAlignment="1" applyProtection="1">
      <alignment horizontal="right" vertical="center"/>
    </xf>
    <xf numFmtId="0" fontId="3" fillId="0" borderId="0" xfId="0" applyFont="1" applyFill="1" applyBorder="1" applyAlignment="1">
      <alignment horizontal="right" vertical="center"/>
    </xf>
    <xf numFmtId="0" fontId="12" fillId="0" borderId="0" xfId="0" quotePrefix="1" applyFont="1" applyFill="1" applyBorder="1" applyAlignment="1" applyProtection="1">
      <alignment horizontal="center" vertical="center"/>
    </xf>
    <xf numFmtId="0" fontId="8" fillId="0" borderId="0" xfId="0" applyFont="1" applyFill="1" applyBorder="1" applyAlignment="1">
      <alignment horizontal="centerContinuous" vertical="center"/>
    </xf>
    <xf numFmtId="166" fontId="4" fillId="0" borderId="0" xfId="0" applyNumberFormat="1" applyFont="1" applyFill="1" applyBorder="1" applyAlignment="1" applyProtection="1">
      <alignment horizontal="right" vertical="center"/>
    </xf>
    <xf numFmtId="0" fontId="6" fillId="0" borderId="0" xfId="0" applyFont="1" applyFill="1" applyBorder="1" applyAlignment="1" applyProtection="1">
      <alignment horizontal="center"/>
    </xf>
    <xf numFmtId="166" fontId="6" fillId="0" borderId="0" xfId="0" applyNumberFormat="1" applyFont="1" applyFill="1" applyBorder="1" applyProtection="1"/>
    <xf numFmtId="0" fontId="4" fillId="0" borderId="0" xfId="0" applyFont="1" applyFill="1" applyBorder="1" applyAlignment="1" applyProtection="1">
      <alignment horizontal="center"/>
    </xf>
    <xf numFmtId="166" fontId="4" fillId="0" borderId="0" xfId="0" applyNumberFormat="1" applyFont="1" applyFill="1" applyBorder="1" applyProtection="1"/>
    <xf numFmtId="1" fontId="14" fillId="0" borderId="0" xfId="0" applyNumberFormat="1" applyFont="1" applyBorder="1" applyAlignment="1">
      <alignment vertical="center"/>
    </xf>
    <xf numFmtId="0" fontId="3" fillId="0" borderId="6" xfId="0" applyFont="1" applyFill="1" applyBorder="1" applyAlignment="1">
      <alignment vertical="center"/>
    </xf>
    <xf numFmtId="0" fontId="4" fillId="0" borderId="7" xfId="0" applyFont="1" applyFill="1" applyBorder="1" applyAlignment="1" applyProtection="1">
      <alignment vertical="center"/>
    </xf>
    <xf numFmtId="0" fontId="5" fillId="0" borderId="7" xfId="0" applyFont="1" applyFill="1" applyBorder="1" applyAlignment="1" applyProtection="1">
      <alignment horizontal="center" vertical="center"/>
    </xf>
    <xf numFmtId="0" fontId="3" fillId="0" borderId="7" xfId="0" applyFont="1" applyFill="1" applyBorder="1" applyAlignment="1" applyProtection="1">
      <alignment horizontal="center" vertical="center"/>
    </xf>
    <xf numFmtId="0" fontId="10" fillId="0" borderId="7" xfId="0" applyFont="1" applyFill="1" applyBorder="1" applyAlignment="1" applyProtection="1">
      <alignment horizontal="center" vertical="center"/>
    </xf>
    <xf numFmtId="0" fontId="10" fillId="0" borderId="7" xfId="0" applyFont="1" applyFill="1" applyBorder="1" applyAlignment="1" applyProtection="1">
      <alignment horizontal="left" vertical="center"/>
    </xf>
    <xf numFmtId="49" fontId="4" fillId="0" borderId="7" xfId="0" applyNumberFormat="1" applyFont="1" applyFill="1" applyBorder="1" applyAlignment="1" applyProtection="1">
      <alignment horizontal="left" vertical="center"/>
    </xf>
    <xf numFmtId="0" fontId="3" fillId="0" borderId="7" xfId="0" applyFont="1" applyFill="1" applyBorder="1" applyAlignment="1" applyProtection="1">
      <alignment horizontal="left" vertical="center"/>
    </xf>
    <xf numFmtId="0" fontId="3" fillId="0" borderId="1" xfId="0" applyFont="1" applyFill="1" applyBorder="1" applyAlignment="1">
      <alignment horizontal="right" vertical="center"/>
    </xf>
    <xf numFmtId="0" fontId="3" fillId="0" borderId="8" xfId="0" applyFont="1" applyFill="1" applyBorder="1" applyAlignment="1">
      <alignment vertical="center"/>
    </xf>
    <xf numFmtId="0" fontId="10" fillId="0" borderId="9" xfId="0" applyFont="1" applyFill="1" applyBorder="1" applyAlignment="1" applyProtection="1">
      <alignment horizontal="center" vertical="center"/>
    </xf>
    <xf numFmtId="0" fontId="10" fillId="0" borderId="9" xfId="0" applyFont="1" applyFill="1" applyBorder="1" applyAlignment="1">
      <alignment horizontal="center" vertical="center"/>
    </xf>
    <xf numFmtId="0" fontId="4" fillId="0" borderId="9" xfId="0" applyFont="1" applyFill="1" applyBorder="1" applyAlignment="1">
      <alignment vertical="center"/>
    </xf>
    <xf numFmtId="37" fontId="5" fillId="0" borderId="9" xfId="0" applyNumberFormat="1" applyFont="1" applyFill="1" applyBorder="1" applyProtection="1"/>
    <xf numFmtId="37" fontId="6" fillId="0" borderId="9" xfId="0" applyNumberFormat="1" applyFont="1" applyFill="1" applyBorder="1" applyProtection="1"/>
    <xf numFmtId="37" fontId="4" fillId="0" borderId="9" xfId="0" applyNumberFormat="1" applyFont="1" applyFill="1" applyBorder="1" applyProtection="1"/>
    <xf numFmtId="37" fontId="10" fillId="0" borderId="9" xfId="0" applyNumberFormat="1" applyFont="1" applyFill="1" applyBorder="1" applyAlignment="1" applyProtection="1">
      <alignment vertical="center"/>
    </xf>
    <xf numFmtId="37" fontId="4" fillId="0" borderId="9" xfId="0" applyNumberFormat="1" applyFont="1" applyFill="1" applyBorder="1" applyAlignment="1">
      <alignment vertical="center"/>
    </xf>
    <xf numFmtId="37" fontId="3" fillId="0" borderId="9" xfId="0" applyNumberFormat="1" applyFont="1" applyFill="1" applyBorder="1" applyAlignment="1" applyProtection="1">
      <alignment vertical="center"/>
    </xf>
    <xf numFmtId="37" fontId="4" fillId="0" borderId="9" xfId="0" applyNumberFormat="1" applyFont="1" applyFill="1" applyBorder="1" applyAlignment="1" applyProtection="1">
      <alignment vertical="center"/>
    </xf>
    <xf numFmtId="37" fontId="10" fillId="0" borderId="9" xfId="8" applyNumberFormat="1" applyFont="1" applyFill="1" applyBorder="1" applyAlignment="1" applyProtection="1">
      <alignment vertical="center"/>
    </xf>
    <xf numFmtId="37" fontId="14" fillId="0" borderId="9" xfId="0" applyNumberFormat="1" applyFont="1" applyBorder="1" applyAlignment="1">
      <alignment vertical="center"/>
    </xf>
    <xf numFmtId="0" fontId="17" fillId="0" borderId="0" xfId="0" applyFont="1" applyAlignment="1"/>
    <xf numFmtId="0" fontId="3" fillId="0" borderId="13" xfId="0" applyFont="1" applyFill="1" applyBorder="1" applyAlignment="1">
      <alignment vertical="center"/>
    </xf>
    <xf numFmtId="0" fontId="10" fillId="0" borderId="4" xfId="0" applyFont="1" applyFill="1" applyBorder="1" applyAlignment="1">
      <alignment horizontal="center" vertical="center"/>
    </xf>
    <xf numFmtId="0" fontId="10" fillId="0" borderId="4" xfId="0" applyFont="1" applyFill="1" applyBorder="1" applyAlignment="1" applyProtection="1">
      <alignment horizontal="center" vertical="center"/>
    </xf>
    <xf numFmtId="0" fontId="3" fillId="0" borderId="4" xfId="0" applyFont="1" applyFill="1" applyBorder="1" applyAlignment="1">
      <alignment horizontal="center" vertical="center"/>
    </xf>
    <xf numFmtId="166" fontId="4" fillId="0" borderId="4" xfId="0" applyNumberFormat="1" applyFont="1" applyFill="1" applyBorder="1" applyAlignment="1" applyProtection="1">
      <alignment vertical="center"/>
    </xf>
    <xf numFmtId="166" fontId="5" fillId="0" borderId="4" xfId="0" applyNumberFormat="1" applyFont="1" applyFill="1" applyBorder="1" applyProtection="1"/>
    <xf numFmtId="166" fontId="6" fillId="0" borderId="4" xfId="0" applyNumberFormat="1" applyFont="1" applyFill="1" applyBorder="1" applyProtection="1"/>
    <xf numFmtId="166" fontId="4" fillId="0" borderId="4" xfId="0" applyNumberFormat="1" applyFont="1" applyFill="1" applyBorder="1" applyProtection="1"/>
    <xf numFmtId="166" fontId="11" fillId="0" borderId="4" xfId="0" applyNumberFormat="1" applyFont="1" applyFill="1" applyBorder="1" applyAlignment="1" applyProtection="1">
      <alignment vertical="center"/>
    </xf>
    <xf numFmtId="166" fontId="4" fillId="0" borderId="4" xfId="0" applyNumberFormat="1" applyFont="1" applyFill="1" applyBorder="1" applyAlignment="1">
      <alignment vertical="center"/>
    </xf>
    <xf numFmtId="166" fontId="3" fillId="0" borderId="4" xfId="0" applyNumberFormat="1" applyFont="1" applyFill="1" applyBorder="1" applyAlignment="1" applyProtection="1">
      <alignment vertical="center"/>
    </xf>
    <xf numFmtId="166" fontId="14" fillId="0" borderId="4" xfId="0" applyNumberFormat="1" applyFont="1" applyBorder="1" applyAlignment="1">
      <alignment vertical="center"/>
    </xf>
    <xf numFmtId="0" fontId="10" fillId="0" borderId="1" xfId="0" applyFont="1" applyFill="1" applyBorder="1" applyAlignment="1" applyProtection="1">
      <alignment horizontal="center" vertical="center"/>
    </xf>
    <xf numFmtId="0" fontId="10" fillId="0" borderId="13" xfId="0" applyFont="1" applyFill="1" applyBorder="1" applyAlignment="1" applyProtection="1">
      <alignment horizontal="center" vertical="center"/>
    </xf>
    <xf numFmtId="0" fontId="12" fillId="0" borderId="3" xfId="0" applyFont="1" applyFill="1" applyBorder="1" applyAlignment="1" applyProtection="1">
      <alignment horizontal="center" vertical="center"/>
    </xf>
    <xf numFmtId="0" fontId="12" fillId="0" borderId="4" xfId="0" applyFont="1" applyFill="1" applyBorder="1" applyAlignment="1" applyProtection="1">
      <alignment horizontal="center" vertical="center"/>
    </xf>
    <xf numFmtId="166" fontId="4" fillId="0" borderId="3" xfId="0" applyNumberFormat="1" applyFont="1" applyFill="1" applyBorder="1" applyAlignment="1" applyProtection="1">
      <alignment vertical="center"/>
    </xf>
    <xf numFmtId="166" fontId="5" fillId="0" borderId="3" xfId="0" applyNumberFormat="1" applyFont="1" applyFill="1" applyBorder="1" applyProtection="1"/>
    <xf numFmtId="166" fontId="6" fillId="0" borderId="3" xfId="0" applyNumberFormat="1" applyFont="1" applyFill="1" applyBorder="1" applyProtection="1"/>
    <xf numFmtId="166" fontId="4" fillId="0" borderId="3" xfId="0" applyNumberFormat="1" applyFont="1" applyFill="1" applyBorder="1" applyProtection="1"/>
    <xf numFmtId="166" fontId="11" fillId="0" borderId="3" xfId="0" applyNumberFormat="1" applyFont="1" applyFill="1" applyBorder="1" applyAlignment="1" applyProtection="1">
      <alignment vertical="center"/>
    </xf>
    <xf numFmtId="166" fontId="4" fillId="0" borderId="3" xfId="0" applyNumberFormat="1" applyFont="1" applyFill="1" applyBorder="1" applyAlignment="1">
      <alignment vertical="center"/>
    </xf>
    <xf numFmtId="166" fontId="14" fillId="0" borderId="3" xfId="0" applyNumberFormat="1" applyFont="1" applyBorder="1" applyAlignment="1">
      <alignment vertical="center"/>
    </xf>
    <xf numFmtId="0" fontId="10" fillId="0" borderId="16" xfId="0" applyFont="1" applyFill="1" applyBorder="1" applyAlignment="1" applyProtection="1">
      <alignment horizontal="center" vertical="center"/>
    </xf>
    <xf numFmtId="0" fontId="12" fillId="0" borderId="4" xfId="0" quotePrefix="1" applyFont="1" applyFill="1" applyBorder="1" applyAlignment="1" applyProtection="1">
      <alignment horizontal="center" vertical="center"/>
    </xf>
    <xf numFmtId="0" fontId="10" fillId="0" borderId="3" xfId="0" applyFont="1" applyFill="1" applyBorder="1" applyAlignment="1" applyProtection="1">
      <alignment horizontal="center" vertical="center"/>
    </xf>
    <xf numFmtId="166" fontId="3" fillId="0" borderId="4" xfId="0" applyNumberFormat="1" applyFont="1" applyFill="1" applyBorder="1" applyProtection="1"/>
    <xf numFmtId="166" fontId="10" fillId="0" borderId="2" xfId="0" applyNumberFormat="1" applyFont="1" applyFill="1" applyBorder="1" applyAlignment="1" applyProtection="1">
      <alignment horizontal="center" vertical="center"/>
    </xf>
    <xf numFmtId="0" fontId="10" fillId="0" borderId="2" xfId="0" applyFont="1" applyFill="1" applyBorder="1" applyAlignment="1" applyProtection="1">
      <alignment horizontal="left" vertical="center"/>
    </xf>
    <xf numFmtId="0" fontId="10" fillId="0" borderId="13" xfId="0" applyFont="1" applyFill="1" applyBorder="1" applyAlignment="1">
      <alignment horizontal="left" vertical="center"/>
    </xf>
    <xf numFmtId="37" fontId="5" fillId="0" borderId="3" xfId="0" applyNumberFormat="1" applyFont="1" applyFill="1" applyBorder="1" applyProtection="1"/>
    <xf numFmtId="37" fontId="6" fillId="0" borderId="3" xfId="0" applyNumberFormat="1" applyFont="1" applyFill="1" applyBorder="1" applyProtection="1"/>
    <xf numFmtId="37" fontId="4" fillId="0" borderId="3" xfId="0" applyNumberFormat="1" applyFont="1" applyFill="1" applyBorder="1" applyProtection="1"/>
    <xf numFmtId="37" fontId="10" fillId="0" borderId="3" xfId="0" applyNumberFormat="1" applyFont="1" applyFill="1" applyBorder="1" applyAlignment="1" applyProtection="1">
      <alignment vertical="center"/>
    </xf>
    <xf numFmtId="37" fontId="4" fillId="0" borderId="3" xfId="0" applyNumberFormat="1" applyFont="1" applyFill="1" applyBorder="1" applyAlignment="1">
      <alignment vertical="center"/>
    </xf>
    <xf numFmtId="37" fontId="3" fillId="0" borderId="3" xfId="0" applyNumberFormat="1" applyFont="1" applyFill="1" applyBorder="1" applyAlignment="1" applyProtection="1">
      <alignment vertical="center"/>
    </xf>
    <xf numFmtId="37" fontId="4" fillId="0" borderId="3" xfId="0" applyNumberFormat="1" applyFont="1" applyFill="1" applyBorder="1" applyAlignment="1" applyProtection="1">
      <alignment vertical="center"/>
    </xf>
    <xf numFmtId="37" fontId="10" fillId="0" borderId="3" xfId="8" applyNumberFormat="1" applyFont="1" applyFill="1" applyBorder="1" applyAlignment="1" applyProtection="1">
      <alignment vertical="center"/>
    </xf>
    <xf numFmtId="37" fontId="14" fillId="0" borderId="3" xfId="0" applyNumberFormat="1" applyFont="1" applyBorder="1" applyAlignment="1">
      <alignment vertical="center"/>
    </xf>
    <xf numFmtId="37" fontId="10" fillId="0" borderId="7" xfId="0" applyNumberFormat="1" applyFont="1" applyFill="1" applyBorder="1" applyAlignment="1" applyProtection="1">
      <alignment vertical="center"/>
    </xf>
    <xf numFmtId="0" fontId="18" fillId="0" borderId="0" xfId="0" applyFont="1" applyFill="1" applyAlignment="1">
      <alignment vertical="center"/>
    </xf>
    <xf numFmtId="0" fontId="18" fillId="0" borderId="0" xfId="0" applyFont="1" applyFill="1" applyAlignment="1">
      <alignment horizontal="right" vertical="center"/>
    </xf>
    <xf numFmtId="0" fontId="19" fillId="0" borderId="0" xfId="0" applyFont="1" applyFill="1" applyAlignment="1">
      <alignment horizontal="right" vertical="center"/>
    </xf>
    <xf numFmtId="0" fontId="19" fillId="0" borderId="0" xfId="0" applyFont="1" applyFill="1" applyAlignment="1">
      <alignment vertical="center"/>
    </xf>
    <xf numFmtId="0" fontId="18" fillId="0" borderId="0" xfId="0" applyFont="1" applyAlignment="1">
      <alignment vertical="center"/>
    </xf>
    <xf numFmtId="0" fontId="20" fillId="0" borderId="0" xfId="0" applyFont="1" applyFill="1" applyAlignment="1" applyProtection="1">
      <alignment vertical="center"/>
    </xf>
    <xf numFmtId="0" fontId="20" fillId="0" borderId="0" xfId="0" applyFont="1" applyFill="1" applyAlignment="1">
      <alignment vertical="center"/>
    </xf>
    <xf numFmtId="0" fontId="20" fillId="0" borderId="0" xfId="0" applyFont="1" applyFill="1" applyAlignment="1">
      <alignment horizontal="right" vertical="center"/>
    </xf>
    <xf numFmtId="0" fontId="21" fillId="0" borderId="0" xfId="0" applyFont="1" applyFill="1" applyAlignment="1">
      <alignment horizontal="right" vertical="center"/>
    </xf>
    <xf numFmtId="0" fontId="21" fillId="0" borderId="0" xfId="0" applyFont="1" applyFill="1" applyAlignment="1">
      <alignment vertical="center"/>
    </xf>
    <xf numFmtId="0" fontId="20" fillId="0" borderId="0" xfId="0" applyFont="1" applyAlignment="1">
      <alignment vertical="center"/>
    </xf>
    <xf numFmtId="0" fontId="23" fillId="0" borderId="0" xfId="0" applyFont="1" applyFill="1" applyAlignment="1">
      <alignment horizontal="centerContinuous" vertical="center"/>
    </xf>
    <xf numFmtId="0" fontId="22" fillId="0" borderId="0" xfId="0" applyFont="1" applyAlignment="1">
      <alignment vertical="center"/>
    </xf>
    <xf numFmtId="0" fontId="24" fillId="0" borderId="0" xfId="0" applyFont="1" applyFill="1" applyAlignment="1" applyProtection="1">
      <alignment vertical="center"/>
    </xf>
    <xf numFmtId="0" fontId="26" fillId="0" borderId="0" xfId="0" applyFont="1" applyAlignment="1">
      <alignment vertical="center"/>
    </xf>
    <xf numFmtId="0" fontId="27" fillId="0" borderId="0" xfId="0" applyFont="1" applyFill="1" applyAlignment="1">
      <alignment horizontal="right" vertical="center"/>
    </xf>
    <xf numFmtId="0" fontId="27" fillId="0" borderId="0" xfId="0" applyFont="1" applyFill="1" applyAlignment="1">
      <alignment vertical="center"/>
    </xf>
    <xf numFmtId="0" fontId="10" fillId="0" borderId="7" xfId="0" applyFont="1" applyBorder="1" applyAlignment="1">
      <alignment horizontal="center" vertical="center"/>
    </xf>
    <xf numFmtId="167" fontId="10" fillId="0" borderId="0" xfId="0" applyNumberFormat="1" applyFont="1" applyAlignment="1">
      <alignment vertical="center"/>
    </xf>
    <xf numFmtId="0" fontId="10" fillId="0" borderId="3" xfId="0" applyFont="1" applyFill="1" applyBorder="1" applyAlignment="1" applyProtection="1">
      <alignment horizontal="centerContinuous" vertical="center"/>
    </xf>
    <xf numFmtId="0" fontId="10" fillId="0" borderId="0" xfId="0" applyFont="1" applyFill="1" applyBorder="1" applyAlignment="1" applyProtection="1">
      <alignment horizontal="centerContinuous" vertical="center"/>
    </xf>
    <xf numFmtId="0" fontId="10" fillId="0" borderId="4" xfId="0" applyFont="1" applyFill="1" applyBorder="1" applyAlignment="1" applyProtection="1">
      <alignment horizontal="centerContinuous" vertical="center"/>
    </xf>
    <xf numFmtId="0" fontId="3" fillId="0" borderId="19" xfId="0" applyFont="1" applyFill="1" applyBorder="1" applyAlignment="1">
      <alignment horizontal="center" vertical="center"/>
    </xf>
    <xf numFmtId="0" fontId="10" fillId="0" borderId="20" xfId="0" applyFont="1" applyFill="1" applyBorder="1" applyAlignment="1" applyProtection="1">
      <alignment horizontal="centerContinuous" vertical="center"/>
    </xf>
    <xf numFmtId="0" fontId="0" fillId="0" borderId="7" xfId="0" applyBorder="1" applyAlignment="1"/>
    <xf numFmtId="0" fontId="0" fillId="0" borderId="21" xfId="0" applyBorder="1" applyAlignment="1"/>
    <xf numFmtId="166" fontId="25" fillId="0" borderId="0" xfId="0" applyNumberFormat="1" applyFont="1" applyFill="1" applyAlignment="1" applyProtection="1">
      <alignment horizontal="centerContinuous" vertical="center"/>
    </xf>
    <xf numFmtId="166" fontId="11" fillId="0" borderId="0" xfId="0" applyNumberFormat="1" applyFont="1" applyFill="1" applyBorder="1" applyAlignment="1" applyProtection="1"/>
    <xf numFmtId="166" fontId="11" fillId="0" borderId="4" xfId="0" applyNumberFormat="1" applyFont="1" applyFill="1" applyBorder="1" applyAlignment="1" applyProtection="1"/>
    <xf numFmtId="166" fontId="13" fillId="0" borderId="3" xfId="0" applyNumberFormat="1" applyFont="1" applyFill="1" applyBorder="1" applyAlignment="1" applyProtection="1"/>
    <xf numFmtId="37" fontId="10" fillId="0" borderId="0" xfId="0" applyNumberFormat="1" applyFont="1" applyFill="1" applyBorder="1" applyAlignment="1" applyProtection="1"/>
    <xf numFmtId="37" fontId="10" fillId="0" borderId="3" xfId="0" applyNumberFormat="1" applyFont="1" applyFill="1" applyBorder="1" applyAlignment="1" applyProtection="1"/>
    <xf numFmtId="37" fontId="10" fillId="0" borderId="9" xfId="0" applyNumberFormat="1" applyFont="1" applyFill="1" applyBorder="1" applyAlignment="1" applyProtection="1"/>
    <xf numFmtId="166" fontId="3" fillId="0" borderId="3" xfId="0" applyNumberFormat="1" applyFont="1" applyFill="1" applyBorder="1" applyAlignment="1" applyProtection="1">
      <alignment vertical="center"/>
    </xf>
    <xf numFmtId="0" fontId="3" fillId="0" borderId="7" xfId="0" applyFont="1" applyBorder="1" applyAlignment="1">
      <alignment vertical="center"/>
    </xf>
    <xf numFmtId="166" fontId="11" fillId="0" borderId="7" xfId="0" applyNumberFormat="1" applyFont="1" applyFill="1" applyBorder="1" applyAlignment="1" applyProtection="1">
      <alignment vertical="center"/>
    </xf>
    <xf numFmtId="166" fontId="4" fillId="0" borderId="4" xfId="0" applyNumberFormat="1" applyFont="1" applyFill="1" applyBorder="1" applyAlignment="1" applyProtection="1"/>
    <xf numFmtId="166" fontId="4" fillId="0" borderId="0" xfId="0" applyNumberFormat="1" applyFont="1" applyFill="1" applyBorder="1" applyAlignment="1" applyProtection="1"/>
    <xf numFmtId="166" fontId="10" fillId="0" borderId="0" xfId="0" applyNumberFormat="1" applyFont="1" applyAlignment="1">
      <alignment vertical="center"/>
    </xf>
    <xf numFmtId="14" fontId="10" fillId="0" borderId="0" xfId="0" applyNumberFormat="1" applyFont="1" applyAlignment="1">
      <alignment vertical="center"/>
    </xf>
    <xf numFmtId="166" fontId="10" fillId="0" borderId="17" xfId="0" applyNumberFormat="1" applyFont="1" applyFill="1" applyBorder="1" applyAlignment="1" applyProtection="1">
      <alignment horizontal="centerContinuous" vertical="center"/>
    </xf>
    <xf numFmtId="0" fontId="10" fillId="0" borderId="17" xfId="0" applyFont="1" applyFill="1" applyBorder="1" applyAlignment="1">
      <alignment horizontal="centerContinuous" vertical="center"/>
    </xf>
    <xf numFmtId="166" fontId="10" fillId="0" borderId="20" xfId="0" applyNumberFormat="1" applyFont="1" applyFill="1" applyBorder="1" applyAlignment="1" applyProtection="1">
      <alignment horizontal="centerContinuous" vertical="center"/>
    </xf>
    <xf numFmtId="166" fontId="10" fillId="0" borderId="18" xfId="0" applyNumberFormat="1" applyFont="1" applyFill="1" applyBorder="1" applyAlignment="1" applyProtection="1">
      <alignment horizontal="centerContinuous" vertical="center"/>
    </xf>
    <xf numFmtId="0" fontId="11" fillId="0" borderId="0" xfId="0" applyFont="1" applyFill="1" applyAlignment="1" applyProtection="1">
      <alignment horizontal="right"/>
    </xf>
    <xf numFmtId="37" fontId="3" fillId="0" borderId="7" xfId="0" applyNumberFormat="1" applyFont="1" applyFill="1" applyBorder="1" applyAlignment="1" applyProtection="1">
      <alignment vertical="center"/>
    </xf>
    <xf numFmtId="166" fontId="28" fillId="2" borderId="0" xfId="0" applyNumberFormat="1" applyFont="1" applyFill="1" applyAlignment="1">
      <alignment vertical="center"/>
    </xf>
    <xf numFmtId="166" fontId="28" fillId="0" borderId="0" xfId="0" applyNumberFormat="1" applyFont="1" applyAlignment="1">
      <alignment vertical="center"/>
    </xf>
    <xf numFmtId="167" fontId="28" fillId="0" borderId="0" xfId="0" applyNumberFormat="1" applyFont="1" applyAlignment="1">
      <alignment vertical="center"/>
    </xf>
    <xf numFmtId="0" fontId="10" fillId="0" borderId="0" xfId="0" applyFont="1" applyAlignment="1">
      <alignment vertical="center"/>
    </xf>
    <xf numFmtId="0" fontId="11" fillId="0" borderId="0" xfId="0" applyFont="1" applyFill="1" applyBorder="1" applyAlignment="1">
      <alignment vertical="center"/>
    </xf>
    <xf numFmtId="37" fontId="9" fillId="0" borderId="0" xfId="0" applyNumberFormat="1" applyFont="1" applyFill="1" applyBorder="1" applyAlignment="1" applyProtection="1">
      <alignment vertical="center"/>
    </xf>
    <xf numFmtId="166" fontId="11" fillId="0" borderId="0" xfId="0" applyNumberFormat="1" applyFont="1" applyFill="1" applyBorder="1" applyAlignment="1" applyProtection="1">
      <alignment vertical="center"/>
    </xf>
    <xf numFmtId="166" fontId="7" fillId="0" borderId="0" xfId="0" applyNumberFormat="1" applyFont="1" applyFill="1" applyBorder="1" applyAlignment="1" applyProtection="1">
      <alignment vertical="center"/>
    </xf>
    <xf numFmtId="166" fontId="4" fillId="0" borderId="0" xfId="0" applyNumberFormat="1" applyFont="1" applyFill="1" applyBorder="1" applyAlignment="1" applyProtection="1">
      <alignment vertical="center"/>
    </xf>
    <xf numFmtId="0" fontId="10" fillId="0" borderId="0" xfId="0" applyFont="1" applyAlignment="1">
      <alignment vertical="center"/>
    </xf>
    <xf numFmtId="37" fontId="3" fillId="0" borderId="0" xfId="0" applyNumberFormat="1" applyFont="1" applyFill="1" applyBorder="1" applyAlignment="1" applyProtection="1">
      <alignment vertical="center"/>
    </xf>
    <xf numFmtId="1" fontId="11" fillId="0" borderId="0" xfId="0" applyNumberFormat="1" applyFont="1" applyFill="1" applyBorder="1" applyAlignment="1" applyProtection="1">
      <alignment horizontal="center" vertical="center"/>
    </xf>
    <xf numFmtId="166" fontId="11" fillId="0" borderId="0" xfId="0" applyNumberFormat="1" applyFont="1" applyFill="1" applyBorder="1" applyAlignment="1" applyProtection="1">
      <alignment vertical="center"/>
    </xf>
    <xf numFmtId="37" fontId="10" fillId="0" borderId="0" xfId="0" applyNumberFormat="1" applyFont="1" applyFill="1" applyBorder="1" applyAlignment="1" applyProtection="1">
      <alignment vertical="center"/>
    </xf>
    <xf numFmtId="0" fontId="3" fillId="0" borderId="7" xfId="0" applyFont="1" applyFill="1" applyBorder="1" applyAlignment="1" applyProtection="1">
      <alignment horizontal="center" vertical="center"/>
    </xf>
    <xf numFmtId="0" fontId="3" fillId="0" borderId="7" xfId="0" applyFont="1" applyFill="1" applyBorder="1" applyAlignment="1" applyProtection="1">
      <alignment horizontal="left" vertical="center"/>
    </xf>
    <xf numFmtId="37" fontId="10" fillId="0" borderId="9" xfId="0" applyNumberFormat="1" applyFont="1" applyFill="1" applyBorder="1" applyAlignment="1" applyProtection="1">
      <alignment vertical="center"/>
    </xf>
    <xf numFmtId="37" fontId="3" fillId="0" borderId="9" xfId="0" applyNumberFormat="1" applyFont="1" applyFill="1" applyBorder="1" applyAlignment="1" applyProtection="1">
      <alignment vertical="center"/>
    </xf>
    <xf numFmtId="0" fontId="3" fillId="0" borderId="10" xfId="0" applyFont="1" applyFill="1" applyBorder="1" applyAlignment="1" applyProtection="1">
      <alignment horizontal="center" vertical="center"/>
    </xf>
    <xf numFmtId="1" fontId="11" fillId="0" borderId="11" xfId="0" applyNumberFormat="1" applyFont="1" applyFill="1" applyBorder="1" applyAlignment="1" applyProtection="1">
      <alignment horizontal="center" vertical="center"/>
    </xf>
    <xf numFmtId="166" fontId="3" fillId="0" borderId="11" xfId="0" applyNumberFormat="1" applyFont="1" applyFill="1" applyBorder="1" applyAlignment="1" applyProtection="1">
      <alignment vertical="center"/>
    </xf>
    <xf numFmtId="37" fontId="3" fillId="0" borderId="11" xfId="0" applyNumberFormat="1" applyFont="1" applyFill="1" applyBorder="1" applyAlignment="1" applyProtection="1">
      <alignment vertical="center"/>
    </xf>
    <xf numFmtId="37" fontId="3" fillId="0" borderId="12" xfId="0" applyNumberFormat="1" applyFont="1" applyFill="1" applyBorder="1" applyAlignment="1" applyProtection="1">
      <alignment vertical="center"/>
    </xf>
    <xf numFmtId="166" fontId="4" fillId="0" borderId="4" xfId="0" applyNumberFormat="1" applyFont="1" applyFill="1" applyBorder="1" applyAlignment="1" applyProtection="1">
      <alignment vertical="center"/>
    </xf>
    <xf numFmtId="166" fontId="11" fillId="0" borderId="4" xfId="0" applyNumberFormat="1" applyFont="1" applyFill="1" applyBorder="1" applyAlignment="1" applyProtection="1">
      <alignment vertical="center"/>
    </xf>
    <xf numFmtId="166" fontId="3" fillId="0" borderId="14" xfId="0" applyNumberFormat="1" applyFont="1" applyFill="1" applyBorder="1" applyAlignment="1" applyProtection="1">
      <alignment vertical="center"/>
    </xf>
    <xf numFmtId="166" fontId="4" fillId="0" borderId="3" xfId="0" applyNumberFormat="1" applyFont="1" applyFill="1" applyBorder="1" applyAlignment="1" applyProtection="1">
      <alignment vertical="center"/>
    </xf>
    <xf numFmtId="166" fontId="11" fillId="0" borderId="3" xfId="0" applyNumberFormat="1" applyFont="1" applyFill="1" applyBorder="1" applyAlignment="1" applyProtection="1">
      <alignment vertical="center"/>
    </xf>
    <xf numFmtId="166" fontId="4" fillId="0" borderId="15" xfId="0" applyNumberFormat="1" applyFont="1" applyFill="1" applyBorder="1" applyAlignment="1" applyProtection="1">
      <alignment vertical="center"/>
    </xf>
    <xf numFmtId="37" fontId="10" fillId="0" borderId="3" xfId="0" applyNumberFormat="1" applyFont="1" applyFill="1" applyBorder="1" applyAlignment="1" applyProtection="1">
      <alignment vertical="center"/>
    </xf>
    <xf numFmtId="37" fontId="3" fillId="0" borderId="3" xfId="0" applyNumberFormat="1" applyFont="1" applyFill="1" applyBorder="1" applyAlignment="1" applyProtection="1">
      <alignment vertical="center"/>
    </xf>
    <xf numFmtId="37" fontId="10" fillId="0" borderId="7" xfId="0" applyNumberFormat="1" applyFont="1" applyFill="1" applyBorder="1" applyAlignment="1" applyProtection="1">
      <alignment vertical="center"/>
    </xf>
    <xf numFmtId="37" fontId="3" fillId="0" borderId="15" xfId="0" applyNumberFormat="1" applyFont="1" applyFill="1" applyBorder="1" applyAlignment="1" applyProtection="1">
      <alignment vertical="center"/>
    </xf>
    <xf numFmtId="166" fontId="11" fillId="0" borderId="7" xfId="0" applyNumberFormat="1" applyFont="1" applyFill="1" applyBorder="1" applyAlignment="1" applyProtection="1">
      <alignment vertical="center"/>
    </xf>
    <xf numFmtId="0" fontId="10" fillId="0" borderId="7" xfId="0" applyFont="1" applyFill="1" applyBorder="1" applyAlignment="1" applyProtection="1">
      <alignment horizontal="center" vertical="center"/>
    </xf>
    <xf numFmtId="0" fontId="10" fillId="0" borderId="7" xfId="0" applyFont="1" applyFill="1" applyBorder="1" applyAlignment="1" applyProtection="1">
      <alignment horizontal="center" vertical="center"/>
    </xf>
  </cellXfs>
  <cellStyles count="9">
    <cellStyle name="F2" xfId="1"/>
    <cellStyle name="F3" xfId="2"/>
    <cellStyle name="F4" xfId="3"/>
    <cellStyle name="F5" xfId="4"/>
    <cellStyle name="F6" xfId="5"/>
    <cellStyle name="F7" xfId="6"/>
    <cellStyle name="F8" xfId="7"/>
    <cellStyle name="Millares" xfId="8"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409575</xdr:colOff>
      <xdr:row>7</xdr:row>
      <xdr:rowOff>0</xdr:rowOff>
    </xdr:from>
    <xdr:to>
      <xdr:col>4</xdr:col>
      <xdr:colOff>685800</xdr:colOff>
      <xdr:row>7</xdr:row>
      <xdr:rowOff>0</xdr:rowOff>
    </xdr:to>
    <xdr:sp macro="" textlink="">
      <xdr:nvSpPr>
        <xdr:cNvPr id="1025" name="Line 1"/>
        <xdr:cNvSpPr>
          <a:spLocks noChangeShapeType="1"/>
        </xdr:cNvSpPr>
      </xdr:nvSpPr>
      <xdr:spPr bwMode="auto">
        <a:xfrm>
          <a:off x="1895475" y="1762125"/>
          <a:ext cx="1981200" cy="0"/>
        </a:xfrm>
        <a:prstGeom prst="line">
          <a:avLst/>
        </a:prstGeom>
        <a:noFill/>
        <a:ln w="9525">
          <a:solidFill>
            <a:srgbClr val="000000"/>
          </a:solidFill>
          <a:round/>
          <a:headEnd/>
          <a:tailEnd/>
        </a:ln>
      </xdr:spPr>
    </xdr:sp>
    <xdr:clientData/>
  </xdr:twoCellAnchor>
  <xdr:twoCellAnchor>
    <xdr:from>
      <xdr:col>16</xdr:col>
      <xdr:colOff>161925</xdr:colOff>
      <xdr:row>6</xdr:row>
      <xdr:rowOff>9525</xdr:rowOff>
    </xdr:from>
    <xdr:to>
      <xdr:col>17</xdr:col>
      <xdr:colOff>971550</xdr:colOff>
      <xdr:row>6</xdr:row>
      <xdr:rowOff>9525</xdr:rowOff>
    </xdr:to>
    <xdr:sp macro="" textlink="">
      <xdr:nvSpPr>
        <xdr:cNvPr id="1027" name="Line 3"/>
        <xdr:cNvSpPr>
          <a:spLocks noChangeShapeType="1"/>
        </xdr:cNvSpPr>
      </xdr:nvSpPr>
      <xdr:spPr bwMode="auto">
        <a:xfrm>
          <a:off x="12992100" y="1524000"/>
          <a:ext cx="0" cy="0"/>
        </a:xfrm>
        <a:prstGeom prst="line">
          <a:avLst/>
        </a:prstGeom>
        <a:no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codeName="Hoja1"/>
  <dimension ref="A1:AR299"/>
  <sheetViews>
    <sheetView showGridLines="0" tabSelected="1" view="pageBreakPreview" zoomScale="60" zoomScaleNormal="75" workbookViewId="0">
      <selection activeCell="O224" sqref="O224"/>
    </sheetView>
  </sheetViews>
  <sheetFormatPr baseColWidth="10" defaultColWidth="9.77734375" defaultRowHeight="20.100000000000001" customHeight="1" outlineLevelRow="1" x14ac:dyDescent="0.2"/>
  <cols>
    <col min="1" max="1" width="17.33203125" style="1" customWidth="1"/>
    <col min="2" max="2" width="7.33203125" style="1" hidden="1" customWidth="1"/>
    <col min="3" max="3" width="9.6640625" style="20" customWidth="1"/>
    <col min="4" max="4" width="11.33203125" style="20" customWidth="1"/>
    <col min="5" max="5" width="11" style="1" customWidth="1"/>
    <col min="6" max="6" width="15.6640625" style="1" customWidth="1"/>
    <col min="7" max="7" width="18.44140625" style="1" customWidth="1"/>
    <col min="8" max="8" width="10.77734375" style="1" hidden="1" customWidth="1"/>
    <col min="9" max="9" width="9.77734375" style="1" customWidth="1"/>
    <col min="10" max="10" width="1.33203125" style="1" hidden="1" customWidth="1"/>
    <col min="11" max="11" width="10.77734375" style="1" customWidth="1"/>
    <col min="12" max="12" width="1.88671875" style="1" hidden="1" customWidth="1"/>
    <col min="13" max="13" width="12.44140625" style="1" customWidth="1"/>
    <col min="14" max="14" width="9.77734375" style="1" customWidth="1"/>
    <col min="15" max="15" width="18.88671875" style="1" customWidth="1"/>
    <col min="16" max="16" width="16.5546875" style="1" customWidth="1"/>
    <col min="17" max="17" width="14.77734375" style="1" hidden="1" customWidth="1"/>
    <col min="18" max="18" width="17" style="1" hidden="1" customWidth="1"/>
    <col min="19" max="19" width="18.5546875" style="1" customWidth="1"/>
    <col min="20" max="20" width="8.77734375" style="1" hidden="1" customWidth="1"/>
    <col min="21" max="22" width="7.77734375" style="1" hidden="1" customWidth="1"/>
    <col min="23" max="23" width="11.44140625" style="1" hidden="1" customWidth="1"/>
    <col min="24" max="24" width="2.21875" style="1" hidden="1" customWidth="1"/>
    <col min="25" max="25" width="1.77734375" style="1" customWidth="1"/>
    <col min="26" max="27" width="9.77734375" style="1"/>
    <col min="28" max="28" width="11.6640625" style="1" customWidth="1"/>
    <col min="29" max="16384" width="9.77734375" style="1"/>
  </cols>
  <sheetData>
    <row r="1" spans="1:27" s="172" customFormat="1" ht="20.100000000000001" customHeight="1" x14ac:dyDescent="0.2">
      <c r="A1" s="181"/>
      <c r="B1" s="168"/>
      <c r="C1" s="169"/>
      <c r="D1" s="170"/>
      <c r="E1" s="171"/>
      <c r="F1" s="171"/>
      <c r="G1" s="171"/>
      <c r="H1" s="171"/>
      <c r="I1" s="171"/>
      <c r="J1" s="171"/>
      <c r="K1" s="171"/>
      <c r="L1" s="171"/>
      <c r="M1" s="171"/>
      <c r="N1" s="171"/>
      <c r="O1" s="171"/>
      <c r="P1" s="171"/>
      <c r="Q1" s="171"/>
      <c r="R1" s="171"/>
      <c r="S1" s="171"/>
      <c r="T1" s="171"/>
      <c r="U1" s="171"/>
      <c r="V1" s="171"/>
      <c r="W1" s="171"/>
      <c r="X1" s="171"/>
    </row>
    <row r="2" spans="1:27" s="178" customFormat="1" ht="20.100000000000001" customHeight="1" x14ac:dyDescent="0.2">
      <c r="A2" s="173" t="s">
        <v>88</v>
      </c>
      <c r="B2" s="174"/>
      <c r="C2" s="175"/>
      <c r="D2" s="176"/>
      <c r="E2" s="177"/>
      <c r="F2" s="177"/>
      <c r="G2" s="177"/>
      <c r="H2" s="177"/>
      <c r="I2" s="177"/>
      <c r="J2" s="177"/>
      <c r="K2" s="177"/>
      <c r="L2" s="177"/>
      <c r="M2" s="177"/>
      <c r="N2" s="177"/>
      <c r="O2" s="177"/>
      <c r="P2" s="177"/>
      <c r="Q2" s="177"/>
      <c r="R2" s="177"/>
      <c r="S2" s="177"/>
      <c r="T2" s="177"/>
      <c r="U2" s="177"/>
      <c r="V2" s="177"/>
      <c r="W2" s="177"/>
      <c r="X2" s="177"/>
    </row>
    <row r="3" spans="1:27" s="180" customFormat="1" ht="28.5" customHeight="1" x14ac:dyDescent="0.2">
      <c r="A3" s="194" t="s">
        <v>58</v>
      </c>
      <c r="B3" s="194"/>
      <c r="C3" s="194"/>
      <c r="D3" s="194"/>
      <c r="E3" s="194"/>
      <c r="F3" s="194"/>
      <c r="G3" s="194"/>
      <c r="H3" s="194"/>
      <c r="I3" s="194"/>
      <c r="J3" s="194"/>
      <c r="K3" s="194"/>
      <c r="L3" s="194"/>
      <c r="M3" s="194"/>
      <c r="N3" s="194"/>
      <c r="O3" s="194"/>
      <c r="P3" s="194"/>
      <c r="Q3" s="194"/>
      <c r="R3" s="194"/>
      <c r="S3" s="194"/>
      <c r="T3" s="179"/>
      <c r="U3" s="179"/>
      <c r="V3" s="179"/>
      <c r="W3" s="179"/>
      <c r="X3" s="179"/>
    </row>
    <row r="4" spans="1:27" s="182" customFormat="1" ht="25.5" customHeight="1" x14ac:dyDescent="0.25">
      <c r="C4" s="183"/>
      <c r="D4" s="183"/>
      <c r="E4" s="184"/>
      <c r="F4" s="184"/>
      <c r="G4" s="184"/>
      <c r="H4" s="184"/>
      <c r="I4" s="184"/>
      <c r="J4" s="184"/>
      <c r="K4" s="184"/>
      <c r="L4" s="184"/>
      <c r="M4" s="184"/>
      <c r="N4" s="184"/>
      <c r="O4" s="184"/>
      <c r="Q4" s="184"/>
      <c r="R4" s="184"/>
      <c r="S4" s="212" t="s">
        <v>89</v>
      </c>
      <c r="T4" s="184"/>
      <c r="U4" s="184"/>
      <c r="V4" s="184"/>
      <c r="W4" s="184"/>
      <c r="X4" s="184"/>
    </row>
    <row r="5" spans="1:27" ht="6.75" customHeight="1" x14ac:dyDescent="0.2">
      <c r="A5" s="4"/>
      <c r="B5" s="5"/>
      <c r="C5" s="113"/>
      <c r="D5" s="18"/>
      <c r="E5" s="128"/>
      <c r="F5" s="4"/>
      <c r="G5" s="5"/>
      <c r="H5" s="5"/>
      <c r="I5" s="6"/>
      <c r="J5" s="5"/>
      <c r="K5" s="5"/>
      <c r="L5" s="5"/>
      <c r="M5" s="5"/>
      <c r="N5" s="128"/>
      <c r="O5" s="5"/>
      <c r="P5" s="4"/>
      <c r="Q5" s="5"/>
      <c r="R5" s="5"/>
      <c r="S5" s="114"/>
      <c r="T5" s="5"/>
      <c r="U5" s="5"/>
      <c r="V5" s="5"/>
      <c r="W5" s="5"/>
      <c r="X5" s="5"/>
      <c r="Y5" s="7"/>
    </row>
    <row r="6" spans="1:27" s="35" customFormat="1" ht="20.100000000000001" customHeight="1" x14ac:dyDescent="0.2">
      <c r="A6" s="109"/>
      <c r="B6" s="81"/>
      <c r="C6" s="93"/>
      <c r="D6" s="93"/>
      <c r="E6" s="129"/>
      <c r="F6" s="187" t="s">
        <v>60</v>
      </c>
      <c r="G6" s="188"/>
      <c r="H6" s="188"/>
      <c r="I6" s="188"/>
      <c r="J6" s="188"/>
      <c r="K6" s="188"/>
      <c r="L6" s="188"/>
      <c r="M6" s="188"/>
      <c r="N6" s="189"/>
      <c r="O6" s="185" t="s">
        <v>73</v>
      </c>
      <c r="P6" s="185" t="s">
        <v>73</v>
      </c>
      <c r="Q6" s="249" t="s">
        <v>2</v>
      </c>
      <c r="R6" s="249"/>
      <c r="S6" s="115" t="s">
        <v>73</v>
      </c>
      <c r="T6" s="77" t="s">
        <v>4</v>
      </c>
      <c r="U6" s="79" t="s">
        <v>5</v>
      </c>
      <c r="V6" s="76"/>
      <c r="W6" s="76"/>
      <c r="X6" s="80"/>
      <c r="Y6" s="34"/>
    </row>
    <row r="7" spans="1:27" s="35" customFormat="1" ht="20.100000000000001" customHeight="1" x14ac:dyDescent="0.2">
      <c r="A7" s="192"/>
      <c r="B7" s="78" t="s">
        <v>39</v>
      </c>
      <c r="C7" s="188" t="s">
        <v>6</v>
      </c>
      <c r="D7" s="188"/>
      <c r="E7" s="189"/>
      <c r="F7" s="191" t="s">
        <v>85</v>
      </c>
      <c r="G7" s="209"/>
      <c r="H7" s="82" t="s">
        <v>1</v>
      </c>
      <c r="I7" s="210" t="s">
        <v>90</v>
      </c>
      <c r="J7" s="208"/>
      <c r="K7" s="211"/>
      <c r="L7" s="155" t="s">
        <v>0</v>
      </c>
      <c r="M7" s="156" t="s">
        <v>8</v>
      </c>
      <c r="N7" s="157"/>
      <c r="O7" s="78" t="s">
        <v>77</v>
      </c>
      <c r="P7" s="153" t="s">
        <v>78</v>
      </c>
      <c r="Q7" s="78" t="s">
        <v>9</v>
      </c>
      <c r="R7" s="78"/>
      <c r="S7" s="115" t="s">
        <v>79</v>
      </c>
      <c r="T7" s="77" t="s">
        <v>11</v>
      </c>
      <c r="U7" s="81"/>
      <c r="V7" s="76"/>
      <c r="W7" s="76"/>
      <c r="X7" s="80"/>
      <c r="Y7" s="34"/>
    </row>
    <row r="8" spans="1:27" s="35" customFormat="1" ht="20.100000000000001" customHeight="1" x14ac:dyDescent="0.2">
      <c r="A8" s="109" t="s">
        <v>38</v>
      </c>
      <c r="B8" s="78" t="s">
        <v>12</v>
      </c>
      <c r="C8" s="95" t="s">
        <v>13</v>
      </c>
      <c r="D8" s="95" t="s">
        <v>40</v>
      </c>
      <c r="E8" s="130" t="s">
        <v>41</v>
      </c>
      <c r="F8" s="140" t="s">
        <v>71</v>
      </c>
      <c r="G8" s="141" t="s">
        <v>74</v>
      </c>
      <c r="H8" s="78" t="s">
        <v>15</v>
      </c>
      <c r="I8" s="94" t="s">
        <v>76</v>
      </c>
      <c r="J8" s="78" t="s">
        <v>7</v>
      </c>
      <c r="K8" s="130" t="s">
        <v>66</v>
      </c>
      <c r="L8" s="78" t="s">
        <v>7</v>
      </c>
      <c r="M8" s="82" t="s">
        <v>74</v>
      </c>
      <c r="N8" s="141" t="s">
        <v>16</v>
      </c>
      <c r="O8" s="78" t="s">
        <v>61</v>
      </c>
      <c r="P8" s="153" t="s">
        <v>61</v>
      </c>
      <c r="Q8" s="78" t="s">
        <v>17</v>
      </c>
      <c r="R8" s="78" t="s">
        <v>10</v>
      </c>
      <c r="S8" s="116" t="s">
        <v>61</v>
      </c>
      <c r="T8" s="76"/>
      <c r="U8" s="83"/>
      <c r="V8" s="82" t="s">
        <v>18</v>
      </c>
      <c r="W8" s="82" t="s">
        <v>19</v>
      </c>
      <c r="X8" s="84"/>
      <c r="Y8" s="34"/>
    </row>
    <row r="9" spans="1:27" ht="27.75" customHeight="1" x14ac:dyDescent="0.2">
      <c r="A9" s="193"/>
      <c r="B9" s="28" t="s">
        <v>20</v>
      </c>
      <c r="C9" s="96"/>
      <c r="D9" s="96"/>
      <c r="E9" s="190"/>
      <c r="F9" s="142"/>
      <c r="G9" s="143"/>
      <c r="H9" s="51" t="s">
        <v>21</v>
      </c>
      <c r="I9" s="97"/>
      <c r="J9" s="28" t="s">
        <v>3</v>
      </c>
      <c r="K9" s="152"/>
      <c r="L9" s="28" t="s">
        <v>14</v>
      </c>
      <c r="M9" s="51"/>
      <c r="N9" s="131"/>
      <c r="O9" s="85"/>
      <c r="P9" s="151"/>
      <c r="Q9" s="98"/>
      <c r="R9" s="52"/>
      <c r="S9" s="115"/>
      <c r="T9" s="2"/>
      <c r="U9" s="28" t="s">
        <v>37</v>
      </c>
      <c r="V9" s="12" t="s">
        <v>22</v>
      </c>
      <c r="W9" s="12" t="s">
        <v>23</v>
      </c>
      <c r="X9" s="2"/>
      <c r="Y9" s="7"/>
    </row>
    <row r="10" spans="1:27" ht="18" hidden="1" customHeight="1" x14ac:dyDescent="0.2">
      <c r="A10" s="105"/>
      <c r="B10" s="5"/>
      <c r="C10" s="18"/>
      <c r="D10" s="18"/>
      <c r="E10" s="128"/>
      <c r="F10" s="4"/>
      <c r="G10" s="128"/>
      <c r="H10" s="5"/>
      <c r="I10" s="6"/>
      <c r="J10" s="5"/>
      <c r="K10" s="128"/>
      <c r="L10" s="5"/>
      <c r="M10" s="5"/>
      <c r="N10" s="128"/>
      <c r="O10" s="5"/>
      <c r="P10" s="4"/>
      <c r="Q10" s="5"/>
      <c r="R10" s="5"/>
      <c r="S10" s="114"/>
      <c r="T10" s="5"/>
      <c r="U10" s="5"/>
      <c r="V10" s="5"/>
      <c r="W10" s="5"/>
      <c r="X10" s="5"/>
      <c r="Y10" s="7"/>
      <c r="AA10" s="1" t="s">
        <v>94</v>
      </c>
    </row>
    <row r="11" spans="1:27" ht="18.95" hidden="1" customHeight="1" x14ac:dyDescent="0.2">
      <c r="A11" s="106" t="s">
        <v>24</v>
      </c>
      <c r="B11" s="24"/>
      <c r="C11" s="99"/>
      <c r="D11" s="99"/>
      <c r="E11" s="132"/>
      <c r="F11" s="144"/>
      <c r="G11" s="132"/>
      <c r="H11" s="30"/>
      <c r="I11" s="30"/>
      <c r="J11" s="30"/>
      <c r="K11" s="132"/>
      <c r="L11" s="30"/>
      <c r="M11" s="30"/>
      <c r="N11" s="132"/>
      <c r="O11" s="24"/>
      <c r="P11" s="8"/>
      <c r="Q11" s="24"/>
      <c r="R11" s="24"/>
      <c r="S11" s="117"/>
      <c r="T11" s="3"/>
      <c r="U11" s="24"/>
      <c r="V11" s="3"/>
      <c r="W11" s="3"/>
      <c r="X11" s="3"/>
      <c r="Y11" s="8"/>
    </row>
    <row r="12" spans="1:27" ht="27.75" hidden="1" customHeight="1" x14ac:dyDescent="0.25">
      <c r="A12" s="107" t="s">
        <v>25</v>
      </c>
      <c r="B12" s="100">
        <v>22</v>
      </c>
      <c r="C12" s="31">
        <v>5.2004999999999999</v>
      </c>
      <c r="D12" s="31">
        <v>4.9626999999999999</v>
      </c>
      <c r="E12" s="133">
        <v>4.9626999999999999</v>
      </c>
      <c r="F12" s="145">
        <v>5.2004999999999999</v>
      </c>
      <c r="G12" s="133">
        <v>5.1905000000000001</v>
      </c>
      <c r="H12" s="31">
        <v>0.44422984065668153</v>
      </c>
      <c r="I12" s="31">
        <v>5.2104999999999997</v>
      </c>
      <c r="J12" s="31">
        <v>0.44337349397589759</v>
      </c>
      <c r="K12" s="133">
        <v>5.1905000000000001</v>
      </c>
      <c r="L12" s="31">
        <v>0.44508950169326916</v>
      </c>
      <c r="M12" s="31">
        <v>5.2</v>
      </c>
      <c r="N12" s="133">
        <v>5.21</v>
      </c>
      <c r="O12" s="27">
        <v>330000000</v>
      </c>
      <c r="P12" s="158">
        <v>125173630</v>
      </c>
      <c r="Q12" s="27">
        <v>26983630</v>
      </c>
      <c r="R12" s="27">
        <v>98190000</v>
      </c>
      <c r="S12" s="118">
        <v>98190000</v>
      </c>
      <c r="T12" s="21">
        <v>0</v>
      </c>
      <c r="U12" s="27">
        <v>227</v>
      </c>
      <c r="V12" s="21">
        <v>189</v>
      </c>
      <c r="W12" s="21">
        <v>38</v>
      </c>
      <c r="X12" s="15"/>
      <c r="Y12" s="7"/>
    </row>
    <row r="13" spans="1:27" ht="27.75" hidden="1" customHeight="1" x14ac:dyDescent="0.25">
      <c r="A13" s="107" t="s">
        <v>26</v>
      </c>
      <c r="B13" s="100">
        <v>18</v>
      </c>
      <c r="C13" s="31">
        <v>5.2138999999999998</v>
      </c>
      <c r="D13" s="31">
        <v>5.2133000000000003</v>
      </c>
      <c r="E13" s="133">
        <v>5.2133000000000003</v>
      </c>
      <c r="F13" s="145">
        <v>5.2138999999999998</v>
      </c>
      <c r="G13" s="133">
        <v>5.2039</v>
      </c>
      <c r="H13" s="31">
        <v>0.25766753196807723</v>
      </c>
      <c r="I13" s="31">
        <v>5.2239000000000004</v>
      </c>
      <c r="J13" s="31">
        <v>0.25717301602534776</v>
      </c>
      <c r="K13" s="133">
        <v>5.2039</v>
      </c>
      <c r="L13" s="31">
        <v>0.25816395337635789</v>
      </c>
      <c r="M13" s="31">
        <v>5.21</v>
      </c>
      <c r="N13" s="133">
        <v>5.22</v>
      </c>
      <c r="O13" s="27">
        <v>270000000</v>
      </c>
      <c r="P13" s="158">
        <v>67285000</v>
      </c>
      <c r="Q13" s="27">
        <v>3885000</v>
      </c>
      <c r="R13" s="27">
        <v>63400000</v>
      </c>
      <c r="S13" s="118">
        <v>63400000</v>
      </c>
      <c r="T13" s="21">
        <v>0</v>
      </c>
      <c r="U13" s="27">
        <v>135</v>
      </c>
      <c r="V13" s="21">
        <v>12</v>
      </c>
      <c r="W13" s="21">
        <v>123</v>
      </c>
      <c r="X13" s="15"/>
      <c r="Y13" s="7"/>
    </row>
    <row r="14" spans="1:27" ht="27.75" hidden="1" customHeight="1" x14ac:dyDescent="0.25">
      <c r="A14" s="107" t="s">
        <v>27</v>
      </c>
      <c r="B14" s="100">
        <v>20</v>
      </c>
      <c r="C14" s="31">
        <v>5.2275</v>
      </c>
      <c r="D14" s="31">
        <v>5.2279999999999998</v>
      </c>
      <c r="E14" s="133">
        <v>5.2279999999999998</v>
      </c>
      <c r="F14" s="145">
        <v>5.2285000000000004</v>
      </c>
      <c r="G14" s="133">
        <v>5.2184999999999997</v>
      </c>
      <c r="H14" s="31">
        <v>0.28002071386103711</v>
      </c>
      <c r="I14" s="31">
        <v>5.2385000000000002</v>
      </c>
      <c r="J14" s="31">
        <v>0.2794846761997688</v>
      </c>
      <c r="K14" s="133">
        <v>5.2184999999999997</v>
      </c>
      <c r="L14" s="31">
        <v>0.28055881166048008</v>
      </c>
      <c r="M14" s="31">
        <v>5.22</v>
      </c>
      <c r="N14" s="133">
        <v>5.23</v>
      </c>
      <c r="O14" s="27">
        <v>300000000</v>
      </c>
      <c r="P14" s="158">
        <v>71192000</v>
      </c>
      <c r="Q14" s="27">
        <v>6237000</v>
      </c>
      <c r="R14" s="27">
        <v>64955000</v>
      </c>
      <c r="S14" s="118">
        <v>64955000</v>
      </c>
      <c r="T14" s="21">
        <v>0</v>
      </c>
      <c r="U14" s="27">
        <v>141</v>
      </c>
      <c r="V14" s="21">
        <v>11</v>
      </c>
      <c r="W14" s="21">
        <v>130</v>
      </c>
      <c r="X14" s="15"/>
      <c r="Y14" s="7"/>
    </row>
    <row r="15" spans="1:27" ht="27.75" hidden="1" customHeight="1" x14ac:dyDescent="0.25">
      <c r="A15" s="107" t="s">
        <v>28</v>
      </c>
      <c r="B15" s="100">
        <v>22</v>
      </c>
      <c r="C15" s="31">
        <v>5.2355</v>
      </c>
      <c r="D15" s="31">
        <v>5.2356999999999996</v>
      </c>
      <c r="E15" s="133">
        <v>5.2356999999999996</v>
      </c>
      <c r="F15" s="145">
        <v>5.2355</v>
      </c>
      <c r="G15" s="133">
        <v>5.2255000000000003</v>
      </c>
      <c r="H15" s="31">
        <v>0.13388161040450747</v>
      </c>
      <c r="I15" s="31">
        <v>5.2454999999999998</v>
      </c>
      <c r="J15" s="31">
        <v>0.13362603798796741</v>
      </c>
      <c r="K15" s="133">
        <v>5.2255000000000003</v>
      </c>
      <c r="L15" s="31">
        <v>0.13413816230718714</v>
      </c>
      <c r="M15" s="31">
        <v>5.22</v>
      </c>
      <c r="N15" s="133">
        <v>5.23</v>
      </c>
      <c r="O15" s="27">
        <v>330000000</v>
      </c>
      <c r="P15" s="158">
        <v>67865000</v>
      </c>
      <c r="Q15" s="27">
        <v>5795000</v>
      </c>
      <c r="R15" s="27">
        <v>62070000</v>
      </c>
      <c r="S15" s="118">
        <v>62070000</v>
      </c>
      <c r="T15" s="21">
        <v>0</v>
      </c>
      <c r="U15" s="27">
        <v>116</v>
      </c>
      <c r="V15" s="21">
        <v>10</v>
      </c>
      <c r="W15" s="21">
        <v>106</v>
      </c>
      <c r="X15" s="15"/>
      <c r="Y15" s="7"/>
    </row>
    <row r="16" spans="1:27" ht="27.75" hidden="1" customHeight="1" x14ac:dyDescent="0.25">
      <c r="A16" s="107" t="s">
        <v>29</v>
      </c>
      <c r="B16" s="100">
        <v>20</v>
      </c>
      <c r="C16" s="31">
        <v>5.2255000000000003</v>
      </c>
      <c r="D16" s="31">
        <v>5.2257999999999996</v>
      </c>
      <c r="E16" s="133">
        <v>5.2257999999999996</v>
      </c>
      <c r="F16" s="145">
        <v>5.2255000000000003</v>
      </c>
      <c r="G16" s="133">
        <v>5.2154999999999996</v>
      </c>
      <c r="H16" s="31">
        <v>-0.1910037245726251</v>
      </c>
      <c r="I16" s="31">
        <v>5.2355</v>
      </c>
      <c r="J16" s="31">
        <v>-0.19063959584405277</v>
      </c>
      <c r="K16" s="133">
        <v>5.2154999999999996</v>
      </c>
      <c r="L16" s="31">
        <v>-0.19136924696202612</v>
      </c>
      <c r="M16" s="31">
        <v>5.21</v>
      </c>
      <c r="N16" s="133">
        <v>5.22</v>
      </c>
      <c r="O16" s="29">
        <v>300000000</v>
      </c>
      <c r="P16" s="158">
        <v>21225000</v>
      </c>
      <c r="Q16" s="27">
        <v>750000</v>
      </c>
      <c r="R16" s="27">
        <v>20475000</v>
      </c>
      <c r="S16" s="118">
        <v>20475000</v>
      </c>
      <c r="T16" s="21">
        <v>0</v>
      </c>
      <c r="U16" s="27">
        <v>47</v>
      </c>
      <c r="V16" s="21">
        <v>3</v>
      </c>
      <c r="W16" s="21">
        <v>44</v>
      </c>
      <c r="X16" s="15"/>
      <c r="Y16" s="7"/>
    </row>
    <row r="17" spans="1:25" ht="27.75" hidden="1" customHeight="1" x14ac:dyDescent="0.25">
      <c r="A17" s="107" t="s">
        <v>30</v>
      </c>
      <c r="B17" s="100">
        <v>20</v>
      </c>
      <c r="C17" s="31">
        <v>5.2275</v>
      </c>
      <c r="D17" s="31">
        <v>5.2270000000000003</v>
      </c>
      <c r="E17" s="133">
        <v>5.2270000000000003</v>
      </c>
      <c r="F17" s="145">
        <v>5.2275</v>
      </c>
      <c r="G17" s="133">
        <v>5.2175000000000002</v>
      </c>
      <c r="H17" s="31">
        <v>3.8273849392398425E-2</v>
      </c>
      <c r="I17" s="31">
        <v>5.2374999999999998</v>
      </c>
      <c r="J17" s="31">
        <v>3.8200744914522002E-2</v>
      </c>
      <c r="K17" s="133">
        <v>5.2175000000000002</v>
      </c>
      <c r="L17" s="31">
        <v>3.834723420574572E-2</v>
      </c>
      <c r="M17" s="31">
        <v>5.22</v>
      </c>
      <c r="N17" s="133">
        <v>5.23</v>
      </c>
      <c r="O17" s="29">
        <v>300000000</v>
      </c>
      <c r="P17" s="159">
        <v>55890000</v>
      </c>
      <c r="Q17" s="29">
        <v>6480000</v>
      </c>
      <c r="R17" s="29">
        <v>49410000</v>
      </c>
      <c r="S17" s="119">
        <v>49410000</v>
      </c>
      <c r="T17" s="16">
        <v>0</v>
      </c>
      <c r="U17" s="29">
        <v>76</v>
      </c>
      <c r="V17" s="16">
        <v>9</v>
      </c>
      <c r="W17" s="16">
        <v>67</v>
      </c>
      <c r="X17" s="15"/>
      <c r="Y17" s="7"/>
    </row>
    <row r="18" spans="1:25" ht="27.75" hidden="1" customHeight="1" x14ac:dyDescent="0.25">
      <c r="A18" s="107" t="s">
        <v>31</v>
      </c>
      <c r="B18" s="100">
        <v>23</v>
      </c>
      <c r="C18" s="101">
        <v>5.2418181818181822</v>
      </c>
      <c r="D18" s="101">
        <v>5.2413636363636362</v>
      </c>
      <c r="E18" s="134">
        <v>5.2413636363636362</v>
      </c>
      <c r="F18" s="146">
        <v>5.2423000000000002</v>
      </c>
      <c r="G18" s="134">
        <v>5.2323000000000004</v>
      </c>
      <c r="H18" s="101">
        <v>0.47480071437999999</v>
      </c>
      <c r="I18" s="101">
        <v>5.2523</v>
      </c>
      <c r="J18" s="31">
        <v>-9.98E-2</v>
      </c>
      <c r="K18" s="134">
        <v>5.2323000000000004</v>
      </c>
      <c r="L18" s="31">
        <v>0.66646338806998995</v>
      </c>
      <c r="M18" s="31">
        <v>5.24</v>
      </c>
      <c r="N18" s="133">
        <v>5.25</v>
      </c>
      <c r="O18" s="29">
        <v>330000000</v>
      </c>
      <c r="P18" s="159">
        <v>101560000</v>
      </c>
      <c r="Q18" s="29">
        <v>17955000</v>
      </c>
      <c r="R18" s="29">
        <v>83605000</v>
      </c>
      <c r="S18" s="119">
        <v>83605000</v>
      </c>
      <c r="T18" s="22">
        <v>0</v>
      </c>
      <c r="U18" s="29">
        <v>115</v>
      </c>
      <c r="V18" s="16">
        <v>18</v>
      </c>
      <c r="W18" s="16">
        <v>97</v>
      </c>
      <c r="X18" s="15"/>
      <c r="Y18" s="8"/>
    </row>
    <row r="19" spans="1:25" ht="27.75" hidden="1" customHeight="1" x14ac:dyDescent="0.25">
      <c r="A19" s="107" t="s">
        <v>32</v>
      </c>
      <c r="B19" s="100">
        <v>20</v>
      </c>
      <c r="C19" s="101">
        <v>5.2655000000000003</v>
      </c>
      <c r="D19" s="101">
        <v>5.2645</v>
      </c>
      <c r="E19" s="134">
        <v>5.2645</v>
      </c>
      <c r="F19" s="146">
        <v>5.2655000000000003</v>
      </c>
      <c r="G19" s="134">
        <v>5.2554999999999996</v>
      </c>
      <c r="H19" s="31">
        <v>0.44339965216060279</v>
      </c>
      <c r="I19" s="101">
        <v>5.2755000000000001</v>
      </c>
      <c r="J19" s="31">
        <v>0.44171125030939035</v>
      </c>
      <c r="K19" s="134">
        <v>5.2554999999999996</v>
      </c>
      <c r="L19" s="31">
        <v>0.44339965216060279</v>
      </c>
      <c r="M19" s="31">
        <v>5.26</v>
      </c>
      <c r="N19" s="133">
        <v>5.27</v>
      </c>
      <c r="O19" s="29">
        <v>300000000</v>
      </c>
      <c r="P19" s="159">
        <v>108850000</v>
      </c>
      <c r="Q19" s="29">
        <v>20235000</v>
      </c>
      <c r="R19" s="29">
        <v>88615000</v>
      </c>
      <c r="S19" s="119">
        <v>88615000</v>
      </c>
      <c r="T19" s="22">
        <v>0</v>
      </c>
      <c r="U19" s="29">
        <v>94</v>
      </c>
      <c r="V19" s="16">
        <v>11</v>
      </c>
      <c r="W19" s="16">
        <v>83</v>
      </c>
      <c r="X19" s="15"/>
      <c r="Y19" s="8"/>
    </row>
    <row r="20" spans="1:25" ht="27.75" hidden="1" customHeight="1" x14ac:dyDescent="0.25">
      <c r="A20" s="107" t="s">
        <v>33</v>
      </c>
      <c r="B20" s="100">
        <v>22</v>
      </c>
      <c r="C20" s="101">
        <v>5.2808999999999999</v>
      </c>
      <c r="D20" s="101">
        <v>5.28</v>
      </c>
      <c r="E20" s="134">
        <v>5.28</v>
      </c>
      <c r="F20" s="146">
        <v>5.2808999999999999</v>
      </c>
      <c r="G20" s="134">
        <v>5.2709000000000001</v>
      </c>
      <c r="H20" s="31">
        <v>0.29302635334412569</v>
      </c>
      <c r="I20" s="101">
        <v>5.2908999999999997</v>
      </c>
      <c r="J20" s="31">
        <v>0.29191545825039589</v>
      </c>
      <c r="K20" s="134">
        <v>5.2709000000000001</v>
      </c>
      <c r="L20" s="31">
        <v>0.29302635334412569</v>
      </c>
      <c r="M20" s="31">
        <v>5.28</v>
      </c>
      <c r="N20" s="133">
        <v>5.29</v>
      </c>
      <c r="O20" s="29">
        <v>330000000</v>
      </c>
      <c r="P20" s="159">
        <v>63115000</v>
      </c>
      <c r="Q20" s="29">
        <v>10275000</v>
      </c>
      <c r="R20" s="29">
        <v>52840000</v>
      </c>
      <c r="S20" s="119">
        <v>52840000</v>
      </c>
      <c r="T20" s="22">
        <v>0</v>
      </c>
      <c r="U20" s="29">
        <v>52</v>
      </c>
      <c r="V20" s="16">
        <v>5</v>
      </c>
      <c r="W20" s="16">
        <v>47</v>
      </c>
      <c r="X20" s="15"/>
      <c r="Y20" s="8"/>
    </row>
    <row r="21" spans="1:25" ht="27.75" hidden="1" customHeight="1" x14ac:dyDescent="0.25">
      <c r="A21" s="107" t="s">
        <v>34</v>
      </c>
      <c r="B21" s="100">
        <v>23</v>
      </c>
      <c r="C21" s="101">
        <v>5.3056999999999999</v>
      </c>
      <c r="D21" s="101">
        <v>5.3029999999999999</v>
      </c>
      <c r="E21" s="134">
        <v>5.3029999999999999</v>
      </c>
      <c r="F21" s="146">
        <v>5.3056999999999999</v>
      </c>
      <c r="G21" s="134">
        <v>5.2957000000000001</v>
      </c>
      <c r="H21" s="31">
        <v>0.47050788290424655</v>
      </c>
      <c r="I21" s="101">
        <v>5.3156999999999996</v>
      </c>
      <c r="J21" s="31">
        <v>0.46872932771362025</v>
      </c>
      <c r="K21" s="134">
        <v>5.2957000000000001</v>
      </c>
      <c r="L21" s="31">
        <v>0.47050788290424655</v>
      </c>
      <c r="M21" s="31">
        <v>5.31</v>
      </c>
      <c r="N21" s="133">
        <v>5.32</v>
      </c>
      <c r="O21" s="29">
        <v>345000000</v>
      </c>
      <c r="P21" s="159">
        <v>59010000</v>
      </c>
      <c r="Q21" s="29">
        <v>12160000</v>
      </c>
      <c r="R21" s="29">
        <v>46850000</v>
      </c>
      <c r="S21" s="119">
        <v>46850000</v>
      </c>
      <c r="T21" s="22">
        <v>0</v>
      </c>
      <c r="U21" s="29">
        <v>53</v>
      </c>
      <c r="V21" s="16">
        <v>10</v>
      </c>
      <c r="W21" s="16">
        <v>43</v>
      </c>
      <c r="X21" s="15"/>
      <c r="Y21" s="8"/>
    </row>
    <row r="22" spans="1:25" ht="27.75" hidden="1" customHeight="1" x14ac:dyDescent="0.25">
      <c r="A22" s="107" t="s">
        <v>35</v>
      </c>
      <c r="B22" s="100">
        <v>19</v>
      </c>
      <c r="C22" s="101">
        <v>5.3273999999999999</v>
      </c>
      <c r="D22" s="101">
        <v>5.3268000000000004</v>
      </c>
      <c r="E22" s="134">
        <v>5.3268000000000004</v>
      </c>
      <c r="F22" s="146">
        <v>5.3273999999999999</v>
      </c>
      <c r="G22" s="134">
        <v>5.3174000000000001</v>
      </c>
      <c r="H22" s="31">
        <v>0.59859886322865419</v>
      </c>
      <c r="I22" s="101">
        <v>5.3373999999999997</v>
      </c>
      <c r="J22" s="31">
        <v>0.40822469289087149</v>
      </c>
      <c r="K22" s="134">
        <v>5.3174000000000001</v>
      </c>
      <c r="L22" s="31">
        <v>0.40976641426062754</v>
      </c>
      <c r="M22" s="31">
        <v>5.33</v>
      </c>
      <c r="N22" s="133">
        <v>5.34</v>
      </c>
      <c r="O22" s="29">
        <v>285000000</v>
      </c>
      <c r="P22" s="159">
        <v>44030000</v>
      </c>
      <c r="Q22" s="29">
        <v>11600000</v>
      </c>
      <c r="R22" s="29">
        <v>32430000</v>
      </c>
      <c r="S22" s="119">
        <v>32430000</v>
      </c>
      <c r="T22" s="22">
        <v>0</v>
      </c>
      <c r="U22" s="29">
        <v>61</v>
      </c>
      <c r="V22" s="16">
        <v>10</v>
      </c>
      <c r="W22" s="16">
        <v>51</v>
      </c>
      <c r="X22" s="15"/>
      <c r="Y22" s="8"/>
    </row>
    <row r="23" spans="1:25" ht="18" hidden="1" customHeight="1" x14ac:dyDescent="0.2">
      <c r="A23" s="108" t="s">
        <v>36</v>
      </c>
      <c r="B23" s="102">
        <v>21</v>
      </c>
      <c r="C23" s="103">
        <v>5.3550000000000004</v>
      </c>
      <c r="D23" s="103">
        <v>5.3540909090909095</v>
      </c>
      <c r="E23" s="135">
        <v>5.3540909090909095</v>
      </c>
      <c r="F23" s="147">
        <v>5.3550000000000004</v>
      </c>
      <c r="G23" s="135">
        <v>5.3449999999999998</v>
      </c>
      <c r="H23" s="86">
        <v>0.51905066385800103</v>
      </c>
      <c r="I23" s="103">
        <v>5.3449999999999998</v>
      </c>
      <c r="J23" s="86">
        <v>0.1423914265372663</v>
      </c>
      <c r="K23" s="135">
        <v>5.3449999999999998</v>
      </c>
      <c r="L23" s="86">
        <v>0.51905066385800103</v>
      </c>
      <c r="M23" s="86">
        <v>5.36</v>
      </c>
      <c r="N23" s="154">
        <v>5.37</v>
      </c>
      <c r="O23" s="87">
        <v>315000000</v>
      </c>
      <c r="P23" s="160">
        <v>126303000</v>
      </c>
      <c r="Q23" s="87">
        <v>33065000</v>
      </c>
      <c r="R23" s="87">
        <v>93238000</v>
      </c>
      <c r="S23" s="120">
        <v>93238000</v>
      </c>
      <c r="T23" s="89"/>
      <c r="U23" s="87">
        <v>85</v>
      </c>
      <c r="V23" s="88">
        <v>68</v>
      </c>
      <c r="W23" s="88">
        <v>17</v>
      </c>
      <c r="X23" s="3"/>
      <c r="Y23" s="8"/>
    </row>
    <row r="24" spans="1:25" ht="18" hidden="1" customHeight="1" x14ac:dyDescent="0.2">
      <c r="A24" s="109" t="s">
        <v>63</v>
      </c>
      <c r="B24" s="54"/>
      <c r="C24" s="65">
        <v>5.2588931818181823</v>
      </c>
      <c r="D24" s="65">
        <v>5.2385212121212117</v>
      </c>
      <c r="E24" s="136">
        <v>5.2385212121212117</v>
      </c>
      <c r="F24" s="148">
        <f>AVERAGEA(F13:F23)</f>
        <v>5.2643363636363638</v>
      </c>
      <c r="G24" s="136">
        <f>AVERAGEA(G13:G23)</f>
        <v>5.2543363636363631</v>
      </c>
      <c r="H24" s="65">
        <f>AVERAGEA(H13:H23)</f>
        <v>0.30165673735718412</v>
      </c>
      <c r="I24" s="65">
        <f>AVERAGEA(I13:I23)</f>
        <v>5.2725181818181817</v>
      </c>
      <c r="J24" s="65">
        <v>0.21786587741341626</v>
      </c>
      <c r="K24" s="136">
        <f>AVERAGEA(K13:K23)</f>
        <v>5.2543363636363631</v>
      </c>
      <c r="L24" s="65">
        <v>0.34527220336178366</v>
      </c>
      <c r="M24" s="65"/>
      <c r="N24" s="136"/>
      <c r="O24" s="90">
        <v>3735000000</v>
      </c>
      <c r="P24" s="161">
        <v>911498630</v>
      </c>
      <c r="Q24" s="90">
        <v>155420630</v>
      </c>
      <c r="R24" s="90">
        <v>756078000</v>
      </c>
      <c r="S24" s="121">
        <v>756078000</v>
      </c>
      <c r="T24" s="26"/>
      <c r="U24" s="26"/>
      <c r="V24" s="26"/>
      <c r="W24" s="26"/>
      <c r="X24" s="26"/>
      <c r="Y24" s="7"/>
    </row>
    <row r="25" spans="1:25" s="35" customFormat="1" ht="18" hidden="1" customHeight="1" x14ac:dyDescent="0.25">
      <c r="A25" s="110"/>
      <c r="B25" s="56"/>
      <c r="C25" s="195"/>
      <c r="D25" s="195"/>
      <c r="E25" s="196"/>
      <c r="F25" s="197"/>
      <c r="G25" s="196"/>
      <c r="H25" s="57"/>
      <c r="I25" s="195"/>
      <c r="J25" s="57"/>
      <c r="K25" s="196"/>
      <c r="L25" s="57"/>
      <c r="M25" s="195"/>
      <c r="N25" s="196"/>
      <c r="O25" s="198"/>
      <c r="P25" s="199"/>
      <c r="Q25" s="58"/>
      <c r="R25" s="58"/>
      <c r="S25" s="200"/>
      <c r="T25" s="33"/>
      <c r="U25" s="33"/>
      <c r="V25" s="33"/>
      <c r="W25" s="33"/>
      <c r="X25" s="39"/>
      <c r="Y25" s="34"/>
    </row>
    <row r="26" spans="1:25" ht="18" hidden="1" customHeight="1" x14ac:dyDescent="0.2">
      <c r="A26" s="111" t="s">
        <v>62</v>
      </c>
      <c r="B26" s="59"/>
      <c r="C26" s="60"/>
      <c r="D26" s="60"/>
      <c r="E26" s="137"/>
      <c r="F26" s="149"/>
      <c r="G26" s="137"/>
      <c r="H26" s="60"/>
      <c r="I26" s="60"/>
      <c r="J26" s="60"/>
      <c r="K26" s="137"/>
      <c r="L26" s="60"/>
      <c r="M26" s="60"/>
      <c r="N26" s="137"/>
      <c r="O26" s="61"/>
      <c r="P26" s="162"/>
      <c r="Q26" s="61"/>
      <c r="R26" s="61"/>
      <c r="S26" s="122"/>
      <c r="T26" s="32"/>
      <c r="U26" s="45"/>
      <c r="V26" s="45"/>
      <c r="W26" s="45"/>
      <c r="X26" s="32"/>
      <c r="Y26" s="8"/>
    </row>
    <row r="27" spans="1:25" ht="18" hidden="1" customHeight="1" x14ac:dyDescent="0.2">
      <c r="A27" s="108" t="s">
        <v>44</v>
      </c>
      <c r="B27" s="54">
        <v>21</v>
      </c>
      <c r="C27" s="62">
        <v>5.3780999999999999</v>
      </c>
      <c r="D27" s="62">
        <v>5.3771000000000004</v>
      </c>
      <c r="E27" s="138">
        <v>5.3766999999999996</v>
      </c>
      <c r="F27" s="144">
        <v>5.3780999999999999</v>
      </c>
      <c r="G27" s="138">
        <v>5.3681000000000001</v>
      </c>
      <c r="H27" s="62">
        <v>0.432179607108996</v>
      </c>
      <c r="I27" s="62">
        <v>5.3880999999999997</v>
      </c>
      <c r="J27" s="62">
        <v>0.80636108512628468</v>
      </c>
      <c r="K27" s="138">
        <v>5.3681000000000001</v>
      </c>
      <c r="L27" s="62">
        <v>0.432179607108996</v>
      </c>
      <c r="M27" s="62">
        <v>5.38</v>
      </c>
      <c r="N27" s="138">
        <v>5.39</v>
      </c>
      <c r="O27" s="55">
        <v>315000000</v>
      </c>
      <c r="P27" s="163">
        <v>76500000</v>
      </c>
      <c r="Q27" s="55">
        <v>10265000</v>
      </c>
      <c r="R27" s="55">
        <v>66235000</v>
      </c>
      <c r="S27" s="123">
        <v>66235000</v>
      </c>
      <c r="T27" s="14">
        <v>0</v>
      </c>
      <c r="U27" s="26">
        <v>70</v>
      </c>
      <c r="V27" s="14">
        <v>10</v>
      </c>
      <c r="W27" s="14">
        <v>60</v>
      </c>
      <c r="X27" s="15"/>
      <c r="Y27" s="7"/>
    </row>
    <row r="28" spans="1:25" ht="18" hidden="1" customHeight="1" x14ac:dyDescent="0.2">
      <c r="A28" s="108" t="s">
        <v>45</v>
      </c>
      <c r="B28" s="54">
        <v>18</v>
      </c>
      <c r="C28" s="30">
        <v>5.4039000000000001</v>
      </c>
      <c r="D28" s="30">
        <v>5.3978000000000002</v>
      </c>
      <c r="E28" s="132">
        <v>5.3978000000000002</v>
      </c>
      <c r="F28" s="144">
        <v>5.4039000000000001</v>
      </c>
      <c r="G28" s="132">
        <v>5.3939000000000004</v>
      </c>
      <c r="H28" s="62">
        <v>0.480616978074</v>
      </c>
      <c r="I28" s="30">
        <v>5.4138999999999999</v>
      </c>
      <c r="J28" s="62">
        <v>0.47883298379763312</v>
      </c>
      <c r="K28" s="132">
        <v>5.3939000000000004</v>
      </c>
      <c r="L28" s="62">
        <v>0.480616978074</v>
      </c>
      <c r="M28" s="30">
        <v>5.4</v>
      </c>
      <c r="N28" s="132">
        <v>5.41</v>
      </c>
      <c r="O28" s="63">
        <v>270000000</v>
      </c>
      <c r="P28" s="164">
        <v>30520000</v>
      </c>
      <c r="Q28" s="63">
        <v>4950000</v>
      </c>
      <c r="R28" s="63">
        <v>25570000</v>
      </c>
      <c r="S28" s="124">
        <v>25570000</v>
      </c>
      <c r="T28" s="41"/>
      <c r="U28" s="40">
        <v>40</v>
      </c>
      <c r="V28" s="41">
        <v>8</v>
      </c>
      <c r="W28" s="41">
        <v>32</v>
      </c>
      <c r="X28" s="23"/>
      <c r="Y28" s="8"/>
    </row>
    <row r="29" spans="1:25" ht="18" hidden="1" customHeight="1" x14ac:dyDescent="0.2">
      <c r="A29" s="108" t="s">
        <v>46</v>
      </c>
      <c r="B29" s="54">
        <v>22</v>
      </c>
      <c r="C29" s="30">
        <v>5.4363000000000001</v>
      </c>
      <c r="D29" s="30">
        <v>5.4325000000000001</v>
      </c>
      <c r="E29" s="132">
        <v>5.4325000000000001</v>
      </c>
      <c r="F29" s="144">
        <v>5.4377000000000004</v>
      </c>
      <c r="G29" s="132">
        <v>5.4276999999999997</v>
      </c>
      <c r="H29" s="62">
        <f>+G29/G28</f>
        <v>1.0062663379002206</v>
      </c>
      <c r="I29" s="30">
        <v>5.4474</v>
      </c>
      <c r="J29" s="62">
        <v>0.59845952086296361</v>
      </c>
      <c r="K29" s="132">
        <v>5.4273999999999996</v>
      </c>
      <c r="L29" s="62">
        <v>0.6006785442815028</v>
      </c>
      <c r="M29" s="30">
        <v>5.44</v>
      </c>
      <c r="N29" s="132">
        <v>5.45</v>
      </c>
      <c r="O29" s="63">
        <v>330000000</v>
      </c>
      <c r="P29" s="164">
        <v>60980000</v>
      </c>
      <c r="Q29" s="63">
        <v>13225000</v>
      </c>
      <c r="R29" s="63">
        <v>47755000</v>
      </c>
      <c r="S29" s="124">
        <v>47755000</v>
      </c>
      <c r="T29" s="41"/>
      <c r="U29" s="40">
        <v>48</v>
      </c>
      <c r="V29" s="41">
        <v>11</v>
      </c>
      <c r="W29" s="41">
        <v>37</v>
      </c>
      <c r="X29" s="23"/>
      <c r="Y29" s="8"/>
    </row>
    <row r="30" spans="1:25" ht="18" hidden="1" customHeight="1" x14ac:dyDescent="0.2">
      <c r="A30" s="108" t="s">
        <v>47</v>
      </c>
      <c r="B30" s="54">
        <v>21</v>
      </c>
      <c r="C30" s="30">
        <v>5.4729000000000001</v>
      </c>
      <c r="D30" s="30">
        <v>5.47</v>
      </c>
      <c r="E30" s="132">
        <v>5.47</v>
      </c>
      <c r="F30" s="144">
        <v>5.4729000000000001</v>
      </c>
      <c r="G30" s="132">
        <v>5.4629000000000003</v>
      </c>
      <c r="H30" s="62">
        <v>0.64852515798599997</v>
      </c>
      <c r="I30" s="30">
        <v>5.4828999999999999</v>
      </c>
      <c r="J30" s="62">
        <v>0.67201586398105073</v>
      </c>
      <c r="K30" s="132">
        <v>5.4629000000000003</v>
      </c>
      <c r="L30" s="62">
        <v>0.67449274828151717</v>
      </c>
      <c r="M30" s="30">
        <v>5.47</v>
      </c>
      <c r="N30" s="132">
        <v>5.48</v>
      </c>
      <c r="O30" s="63">
        <v>315000000</v>
      </c>
      <c r="P30" s="164">
        <v>54055000</v>
      </c>
      <c r="Q30" s="63">
        <v>17930000</v>
      </c>
      <c r="R30" s="63">
        <v>36125000</v>
      </c>
      <c r="S30" s="124">
        <v>36125000</v>
      </c>
      <c r="T30" s="41"/>
      <c r="U30" s="40">
        <v>49</v>
      </c>
      <c r="V30" s="41">
        <v>12</v>
      </c>
      <c r="W30" s="41">
        <v>37</v>
      </c>
      <c r="X30" s="23"/>
      <c r="Y30" s="8"/>
    </row>
    <row r="31" spans="1:25" ht="18" hidden="1" customHeight="1" x14ac:dyDescent="0.2">
      <c r="A31" s="108" t="s">
        <v>48</v>
      </c>
      <c r="B31" s="54">
        <v>20</v>
      </c>
      <c r="C31" s="30">
        <v>5.4924999999999997</v>
      </c>
      <c r="D31" s="30">
        <v>5.4904999999999999</v>
      </c>
      <c r="E31" s="132">
        <v>5.4909999999999997</v>
      </c>
      <c r="F31" s="144">
        <v>5.4924999999999997</v>
      </c>
      <c r="G31" s="132">
        <v>5.4824999999999999</v>
      </c>
      <c r="H31" s="62">
        <v>0.54183675337273984</v>
      </c>
      <c r="I31" s="30">
        <v>5.5025000000000004</v>
      </c>
      <c r="J31" s="62">
        <v>0.35747505881924724</v>
      </c>
      <c r="K31" s="132">
        <v>5.4824999999999999</v>
      </c>
      <c r="L31" s="62">
        <v>0.54183675337273984</v>
      </c>
      <c r="M31" s="30">
        <v>5.49</v>
      </c>
      <c r="N31" s="132">
        <v>5.5</v>
      </c>
      <c r="O31" s="63">
        <v>300000000</v>
      </c>
      <c r="P31" s="164">
        <v>16655000</v>
      </c>
      <c r="Q31" s="63">
        <v>8855000</v>
      </c>
      <c r="R31" s="63">
        <v>7800000</v>
      </c>
      <c r="S31" s="124">
        <v>7800000</v>
      </c>
      <c r="T31" s="41"/>
      <c r="U31" s="40">
        <v>20</v>
      </c>
      <c r="V31" s="41">
        <v>7</v>
      </c>
      <c r="W31" s="41">
        <v>13</v>
      </c>
      <c r="X31" s="23"/>
      <c r="Y31" s="8"/>
    </row>
    <row r="32" spans="1:25" ht="18" hidden="1" customHeight="1" x14ac:dyDescent="0.2">
      <c r="A32" s="108" t="s">
        <v>49</v>
      </c>
      <c r="B32" s="54">
        <v>22</v>
      </c>
      <c r="C32" s="30">
        <v>5.5</v>
      </c>
      <c r="D32" s="30">
        <v>5.5086000000000004</v>
      </c>
      <c r="E32" s="132">
        <v>5.5086000000000004</v>
      </c>
      <c r="F32" s="144">
        <v>5.5090000000000003</v>
      </c>
      <c r="G32" s="132">
        <v>5.4989999999999997</v>
      </c>
      <c r="H32" s="62">
        <v>0.30095759233899999</v>
      </c>
      <c r="I32" s="30">
        <v>5.5190000000000001</v>
      </c>
      <c r="J32" s="62">
        <v>0.29986369831999998</v>
      </c>
      <c r="K32" s="132">
        <v>5.4989999999999997</v>
      </c>
      <c r="L32" s="62">
        <v>0.30095759233899999</v>
      </c>
      <c r="M32" s="30">
        <v>5.51</v>
      </c>
      <c r="N32" s="132">
        <v>5.52</v>
      </c>
      <c r="O32" s="63">
        <v>315000000</v>
      </c>
      <c r="P32" s="164">
        <v>31420000</v>
      </c>
      <c r="Q32" s="63">
        <v>3505000</v>
      </c>
      <c r="R32" s="63">
        <v>27915000</v>
      </c>
      <c r="S32" s="124">
        <v>27915000</v>
      </c>
      <c r="T32" s="41"/>
      <c r="U32" s="40">
        <v>40</v>
      </c>
      <c r="V32" s="41">
        <v>3</v>
      </c>
      <c r="W32" s="41">
        <v>37</v>
      </c>
      <c r="X32" s="23"/>
      <c r="Y32" s="8"/>
    </row>
    <row r="33" spans="1:25" ht="18" hidden="1" customHeight="1" x14ac:dyDescent="0.2">
      <c r="A33" s="108" t="s">
        <v>50</v>
      </c>
      <c r="B33" s="54">
        <v>22</v>
      </c>
      <c r="C33" s="30">
        <v>5.5309999999999997</v>
      </c>
      <c r="D33" s="30">
        <v>5.5313999999999997</v>
      </c>
      <c r="E33" s="132">
        <v>5.5313999999999997</v>
      </c>
      <c r="F33" s="144">
        <v>5.5323000000000002</v>
      </c>
      <c r="G33" s="132">
        <v>5.5223000000000004</v>
      </c>
      <c r="H33" s="62">
        <f>0.0024142312579001*100</f>
        <v>0.24142312579000999</v>
      </c>
      <c r="I33" s="30">
        <v>5.5423</v>
      </c>
      <c r="J33" s="62">
        <v>0.42217793078000998</v>
      </c>
      <c r="K33" s="132">
        <v>5.5223000000000004</v>
      </c>
      <c r="L33" s="62">
        <f>0.0024142312579001*100</f>
        <v>0.24142312579000999</v>
      </c>
      <c r="M33" s="30">
        <v>5.53</v>
      </c>
      <c r="N33" s="132">
        <v>5.54</v>
      </c>
      <c r="O33" s="63">
        <v>330000000</v>
      </c>
      <c r="P33" s="164">
        <v>10300000</v>
      </c>
      <c r="Q33" s="63">
        <v>340000</v>
      </c>
      <c r="R33" s="63">
        <v>9960000</v>
      </c>
      <c r="S33" s="124">
        <v>9960000</v>
      </c>
      <c r="T33" s="41"/>
      <c r="U33" s="40">
        <v>13</v>
      </c>
      <c r="V33" s="41">
        <v>2</v>
      </c>
      <c r="W33" s="41">
        <v>11</v>
      </c>
      <c r="X33" s="23"/>
      <c r="Y33" s="8"/>
    </row>
    <row r="34" spans="1:25" ht="18" hidden="1" customHeight="1" x14ac:dyDescent="0.2">
      <c r="A34" s="108" t="s">
        <v>51</v>
      </c>
      <c r="B34" s="54">
        <v>20</v>
      </c>
      <c r="C34" s="30">
        <v>5.5469999999999997</v>
      </c>
      <c r="D34" s="30">
        <v>5.5465</v>
      </c>
      <c r="E34" s="132">
        <v>5.5465</v>
      </c>
      <c r="F34" s="144">
        <v>5.5469999999999997</v>
      </c>
      <c r="G34" s="132">
        <v>5.5369999999999999</v>
      </c>
      <c r="H34" s="62">
        <f>0.002661934339*100</f>
        <v>0.2661934339</v>
      </c>
      <c r="I34" s="30">
        <v>5.5570000000000004</v>
      </c>
      <c r="J34" s="62">
        <f>0.0021110369341*100</f>
        <v>0.21110369341000002</v>
      </c>
      <c r="K34" s="132">
        <v>5.5369999999999999</v>
      </c>
      <c r="L34" s="62">
        <f>0.002661934339*100</f>
        <v>0.2661934339</v>
      </c>
      <c r="M34" s="30">
        <v>5.54</v>
      </c>
      <c r="N34" s="132">
        <v>5.55</v>
      </c>
      <c r="O34" s="63">
        <v>300000000</v>
      </c>
      <c r="P34" s="164">
        <v>17070000</v>
      </c>
      <c r="Q34" s="63">
        <v>3050000</v>
      </c>
      <c r="R34" s="63">
        <f>P34-Q34</f>
        <v>14020000</v>
      </c>
      <c r="S34" s="124">
        <v>14020000</v>
      </c>
      <c r="T34" s="41"/>
      <c r="U34" s="40">
        <v>20</v>
      </c>
      <c r="V34" s="41">
        <f>U34-W34</f>
        <v>0</v>
      </c>
      <c r="W34" s="41">
        <v>20</v>
      </c>
      <c r="X34" s="23"/>
      <c r="Y34" s="8"/>
    </row>
    <row r="35" spans="1:25" ht="18" hidden="1" customHeight="1" x14ac:dyDescent="0.2">
      <c r="A35" s="108" t="s">
        <v>52</v>
      </c>
      <c r="B35" s="54">
        <v>22</v>
      </c>
      <c r="C35" s="30">
        <v>5.5677000000000003</v>
      </c>
      <c r="D35" s="30">
        <v>5.5636000000000001</v>
      </c>
      <c r="E35" s="132">
        <v>5.5636000000000001</v>
      </c>
      <c r="F35" s="144">
        <v>5.5677000000000003</v>
      </c>
      <c r="G35" s="132">
        <v>5.5576999999999996</v>
      </c>
      <c r="H35" s="62">
        <f>0.0037384865451*100</f>
        <v>0.37384865450999999</v>
      </c>
      <c r="I35" s="30">
        <v>5.5777000000000001</v>
      </c>
      <c r="J35" s="62">
        <f>0.0037250314918*100</f>
        <v>0.37250314918000005</v>
      </c>
      <c r="K35" s="132">
        <v>5.5576999999999996</v>
      </c>
      <c r="L35" s="62">
        <f>0.0037384865451*100</f>
        <v>0.37384865450999999</v>
      </c>
      <c r="M35" s="30">
        <v>5.57</v>
      </c>
      <c r="N35" s="132">
        <v>5.58</v>
      </c>
      <c r="O35" s="63">
        <v>330000000</v>
      </c>
      <c r="P35" s="164">
        <v>35025000</v>
      </c>
      <c r="Q35" s="63">
        <v>10875000</v>
      </c>
      <c r="R35" s="63">
        <f>P35-Q35</f>
        <v>24150000</v>
      </c>
      <c r="S35" s="124">
        <v>24150000</v>
      </c>
      <c r="T35" s="41"/>
      <c r="U35" s="40">
        <v>33</v>
      </c>
      <c r="V35" s="41">
        <f>U35-W35</f>
        <v>11</v>
      </c>
      <c r="W35" s="41">
        <v>22</v>
      </c>
      <c r="X35" s="23"/>
      <c r="Y35" s="8"/>
    </row>
    <row r="36" spans="1:25" ht="18" hidden="1" customHeight="1" x14ac:dyDescent="0.2">
      <c r="A36" s="108" t="s">
        <v>53</v>
      </c>
      <c r="B36" s="54">
        <v>21</v>
      </c>
      <c r="C36" s="30">
        <v>5.5942999999999996</v>
      </c>
      <c r="D36" s="30">
        <v>5.5929000000000002</v>
      </c>
      <c r="E36" s="132">
        <v>5.5929000000000002</v>
      </c>
      <c r="F36" s="144">
        <v>5.5942999999999996</v>
      </c>
      <c r="G36" s="132">
        <v>5.5842999999999998</v>
      </c>
      <c r="H36" s="62">
        <f>(+G36/G35-1)*100</f>
        <v>0.47861525451176057</v>
      </c>
      <c r="I36" s="30">
        <v>5.6043000000000003</v>
      </c>
      <c r="J36" s="30">
        <f>(+I36/I35-1)*100</f>
        <v>0.47689908026606886</v>
      </c>
      <c r="K36" s="132">
        <v>5.5842999999999998</v>
      </c>
      <c r="L36" s="62">
        <f>0.0047861525451001*100</f>
        <v>0.47861525451000997</v>
      </c>
      <c r="M36" s="30">
        <v>5.59</v>
      </c>
      <c r="N36" s="132">
        <v>5.6</v>
      </c>
      <c r="O36" s="63">
        <v>315000000</v>
      </c>
      <c r="P36" s="164">
        <v>57305000</v>
      </c>
      <c r="Q36" s="63">
        <v>8000000</v>
      </c>
      <c r="R36" s="63">
        <v>49305000</v>
      </c>
      <c r="S36" s="124">
        <v>49305000</v>
      </c>
      <c r="T36" s="41"/>
      <c r="U36" s="40">
        <v>34</v>
      </c>
      <c r="V36" s="41">
        <f>U36-W36</f>
        <v>3</v>
      </c>
      <c r="W36" s="41">
        <v>31</v>
      </c>
      <c r="X36" s="23"/>
      <c r="Y36" s="8"/>
    </row>
    <row r="37" spans="1:25" ht="18" hidden="1" customHeight="1" x14ac:dyDescent="0.2">
      <c r="A37" s="108" t="s">
        <v>54</v>
      </c>
      <c r="B37" s="54">
        <v>19</v>
      </c>
      <c r="C37" s="30">
        <v>5.6136999999999997</v>
      </c>
      <c r="D37" s="30">
        <v>5.6120999999999999</v>
      </c>
      <c r="E37" s="132">
        <v>5.6120999999999999</v>
      </c>
      <c r="F37" s="144">
        <v>5.6136999999999997</v>
      </c>
      <c r="G37" s="132">
        <v>5.6036999999999999</v>
      </c>
      <c r="H37" s="62">
        <f>(+G37/G36-1)*100</f>
        <v>0.34740253926186515</v>
      </c>
      <c r="I37" s="30">
        <v>5.6237000000000004</v>
      </c>
      <c r="J37" s="30">
        <f>(+I37/I36-1)*100</f>
        <v>0.34616276787466926</v>
      </c>
      <c r="K37" s="132">
        <v>5.6036999999999999</v>
      </c>
      <c r="L37" s="30">
        <f>(+K37/K36-1)*100</f>
        <v>0.34740253926186515</v>
      </c>
      <c r="M37" s="30">
        <v>5.61</v>
      </c>
      <c r="N37" s="132">
        <v>5.62</v>
      </c>
      <c r="O37" s="63">
        <v>285000000</v>
      </c>
      <c r="P37" s="164">
        <v>26320000</v>
      </c>
      <c r="Q37" s="63">
        <v>13920000</v>
      </c>
      <c r="R37" s="63">
        <v>12400000</v>
      </c>
      <c r="S37" s="124">
        <f>R37</f>
        <v>12400000</v>
      </c>
      <c r="T37" s="15"/>
      <c r="U37" s="40">
        <v>19</v>
      </c>
      <c r="V37" s="41">
        <v>6</v>
      </c>
      <c r="W37" s="41">
        <v>13</v>
      </c>
      <c r="X37" s="23"/>
      <c r="Y37" s="8"/>
    </row>
    <row r="38" spans="1:25" ht="18" hidden="1" customHeight="1" x14ac:dyDescent="0.2">
      <c r="A38" s="108" t="s">
        <v>55</v>
      </c>
      <c r="B38" s="54">
        <v>22</v>
      </c>
      <c r="C38" s="30">
        <v>5.6372999999999998</v>
      </c>
      <c r="D38" s="30">
        <v>5.6359000000000004</v>
      </c>
      <c r="E38" s="132">
        <v>5.6355000000000004</v>
      </c>
      <c r="F38" s="144">
        <v>5.6372999999999998</v>
      </c>
      <c r="G38" s="132">
        <v>5.6273</v>
      </c>
      <c r="H38" s="62">
        <f>(+G38/G37-1)*100</f>
        <v>0.42115031140139703</v>
      </c>
      <c r="I38" s="30">
        <v>5.6473000000000004</v>
      </c>
      <c r="J38" s="30">
        <f>(+I38/I37-1)*100</f>
        <v>0.41965254192080081</v>
      </c>
      <c r="K38" s="132">
        <v>5.6273</v>
      </c>
      <c r="L38" s="30">
        <f>(+K38/K37-1)*100</f>
        <v>0.42115031140139703</v>
      </c>
      <c r="M38" s="30">
        <v>5.64</v>
      </c>
      <c r="N38" s="132">
        <v>5.65</v>
      </c>
      <c r="O38" s="63">
        <v>330000000</v>
      </c>
      <c r="P38" s="164">
        <v>71200551</v>
      </c>
      <c r="Q38" s="63">
        <v>19235000</v>
      </c>
      <c r="R38" s="63">
        <v>51965550</v>
      </c>
      <c r="S38" s="124">
        <v>51965550</v>
      </c>
      <c r="T38" s="15"/>
      <c r="U38" s="40">
        <v>31</v>
      </c>
      <c r="V38" s="41">
        <v>9</v>
      </c>
      <c r="W38" s="41">
        <v>22</v>
      </c>
      <c r="X38" s="42"/>
      <c r="Y38" s="8"/>
    </row>
    <row r="39" spans="1:25" s="35" customFormat="1" ht="18" hidden="1" customHeight="1" x14ac:dyDescent="0.2">
      <c r="A39" s="109" t="s">
        <v>63</v>
      </c>
      <c r="B39" s="64">
        <f>SUM(B27:B38)</f>
        <v>250</v>
      </c>
      <c r="C39" s="65">
        <f t="shared" ref="C39:L39" si="0">AVERAGEA(C27:C38)</f>
        <v>5.5145583333333335</v>
      </c>
      <c r="D39" s="65">
        <f t="shared" si="0"/>
        <v>5.5132416666666666</v>
      </c>
      <c r="E39" s="136">
        <f t="shared" si="0"/>
        <v>5.5132166666666675</v>
      </c>
      <c r="F39" s="148">
        <f t="shared" si="0"/>
        <v>5.515533333333333</v>
      </c>
      <c r="G39" s="136">
        <f t="shared" si="0"/>
        <v>5.5055333333333332</v>
      </c>
      <c r="H39" s="65">
        <f t="shared" si="0"/>
        <v>0.46158464551299905</v>
      </c>
      <c r="I39" s="65">
        <f t="shared" si="0"/>
        <v>5.5255083333333337</v>
      </c>
      <c r="J39" s="65">
        <f t="shared" si="0"/>
        <v>0.45512561452822736</v>
      </c>
      <c r="K39" s="136">
        <f t="shared" si="0"/>
        <v>5.5055083333333341</v>
      </c>
      <c r="L39" s="65">
        <f t="shared" si="0"/>
        <v>0.42994962856925317</v>
      </c>
      <c r="M39" s="65"/>
      <c r="N39" s="136"/>
      <c r="O39" s="66">
        <f>SUM(O27:O38)</f>
        <v>3735000000</v>
      </c>
      <c r="P39" s="165">
        <f>SUM(P27:P38)</f>
        <v>487350551</v>
      </c>
      <c r="Q39" s="66">
        <f>SUM(Q27:Q38)</f>
        <v>114150000</v>
      </c>
      <c r="R39" s="66">
        <f>SUM(R27:R38)</f>
        <v>373200550</v>
      </c>
      <c r="S39" s="125">
        <f>SUM(S27:S38)</f>
        <v>373200550</v>
      </c>
      <c r="T39" s="44">
        <v>0</v>
      </c>
      <c r="U39" s="46">
        <f>SUM(U27:U38)</f>
        <v>417</v>
      </c>
      <c r="V39" s="39">
        <f>SUM(V27:V38)</f>
        <v>82</v>
      </c>
      <c r="W39" s="39">
        <f>SUM(W27:W38)</f>
        <v>335</v>
      </c>
      <c r="X39" s="36"/>
      <c r="Y39" s="37"/>
    </row>
    <row r="40" spans="1:25" s="35" customFormat="1" ht="18" hidden="1" customHeight="1" x14ac:dyDescent="0.2">
      <c r="A40" s="109"/>
      <c r="B40" s="64"/>
      <c r="C40" s="65"/>
      <c r="D40" s="65"/>
      <c r="E40" s="136"/>
      <c r="F40" s="148"/>
      <c r="G40" s="136"/>
      <c r="H40" s="65"/>
      <c r="I40" s="65"/>
      <c r="J40" s="65"/>
      <c r="K40" s="136"/>
      <c r="L40" s="65"/>
      <c r="M40" s="65"/>
      <c r="N40" s="136"/>
      <c r="O40" s="66"/>
      <c r="P40" s="165"/>
      <c r="Q40" s="66"/>
      <c r="R40" s="66"/>
      <c r="S40" s="125"/>
      <c r="T40" s="44"/>
      <c r="U40" s="46"/>
      <c r="V40" s="39"/>
      <c r="W40" s="39"/>
      <c r="X40" s="91"/>
      <c r="Y40" s="37"/>
    </row>
    <row r="41" spans="1:25" ht="18" hidden="1" customHeight="1" x14ac:dyDescent="0.2">
      <c r="A41" s="111" t="s">
        <v>64</v>
      </c>
      <c r="B41" s="104"/>
      <c r="C41" s="67"/>
      <c r="D41" s="67"/>
      <c r="E41" s="139"/>
      <c r="F41" s="150"/>
      <c r="G41" s="139"/>
      <c r="H41" s="67"/>
      <c r="I41" s="67"/>
      <c r="J41" s="67"/>
      <c r="K41" s="139"/>
      <c r="L41" s="67"/>
      <c r="M41" s="67"/>
      <c r="N41" s="139"/>
      <c r="O41" s="68"/>
      <c r="P41" s="166"/>
      <c r="Q41" s="68"/>
      <c r="R41" s="68"/>
      <c r="S41" s="126"/>
      <c r="T41" s="43"/>
      <c r="U41" s="49"/>
      <c r="V41" s="47"/>
      <c r="W41" s="47"/>
      <c r="X41" s="43"/>
      <c r="Y41" s="8"/>
    </row>
    <row r="42" spans="1:25" ht="18" hidden="1" customHeight="1" x14ac:dyDescent="0.2">
      <c r="A42" s="108" t="s">
        <v>44</v>
      </c>
      <c r="B42" s="54">
        <v>20</v>
      </c>
      <c r="C42" s="62">
        <v>5.6574999999999998</v>
      </c>
      <c r="D42" s="62">
        <v>5.6565000000000003</v>
      </c>
      <c r="E42" s="138">
        <v>5.6565000000000003</v>
      </c>
      <c r="F42" s="144">
        <v>5.6574999999999998</v>
      </c>
      <c r="G42" s="138">
        <v>5.6405000000000003</v>
      </c>
      <c r="H42" s="62">
        <v>0.23457075329001001</v>
      </c>
      <c r="I42" s="62">
        <v>5.6675000000000004</v>
      </c>
      <c r="J42" s="62">
        <v>0.35769305686000002</v>
      </c>
      <c r="K42" s="138">
        <v>5.6405000000000003</v>
      </c>
      <c r="L42" s="62">
        <v>0.23457075329001001</v>
      </c>
      <c r="M42" s="62">
        <v>5.65</v>
      </c>
      <c r="N42" s="138">
        <v>5.67</v>
      </c>
      <c r="O42" s="55">
        <v>300000000</v>
      </c>
      <c r="P42" s="163">
        <v>64146787</v>
      </c>
      <c r="Q42" s="55">
        <v>14841212</v>
      </c>
      <c r="R42" s="55">
        <v>49305575</v>
      </c>
      <c r="S42" s="123">
        <v>49305575</v>
      </c>
      <c r="T42" s="14">
        <v>0</v>
      </c>
      <c r="U42" s="26">
        <v>45</v>
      </c>
      <c r="V42" s="14">
        <v>37</v>
      </c>
      <c r="W42" s="14">
        <v>8</v>
      </c>
      <c r="X42" s="25"/>
      <c r="Y42" s="24"/>
    </row>
    <row r="43" spans="1:25" ht="18" hidden="1" customHeight="1" x14ac:dyDescent="0.2">
      <c r="A43" s="108" t="s">
        <v>45</v>
      </c>
      <c r="B43" s="54">
        <v>18</v>
      </c>
      <c r="C43" s="62">
        <v>5.6821999999999999</v>
      </c>
      <c r="D43" s="62">
        <v>5.6749999999999998</v>
      </c>
      <c r="E43" s="138">
        <v>5.6749999999999998</v>
      </c>
      <c r="F43" s="144">
        <v>5.6828000000000003</v>
      </c>
      <c r="G43" s="138">
        <v>5.6627999999999998</v>
      </c>
      <c r="H43" s="62">
        <v>0.39535502171799097</v>
      </c>
      <c r="I43" s="62">
        <v>5.6928000000000001</v>
      </c>
      <c r="J43" s="62">
        <v>0.446404940450007</v>
      </c>
      <c r="K43" s="138">
        <v>5.6627999999999998</v>
      </c>
      <c r="L43" s="62">
        <v>0.39535502171799097</v>
      </c>
      <c r="M43" s="62">
        <v>5.68</v>
      </c>
      <c r="N43" s="138">
        <v>5.7</v>
      </c>
      <c r="O43" s="55">
        <v>270000000</v>
      </c>
      <c r="P43" s="163">
        <v>1185000</v>
      </c>
      <c r="Q43" s="55">
        <v>1000000</v>
      </c>
      <c r="R43" s="55">
        <v>185000</v>
      </c>
      <c r="S43" s="123">
        <v>185000</v>
      </c>
      <c r="T43" s="14">
        <v>0</v>
      </c>
      <c r="U43" s="26">
        <v>4</v>
      </c>
      <c r="V43" s="14">
        <v>1</v>
      </c>
      <c r="W43" s="14">
        <v>3</v>
      </c>
      <c r="X43" s="25"/>
      <c r="Y43" s="24"/>
    </row>
    <row r="44" spans="1:25" ht="18" hidden="1" customHeight="1" x14ac:dyDescent="0.2">
      <c r="A44" s="108" t="s">
        <v>46</v>
      </c>
      <c r="B44" s="54">
        <v>23</v>
      </c>
      <c r="C44" s="62">
        <v>5.7130000000000001</v>
      </c>
      <c r="D44" s="62">
        <v>5.7117000000000004</v>
      </c>
      <c r="E44" s="138">
        <v>5.7117000000000004</v>
      </c>
      <c r="F44" s="144">
        <v>5.7130000000000001</v>
      </c>
      <c r="G44" s="138">
        <v>5.6929999999999996</v>
      </c>
      <c r="H44" s="62">
        <v>0.88648725012399099</v>
      </c>
      <c r="I44" s="62">
        <v>5.7229999999999999</v>
      </c>
      <c r="J44" s="62">
        <v>0.53049465992100997</v>
      </c>
      <c r="K44" s="138">
        <v>5.6929999999999996</v>
      </c>
      <c r="L44" s="62">
        <v>0.88648725012399099</v>
      </c>
      <c r="M44" s="62">
        <v>5.71</v>
      </c>
      <c r="N44" s="138">
        <v>5.73</v>
      </c>
      <c r="O44" s="55">
        <v>345000000</v>
      </c>
      <c r="P44" s="163">
        <v>44945000</v>
      </c>
      <c r="Q44" s="55">
        <v>11430000</v>
      </c>
      <c r="R44" s="55">
        <v>33515000</v>
      </c>
      <c r="S44" s="123">
        <v>33515000</v>
      </c>
      <c r="T44" s="14">
        <v>0</v>
      </c>
      <c r="U44" s="26">
        <v>37</v>
      </c>
      <c r="V44" s="14">
        <v>7</v>
      </c>
      <c r="W44" s="14">
        <v>30</v>
      </c>
      <c r="X44" s="25"/>
      <c r="Y44" s="24"/>
    </row>
    <row r="45" spans="1:25" ht="18" hidden="1" customHeight="1" x14ac:dyDescent="0.2">
      <c r="A45" s="108" t="s">
        <v>47</v>
      </c>
      <c r="B45" s="54">
        <v>21</v>
      </c>
      <c r="C45" s="62">
        <v>5.7447999999999997</v>
      </c>
      <c r="D45" s="62">
        <v>5.7438000000000002</v>
      </c>
      <c r="E45" s="138">
        <v>5.7438000000000002</v>
      </c>
      <c r="F45" s="144">
        <v>5.7447999999999997</v>
      </c>
      <c r="G45" s="138">
        <v>5.7248000000000001</v>
      </c>
      <c r="H45" s="62">
        <v>0.55662524067900998</v>
      </c>
      <c r="I45" s="62">
        <v>5.7548000000000004</v>
      </c>
      <c r="J45" s="62">
        <v>0.55565262973999996</v>
      </c>
      <c r="K45" s="138">
        <v>5.7248000000000001</v>
      </c>
      <c r="L45" s="62">
        <v>0.55662524067900998</v>
      </c>
      <c r="M45" s="62">
        <v>5.74</v>
      </c>
      <c r="N45" s="138">
        <v>5.76</v>
      </c>
      <c r="O45" s="55">
        <v>315000000</v>
      </c>
      <c r="P45" s="163">
        <v>31060000</v>
      </c>
      <c r="Q45" s="55">
        <v>9470000</v>
      </c>
      <c r="R45" s="55">
        <v>21590000</v>
      </c>
      <c r="S45" s="123">
        <v>21590000</v>
      </c>
      <c r="T45" s="26"/>
      <c r="U45" s="26">
        <v>29</v>
      </c>
      <c r="V45" s="26">
        <v>9</v>
      </c>
      <c r="W45" s="26">
        <v>20</v>
      </c>
      <c r="X45" s="25"/>
      <c r="Y45" s="24"/>
    </row>
    <row r="46" spans="1:25" ht="18" hidden="1" customHeight="1" x14ac:dyDescent="0.2">
      <c r="A46" s="108" t="s">
        <v>48</v>
      </c>
      <c r="B46" s="54">
        <v>20</v>
      </c>
      <c r="C46" s="62">
        <v>5.7714999999999996</v>
      </c>
      <c r="D46" s="62">
        <v>5.7725</v>
      </c>
      <c r="E46" s="138">
        <v>5.7725</v>
      </c>
      <c r="F46" s="144">
        <v>5.7755000000000001</v>
      </c>
      <c r="G46" s="138">
        <v>5.7554999999999996</v>
      </c>
      <c r="H46" s="62">
        <f t="shared" ref="H46:H52" si="1">0.00186255396183999*100</f>
        <v>0.186255396183999</v>
      </c>
      <c r="I46" s="62">
        <v>5.7854999999999999</v>
      </c>
      <c r="J46" s="62">
        <v>0.53346771390800896</v>
      </c>
      <c r="K46" s="138">
        <v>5.7554999999999996</v>
      </c>
      <c r="L46" s="62">
        <v>0.186255396183999</v>
      </c>
      <c r="M46" s="62">
        <v>5.77</v>
      </c>
      <c r="N46" s="138">
        <v>5.79</v>
      </c>
      <c r="O46" s="55">
        <v>300000000</v>
      </c>
      <c r="P46" s="163">
        <v>6497124</v>
      </c>
      <c r="Q46" s="55">
        <v>1662124</v>
      </c>
      <c r="R46" s="55">
        <v>4835000</v>
      </c>
      <c r="S46" s="123">
        <v>4835000</v>
      </c>
      <c r="T46" s="26"/>
      <c r="U46" s="26">
        <v>14</v>
      </c>
      <c r="V46" s="26">
        <v>3</v>
      </c>
      <c r="W46" s="26">
        <v>11</v>
      </c>
      <c r="X46" s="25"/>
      <c r="Y46" s="24"/>
    </row>
    <row r="47" spans="1:25" ht="18" hidden="1" customHeight="1" x14ac:dyDescent="0.2">
      <c r="A47" s="108" t="s">
        <v>57</v>
      </c>
      <c r="B47" s="54"/>
      <c r="C47" s="62">
        <v>5.7995000000000001</v>
      </c>
      <c r="D47" s="62">
        <v>5.7980999999999998</v>
      </c>
      <c r="E47" s="138">
        <v>5.7980999999999998</v>
      </c>
      <c r="F47" s="144">
        <v>5.7995000000000001</v>
      </c>
      <c r="G47" s="138">
        <v>5.7794999999999996</v>
      </c>
      <c r="H47" s="62">
        <f t="shared" si="1"/>
        <v>0.186255396183999</v>
      </c>
      <c r="I47" s="62">
        <v>5.8094999999999999</v>
      </c>
      <c r="J47" s="62">
        <v>0.53346771390800896</v>
      </c>
      <c r="K47" s="138">
        <v>5.7794999999999996</v>
      </c>
      <c r="L47" s="62">
        <v>0.186255396183999</v>
      </c>
      <c r="M47" s="62">
        <v>5.79</v>
      </c>
      <c r="N47" s="138">
        <v>5.81</v>
      </c>
      <c r="O47" s="55">
        <v>315000000</v>
      </c>
      <c r="P47" s="163">
        <v>68970000</v>
      </c>
      <c r="Q47" s="55">
        <v>1662124</v>
      </c>
      <c r="R47" s="55">
        <v>4835000</v>
      </c>
      <c r="S47" s="123">
        <v>61915000</v>
      </c>
      <c r="T47" s="26"/>
      <c r="U47" s="26"/>
      <c r="V47" s="26"/>
      <c r="W47" s="26"/>
      <c r="X47" s="53"/>
      <c r="Y47" s="24"/>
    </row>
    <row r="48" spans="1:25" ht="18" hidden="1" customHeight="1" x14ac:dyDescent="0.2">
      <c r="A48" s="108" t="s">
        <v>50</v>
      </c>
      <c r="B48" s="54"/>
      <c r="C48" s="62">
        <v>5.8352000000000004</v>
      </c>
      <c r="D48" s="62">
        <v>5.8329000000000004</v>
      </c>
      <c r="E48" s="138">
        <v>5.8329000000000004</v>
      </c>
      <c r="F48" s="144">
        <v>5.8380999999999998</v>
      </c>
      <c r="G48" s="138">
        <v>5.8181000000000003</v>
      </c>
      <c r="H48" s="62">
        <f t="shared" si="1"/>
        <v>0.186255396183999</v>
      </c>
      <c r="I48" s="62">
        <v>5.8480999999999996</v>
      </c>
      <c r="J48" s="62">
        <v>0.53346771390800896</v>
      </c>
      <c r="K48" s="138">
        <v>5.8181000000000003</v>
      </c>
      <c r="L48" s="62">
        <v>0.186255396183999</v>
      </c>
      <c r="M48" s="62">
        <v>5.83</v>
      </c>
      <c r="N48" s="138">
        <v>5.85</v>
      </c>
      <c r="O48" s="55">
        <v>315000000</v>
      </c>
      <c r="P48" s="163">
        <v>38880000</v>
      </c>
      <c r="Q48" s="55">
        <v>1662124</v>
      </c>
      <c r="R48" s="55">
        <v>4835000</v>
      </c>
      <c r="S48" s="123">
        <v>24430000</v>
      </c>
      <c r="U48" s="50"/>
      <c r="V48" s="48"/>
      <c r="W48" s="48"/>
      <c r="Y48" s="24"/>
    </row>
    <row r="49" spans="1:26" ht="18" hidden="1" customHeight="1" x14ac:dyDescent="0.2">
      <c r="A49" s="108" t="s">
        <v>51</v>
      </c>
      <c r="B49" s="54"/>
      <c r="C49" s="62">
        <v>5.8714000000000004</v>
      </c>
      <c r="D49" s="62">
        <v>5.8670999999999998</v>
      </c>
      <c r="E49" s="138">
        <v>5.8670999999999998</v>
      </c>
      <c r="F49" s="144">
        <v>5.8714000000000004</v>
      </c>
      <c r="G49" s="138">
        <v>5.8513999999999999</v>
      </c>
      <c r="H49" s="62">
        <f t="shared" si="1"/>
        <v>0.186255396183999</v>
      </c>
      <c r="I49" s="62">
        <v>5.8814000000000002</v>
      </c>
      <c r="J49" s="62">
        <v>0.53346771390800896</v>
      </c>
      <c r="K49" s="138">
        <v>5.8513999999999999</v>
      </c>
      <c r="L49" s="62">
        <v>0.186255396183999</v>
      </c>
      <c r="M49" s="62">
        <v>5.87</v>
      </c>
      <c r="N49" s="138">
        <v>5.89</v>
      </c>
      <c r="O49" s="55">
        <v>315000000</v>
      </c>
      <c r="P49" s="163">
        <v>30570000</v>
      </c>
      <c r="Q49" s="55">
        <v>1662124</v>
      </c>
      <c r="R49" s="55">
        <v>4835000</v>
      </c>
      <c r="S49" s="123">
        <v>19270000</v>
      </c>
      <c r="U49" s="50"/>
      <c r="V49" s="48"/>
      <c r="W49" s="48"/>
      <c r="Y49" s="24"/>
    </row>
    <row r="50" spans="1:26" ht="18" hidden="1" customHeight="1" x14ac:dyDescent="0.2">
      <c r="A50" s="108" t="s">
        <v>52</v>
      </c>
      <c r="B50" s="54"/>
      <c r="C50" s="62">
        <v>5.9067999999999996</v>
      </c>
      <c r="D50" s="62">
        <v>5.9050000000000002</v>
      </c>
      <c r="E50" s="138">
        <v>5.9050000000000002</v>
      </c>
      <c r="F50" s="144">
        <v>5.9067999999999996</v>
      </c>
      <c r="G50" s="138">
        <v>5.8868</v>
      </c>
      <c r="H50" s="62">
        <f t="shared" si="1"/>
        <v>0.186255396183999</v>
      </c>
      <c r="I50" s="62">
        <v>5.9168000000000003</v>
      </c>
      <c r="J50" s="62">
        <v>0.53346771390800896</v>
      </c>
      <c r="K50" s="138">
        <v>5.8868</v>
      </c>
      <c r="L50" s="62">
        <v>0.186255396183999</v>
      </c>
      <c r="M50" s="62">
        <v>5.91</v>
      </c>
      <c r="N50" s="138">
        <v>5.93</v>
      </c>
      <c r="O50" s="55">
        <v>330000000</v>
      </c>
      <c r="P50" s="163">
        <v>42417000</v>
      </c>
      <c r="Q50" s="55">
        <v>1662124</v>
      </c>
      <c r="R50" s="55">
        <v>4835000</v>
      </c>
      <c r="S50" s="123">
        <v>23482000</v>
      </c>
      <c r="U50" s="50"/>
      <c r="V50" s="48"/>
      <c r="W50" s="48"/>
      <c r="Y50" s="24"/>
    </row>
    <row r="51" spans="1:26" ht="18" hidden="1" customHeight="1" x14ac:dyDescent="0.2">
      <c r="A51" s="108" t="s">
        <v>53</v>
      </c>
      <c r="B51" s="54"/>
      <c r="C51" s="62">
        <v>5.9394999999999998</v>
      </c>
      <c r="D51" s="62">
        <v>5.9381000000000004</v>
      </c>
      <c r="E51" s="138">
        <v>5.9381000000000004</v>
      </c>
      <c r="F51" s="144">
        <v>5.9394999999999998</v>
      </c>
      <c r="G51" s="138">
        <v>5.9195000000000002</v>
      </c>
      <c r="H51" s="62">
        <f t="shared" si="1"/>
        <v>0.186255396183999</v>
      </c>
      <c r="I51" s="62">
        <v>5.9494999999999996</v>
      </c>
      <c r="J51" s="62">
        <v>0.53346771390800896</v>
      </c>
      <c r="K51" s="138">
        <v>5.9195000000000002</v>
      </c>
      <c r="L51" s="62">
        <v>0.186255396183999</v>
      </c>
      <c r="M51" s="62">
        <v>5.94</v>
      </c>
      <c r="N51" s="138">
        <v>5.96</v>
      </c>
      <c r="O51" s="55">
        <v>315000000</v>
      </c>
      <c r="P51" s="163">
        <v>29405000</v>
      </c>
      <c r="Q51" s="55">
        <v>1662124</v>
      </c>
      <c r="R51" s="55">
        <v>4835000</v>
      </c>
      <c r="S51" s="123">
        <v>22790000</v>
      </c>
      <c r="U51" s="50"/>
      <c r="V51" s="48"/>
      <c r="W51" s="48"/>
      <c r="Y51" s="24"/>
    </row>
    <row r="52" spans="1:26" ht="18" hidden="1" customHeight="1" x14ac:dyDescent="0.2">
      <c r="A52" s="108" t="s">
        <v>54</v>
      </c>
      <c r="B52" s="54"/>
      <c r="C52" s="62">
        <v>5.9671000000000003</v>
      </c>
      <c r="D52" s="62">
        <v>5.9667000000000003</v>
      </c>
      <c r="E52" s="138">
        <v>5.9667000000000003</v>
      </c>
      <c r="F52" s="144">
        <v>5.9671000000000003</v>
      </c>
      <c r="G52" s="138">
        <v>5.9470999999999998</v>
      </c>
      <c r="H52" s="62">
        <f t="shared" si="1"/>
        <v>0.186255396183999</v>
      </c>
      <c r="I52" s="62">
        <v>5.9771000000000001</v>
      </c>
      <c r="J52" s="62">
        <v>0.53346771390800896</v>
      </c>
      <c r="K52" s="138">
        <v>5.9470999999999998</v>
      </c>
      <c r="L52" s="62">
        <v>0.186255396183999</v>
      </c>
      <c r="M52" s="62">
        <v>5.96</v>
      </c>
      <c r="N52" s="138">
        <v>5.98</v>
      </c>
      <c r="O52" s="55">
        <v>315000000</v>
      </c>
      <c r="P52" s="163">
        <v>5328000</v>
      </c>
      <c r="Q52" s="55">
        <v>1662124</v>
      </c>
      <c r="R52" s="55">
        <v>4835000</v>
      </c>
      <c r="S52" s="123">
        <v>4428000</v>
      </c>
      <c r="U52" s="50"/>
      <c r="V52" s="48"/>
      <c r="W52" s="48"/>
      <c r="Y52" s="24"/>
    </row>
    <row r="53" spans="1:26" ht="18" hidden="1" customHeight="1" x14ac:dyDescent="0.2">
      <c r="A53" s="108" t="s">
        <v>55</v>
      </c>
      <c r="B53" s="54"/>
      <c r="C53" s="62">
        <v>5.9904000000000002</v>
      </c>
      <c r="D53" s="62">
        <v>5.9896000000000003</v>
      </c>
      <c r="E53" s="138">
        <v>5.9896000000000003</v>
      </c>
      <c r="F53" s="144">
        <v>5.9904000000000002</v>
      </c>
      <c r="G53" s="138">
        <v>5.9703999999999997</v>
      </c>
      <c r="H53" s="62"/>
      <c r="I53" s="62">
        <v>6.0004</v>
      </c>
      <c r="J53" s="62"/>
      <c r="K53" s="138">
        <v>5.9703999999999997</v>
      </c>
      <c r="L53" s="62"/>
      <c r="M53" s="62">
        <v>5.98</v>
      </c>
      <c r="N53" s="138">
        <v>6</v>
      </c>
      <c r="O53" s="55">
        <v>330000000</v>
      </c>
      <c r="P53" s="163">
        <v>43740000</v>
      </c>
      <c r="Q53" s="55"/>
      <c r="R53" s="55"/>
      <c r="S53" s="123">
        <v>43290000</v>
      </c>
      <c r="U53" s="50"/>
      <c r="V53" s="48"/>
      <c r="W53" s="48"/>
      <c r="Y53" s="24"/>
    </row>
    <row r="54" spans="1:26" s="35" customFormat="1" ht="18" hidden="1" customHeight="1" x14ac:dyDescent="0.2">
      <c r="A54" s="109" t="s">
        <v>63</v>
      </c>
      <c r="B54" s="64">
        <f>SUM(B42:B46)</f>
        <v>102</v>
      </c>
      <c r="C54" s="65">
        <f>AVERAGEA(C42:C53)</f>
        <v>5.8232416666666671</v>
      </c>
      <c r="D54" s="65">
        <f t="shared" ref="D54:K54" si="2">AVERAGEA(D42:D53)</f>
        <v>5.8214166666666669</v>
      </c>
      <c r="E54" s="136">
        <f t="shared" si="2"/>
        <v>5.8214166666666669</v>
      </c>
      <c r="F54" s="148">
        <f t="shared" si="2"/>
        <v>5.8238666666666665</v>
      </c>
      <c r="G54" s="136">
        <f t="shared" si="2"/>
        <v>5.8041166666666664</v>
      </c>
      <c r="H54" s="65">
        <f t="shared" si="2"/>
        <v>0.30698418537263589</v>
      </c>
      <c r="I54" s="65">
        <f t="shared" si="2"/>
        <v>5.8338666666666663</v>
      </c>
      <c r="J54" s="65">
        <f t="shared" si="2"/>
        <v>0.51131993493882544</v>
      </c>
      <c r="K54" s="136">
        <f t="shared" si="2"/>
        <v>5.8041166666666664</v>
      </c>
      <c r="L54" s="65">
        <f>AVERAGEA(L42:L46)</f>
        <v>0.45185873239900021</v>
      </c>
      <c r="M54" s="65"/>
      <c r="N54" s="136"/>
      <c r="O54" s="90">
        <f>+SUM(O42:O53)</f>
        <v>3765000000</v>
      </c>
      <c r="P54" s="161">
        <f>+SUM(P42:P53)</f>
        <v>407143911</v>
      </c>
      <c r="Q54" s="90">
        <f>+SUM(Q42:Q53)</f>
        <v>48376080</v>
      </c>
      <c r="R54" s="90">
        <f>+SUM(R42:R53)</f>
        <v>138440575</v>
      </c>
      <c r="S54" s="121">
        <f>+SUM(S42:S53)</f>
        <v>309035575</v>
      </c>
      <c r="T54" s="39">
        <v>0</v>
      </c>
      <c r="U54" s="39">
        <f>+SUM(U42:U46)</f>
        <v>129</v>
      </c>
      <c r="V54" s="39">
        <f>+SUM(V42:V46)</f>
        <v>57</v>
      </c>
      <c r="W54" s="39">
        <f>+SUM(W42:W46)</f>
        <v>72</v>
      </c>
      <c r="X54" s="36"/>
      <c r="Y54" s="38"/>
      <c r="Z54" s="92"/>
    </row>
    <row r="55" spans="1:26" s="35" customFormat="1" ht="18" hidden="1" customHeight="1" x14ac:dyDescent="0.2">
      <c r="A55" s="109"/>
      <c r="B55" s="64"/>
      <c r="C55" s="65"/>
      <c r="D55" s="65"/>
      <c r="E55" s="136"/>
      <c r="F55" s="148"/>
      <c r="G55" s="136"/>
      <c r="H55" s="65"/>
      <c r="I55" s="65"/>
      <c r="J55" s="65"/>
      <c r="K55" s="136"/>
      <c r="L55" s="65"/>
      <c r="M55" s="65"/>
      <c r="N55" s="136"/>
      <c r="O55" s="90"/>
      <c r="P55" s="161"/>
      <c r="Q55" s="90"/>
      <c r="R55" s="90"/>
      <c r="S55" s="121"/>
      <c r="T55" s="39"/>
      <c r="U55" s="39"/>
      <c r="V55" s="39"/>
      <c r="W55" s="39"/>
      <c r="X55" s="91"/>
      <c r="Y55" s="38"/>
      <c r="Z55" s="92"/>
    </row>
    <row r="56" spans="1:26" s="35" customFormat="1" ht="18" hidden="1" customHeight="1" x14ac:dyDescent="0.2">
      <c r="A56" s="112">
        <v>2000</v>
      </c>
      <c r="B56" s="64"/>
      <c r="C56" s="65"/>
      <c r="D56" s="65"/>
      <c r="E56" s="136"/>
      <c r="F56" s="148"/>
      <c r="G56" s="136"/>
      <c r="H56" s="65"/>
      <c r="I56" s="65"/>
      <c r="J56" s="65"/>
      <c r="K56" s="136"/>
      <c r="L56" s="65"/>
      <c r="M56" s="65"/>
      <c r="N56" s="136"/>
      <c r="O56" s="90"/>
      <c r="P56" s="161"/>
      <c r="Q56" s="90"/>
      <c r="R56" s="90"/>
      <c r="S56" s="121"/>
      <c r="T56" s="39"/>
      <c r="U56" s="39"/>
      <c r="V56" s="39"/>
      <c r="W56" s="39"/>
      <c r="X56" s="91"/>
      <c r="Y56" s="38"/>
    </row>
    <row r="57" spans="1:26" s="35" customFormat="1" ht="18" hidden="1" customHeight="1" x14ac:dyDescent="0.2">
      <c r="A57" s="108" t="s">
        <v>44</v>
      </c>
      <c r="B57" s="64"/>
      <c r="C57" s="62">
        <v>6.0167000000000002</v>
      </c>
      <c r="D57" s="62">
        <v>6.0148000000000001</v>
      </c>
      <c r="E57" s="138">
        <v>6.0152000000000001</v>
      </c>
      <c r="F57" s="144">
        <v>6.0167000000000002</v>
      </c>
      <c r="G57" s="138">
        <v>5.9966999999999997</v>
      </c>
      <c r="H57" s="62"/>
      <c r="I57" s="62">
        <v>6.0266999999999999</v>
      </c>
      <c r="J57" s="62"/>
      <c r="K57" s="138">
        <v>5.9966999999999997</v>
      </c>
      <c r="L57" s="62"/>
      <c r="M57" s="62">
        <v>6.01</v>
      </c>
      <c r="N57" s="138">
        <v>6.03</v>
      </c>
      <c r="O57" s="55">
        <v>315000000</v>
      </c>
      <c r="P57" s="163">
        <v>81459000</v>
      </c>
      <c r="Q57" s="55"/>
      <c r="R57" s="55"/>
      <c r="S57" s="123">
        <v>81459000</v>
      </c>
      <c r="T57" s="39"/>
      <c r="U57" s="39"/>
      <c r="V57" s="39"/>
      <c r="W57" s="39"/>
      <c r="X57" s="91"/>
      <c r="Y57" s="38"/>
    </row>
    <row r="58" spans="1:26" s="35" customFormat="1" ht="18" hidden="1" customHeight="1" x14ac:dyDescent="0.2">
      <c r="A58" s="108" t="s">
        <v>45</v>
      </c>
      <c r="B58" s="64"/>
      <c r="C58" s="62">
        <v>6.0490000000000004</v>
      </c>
      <c r="D58" s="62">
        <v>6.0471000000000004</v>
      </c>
      <c r="E58" s="138">
        <v>6.0471000000000004</v>
      </c>
      <c r="F58" s="144">
        <v>6.0490000000000004</v>
      </c>
      <c r="G58" s="138">
        <v>6.0289999999999999</v>
      </c>
      <c r="H58" s="62"/>
      <c r="I58" s="62">
        <v>6.0590000000000002</v>
      </c>
      <c r="J58" s="62"/>
      <c r="K58" s="138">
        <v>6.0289999999999999</v>
      </c>
      <c r="L58" s="62"/>
      <c r="M58" s="62">
        <v>6.04</v>
      </c>
      <c r="N58" s="138">
        <v>6.06</v>
      </c>
      <c r="O58" s="55">
        <v>315000000</v>
      </c>
      <c r="P58" s="163">
        <v>13610000</v>
      </c>
      <c r="Q58" s="55"/>
      <c r="R58" s="55"/>
      <c r="S58" s="123">
        <v>4845000</v>
      </c>
      <c r="T58" s="39"/>
      <c r="U58" s="39"/>
      <c r="V58" s="39"/>
      <c r="W58" s="39"/>
      <c r="X58" s="91"/>
      <c r="Y58" s="38"/>
    </row>
    <row r="59" spans="1:26" s="35" customFormat="1" ht="18" hidden="1" customHeight="1" x14ac:dyDescent="0.2">
      <c r="A59" s="108" t="s">
        <v>46</v>
      </c>
      <c r="B59" s="64"/>
      <c r="C59" s="62">
        <v>6.0857000000000001</v>
      </c>
      <c r="D59" s="62">
        <v>6.0842999999999998</v>
      </c>
      <c r="E59" s="138">
        <v>6.0842999999999998</v>
      </c>
      <c r="F59" s="144">
        <v>6.0857000000000001</v>
      </c>
      <c r="G59" s="138">
        <v>6.0656999999999996</v>
      </c>
      <c r="H59" s="62"/>
      <c r="I59" s="62">
        <v>6.0956999999999999</v>
      </c>
      <c r="J59" s="62"/>
      <c r="K59" s="138">
        <v>6.0656999999999996</v>
      </c>
      <c r="L59" s="62"/>
      <c r="M59" s="62">
        <v>6.08</v>
      </c>
      <c r="N59" s="138">
        <v>6.1</v>
      </c>
      <c r="O59" s="55">
        <v>315000000</v>
      </c>
      <c r="P59" s="163">
        <v>37100000</v>
      </c>
      <c r="Q59" s="55"/>
      <c r="R59" s="55"/>
      <c r="S59" s="123">
        <v>28200000</v>
      </c>
      <c r="T59" s="39"/>
      <c r="U59" s="39"/>
      <c r="V59" s="39"/>
      <c r="W59" s="39"/>
      <c r="X59" s="91"/>
      <c r="Y59" s="38"/>
    </row>
    <row r="60" spans="1:26" s="35" customFormat="1" ht="18" hidden="1" customHeight="1" x14ac:dyDescent="0.2">
      <c r="A60" s="108" t="s">
        <v>47</v>
      </c>
      <c r="B60" s="64"/>
      <c r="C60" s="62">
        <v>6.1167999999999996</v>
      </c>
      <c r="D60" s="62">
        <v>6.1153000000000004</v>
      </c>
      <c r="E60" s="138">
        <v>6.1153000000000004</v>
      </c>
      <c r="F60" s="144">
        <v>6.1167999999999996</v>
      </c>
      <c r="G60" s="138">
        <v>6.0968</v>
      </c>
      <c r="H60" s="62"/>
      <c r="I60" s="62">
        <v>6.1268000000000002</v>
      </c>
      <c r="J60" s="62"/>
      <c r="K60" s="138">
        <v>6.0968</v>
      </c>
      <c r="L60" s="62"/>
      <c r="M60" s="62">
        <v>6.11</v>
      </c>
      <c r="N60" s="138">
        <v>6.13</v>
      </c>
      <c r="O60" s="55">
        <v>315000000</v>
      </c>
      <c r="P60" s="163">
        <v>24955000</v>
      </c>
      <c r="Q60" s="55"/>
      <c r="R60" s="55"/>
      <c r="S60" s="123">
        <v>10450000</v>
      </c>
      <c r="T60" s="39"/>
      <c r="U60" s="39"/>
      <c r="V60" s="39"/>
      <c r="W60" s="39"/>
      <c r="X60" s="91"/>
      <c r="Y60" s="38"/>
    </row>
    <row r="61" spans="1:26" s="35" customFormat="1" ht="18" hidden="1" customHeight="1" x14ac:dyDescent="0.2">
      <c r="A61" s="108" t="s">
        <v>48</v>
      </c>
      <c r="B61" s="64"/>
      <c r="C61" s="62">
        <v>6.1490999999999998</v>
      </c>
      <c r="D61" s="62">
        <v>6.1477000000000004</v>
      </c>
      <c r="E61" s="138">
        <v>6.1477000000000004</v>
      </c>
      <c r="F61" s="144">
        <v>6.1490999999999998</v>
      </c>
      <c r="G61" s="138">
        <v>6.1291000000000002</v>
      </c>
      <c r="H61" s="62"/>
      <c r="I61" s="62">
        <v>6.1590999999999996</v>
      </c>
      <c r="J61" s="62"/>
      <c r="K61" s="138">
        <v>6.1291000000000002</v>
      </c>
      <c r="L61" s="62"/>
      <c r="M61" s="62">
        <v>6.14</v>
      </c>
      <c r="N61" s="138">
        <v>6.16</v>
      </c>
      <c r="O61" s="55">
        <v>330000000</v>
      </c>
      <c r="P61" s="163">
        <v>8830000</v>
      </c>
      <c r="Q61" s="55"/>
      <c r="R61" s="55"/>
      <c r="S61" s="123">
        <v>8830000</v>
      </c>
      <c r="T61" s="39"/>
      <c r="U61" s="39"/>
      <c r="V61" s="39"/>
      <c r="W61" s="39"/>
      <c r="X61" s="91"/>
      <c r="Y61" s="38"/>
    </row>
    <row r="62" spans="1:26" s="35" customFormat="1" ht="18" hidden="1" customHeight="1" x14ac:dyDescent="0.2">
      <c r="A62" s="108" t="s">
        <v>49</v>
      </c>
      <c r="B62" s="64"/>
      <c r="C62" s="62">
        <v>6.1786000000000003</v>
      </c>
      <c r="D62" s="62">
        <v>6.1772999999999998</v>
      </c>
      <c r="E62" s="138">
        <v>6.1772999999999998</v>
      </c>
      <c r="F62" s="144">
        <v>6.1786000000000003</v>
      </c>
      <c r="G62" s="138">
        <v>6.1585999999999999</v>
      </c>
      <c r="H62" s="62"/>
      <c r="I62" s="62">
        <v>6.1886000000000001</v>
      </c>
      <c r="J62" s="62"/>
      <c r="K62" s="138">
        <v>6.1585999999999999</v>
      </c>
      <c r="L62" s="62"/>
      <c r="M62" s="62">
        <v>6.17</v>
      </c>
      <c r="N62" s="138">
        <v>6.19</v>
      </c>
      <c r="O62" s="55">
        <v>330000000</v>
      </c>
      <c r="P62" s="163">
        <v>17600000</v>
      </c>
      <c r="Q62" s="55"/>
      <c r="R62" s="55"/>
      <c r="S62" s="123">
        <v>10420000</v>
      </c>
      <c r="T62" s="39"/>
      <c r="U62" s="39"/>
      <c r="V62" s="39"/>
      <c r="W62" s="39"/>
      <c r="X62" s="91"/>
      <c r="Y62" s="38"/>
    </row>
    <row r="63" spans="1:26" s="35" customFormat="1" ht="18" hidden="1" customHeight="1" x14ac:dyDescent="0.2">
      <c r="A63" s="108" t="s">
        <v>50</v>
      </c>
      <c r="B63" s="64"/>
      <c r="C63" s="62">
        <v>6.2084999999999999</v>
      </c>
      <c r="D63" s="62">
        <v>6.2069999999999999</v>
      </c>
      <c r="E63" s="138">
        <v>6.2069999999999999</v>
      </c>
      <c r="F63" s="144">
        <v>6.2084999999999999</v>
      </c>
      <c r="G63" s="138">
        <v>6.1885000000000003</v>
      </c>
      <c r="H63" s="62"/>
      <c r="I63" s="62">
        <v>6.2184999999999997</v>
      </c>
      <c r="J63" s="62"/>
      <c r="K63" s="138">
        <v>6.1885000000000003</v>
      </c>
      <c r="L63" s="62"/>
      <c r="M63" s="62">
        <v>6.2</v>
      </c>
      <c r="N63" s="138">
        <v>6.22</v>
      </c>
      <c r="O63" s="55">
        <v>300000000</v>
      </c>
      <c r="P63" s="163">
        <v>40155000</v>
      </c>
      <c r="Q63" s="55"/>
      <c r="R63" s="55"/>
      <c r="S63" s="123">
        <v>31880000</v>
      </c>
      <c r="T63" s="39"/>
      <c r="U63" s="39"/>
      <c r="V63" s="39"/>
      <c r="W63" s="39"/>
      <c r="X63" s="91"/>
      <c r="Y63" s="38"/>
    </row>
    <row r="64" spans="1:26" s="35" customFormat="1" ht="18" hidden="1" customHeight="1" x14ac:dyDescent="0.2">
      <c r="A64" s="108" t="s">
        <v>51</v>
      </c>
      <c r="B64" s="64"/>
      <c r="C64" s="62">
        <v>6.2394999999999996</v>
      </c>
      <c r="D64" s="62">
        <v>6.2377000000000002</v>
      </c>
      <c r="E64" s="138">
        <v>6.2377000000000002</v>
      </c>
      <c r="F64" s="144">
        <v>6.2394999999999996</v>
      </c>
      <c r="G64" s="138">
        <v>6.2195</v>
      </c>
      <c r="H64" s="62"/>
      <c r="I64" s="62">
        <v>6.2495000000000003</v>
      </c>
      <c r="J64" s="62"/>
      <c r="K64" s="138">
        <v>6.2195</v>
      </c>
      <c r="L64" s="62"/>
      <c r="M64" s="62">
        <v>6.24</v>
      </c>
      <c r="N64" s="138">
        <v>6.26</v>
      </c>
      <c r="O64" s="55">
        <v>330000000</v>
      </c>
      <c r="P64" s="163">
        <v>31730000</v>
      </c>
      <c r="Q64" s="55"/>
      <c r="R64" s="55"/>
      <c r="S64" s="123">
        <v>21650000</v>
      </c>
      <c r="T64" s="39"/>
      <c r="U64" s="39"/>
      <c r="V64" s="39"/>
      <c r="W64" s="39"/>
      <c r="X64" s="91"/>
      <c r="Y64" s="38"/>
    </row>
    <row r="65" spans="1:25" s="35" customFormat="1" ht="18" hidden="1" customHeight="1" x14ac:dyDescent="0.2">
      <c r="A65" s="108" t="s">
        <v>52</v>
      </c>
      <c r="B65" s="64"/>
      <c r="C65" s="62">
        <v>6.2724000000000002</v>
      </c>
      <c r="D65" s="62">
        <v>6.2709999999999999</v>
      </c>
      <c r="E65" s="138">
        <v>6.2709999999999999</v>
      </c>
      <c r="F65" s="144">
        <v>6.2724000000000002</v>
      </c>
      <c r="G65" s="138">
        <v>6.2523999999999997</v>
      </c>
      <c r="H65" s="62"/>
      <c r="I65" s="62">
        <v>6.2824</v>
      </c>
      <c r="J65" s="62"/>
      <c r="K65" s="138">
        <v>6.2523999999999997</v>
      </c>
      <c r="L65" s="62"/>
      <c r="M65" s="62">
        <v>6.27</v>
      </c>
      <c r="N65" s="138">
        <v>6.29</v>
      </c>
      <c r="O65" s="55">
        <v>315000000</v>
      </c>
      <c r="P65" s="163">
        <v>42145000</v>
      </c>
      <c r="Q65" s="55"/>
      <c r="R65" s="55"/>
      <c r="S65" s="123">
        <v>26245000</v>
      </c>
      <c r="T65" s="39"/>
      <c r="U65" s="39"/>
      <c r="V65" s="39"/>
      <c r="W65" s="39"/>
      <c r="X65" s="91"/>
      <c r="Y65" s="38"/>
    </row>
    <row r="66" spans="1:25" s="35" customFormat="1" ht="18" hidden="1" customHeight="1" x14ac:dyDescent="0.2">
      <c r="A66" s="108" t="s">
        <v>53</v>
      </c>
      <c r="B66" s="64"/>
      <c r="C66" s="62">
        <v>6.3026999999999997</v>
      </c>
      <c r="D66" s="62">
        <v>6.3014000000000001</v>
      </c>
      <c r="E66" s="138">
        <v>6.3014000000000001</v>
      </c>
      <c r="F66" s="144">
        <v>6.3026999999999997</v>
      </c>
      <c r="G66" s="138">
        <v>6.2827000000000002</v>
      </c>
      <c r="H66" s="62"/>
      <c r="I66" s="62">
        <v>6.3127000000000004</v>
      </c>
      <c r="J66" s="62"/>
      <c r="K66" s="138">
        <v>6.2827000000000002</v>
      </c>
      <c r="L66" s="62"/>
      <c r="M66" s="62">
        <v>6.3</v>
      </c>
      <c r="N66" s="138">
        <v>6.32</v>
      </c>
      <c r="O66" s="55">
        <v>330000000</v>
      </c>
      <c r="P66" s="163">
        <v>44715000</v>
      </c>
      <c r="Q66" s="55"/>
      <c r="R66" s="55"/>
      <c r="S66" s="123">
        <v>30215000</v>
      </c>
      <c r="T66" s="39"/>
      <c r="U66" s="39"/>
      <c r="V66" s="39"/>
      <c r="W66" s="39"/>
      <c r="X66" s="91"/>
      <c r="Y66" s="38"/>
    </row>
    <row r="67" spans="1:25" s="35" customFormat="1" ht="18" hidden="1" customHeight="1" x14ac:dyDescent="0.2">
      <c r="A67" s="108" t="s">
        <v>54</v>
      </c>
      <c r="B67" s="64"/>
      <c r="C67" s="62">
        <v>6.3395000000000001</v>
      </c>
      <c r="D67" s="62">
        <v>6.3376000000000001</v>
      </c>
      <c r="E67" s="138">
        <v>6.3376000000000001</v>
      </c>
      <c r="F67" s="144">
        <v>6.3395000000000001</v>
      </c>
      <c r="G67" s="138">
        <v>6.3194999999999997</v>
      </c>
      <c r="H67" s="62"/>
      <c r="I67" s="62">
        <v>6.3494999999999999</v>
      </c>
      <c r="J67" s="62"/>
      <c r="K67" s="138">
        <v>6.3194999999999997</v>
      </c>
      <c r="L67" s="62"/>
      <c r="M67" s="62">
        <v>6.34</v>
      </c>
      <c r="N67" s="138">
        <v>6.36</v>
      </c>
      <c r="O67" s="55">
        <v>315000000</v>
      </c>
      <c r="P67" s="163">
        <v>39445000</v>
      </c>
      <c r="Q67" s="55"/>
      <c r="R67" s="55"/>
      <c r="S67" s="123">
        <v>27255000</v>
      </c>
      <c r="T67" s="39"/>
      <c r="U67" s="39"/>
      <c r="V67" s="39"/>
      <c r="W67" s="39"/>
      <c r="X67" s="91"/>
      <c r="Y67" s="38"/>
    </row>
    <row r="68" spans="1:25" s="35" customFormat="1" ht="18" hidden="1" customHeight="1" x14ac:dyDescent="0.2">
      <c r="A68" s="108" t="s">
        <v>55</v>
      </c>
      <c r="B68" s="64"/>
      <c r="C68" s="62">
        <v>6.3795000000000002</v>
      </c>
      <c r="D68" s="62">
        <v>6.3784999999999998</v>
      </c>
      <c r="E68" s="138">
        <v>6.3784999999999998</v>
      </c>
      <c r="F68" s="144">
        <v>6.3795000000000002</v>
      </c>
      <c r="G68" s="138">
        <v>6.3594999999999997</v>
      </c>
      <c r="H68" s="62"/>
      <c r="I68" s="62">
        <v>6.3895</v>
      </c>
      <c r="J68" s="62"/>
      <c r="K68" s="138">
        <v>6.3594999999999997</v>
      </c>
      <c r="L68" s="62"/>
      <c r="M68" s="62">
        <v>6.38</v>
      </c>
      <c r="N68" s="138">
        <v>6.4</v>
      </c>
      <c r="O68" s="55">
        <v>300000000</v>
      </c>
      <c r="P68" s="163">
        <v>116810000</v>
      </c>
      <c r="Q68" s="55"/>
      <c r="R68" s="55"/>
      <c r="S68" s="123">
        <v>61800000</v>
      </c>
      <c r="T68" s="39"/>
      <c r="U68" s="39"/>
      <c r="V68" s="39"/>
      <c r="W68" s="39"/>
      <c r="X68" s="91"/>
      <c r="Y68" s="38"/>
    </row>
    <row r="69" spans="1:25" s="35" customFormat="1" ht="18" hidden="1" customHeight="1" x14ac:dyDescent="0.2">
      <c r="A69" s="109" t="s">
        <v>63</v>
      </c>
      <c r="B69" s="64">
        <f>SUM(B46:B50)</f>
        <v>20</v>
      </c>
      <c r="C69" s="65">
        <f>AVERAGEA(C57:C68)</f>
        <v>6.1948333333333325</v>
      </c>
      <c r="D69" s="65">
        <f>AVERAGEA(D57:D68)</f>
        <v>6.1933083333333334</v>
      </c>
      <c r="E69" s="136">
        <f>AVERAGEA(E57:E68)</f>
        <v>6.1933416666666661</v>
      </c>
      <c r="F69" s="148">
        <f>AVERAGEA(F57:F68)</f>
        <v>6.1948333333333325</v>
      </c>
      <c r="G69" s="136">
        <f>AVERAGEA(G57:G68)</f>
        <v>6.174833333333333</v>
      </c>
      <c r="H69" s="65" t="e">
        <f>AVERAGEA(H57:H62)</f>
        <v>#DIV/0!</v>
      </c>
      <c r="I69" s="65">
        <f>AVERAGEA(I57:I68)</f>
        <v>6.2048333333333332</v>
      </c>
      <c r="J69" s="65" t="e">
        <f>AVERAGEA(J57:J62)</f>
        <v>#DIV/0!</v>
      </c>
      <c r="K69" s="136">
        <f>AVERAGEA(K57:K68)</f>
        <v>6.174833333333333</v>
      </c>
      <c r="L69" s="65">
        <f>AVERAGEA(L46:L50)</f>
        <v>0.186255396183999</v>
      </c>
      <c r="M69" s="65">
        <f t="shared" ref="M69:N69" si="3">AVERAGEA(M57:M68)</f>
        <v>6.19</v>
      </c>
      <c r="N69" s="136">
        <f t="shared" si="3"/>
        <v>6.21</v>
      </c>
      <c r="O69" s="90">
        <f>+SUM(O57:O68)</f>
        <v>3810000000</v>
      </c>
      <c r="P69" s="167">
        <f>+SUM(P57:P68)</f>
        <v>498554000</v>
      </c>
      <c r="Q69" s="90">
        <f>+SUM(Q46:Q57)</f>
        <v>60010948</v>
      </c>
      <c r="R69" s="90">
        <f>+SUM(R46:R57)</f>
        <v>172285575</v>
      </c>
      <c r="S69" s="121">
        <f>+SUM(S57:S68)</f>
        <v>343249000</v>
      </c>
      <c r="T69" s="39"/>
      <c r="U69" s="39"/>
      <c r="V69" s="39"/>
      <c r="W69" s="39"/>
      <c r="X69" s="91"/>
      <c r="Y69" s="38"/>
    </row>
    <row r="70" spans="1:25" s="35" customFormat="1" ht="18" hidden="1" customHeight="1" x14ac:dyDescent="0.2">
      <c r="A70" s="112">
        <v>2001</v>
      </c>
      <c r="B70" s="64"/>
      <c r="C70" s="65"/>
      <c r="D70" s="65"/>
      <c r="E70" s="136"/>
      <c r="F70" s="148"/>
      <c r="G70" s="136"/>
      <c r="H70" s="65"/>
      <c r="I70" s="65"/>
      <c r="J70" s="65"/>
      <c r="K70" s="136"/>
      <c r="L70" s="65"/>
      <c r="M70" s="65"/>
      <c r="N70" s="136"/>
      <c r="O70" s="90"/>
      <c r="P70" s="161"/>
      <c r="Q70" s="90"/>
      <c r="R70" s="90"/>
      <c r="S70" s="121"/>
      <c r="T70" s="39"/>
      <c r="U70" s="39"/>
      <c r="V70" s="39"/>
      <c r="W70" s="39"/>
      <c r="X70" s="91"/>
      <c r="Y70" s="38"/>
    </row>
    <row r="71" spans="1:25" s="35" customFormat="1" ht="18" hidden="1" customHeight="1" x14ac:dyDescent="0.2">
      <c r="A71" s="108" t="s">
        <v>44</v>
      </c>
      <c r="B71" s="64"/>
      <c r="C71" s="62">
        <v>6.4181999999999997</v>
      </c>
      <c r="D71" s="62">
        <v>6.4168000000000003</v>
      </c>
      <c r="E71" s="138">
        <v>6.4168000000000003</v>
      </c>
      <c r="F71" s="144">
        <v>6.4181999999999997</v>
      </c>
      <c r="G71" s="138">
        <v>6.3982000000000001</v>
      </c>
      <c r="H71" s="53"/>
      <c r="I71" s="62">
        <v>6.4282000000000004</v>
      </c>
      <c r="J71" s="53"/>
      <c r="K71" s="138">
        <v>6.3982000000000001</v>
      </c>
      <c r="L71" s="53"/>
      <c r="M71" s="62">
        <v>6.41</v>
      </c>
      <c r="N71" s="138">
        <v>6.43</v>
      </c>
      <c r="O71" s="55">
        <v>330000000</v>
      </c>
      <c r="P71" s="163">
        <v>149005000</v>
      </c>
      <c r="Q71" s="55"/>
      <c r="R71" s="55"/>
      <c r="S71" s="123">
        <v>111445000</v>
      </c>
      <c r="T71" s="39"/>
      <c r="U71" s="39"/>
      <c r="V71" s="39"/>
      <c r="W71" s="39"/>
      <c r="X71" s="91"/>
      <c r="Y71" s="38"/>
    </row>
    <row r="72" spans="1:25" s="35" customFormat="1" ht="18" hidden="1" customHeight="1" x14ac:dyDescent="0.2">
      <c r="A72" s="108" t="s">
        <v>45</v>
      </c>
      <c r="B72" s="64"/>
      <c r="C72" s="62">
        <v>6.4417</v>
      </c>
      <c r="D72" s="62">
        <v>6.44</v>
      </c>
      <c r="E72" s="138">
        <v>6.44</v>
      </c>
      <c r="F72" s="144">
        <v>6.4417</v>
      </c>
      <c r="G72" s="138">
        <v>6.4217000000000004</v>
      </c>
      <c r="H72" s="62"/>
      <c r="I72" s="62">
        <v>6.4516999999999998</v>
      </c>
      <c r="J72" s="62"/>
      <c r="K72" s="138">
        <v>6.4217000000000004</v>
      </c>
      <c r="L72" s="62"/>
      <c r="M72" s="62">
        <v>6.43</v>
      </c>
      <c r="N72" s="138">
        <v>6.45</v>
      </c>
      <c r="O72" s="55">
        <v>270000000</v>
      </c>
      <c r="P72" s="163">
        <v>44085000</v>
      </c>
      <c r="Q72" s="55"/>
      <c r="R72" s="55"/>
      <c r="S72" s="123">
        <v>17585000</v>
      </c>
      <c r="T72" s="39"/>
      <c r="U72" s="39"/>
      <c r="V72" s="39"/>
      <c r="W72" s="39"/>
      <c r="X72" s="91"/>
      <c r="Y72" s="38"/>
    </row>
    <row r="73" spans="1:25" s="35" customFormat="1" ht="18" hidden="1" customHeight="1" x14ac:dyDescent="0.2">
      <c r="A73" s="108" t="s">
        <v>46</v>
      </c>
      <c r="B73" s="64"/>
      <c r="C73" s="62">
        <v>6.4772999999999996</v>
      </c>
      <c r="D73" s="62">
        <v>6.4759000000000002</v>
      </c>
      <c r="E73" s="138">
        <v>6.4759000000000002</v>
      </c>
      <c r="F73" s="144">
        <v>6.4772999999999996</v>
      </c>
      <c r="G73" s="138">
        <v>6.4573</v>
      </c>
      <c r="H73" s="62"/>
      <c r="I73" s="62">
        <v>6.4873000000000003</v>
      </c>
      <c r="J73" s="62"/>
      <c r="K73" s="138">
        <v>6.4573</v>
      </c>
      <c r="L73" s="62"/>
      <c r="M73" s="62">
        <v>6.47</v>
      </c>
      <c r="N73" s="138">
        <v>6.49</v>
      </c>
      <c r="O73" s="55">
        <v>330000000</v>
      </c>
      <c r="P73" s="163">
        <v>98730000</v>
      </c>
      <c r="Q73" s="55"/>
      <c r="R73" s="55"/>
      <c r="S73" s="123">
        <v>68150000</v>
      </c>
      <c r="T73" s="39"/>
      <c r="U73" s="39"/>
      <c r="V73" s="39"/>
      <c r="W73" s="39"/>
      <c r="X73" s="91"/>
      <c r="Y73" s="38"/>
    </row>
    <row r="74" spans="1:25" s="35" customFormat="1" ht="18" hidden="1" customHeight="1" x14ac:dyDescent="0.2">
      <c r="A74" s="108" t="s">
        <v>47</v>
      </c>
      <c r="B74" s="64"/>
      <c r="C74" s="62">
        <v>6.5110000000000001</v>
      </c>
      <c r="D74" s="62">
        <v>6.5095000000000001</v>
      </c>
      <c r="E74" s="138">
        <v>6.5095000000000001</v>
      </c>
      <c r="F74" s="144">
        <v>6.5110000000000001</v>
      </c>
      <c r="G74" s="138">
        <v>6.4909999999999997</v>
      </c>
      <c r="H74" s="62"/>
      <c r="I74" s="62">
        <v>6.5209999999999999</v>
      </c>
      <c r="J74" s="62"/>
      <c r="K74" s="138">
        <v>6.4909999999999997</v>
      </c>
      <c r="L74" s="62"/>
      <c r="M74" s="62">
        <v>6.5</v>
      </c>
      <c r="N74" s="138">
        <v>6.52</v>
      </c>
      <c r="O74" s="55">
        <v>300000000</v>
      </c>
      <c r="P74" s="163">
        <v>35730000</v>
      </c>
      <c r="Q74" s="55"/>
      <c r="R74" s="55"/>
      <c r="S74" s="123">
        <v>22330000</v>
      </c>
      <c r="T74" s="39"/>
      <c r="U74" s="39"/>
      <c r="V74" s="39"/>
      <c r="W74" s="39"/>
      <c r="X74" s="91"/>
      <c r="Y74" s="38"/>
    </row>
    <row r="75" spans="1:25" s="35" customFormat="1" ht="18" hidden="1" customHeight="1" x14ac:dyDescent="0.2">
      <c r="A75" s="108" t="s">
        <v>48</v>
      </c>
      <c r="B75" s="64"/>
      <c r="C75" s="62">
        <v>6.5418000000000003</v>
      </c>
      <c r="D75" s="62">
        <v>6.5395000000000003</v>
      </c>
      <c r="E75" s="138">
        <v>6.5395000000000003</v>
      </c>
      <c r="F75" s="144">
        <v>6.5418000000000003</v>
      </c>
      <c r="G75" s="138">
        <v>6.5217999999999998</v>
      </c>
      <c r="H75" s="62"/>
      <c r="I75" s="62">
        <v>6.5518000000000001</v>
      </c>
      <c r="J75" s="62"/>
      <c r="K75" s="138">
        <v>6.5217999999999998</v>
      </c>
      <c r="L75" s="62"/>
      <c r="M75" s="62">
        <v>6.55</v>
      </c>
      <c r="N75" s="138">
        <v>6.57</v>
      </c>
      <c r="O75" s="55">
        <v>330000000</v>
      </c>
      <c r="P75" s="163">
        <v>47290000</v>
      </c>
      <c r="Q75" s="55"/>
      <c r="R75" s="55"/>
      <c r="S75" s="123">
        <v>23890000</v>
      </c>
      <c r="T75" s="39"/>
      <c r="U75" s="39"/>
      <c r="V75" s="39"/>
      <c r="W75" s="39"/>
      <c r="X75" s="91"/>
      <c r="Y75" s="38"/>
    </row>
    <row r="76" spans="1:25" s="35" customFormat="1" ht="18" hidden="1" customHeight="1" x14ac:dyDescent="0.2">
      <c r="A76" s="108" t="s">
        <v>49</v>
      </c>
      <c r="B76" s="64"/>
      <c r="C76" s="62">
        <v>6.5824999999999996</v>
      </c>
      <c r="D76" s="62">
        <v>6.5810000000000004</v>
      </c>
      <c r="E76" s="138">
        <v>6.5810000000000004</v>
      </c>
      <c r="F76" s="144">
        <v>6.5824999999999996</v>
      </c>
      <c r="G76" s="138">
        <v>6.5625</v>
      </c>
      <c r="H76" s="62"/>
      <c r="I76" s="62">
        <v>6.5925000000000002</v>
      </c>
      <c r="J76" s="62"/>
      <c r="K76" s="138">
        <v>6.5625</v>
      </c>
      <c r="L76" s="62"/>
      <c r="M76" s="62">
        <v>6.58</v>
      </c>
      <c r="N76" s="138">
        <v>6.6</v>
      </c>
      <c r="O76" s="55">
        <v>300000000</v>
      </c>
      <c r="P76" s="163">
        <v>62350000</v>
      </c>
      <c r="Q76" s="55"/>
      <c r="R76" s="55"/>
      <c r="S76" s="123">
        <v>43150000</v>
      </c>
      <c r="T76" s="39"/>
      <c r="U76" s="39"/>
      <c r="V76" s="39"/>
      <c r="W76" s="39"/>
      <c r="X76" s="91"/>
      <c r="Y76" s="38"/>
    </row>
    <row r="77" spans="1:25" s="35" customFormat="1" ht="18" hidden="1" customHeight="1" x14ac:dyDescent="0.2">
      <c r="A77" s="108" t="s">
        <v>50</v>
      </c>
      <c r="B77" s="64"/>
      <c r="C77" s="62">
        <v>6.6356999999999999</v>
      </c>
      <c r="D77" s="62">
        <v>6.6329000000000002</v>
      </c>
      <c r="E77" s="138">
        <v>6.6329000000000002</v>
      </c>
      <c r="F77" s="144">
        <v>6.6356999999999999</v>
      </c>
      <c r="G77" s="138">
        <v>6.6157000000000004</v>
      </c>
      <c r="H77" s="62"/>
      <c r="I77" s="62">
        <v>6.6456999999999997</v>
      </c>
      <c r="J77" s="62"/>
      <c r="K77" s="138">
        <v>6.6157000000000004</v>
      </c>
      <c r="L77" s="62"/>
      <c r="M77" s="62">
        <v>6.64</v>
      </c>
      <c r="N77" s="138">
        <v>6.66</v>
      </c>
      <c r="O77" s="55">
        <v>315000000</v>
      </c>
      <c r="P77" s="163">
        <v>76710000</v>
      </c>
      <c r="Q77" s="55"/>
      <c r="R77" s="55"/>
      <c r="S77" s="123">
        <v>45690000</v>
      </c>
      <c r="T77" s="39"/>
      <c r="U77" s="39"/>
      <c r="V77" s="39"/>
      <c r="W77" s="39"/>
      <c r="X77" s="91"/>
      <c r="Y77" s="38"/>
    </row>
    <row r="78" spans="1:25" s="35" customFormat="1" ht="18" hidden="1" customHeight="1" x14ac:dyDescent="0.2">
      <c r="A78" s="108" t="s">
        <v>51</v>
      </c>
      <c r="B78" s="64"/>
      <c r="C78" s="62">
        <v>6.6877000000000004</v>
      </c>
      <c r="D78" s="62">
        <v>6.6859000000000002</v>
      </c>
      <c r="E78" s="138">
        <v>6.6859000000000002</v>
      </c>
      <c r="F78" s="144">
        <v>6.6877000000000004</v>
      </c>
      <c r="G78" s="138">
        <v>6.6677</v>
      </c>
      <c r="H78" s="62"/>
      <c r="I78" s="62">
        <v>6.6977000000000002</v>
      </c>
      <c r="J78" s="62"/>
      <c r="K78" s="138">
        <v>6.6677</v>
      </c>
      <c r="L78" s="62"/>
      <c r="M78" s="62">
        <v>6.68</v>
      </c>
      <c r="N78" s="138">
        <v>6.7</v>
      </c>
      <c r="O78" s="55">
        <v>330000000</v>
      </c>
      <c r="P78" s="163">
        <v>66545000</v>
      </c>
      <c r="Q78" s="55"/>
      <c r="R78" s="55"/>
      <c r="S78" s="123">
        <v>49195000</v>
      </c>
      <c r="T78" s="39"/>
      <c r="U78" s="39"/>
      <c r="V78" s="39"/>
      <c r="W78" s="39"/>
      <c r="X78" s="91"/>
      <c r="Y78" s="38"/>
    </row>
    <row r="79" spans="1:25" s="35" customFormat="1" ht="18" hidden="1" customHeight="1" x14ac:dyDescent="0.2">
      <c r="A79" s="108" t="s">
        <v>52</v>
      </c>
      <c r="B79" s="64"/>
      <c r="C79" s="62">
        <v>6.7252999999999998</v>
      </c>
      <c r="D79" s="62">
        <v>6.7232000000000003</v>
      </c>
      <c r="E79" s="138">
        <v>6.7232000000000003</v>
      </c>
      <c r="F79" s="144">
        <v>6.7252999999999998</v>
      </c>
      <c r="G79" s="138">
        <v>6.7053000000000003</v>
      </c>
      <c r="H79" s="62"/>
      <c r="I79" s="62">
        <v>6.7352999999999996</v>
      </c>
      <c r="J79" s="62"/>
      <c r="K79" s="138">
        <v>6.7053000000000003</v>
      </c>
      <c r="L79" s="62"/>
      <c r="M79" s="62">
        <v>6.72</v>
      </c>
      <c r="N79" s="138">
        <v>6.74</v>
      </c>
      <c r="O79" s="55">
        <v>330000000</v>
      </c>
      <c r="P79" s="163">
        <v>71950000</v>
      </c>
      <c r="Q79" s="55"/>
      <c r="R79" s="55"/>
      <c r="S79" s="123">
        <v>46050000</v>
      </c>
      <c r="T79" s="39"/>
      <c r="U79" s="39"/>
      <c r="V79" s="39"/>
      <c r="W79" s="39"/>
      <c r="X79" s="91"/>
      <c r="Y79" s="38"/>
    </row>
    <row r="80" spans="1:25" s="35" customFormat="1" ht="18" hidden="1" customHeight="1" x14ac:dyDescent="0.2">
      <c r="A80" s="108" t="s">
        <v>53</v>
      </c>
      <c r="B80" s="64"/>
      <c r="C80" s="62">
        <v>6.7670000000000003</v>
      </c>
      <c r="D80" s="62">
        <v>6.7643000000000004</v>
      </c>
      <c r="E80" s="138">
        <v>6.7643000000000004</v>
      </c>
      <c r="F80" s="144">
        <v>6.7670000000000003</v>
      </c>
      <c r="G80" s="138">
        <v>6.7469999999999999</v>
      </c>
      <c r="H80" s="62"/>
      <c r="I80" s="62">
        <v>6.7770000000000001</v>
      </c>
      <c r="J80" s="62"/>
      <c r="K80" s="138">
        <v>6.7469999999999999</v>
      </c>
      <c r="L80" s="62"/>
      <c r="M80" s="62">
        <v>6.78</v>
      </c>
      <c r="N80" s="138">
        <v>6.8</v>
      </c>
      <c r="O80" s="55">
        <v>345000000</v>
      </c>
      <c r="P80" s="163">
        <v>63000000</v>
      </c>
      <c r="Q80" s="55"/>
      <c r="R80" s="55"/>
      <c r="S80" s="123">
        <v>22150000</v>
      </c>
      <c r="T80" s="39"/>
      <c r="U80" s="39"/>
      <c r="V80" s="39"/>
      <c r="W80" s="39"/>
      <c r="X80" s="91"/>
      <c r="Y80" s="38"/>
    </row>
    <row r="81" spans="1:25" s="35" customFormat="1" ht="18" hidden="1" customHeight="1" x14ac:dyDescent="0.2">
      <c r="A81" s="108" t="s">
        <v>54</v>
      </c>
      <c r="B81" s="64"/>
      <c r="C81" s="62">
        <v>6.8129</v>
      </c>
      <c r="D81" s="62">
        <v>6.8113999999999999</v>
      </c>
      <c r="E81" s="138">
        <v>6.8113999999999999</v>
      </c>
      <c r="F81" s="144">
        <v>6.8129</v>
      </c>
      <c r="G81" s="138">
        <v>6.7929000000000004</v>
      </c>
      <c r="H81" s="62"/>
      <c r="I81" s="62">
        <v>6.8228999999999997</v>
      </c>
      <c r="J81" s="62"/>
      <c r="K81" s="138">
        <v>6.7929000000000004</v>
      </c>
      <c r="L81" s="62"/>
      <c r="M81" s="62">
        <v>6.81</v>
      </c>
      <c r="N81" s="138">
        <v>6.83</v>
      </c>
      <c r="O81" s="55">
        <v>315000000</v>
      </c>
      <c r="P81" s="163">
        <v>102544230</v>
      </c>
      <c r="Q81" s="55"/>
      <c r="R81" s="55"/>
      <c r="S81" s="123">
        <v>63144230</v>
      </c>
      <c r="T81" s="39"/>
      <c r="U81" s="39"/>
      <c r="V81" s="39"/>
      <c r="W81" s="39"/>
      <c r="X81" s="91"/>
      <c r="Y81" s="38"/>
    </row>
    <row r="82" spans="1:25" s="35" customFormat="1" ht="18" hidden="1" customHeight="1" x14ac:dyDescent="0.2">
      <c r="A82" s="108" t="s">
        <v>55</v>
      </c>
      <c r="B82" s="64"/>
      <c r="C82" s="62">
        <v>6.8250000000000002</v>
      </c>
      <c r="D82" s="62">
        <v>6.8250000000000002</v>
      </c>
      <c r="E82" s="138">
        <v>6.8250000000000002</v>
      </c>
      <c r="F82" s="144">
        <v>6.8250000000000002</v>
      </c>
      <c r="G82" s="138">
        <v>6.8049999999999997</v>
      </c>
      <c r="H82" s="62"/>
      <c r="I82" s="62">
        <v>6.835</v>
      </c>
      <c r="J82" s="62"/>
      <c r="K82" s="138">
        <v>6.8049999999999997</v>
      </c>
      <c r="L82" s="62"/>
      <c r="M82" s="62">
        <v>6.81</v>
      </c>
      <c r="N82" s="138">
        <v>6.83</v>
      </c>
      <c r="O82" s="55">
        <v>300000000</v>
      </c>
      <c r="P82" s="163">
        <v>65450000</v>
      </c>
      <c r="Q82" s="55"/>
      <c r="R82" s="55"/>
      <c r="S82" s="123">
        <v>46750000</v>
      </c>
      <c r="T82" s="39"/>
      <c r="U82" s="39"/>
      <c r="V82" s="39"/>
      <c r="W82" s="39"/>
      <c r="X82" s="91"/>
      <c r="Y82" s="38"/>
    </row>
    <row r="83" spans="1:25" s="35" customFormat="1" ht="18" hidden="1" customHeight="1" x14ac:dyDescent="0.2">
      <c r="A83" s="109" t="s">
        <v>63</v>
      </c>
      <c r="B83" s="64">
        <f>SUM(B60:B64)</f>
        <v>0</v>
      </c>
      <c r="C83" s="65">
        <f>AVERAGEA(C71:C82)</f>
        <v>6.6188416666666656</v>
      </c>
      <c r="D83" s="65">
        <f>AVERAGEA(D71:D82)</f>
        <v>6.617116666666667</v>
      </c>
      <c r="E83" s="136">
        <f>AVERAGEA(E71:E82)</f>
        <v>6.617116666666667</v>
      </c>
      <c r="F83" s="148">
        <f>AVERAGEA(F71:F82)</f>
        <v>6.6188416666666656</v>
      </c>
      <c r="G83" s="136">
        <f>AVERAGEA(G71:G82)</f>
        <v>6.5988416666666678</v>
      </c>
      <c r="H83" s="65" t="e">
        <f>AVERAGEA(H71:H76)</f>
        <v>#DIV/0!</v>
      </c>
      <c r="I83" s="65">
        <f>AVERAGEA(I71:I82)</f>
        <v>6.6288416666666663</v>
      </c>
      <c r="J83" s="65" t="e">
        <f>AVERAGEA(J71:J76)</f>
        <v>#DIV/0!</v>
      </c>
      <c r="K83" s="136">
        <f>AVERAGEA(K71:K82)</f>
        <v>6.5988416666666678</v>
      </c>
      <c r="L83" s="65" t="e">
        <f>AVERAGEA(L60:L64)</f>
        <v>#DIV/0!</v>
      </c>
      <c r="M83" s="65">
        <f t="shared" ref="M83:N83" si="4">AVERAGEA(M71:M82)</f>
        <v>6.6149999999999993</v>
      </c>
      <c r="N83" s="136">
        <f t="shared" si="4"/>
        <v>6.6350000000000007</v>
      </c>
      <c r="O83" s="90">
        <f>+SUM(O71:O82)</f>
        <v>3795000000</v>
      </c>
      <c r="P83" s="167">
        <f>+SUM(P71:P82)</f>
        <v>883389230</v>
      </c>
      <c r="Q83" s="90">
        <f>+SUM(Q60:Q71)</f>
        <v>60010948</v>
      </c>
      <c r="R83" s="90">
        <f>+SUM(R60:R71)</f>
        <v>172285575</v>
      </c>
      <c r="S83" s="121">
        <f>+SUM(S71:S82)</f>
        <v>559529230</v>
      </c>
      <c r="T83" s="39"/>
      <c r="U83" s="39"/>
      <c r="V83" s="39"/>
      <c r="W83" s="39"/>
      <c r="X83" s="91"/>
      <c r="Y83" s="38"/>
    </row>
    <row r="84" spans="1:25" s="35" customFormat="1" ht="18" hidden="1" customHeight="1" x14ac:dyDescent="0.2">
      <c r="A84" s="112">
        <v>2002</v>
      </c>
      <c r="B84" s="64"/>
      <c r="C84" s="65"/>
      <c r="D84" s="65"/>
      <c r="E84" s="136"/>
      <c r="F84" s="148"/>
      <c r="G84" s="136"/>
      <c r="H84" s="65"/>
      <c r="I84" s="65"/>
      <c r="J84" s="65"/>
      <c r="K84" s="136"/>
      <c r="L84" s="65"/>
      <c r="M84" s="65"/>
      <c r="N84" s="136"/>
      <c r="O84" s="90"/>
      <c r="P84" s="161"/>
      <c r="Q84" s="90"/>
      <c r="R84" s="90"/>
      <c r="S84" s="121"/>
      <c r="T84" s="39"/>
      <c r="U84" s="39"/>
      <c r="V84" s="39"/>
      <c r="W84" s="39"/>
      <c r="X84" s="91"/>
      <c r="Y84" s="38"/>
    </row>
    <row r="85" spans="1:25" s="35" customFormat="1" ht="18" hidden="1" customHeight="1" x14ac:dyDescent="0.2">
      <c r="A85" s="108" t="s">
        <v>44</v>
      </c>
      <c r="B85" s="64"/>
      <c r="C85" s="62">
        <v>6.8764000000000003</v>
      </c>
      <c r="D85" s="62">
        <v>6.8727</v>
      </c>
      <c r="E85" s="138">
        <v>6.8727</v>
      </c>
      <c r="F85" s="144">
        <v>6.8764000000000003</v>
      </c>
      <c r="G85" s="138">
        <v>6.8563999999999998</v>
      </c>
      <c r="H85" s="53"/>
      <c r="I85" s="62">
        <v>6.8864000000000001</v>
      </c>
      <c r="J85" s="53"/>
      <c r="K85" s="138">
        <v>6.8563999999999998</v>
      </c>
      <c r="L85" s="53"/>
      <c r="M85" s="62">
        <v>6.89</v>
      </c>
      <c r="N85" s="138">
        <v>6.91</v>
      </c>
      <c r="O85" s="55">
        <v>330000000</v>
      </c>
      <c r="P85" s="163">
        <v>296664000</v>
      </c>
      <c r="Q85" s="90"/>
      <c r="R85" s="90"/>
      <c r="S85" s="123">
        <v>125488996</v>
      </c>
      <c r="T85" s="39"/>
      <c r="U85" s="39"/>
      <c r="V85" s="39"/>
      <c r="W85" s="39"/>
      <c r="X85" s="91"/>
      <c r="Y85" s="38"/>
    </row>
    <row r="86" spans="1:25" s="35" customFormat="1" ht="18" hidden="1" customHeight="1" x14ac:dyDescent="0.2">
      <c r="A86" s="108" t="s">
        <v>45</v>
      </c>
      <c r="B86" s="64"/>
      <c r="C86" s="62">
        <v>6.9539</v>
      </c>
      <c r="D86" s="62">
        <v>6.9493999999999998</v>
      </c>
      <c r="E86" s="138">
        <v>6.9493999999999998</v>
      </c>
      <c r="F86" s="144">
        <v>6.9539</v>
      </c>
      <c r="G86" s="138">
        <v>6.9339000000000004</v>
      </c>
      <c r="H86" s="53"/>
      <c r="I86" s="62">
        <v>6.9638999999999998</v>
      </c>
      <c r="J86" s="53"/>
      <c r="K86" s="138">
        <v>6.9339000000000004</v>
      </c>
      <c r="L86" s="53"/>
      <c r="M86" s="62">
        <v>6.97</v>
      </c>
      <c r="N86" s="138">
        <v>6.99</v>
      </c>
      <c r="O86" s="55">
        <v>270000000</v>
      </c>
      <c r="P86" s="163">
        <v>54760000</v>
      </c>
      <c r="Q86" s="90"/>
      <c r="R86" s="90"/>
      <c r="S86" s="123">
        <v>15470000</v>
      </c>
      <c r="T86" s="39"/>
      <c r="U86" s="39"/>
      <c r="V86" s="39"/>
      <c r="W86" s="39"/>
      <c r="X86" s="91"/>
      <c r="Y86" s="38"/>
    </row>
    <row r="87" spans="1:25" s="35" customFormat="1" ht="18" hidden="1" customHeight="1" x14ac:dyDescent="0.2">
      <c r="A87" s="108" t="s">
        <v>46</v>
      </c>
      <c r="B87" s="64"/>
      <c r="C87" s="62">
        <v>7.0060000000000002</v>
      </c>
      <c r="D87" s="62">
        <v>7.0045000000000002</v>
      </c>
      <c r="E87" s="138">
        <v>7.0039999999999996</v>
      </c>
      <c r="F87" s="144">
        <v>7.0060000000000002</v>
      </c>
      <c r="G87" s="138">
        <v>6.9859999999999998</v>
      </c>
      <c r="H87" s="53"/>
      <c r="I87" s="62">
        <v>7.016</v>
      </c>
      <c r="J87" s="53"/>
      <c r="K87" s="138">
        <v>6.9859999999999998</v>
      </c>
      <c r="L87" s="53"/>
      <c r="M87" s="62">
        <v>7.01</v>
      </c>
      <c r="N87" s="138">
        <v>7.03</v>
      </c>
      <c r="O87" s="55">
        <v>300000000</v>
      </c>
      <c r="P87" s="163">
        <v>66245000</v>
      </c>
      <c r="Q87" s="90"/>
      <c r="R87" s="90"/>
      <c r="S87" s="123">
        <v>42730000</v>
      </c>
      <c r="T87" s="39"/>
      <c r="U87" s="39"/>
      <c r="V87" s="39"/>
      <c r="W87" s="39"/>
      <c r="X87" s="91"/>
      <c r="Y87" s="38"/>
    </row>
    <row r="88" spans="1:25" s="35" customFormat="1" ht="18" hidden="1" customHeight="1" x14ac:dyDescent="0.2">
      <c r="A88" s="108" t="s">
        <v>47</v>
      </c>
      <c r="B88" s="64"/>
      <c r="C88" s="62">
        <v>7.0559000000000003</v>
      </c>
      <c r="D88" s="62">
        <v>7.0545</v>
      </c>
      <c r="E88" s="138">
        <v>7.0545</v>
      </c>
      <c r="F88" s="144">
        <v>7.0559000000000003</v>
      </c>
      <c r="G88" s="138">
        <v>7.0358999999999998</v>
      </c>
      <c r="H88" s="53"/>
      <c r="I88" s="62">
        <v>7.0659000000000001</v>
      </c>
      <c r="J88" s="53"/>
      <c r="K88" s="138">
        <v>7.0358999999999998</v>
      </c>
      <c r="L88" s="53"/>
      <c r="M88" s="62">
        <v>7.04</v>
      </c>
      <c r="N88" s="138">
        <v>7.06</v>
      </c>
      <c r="O88" s="55">
        <v>330000000</v>
      </c>
      <c r="P88" s="163">
        <v>56315000</v>
      </c>
      <c r="Q88" s="90"/>
      <c r="R88" s="90"/>
      <c r="S88" s="123">
        <v>31190000</v>
      </c>
      <c r="T88" s="39"/>
      <c r="U88" s="39"/>
      <c r="V88" s="39"/>
      <c r="W88" s="39"/>
      <c r="X88" s="91"/>
      <c r="Y88" s="38"/>
    </row>
    <row r="89" spans="1:25" s="35" customFormat="1" ht="18" hidden="1" customHeight="1" x14ac:dyDescent="0.2">
      <c r="A89" s="108" t="s">
        <v>48</v>
      </c>
      <c r="B89" s="64"/>
      <c r="C89" s="62">
        <v>7.0724</v>
      </c>
      <c r="D89" s="62">
        <v>7.0705</v>
      </c>
      <c r="E89" s="138">
        <v>7.0705</v>
      </c>
      <c r="F89" s="144">
        <v>7.0724</v>
      </c>
      <c r="G89" s="138">
        <v>7.0523999999999996</v>
      </c>
      <c r="H89" s="53"/>
      <c r="I89" s="62">
        <v>7.0823999999999998</v>
      </c>
      <c r="J89" s="53"/>
      <c r="K89" s="138">
        <v>7.0523999999999996</v>
      </c>
      <c r="L89" s="53"/>
      <c r="M89" s="62">
        <v>7.08</v>
      </c>
      <c r="N89" s="138">
        <v>7.1</v>
      </c>
      <c r="O89" s="55">
        <v>315000000</v>
      </c>
      <c r="P89" s="163">
        <v>14561000</v>
      </c>
      <c r="Q89" s="90"/>
      <c r="R89" s="90"/>
      <c r="S89" s="123">
        <v>10861000</v>
      </c>
      <c r="T89" s="39"/>
      <c r="U89" s="39"/>
      <c r="V89" s="39"/>
      <c r="W89" s="39"/>
      <c r="X89" s="91"/>
      <c r="Y89" s="38"/>
    </row>
    <row r="90" spans="1:25" s="35" customFormat="1" ht="18" hidden="1" customHeight="1" x14ac:dyDescent="0.2">
      <c r="A90" s="108" t="s">
        <v>49</v>
      </c>
      <c r="B90" s="64"/>
      <c r="C90" s="62">
        <v>7.1429999999999998</v>
      </c>
      <c r="D90" s="62">
        <v>7.1395</v>
      </c>
      <c r="E90" s="138">
        <v>7.1395</v>
      </c>
      <c r="F90" s="144">
        <v>7.1429999999999998</v>
      </c>
      <c r="G90" s="138">
        <v>7.1230000000000002</v>
      </c>
      <c r="H90" s="53"/>
      <c r="I90" s="62">
        <v>7.1529999999999996</v>
      </c>
      <c r="J90" s="53"/>
      <c r="K90" s="138">
        <v>7.1230000000000002</v>
      </c>
      <c r="L90" s="53"/>
      <c r="M90" s="62">
        <v>7.15</v>
      </c>
      <c r="N90" s="138">
        <v>7.17</v>
      </c>
      <c r="O90" s="55">
        <v>300000000</v>
      </c>
      <c r="P90" s="163">
        <v>115528000</v>
      </c>
      <c r="Q90" s="90"/>
      <c r="R90" s="90"/>
      <c r="S90" s="123">
        <v>61940000</v>
      </c>
      <c r="T90" s="39"/>
      <c r="U90" s="39"/>
      <c r="V90" s="39"/>
      <c r="W90" s="39"/>
      <c r="X90" s="91"/>
      <c r="Y90" s="38"/>
    </row>
    <row r="91" spans="1:25" s="35" customFormat="1" ht="18" hidden="1" customHeight="1" x14ac:dyDescent="0.2">
      <c r="A91" s="108" t="s">
        <v>50</v>
      </c>
      <c r="B91" s="64"/>
      <c r="C91" s="62">
        <v>7.2045000000000003</v>
      </c>
      <c r="D91" s="62">
        <v>7.24</v>
      </c>
      <c r="E91" s="138">
        <v>7.24</v>
      </c>
      <c r="F91" s="144">
        <v>7.2045000000000003</v>
      </c>
      <c r="G91" s="138">
        <v>7.1844999999999999</v>
      </c>
      <c r="H91" s="53"/>
      <c r="I91" s="62">
        <v>7.2145000000000001</v>
      </c>
      <c r="J91" s="53"/>
      <c r="K91" s="138">
        <v>7.1844999999999999</v>
      </c>
      <c r="L91" s="53"/>
      <c r="M91" s="62">
        <v>7.22</v>
      </c>
      <c r="N91" s="138">
        <v>7.24</v>
      </c>
      <c r="O91" s="55">
        <v>330000000</v>
      </c>
      <c r="P91" s="163">
        <v>127688340</v>
      </c>
      <c r="Q91" s="90"/>
      <c r="R91" s="90"/>
      <c r="S91" s="123">
        <v>83248340</v>
      </c>
      <c r="T91" s="39"/>
      <c r="U91" s="39"/>
      <c r="V91" s="39"/>
      <c r="W91" s="39"/>
      <c r="X91" s="91"/>
      <c r="Y91" s="38"/>
    </row>
    <row r="92" spans="1:25" s="35" customFormat="1" ht="18" hidden="1" customHeight="1" x14ac:dyDescent="0.2">
      <c r="A92" s="108" t="s">
        <v>51</v>
      </c>
      <c r="B92" s="64"/>
      <c r="C92" s="62">
        <v>7.2709999999999999</v>
      </c>
      <c r="D92" s="62">
        <v>7.2675999999999998</v>
      </c>
      <c r="E92" s="138">
        <v>7.2675999999999998</v>
      </c>
      <c r="F92" s="144">
        <v>7.2709999999999999</v>
      </c>
      <c r="G92" s="138">
        <v>7.2510000000000003</v>
      </c>
      <c r="H92" s="53"/>
      <c r="I92" s="62">
        <v>7.2809999999999997</v>
      </c>
      <c r="J92" s="53"/>
      <c r="K92" s="138">
        <v>7.2510000000000003</v>
      </c>
      <c r="L92" s="53"/>
      <c r="M92" s="62">
        <v>7.28</v>
      </c>
      <c r="N92" s="138">
        <v>7.3</v>
      </c>
      <c r="O92" s="55">
        <v>315000000</v>
      </c>
      <c r="P92" s="163">
        <v>94767300</v>
      </c>
      <c r="Q92" s="90"/>
      <c r="R92" s="90"/>
      <c r="S92" s="123">
        <v>69527300</v>
      </c>
      <c r="T92" s="39"/>
      <c r="U92" s="39"/>
      <c r="V92" s="39"/>
      <c r="W92" s="39"/>
      <c r="X92" s="91"/>
      <c r="Y92" s="38"/>
    </row>
    <row r="93" spans="1:25" s="35" customFormat="1" ht="18" hidden="1" customHeight="1" x14ac:dyDescent="0.2">
      <c r="A93" s="108" t="s">
        <v>67</v>
      </c>
      <c r="B93" s="64"/>
      <c r="C93" s="62">
        <v>7.3270999999999997</v>
      </c>
      <c r="D93" s="62">
        <v>7.3251999999999997</v>
      </c>
      <c r="E93" s="138">
        <v>7.3247999999999998</v>
      </c>
      <c r="F93" s="144">
        <v>7.3270999999999997</v>
      </c>
      <c r="G93" s="138">
        <v>7.3071000000000002</v>
      </c>
      <c r="H93" s="53"/>
      <c r="I93" s="62">
        <v>7.3371000000000004</v>
      </c>
      <c r="J93" s="53"/>
      <c r="K93" s="138">
        <v>7.3071000000000002</v>
      </c>
      <c r="L93" s="53"/>
      <c r="M93" s="62">
        <v>7.33</v>
      </c>
      <c r="N93" s="138">
        <v>7.35</v>
      </c>
      <c r="O93" s="55">
        <v>315000000</v>
      </c>
      <c r="P93" s="163">
        <v>79776000</v>
      </c>
      <c r="Q93" s="90"/>
      <c r="R93" s="90"/>
      <c r="S93" s="123">
        <v>48046000</v>
      </c>
      <c r="T93" s="39"/>
      <c r="U93" s="39"/>
      <c r="V93" s="39"/>
      <c r="W93" s="39"/>
      <c r="X93" s="91"/>
      <c r="Y93" s="38"/>
    </row>
    <row r="94" spans="1:25" s="35" customFormat="1" ht="18" hidden="1" customHeight="1" x14ac:dyDescent="0.2">
      <c r="A94" s="108" t="s">
        <v>68</v>
      </c>
      <c r="B94" s="64"/>
      <c r="C94" s="62">
        <v>7.383</v>
      </c>
      <c r="D94" s="62">
        <v>7.3813000000000004</v>
      </c>
      <c r="E94" s="138">
        <v>7.3808999999999996</v>
      </c>
      <c r="F94" s="144">
        <v>7.383</v>
      </c>
      <c r="G94" s="138">
        <v>7.3616999999999999</v>
      </c>
      <c r="H94" s="53"/>
      <c r="I94" s="62">
        <v>7.3929999999999998</v>
      </c>
      <c r="J94" s="53"/>
      <c r="K94" s="138">
        <v>7.3616999999999999</v>
      </c>
      <c r="L94" s="53"/>
      <c r="M94" s="62">
        <v>7.38</v>
      </c>
      <c r="N94" s="138">
        <v>7.4</v>
      </c>
      <c r="O94" s="55">
        <v>345000000</v>
      </c>
      <c r="P94" s="163">
        <v>84915000</v>
      </c>
      <c r="Q94" s="90"/>
      <c r="R94" s="90"/>
      <c r="S94" s="123">
        <v>47475000</v>
      </c>
      <c r="T94" s="39"/>
      <c r="U94" s="39"/>
      <c r="V94" s="39"/>
      <c r="W94" s="39"/>
      <c r="X94" s="91"/>
      <c r="Y94" s="38"/>
    </row>
    <row r="95" spans="1:25" s="35" customFormat="1" ht="18" hidden="1" customHeight="1" x14ac:dyDescent="0.2">
      <c r="A95" s="108" t="s">
        <v>69</v>
      </c>
      <c r="B95" s="64"/>
      <c r="C95" s="62">
        <v>7.4248000000000003</v>
      </c>
      <c r="D95" s="62">
        <v>7.4223999999999997</v>
      </c>
      <c r="E95" s="138">
        <v>7.4223999999999997</v>
      </c>
      <c r="F95" s="30">
        <v>7.4248000000000003</v>
      </c>
      <c r="G95" s="138">
        <v>7.4047999999999998</v>
      </c>
      <c r="H95" s="53"/>
      <c r="I95" s="62">
        <v>7.4348000000000001</v>
      </c>
      <c r="J95" s="53"/>
      <c r="K95" s="138">
        <v>7.4047999999999998</v>
      </c>
      <c r="L95" s="53"/>
      <c r="M95" s="62">
        <v>7.43</v>
      </c>
      <c r="N95" s="138">
        <v>7.45</v>
      </c>
      <c r="O95" s="55">
        <v>315000000</v>
      </c>
      <c r="P95" s="163">
        <v>62515000</v>
      </c>
      <c r="Q95" s="90"/>
      <c r="R95" s="90"/>
      <c r="S95" s="123">
        <v>41565000</v>
      </c>
      <c r="T95" s="39"/>
      <c r="U95" s="39"/>
      <c r="V95" s="39"/>
      <c r="W95" s="39"/>
      <c r="X95" s="91"/>
      <c r="Y95" s="38"/>
    </row>
    <row r="96" spans="1:25" s="35" customFormat="1" ht="18" hidden="1" customHeight="1" x14ac:dyDescent="0.2">
      <c r="A96" s="108" t="s">
        <v>70</v>
      </c>
      <c r="B96" s="64"/>
      <c r="C96" s="62">
        <v>7.4714999999999998</v>
      </c>
      <c r="D96" s="62">
        <v>7.4684999999999997</v>
      </c>
      <c r="E96" s="138">
        <v>7.4684999999999997</v>
      </c>
      <c r="F96" s="30">
        <v>7.4714999999999998</v>
      </c>
      <c r="G96" s="138">
        <v>7.4515000000000002</v>
      </c>
      <c r="H96" s="53"/>
      <c r="I96" s="62">
        <v>7.4814999999999996</v>
      </c>
      <c r="J96" s="53"/>
      <c r="K96" s="138">
        <v>7.4515000000000002</v>
      </c>
      <c r="L96" s="53"/>
      <c r="M96" s="62">
        <v>7.48</v>
      </c>
      <c r="N96" s="138">
        <v>7.5</v>
      </c>
      <c r="O96" s="55">
        <v>300000000</v>
      </c>
      <c r="P96" s="163">
        <v>91760000</v>
      </c>
      <c r="Q96" s="90"/>
      <c r="R96" s="90"/>
      <c r="S96" s="123">
        <v>71190000</v>
      </c>
      <c r="T96" s="39"/>
      <c r="U96" s="39"/>
      <c r="V96" s="39"/>
      <c r="W96" s="39"/>
      <c r="X96" s="91"/>
      <c r="Y96" s="38"/>
    </row>
    <row r="97" spans="1:25" s="35" customFormat="1" ht="18" hidden="1" customHeight="1" x14ac:dyDescent="0.2">
      <c r="A97" s="109" t="s">
        <v>63</v>
      </c>
      <c r="B97" s="64">
        <f>SUM(B63:B67)</f>
        <v>0</v>
      </c>
      <c r="C97" s="65">
        <f>AVERAGEA(C85:C96)</f>
        <v>7.1824583333333356</v>
      </c>
      <c r="D97" s="65">
        <f>AVERAGEA(D85:D96)</f>
        <v>7.1830083333333334</v>
      </c>
      <c r="E97" s="65">
        <f>AVERAGEA(E85:E96)</f>
        <v>7.1829000000000001</v>
      </c>
      <c r="F97" s="148">
        <f>AVERAGEA(F85:F96)</f>
        <v>7.1824583333333356</v>
      </c>
      <c r="G97" s="136">
        <f>AVERAGEA(G85:G96)</f>
        <v>7.1623499999999991</v>
      </c>
      <c r="H97" s="65" t="e">
        <f>AVERAGEA(H85:H95)</f>
        <v>#DIV/0!</v>
      </c>
      <c r="I97" s="65">
        <f>AVERAGEA(I85:I96)</f>
        <v>7.1924583333333336</v>
      </c>
      <c r="J97" s="65" t="e">
        <f>AVERAGEA(J85:J95)</f>
        <v>#DIV/0!</v>
      </c>
      <c r="K97" s="136">
        <f>AVERAGEA(K85:K96)</f>
        <v>7.1623499999999991</v>
      </c>
      <c r="L97" s="65" t="e">
        <f>AVERAGEA(L63:L67)</f>
        <v>#DIV/0!</v>
      </c>
      <c r="M97" s="65">
        <f t="shared" ref="M97:N97" si="5">AVERAGEA(M85:M96)</f>
        <v>7.1883333333333335</v>
      </c>
      <c r="N97" s="136">
        <f t="shared" si="5"/>
        <v>7.208333333333333</v>
      </c>
      <c r="O97" s="90">
        <f>+SUM(O85:O96)</f>
        <v>3765000000</v>
      </c>
      <c r="P97" s="167">
        <f>+SUM(P85:P96)</f>
        <v>1145494640</v>
      </c>
      <c r="Q97" s="90">
        <f>+SUM(Q63:Q74)</f>
        <v>60010948</v>
      </c>
      <c r="R97" s="90">
        <f>+SUM(R63:R74)</f>
        <v>172285575</v>
      </c>
      <c r="S97" s="121">
        <f>+SUM(S85:S96)</f>
        <v>648731636</v>
      </c>
      <c r="T97" s="39"/>
      <c r="U97" s="39"/>
      <c r="V97" s="39"/>
      <c r="W97" s="39"/>
      <c r="X97" s="91"/>
      <c r="Y97" s="38"/>
    </row>
    <row r="98" spans="1:25" s="35" customFormat="1" ht="18" hidden="1" customHeight="1" x14ac:dyDescent="0.2">
      <c r="A98" s="112">
        <v>2003</v>
      </c>
      <c r="B98" s="64"/>
      <c r="C98" s="65"/>
      <c r="D98" s="65"/>
      <c r="E98" s="136"/>
      <c r="F98" s="148"/>
      <c r="G98" s="136"/>
      <c r="H98" s="65"/>
      <c r="I98" s="65"/>
      <c r="J98" s="65"/>
      <c r="K98" s="136"/>
      <c r="L98" s="65"/>
      <c r="M98" s="65"/>
      <c r="N98" s="136"/>
      <c r="O98" s="90"/>
      <c r="P98" s="161"/>
      <c r="Q98" s="90"/>
      <c r="R98" s="90"/>
      <c r="S98" s="121"/>
      <c r="T98" s="39"/>
      <c r="U98" s="39"/>
      <c r="V98" s="39"/>
      <c r="W98" s="39"/>
      <c r="X98" s="91"/>
      <c r="Y98" s="38"/>
    </row>
    <row r="99" spans="1:25" s="35" customFormat="1" ht="18" hidden="1" customHeight="1" x14ac:dyDescent="0.2">
      <c r="A99" s="108" t="s">
        <v>44</v>
      </c>
      <c r="B99" s="64"/>
      <c r="C99" s="62">
        <v>7.5345000000000004</v>
      </c>
      <c r="D99" s="62">
        <v>7.5323000000000002</v>
      </c>
      <c r="E99" s="138">
        <v>7.5323000000000002</v>
      </c>
      <c r="F99" s="144">
        <v>7.5345000000000004</v>
      </c>
      <c r="G99" s="138">
        <v>7.5145</v>
      </c>
      <c r="H99" s="53"/>
      <c r="I99" s="62">
        <v>7.5445000000000002</v>
      </c>
      <c r="J99" s="53"/>
      <c r="K99" s="138">
        <v>7.5145</v>
      </c>
      <c r="L99" s="53"/>
      <c r="M99" s="62">
        <v>7.53</v>
      </c>
      <c r="N99" s="138">
        <v>7.55</v>
      </c>
      <c r="O99" s="55">
        <v>330000000</v>
      </c>
      <c r="P99" s="163">
        <v>283400000</v>
      </c>
      <c r="Q99" s="90"/>
      <c r="R99" s="90"/>
      <c r="S99" s="123">
        <v>111500000</v>
      </c>
      <c r="T99" s="39"/>
      <c r="U99" s="39"/>
      <c r="V99" s="39"/>
      <c r="W99" s="39"/>
      <c r="X99" s="91"/>
      <c r="Y99" s="38"/>
    </row>
    <row r="100" spans="1:25" s="35" customFormat="1" ht="18" hidden="1" customHeight="1" x14ac:dyDescent="0.2">
      <c r="A100" s="108" t="s">
        <v>45</v>
      </c>
      <c r="B100" s="64"/>
      <c r="C100" s="62">
        <v>7.5621</v>
      </c>
      <c r="D100" s="62">
        <v>7.5610999999999997</v>
      </c>
      <c r="E100" s="138">
        <v>7.5610999999999997</v>
      </c>
      <c r="F100" s="144">
        <v>7.5621</v>
      </c>
      <c r="G100" s="138">
        <v>7.5420999999999996</v>
      </c>
      <c r="H100" s="53"/>
      <c r="I100" s="62">
        <v>7.5720999999999998</v>
      </c>
      <c r="J100" s="53"/>
      <c r="K100" s="138">
        <v>7.5420999999999996</v>
      </c>
      <c r="L100" s="53"/>
      <c r="M100" s="62">
        <v>7.55</v>
      </c>
      <c r="N100" s="138">
        <v>7.57</v>
      </c>
      <c r="O100" s="55">
        <v>285000000</v>
      </c>
      <c r="P100" s="163">
        <v>42400000</v>
      </c>
      <c r="Q100" s="90"/>
      <c r="R100" s="90"/>
      <c r="S100" s="123">
        <v>35900000</v>
      </c>
      <c r="T100" s="39"/>
      <c r="U100" s="39"/>
      <c r="V100" s="39"/>
      <c r="W100" s="39"/>
      <c r="X100" s="91"/>
      <c r="Y100" s="38"/>
    </row>
    <row r="101" spans="1:25" s="35" customFormat="1" ht="18" hidden="1" customHeight="1" x14ac:dyDescent="0.2">
      <c r="A101" s="108" t="s">
        <v>46</v>
      </c>
      <c r="B101" s="64"/>
      <c r="C101" s="62">
        <v>7.5904999999999996</v>
      </c>
      <c r="D101" s="62">
        <v>7.5888999999999998</v>
      </c>
      <c r="E101" s="138">
        <v>7.5888999999999998</v>
      </c>
      <c r="F101" s="144">
        <v>7.5904999999999996</v>
      </c>
      <c r="G101" s="138">
        <v>7.5705</v>
      </c>
      <c r="H101" s="53"/>
      <c r="I101" s="62">
        <v>7.6005000000000003</v>
      </c>
      <c r="J101" s="53"/>
      <c r="K101" s="138">
        <v>7.5705</v>
      </c>
      <c r="L101" s="53"/>
      <c r="M101" s="62">
        <v>7.58</v>
      </c>
      <c r="N101" s="138">
        <v>7.6</v>
      </c>
      <c r="O101" s="55">
        <v>285000000</v>
      </c>
      <c r="P101" s="163">
        <v>54400000</v>
      </c>
      <c r="Q101" s="90"/>
      <c r="R101" s="90"/>
      <c r="S101" s="123">
        <v>39700000</v>
      </c>
      <c r="T101" s="39"/>
      <c r="U101" s="39"/>
      <c r="V101" s="39"/>
      <c r="W101" s="39"/>
      <c r="X101" s="91"/>
      <c r="Y101" s="38"/>
    </row>
    <row r="102" spans="1:25" s="35" customFormat="1" ht="18" hidden="1" customHeight="1" x14ac:dyDescent="0.2">
      <c r="A102" s="108" t="s">
        <v>47</v>
      </c>
      <c r="B102" s="64"/>
      <c r="C102" s="62">
        <v>7.609</v>
      </c>
      <c r="D102" s="62">
        <v>7.6086</v>
      </c>
      <c r="E102" s="138">
        <v>7.6086</v>
      </c>
      <c r="F102" s="144">
        <v>7.609</v>
      </c>
      <c r="G102" s="138">
        <v>7.5890000000000004</v>
      </c>
      <c r="H102" s="53"/>
      <c r="I102" s="62">
        <v>7.6189999999999998</v>
      </c>
      <c r="J102" s="53"/>
      <c r="K102" s="138">
        <v>7.5890000000000004</v>
      </c>
      <c r="L102" s="53"/>
      <c r="M102" s="62">
        <v>7.59</v>
      </c>
      <c r="N102" s="138">
        <v>7.61</v>
      </c>
      <c r="O102" s="55">
        <v>315000000</v>
      </c>
      <c r="P102" s="163">
        <v>24000000</v>
      </c>
      <c r="Q102" s="90"/>
      <c r="R102" s="90"/>
      <c r="S102" s="123">
        <v>20500000</v>
      </c>
      <c r="T102" s="39"/>
      <c r="U102" s="39"/>
      <c r="V102" s="39"/>
      <c r="W102" s="39"/>
      <c r="X102" s="91"/>
      <c r="Y102" s="38"/>
    </row>
    <row r="103" spans="1:25" s="35" customFormat="1" ht="18" hidden="1" customHeight="1" x14ac:dyDescent="0.2">
      <c r="A103" s="108" t="s">
        <v>48</v>
      </c>
      <c r="B103" s="64"/>
      <c r="C103" s="62">
        <v>7.6189999999999998</v>
      </c>
      <c r="D103" s="62">
        <v>7.6181000000000001</v>
      </c>
      <c r="E103" s="138">
        <v>7.6181000000000001</v>
      </c>
      <c r="F103" s="144">
        <v>7.6189999999999998</v>
      </c>
      <c r="G103" s="138">
        <v>7.5990000000000002</v>
      </c>
      <c r="H103" s="53"/>
      <c r="I103" s="62">
        <v>7.6289999999999996</v>
      </c>
      <c r="J103" s="53"/>
      <c r="K103" s="138">
        <v>7.5990000000000002</v>
      </c>
      <c r="L103" s="53"/>
      <c r="M103" s="62">
        <v>7.61</v>
      </c>
      <c r="N103" s="138">
        <v>7.63</v>
      </c>
      <c r="O103" s="55">
        <v>315000000</v>
      </c>
      <c r="P103" s="163">
        <v>5800000</v>
      </c>
      <c r="Q103" s="90"/>
      <c r="R103" s="90"/>
      <c r="S103" s="123">
        <v>4600000</v>
      </c>
      <c r="T103" s="39"/>
      <c r="U103" s="39"/>
      <c r="V103" s="39"/>
      <c r="W103" s="39"/>
      <c r="X103" s="91"/>
      <c r="Y103" s="38"/>
    </row>
    <row r="104" spans="1:25" s="35" customFormat="1" ht="18" hidden="1" customHeight="1" x14ac:dyDescent="0.2">
      <c r="A104" s="108" t="s">
        <v>49</v>
      </c>
      <c r="B104" s="64"/>
      <c r="C104" s="62">
        <v>7.6464999999999996</v>
      </c>
      <c r="D104" s="62">
        <v>7.6449999999999996</v>
      </c>
      <c r="E104" s="138">
        <v>7.6449999999999996</v>
      </c>
      <c r="F104" s="144">
        <v>7.6464999999999996</v>
      </c>
      <c r="G104" s="138">
        <v>7.6265000000000001</v>
      </c>
      <c r="H104" s="53"/>
      <c r="I104" s="62">
        <v>7.6565000000000003</v>
      </c>
      <c r="J104" s="53"/>
      <c r="K104" s="138">
        <v>7.6265000000000001</v>
      </c>
      <c r="L104" s="53"/>
      <c r="M104" s="62">
        <v>7.64</v>
      </c>
      <c r="N104" s="138">
        <v>7.66</v>
      </c>
      <c r="O104" s="55">
        <v>300000000</v>
      </c>
      <c r="P104" s="163">
        <v>24400000</v>
      </c>
      <c r="Q104" s="90"/>
      <c r="R104" s="90"/>
      <c r="S104" s="123">
        <v>15400000</v>
      </c>
      <c r="T104" s="39"/>
      <c r="U104" s="39"/>
      <c r="V104" s="39"/>
      <c r="W104" s="39"/>
      <c r="X104" s="91"/>
      <c r="Y104" s="38"/>
    </row>
    <row r="105" spans="1:25" s="35" customFormat="1" ht="18" hidden="1" customHeight="1" x14ac:dyDescent="0.2">
      <c r="A105" s="108" t="s">
        <v>50</v>
      </c>
      <c r="B105" s="64"/>
      <c r="C105" s="62">
        <v>7.6795</v>
      </c>
      <c r="D105" s="62">
        <v>7.6782000000000004</v>
      </c>
      <c r="E105" s="138">
        <v>7.6782000000000004</v>
      </c>
      <c r="F105" s="144">
        <v>7.6795</v>
      </c>
      <c r="G105" s="138">
        <v>7.6595000000000004</v>
      </c>
      <c r="H105" s="53"/>
      <c r="I105" s="62">
        <v>7.6894999999999998</v>
      </c>
      <c r="J105" s="53"/>
      <c r="K105" s="138">
        <v>7.6595000000000004</v>
      </c>
      <c r="L105" s="53"/>
      <c r="M105" s="62">
        <v>7.67</v>
      </c>
      <c r="N105" s="138">
        <v>7.69</v>
      </c>
      <c r="O105" s="55">
        <v>330000000</v>
      </c>
      <c r="P105" s="163">
        <v>68900000</v>
      </c>
      <c r="Q105" s="90"/>
      <c r="R105" s="90"/>
      <c r="S105" s="123">
        <v>46900000</v>
      </c>
      <c r="T105" s="39"/>
      <c r="U105" s="39"/>
      <c r="V105" s="39"/>
      <c r="W105" s="39"/>
      <c r="X105" s="91"/>
      <c r="Y105" s="38"/>
    </row>
    <row r="106" spans="1:25" s="35" customFormat="1" ht="18" hidden="1" customHeight="1" x14ac:dyDescent="0.2">
      <c r="A106" s="108" t="s">
        <v>51</v>
      </c>
      <c r="B106" s="64"/>
      <c r="C106" s="62">
        <v>7.7140000000000004</v>
      </c>
      <c r="D106" s="62">
        <v>7.7119999999999997</v>
      </c>
      <c r="E106" s="138">
        <v>7.7119999999999997</v>
      </c>
      <c r="F106" s="144">
        <v>7.7140000000000004</v>
      </c>
      <c r="G106" s="138">
        <v>7.694</v>
      </c>
      <c r="H106" s="53"/>
      <c r="I106" s="62">
        <v>7.7240000000000002</v>
      </c>
      <c r="J106" s="53"/>
      <c r="K106" s="138">
        <v>7.694</v>
      </c>
      <c r="L106" s="53"/>
      <c r="M106" s="62">
        <v>7.71</v>
      </c>
      <c r="N106" s="138">
        <v>7.73</v>
      </c>
      <c r="O106" s="55">
        <v>300000000</v>
      </c>
      <c r="P106" s="163">
        <v>61200000</v>
      </c>
      <c r="Q106" s="90"/>
      <c r="R106" s="90"/>
      <c r="S106" s="123">
        <v>43500000</v>
      </c>
      <c r="T106" s="39"/>
      <c r="U106" s="39"/>
      <c r="V106" s="39"/>
      <c r="W106" s="39"/>
      <c r="X106" s="91"/>
      <c r="Y106" s="38"/>
    </row>
    <row r="107" spans="1:25" s="35" customFormat="1" ht="18" hidden="1" customHeight="1" x14ac:dyDescent="0.2">
      <c r="A107" s="108" t="s">
        <v>52</v>
      </c>
      <c r="B107" s="64"/>
      <c r="C107" s="62">
        <v>7.7423000000000002</v>
      </c>
      <c r="D107" s="62">
        <v>7.7413999999999996</v>
      </c>
      <c r="E107" s="138">
        <v>7.7413999999999996</v>
      </c>
      <c r="F107" s="144">
        <v>7.7423000000000002</v>
      </c>
      <c r="G107" s="138">
        <v>7.7222999999999997</v>
      </c>
      <c r="H107" s="53"/>
      <c r="I107" s="62">
        <v>7.7523</v>
      </c>
      <c r="J107" s="53"/>
      <c r="K107" s="138">
        <v>7.7222999999999997</v>
      </c>
      <c r="L107" s="53"/>
      <c r="M107" s="62">
        <v>7.73</v>
      </c>
      <c r="N107" s="138">
        <v>7.75</v>
      </c>
      <c r="O107" s="55">
        <v>330000000</v>
      </c>
      <c r="P107" s="163">
        <v>46100000</v>
      </c>
      <c r="Q107" s="90"/>
      <c r="R107" s="90"/>
      <c r="S107" s="123">
        <v>39100000</v>
      </c>
      <c r="T107" s="39"/>
      <c r="U107" s="39"/>
      <c r="V107" s="39"/>
      <c r="W107" s="39"/>
      <c r="X107" s="91"/>
      <c r="Y107" s="38"/>
    </row>
    <row r="108" spans="1:25" s="35" customFormat="1" ht="18" hidden="1" customHeight="1" x14ac:dyDescent="0.2">
      <c r="A108" s="108" t="s">
        <v>53</v>
      </c>
      <c r="B108" s="64"/>
      <c r="C108" s="62">
        <v>7.7613000000000003</v>
      </c>
      <c r="D108" s="62">
        <v>7.7603999999999997</v>
      </c>
      <c r="E108" s="138">
        <v>7.7603999999999997</v>
      </c>
      <c r="F108" s="144">
        <v>7.7613000000000003</v>
      </c>
      <c r="G108" s="138">
        <v>7.7412999999999998</v>
      </c>
      <c r="H108" s="53"/>
      <c r="I108" s="62">
        <v>7.7713000000000001</v>
      </c>
      <c r="J108" s="53"/>
      <c r="K108" s="138">
        <v>7.7412999999999998</v>
      </c>
      <c r="L108" s="53"/>
      <c r="M108" s="62">
        <v>7.75</v>
      </c>
      <c r="N108" s="138">
        <v>7.77</v>
      </c>
      <c r="O108" s="55">
        <v>270000000</v>
      </c>
      <c r="P108" s="163">
        <v>52800000</v>
      </c>
      <c r="Q108" s="90"/>
      <c r="R108" s="90"/>
      <c r="S108" s="123">
        <v>41400000</v>
      </c>
      <c r="T108" s="39"/>
      <c r="U108" s="39"/>
      <c r="V108" s="39"/>
      <c r="W108" s="39"/>
      <c r="X108" s="91"/>
      <c r="Y108" s="38"/>
    </row>
    <row r="109" spans="1:25" s="35" customFormat="1" ht="18" hidden="1" customHeight="1" x14ac:dyDescent="0.2">
      <c r="A109" s="108" t="s">
        <v>54</v>
      </c>
      <c r="B109" s="64"/>
      <c r="C109" s="62">
        <v>7.7763</v>
      </c>
      <c r="D109" s="62">
        <v>7.7752999999999997</v>
      </c>
      <c r="E109" s="138">
        <v>7.7752999999999997</v>
      </c>
      <c r="F109" s="144">
        <v>7.7763</v>
      </c>
      <c r="G109" s="138">
        <v>7.7563000000000004</v>
      </c>
      <c r="H109" s="53"/>
      <c r="I109" s="62">
        <v>7.7862999999999998</v>
      </c>
      <c r="J109" s="53"/>
      <c r="K109" s="138">
        <v>7.7563000000000004</v>
      </c>
      <c r="L109" s="53"/>
      <c r="M109" s="62">
        <v>7.77</v>
      </c>
      <c r="N109" s="138">
        <v>7.79</v>
      </c>
      <c r="O109" s="55">
        <v>285000000</v>
      </c>
      <c r="P109" s="163">
        <v>20300000</v>
      </c>
      <c r="Q109" s="90"/>
      <c r="R109" s="90"/>
      <c r="S109" s="123">
        <v>18100000</v>
      </c>
      <c r="T109" s="39"/>
      <c r="U109" s="39"/>
      <c r="V109" s="39"/>
      <c r="W109" s="39"/>
      <c r="X109" s="91"/>
      <c r="Y109" s="38"/>
    </row>
    <row r="110" spans="1:25" s="35" customFormat="1" ht="18" hidden="1" customHeight="1" x14ac:dyDescent="0.2">
      <c r="A110" s="108" t="s">
        <v>70</v>
      </c>
      <c r="B110" s="64"/>
      <c r="C110" s="62">
        <v>7.8118999999999996</v>
      </c>
      <c r="D110" s="62">
        <v>7.8094999999999999</v>
      </c>
      <c r="E110" s="138">
        <v>7.8094999999999999</v>
      </c>
      <c r="F110" s="30">
        <v>7.8118999999999996</v>
      </c>
      <c r="G110" s="138">
        <v>7.7919</v>
      </c>
      <c r="H110" s="53"/>
      <c r="I110" s="62">
        <v>7.8219000000000003</v>
      </c>
      <c r="J110" s="53"/>
      <c r="K110" s="138">
        <v>7.7919</v>
      </c>
      <c r="L110" s="53"/>
      <c r="M110" s="62">
        <v>7.82</v>
      </c>
      <c r="N110" s="138">
        <v>7.84</v>
      </c>
      <c r="O110" s="55">
        <v>315000000</v>
      </c>
      <c r="P110" s="163">
        <v>101400000</v>
      </c>
      <c r="Q110" s="90"/>
      <c r="R110" s="90"/>
      <c r="S110" s="123">
        <v>67700000</v>
      </c>
      <c r="T110" s="39"/>
      <c r="U110" s="39"/>
      <c r="V110" s="39"/>
      <c r="W110" s="39"/>
      <c r="X110" s="91"/>
      <c r="Y110" s="38"/>
    </row>
    <row r="111" spans="1:25" s="35" customFormat="1" ht="18" hidden="1" customHeight="1" x14ac:dyDescent="0.2">
      <c r="A111" s="109" t="s">
        <v>63</v>
      </c>
      <c r="B111" s="64">
        <f>SUM(B66:B70)</f>
        <v>20</v>
      </c>
      <c r="C111" s="65">
        <f>AVERAGEA(C99:C110)</f>
        <v>7.6705749999999995</v>
      </c>
      <c r="D111" s="65">
        <f>AVERAGEA(D99:D110)</f>
        <v>7.6692333333333345</v>
      </c>
      <c r="E111" s="65">
        <f>AVERAGEA(E99:E110)</f>
        <v>7.6692333333333345</v>
      </c>
      <c r="F111" s="148">
        <f>AVERAGEA(F99:F110)</f>
        <v>7.6705749999999995</v>
      </c>
      <c r="G111" s="136">
        <f>AVERAGEA(G99:G110)</f>
        <v>7.6505749999999999</v>
      </c>
      <c r="H111" s="65" t="e">
        <f>AVERAGEA(H88:H98)</f>
        <v>#DIV/0!</v>
      </c>
      <c r="I111" s="65">
        <f>AVERAGEA(I99:I110)</f>
        <v>7.6805750000000002</v>
      </c>
      <c r="J111" s="65" t="e">
        <f>AVERAGEA(J88:J98)</f>
        <v>#DIV/0!</v>
      </c>
      <c r="K111" s="136">
        <f>AVERAGEA(K99:K110)</f>
        <v>7.6505749999999999</v>
      </c>
      <c r="L111" s="65">
        <f>AVERAGEA(L66:L70)</f>
        <v>0.186255396183999</v>
      </c>
      <c r="M111" s="65">
        <f t="shared" ref="M111:N111" si="6">AVERAGEA(M99:M110)</f>
        <v>7.6624999999999988</v>
      </c>
      <c r="N111" s="136">
        <f t="shared" si="6"/>
        <v>7.682500000000001</v>
      </c>
      <c r="O111" s="90">
        <f>+SUM(O99:O110)</f>
        <v>3660000000</v>
      </c>
      <c r="P111" s="167">
        <f>+SUM(P99:P110)</f>
        <v>785100000</v>
      </c>
      <c r="Q111" s="90">
        <f>+SUM(Q66:Q77)</f>
        <v>60010948</v>
      </c>
      <c r="R111" s="90">
        <f>+SUM(R66:R77)</f>
        <v>172285575</v>
      </c>
      <c r="S111" s="121">
        <f>+SUM(S99:S110)</f>
        <v>484300000</v>
      </c>
      <c r="T111" s="39"/>
      <c r="U111" s="39"/>
      <c r="V111" s="39"/>
      <c r="W111" s="39"/>
      <c r="X111" s="91"/>
      <c r="Y111" s="38"/>
    </row>
    <row r="112" spans="1:25" s="35" customFormat="1" ht="18" hidden="1" customHeight="1" x14ac:dyDescent="0.2">
      <c r="A112" s="112">
        <v>2004</v>
      </c>
      <c r="B112" s="64"/>
      <c r="C112" s="65"/>
      <c r="D112" s="65"/>
      <c r="E112" s="65"/>
      <c r="F112" s="148"/>
      <c r="G112" s="136"/>
      <c r="H112" s="65"/>
      <c r="I112" s="65"/>
      <c r="J112" s="65"/>
      <c r="K112" s="136"/>
      <c r="L112" s="65"/>
      <c r="M112" s="65"/>
      <c r="N112" s="136"/>
      <c r="O112" s="90"/>
      <c r="P112" s="161"/>
      <c r="Q112" s="90"/>
      <c r="R112" s="90"/>
      <c r="S112" s="121"/>
      <c r="T112" s="39"/>
      <c r="U112" s="39"/>
      <c r="V112" s="39"/>
      <c r="W112" s="39"/>
      <c r="X112" s="91"/>
      <c r="Y112" s="38"/>
    </row>
    <row r="113" spans="1:32" s="35" customFormat="1" ht="18" hidden="1" customHeight="1" x14ac:dyDescent="0.2">
      <c r="A113" s="108" t="s">
        <v>44</v>
      </c>
      <c r="B113" s="64"/>
      <c r="C113" s="62">
        <v>7.8524000000000003</v>
      </c>
      <c r="D113" s="62">
        <v>7.8513999999999999</v>
      </c>
      <c r="E113" s="138">
        <v>7.8513999999999999</v>
      </c>
      <c r="F113" s="30">
        <v>7.8524000000000003</v>
      </c>
      <c r="G113" s="138">
        <v>7.8323999999999998</v>
      </c>
      <c r="H113" s="53"/>
      <c r="I113" s="62">
        <v>7.8624000000000001</v>
      </c>
      <c r="J113" s="53"/>
      <c r="K113" s="138">
        <v>7.8323999999999998</v>
      </c>
      <c r="L113" s="53"/>
      <c r="M113" s="62">
        <v>7.84</v>
      </c>
      <c r="N113" s="138">
        <v>7.86</v>
      </c>
      <c r="O113" s="55">
        <v>315000000</v>
      </c>
      <c r="P113" s="163">
        <v>183700000</v>
      </c>
      <c r="Q113" s="90"/>
      <c r="R113" s="90"/>
      <c r="S113" s="123">
        <v>127800000</v>
      </c>
      <c r="T113" s="39"/>
      <c r="U113" s="39"/>
      <c r="V113" s="39"/>
      <c r="W113" s="39"/>
      <c r="X113" s="91"/>
      <c r="Y113" s="38"/>
    </row>
    <row r="114" spans="1:32" s="35" customFormat="1" ht="18" hidden="1" customHeight="1" x14ac:dyDescent="0.2">
      <c r="A114" s="108" t="s">
        <v>45</v>
      </c>
      <c r="B114" s="64"/>
      <c r="C114" s="62">
        <v>7.8616999999999999</v>
      </c>
      <c r="D114" s="62">
        <v>7.8611000000000004</v>
      </c>
      <c r="E114" s="138">
        <v>7.8611000000000004</v>
      </c>
      <c r="F114" s="30">
        <v>7.8616999999999999</v>
      </c>
      <c r="G114" s="138">
        <v>7.8417000000000003</v>
      </c>
      <c r="H114" s="53"/>
      <c r="I114" s="62">
        <v>7.8716999999999997</v>
      </c>
      <c r="J114" s="53"/>
      <c r="K114" s="138">
        <v>7.8417000000000003</v>
      </c>
      <c r="L114" s="53"/>
      <c r="M114" s="62">
        <v>7.85</v>
      </c>
      <c r="N114" s="138">
        <v>7.87</v>
      </c>
      <c r="O114" s="55">
        <v>270000000</v>
      </c>
      <c r="P114" s="163">
        <v>30600000</v>
      </c>
      <c r="Q114" s="90"/>
      <c r="R114" s="90"/>
      <c r="S114" s="123">
        <v>29900000</v>
      </c>
      <c r="T114" s="39"/>
      <c r="U114" s="39"/>
      <c r="V114" s="39"/>
      <c r="W114" s="39"/>
      <c r="X114" s="91"/>
      <c r="Y114" s="38"/>
    </row>
    <row r="115" spans="1:32" s="35" customFormat="1" ht="18" hidden="1" customHeight="1" x14ac:dyDescent="0.2">
      <c r="A115" s="108" t="s">
        <v>46</v>
      </c>
      <c r="B115" s="64"/>
      <c r="C115" s="62">
        <v>7.8952</v>
      </c>
      <c r="D115" s="62">
        <v>7.8939000000000004</v>
      </c>
      <c r="E115" s="138">
        <v>7.8939000000000004</v>
      </c>
      <c r="F115" s="30">
        <v>7.8952</v>
      </c>
      <c r="G115" s="138">
        <v>7.8752000000000004</v>
      </c>
      <c r="H115" s="53"/>
      <c r="I115" s="62">
        <v>7.9051999999999998</v>
      </c>
      <c r="J115" s="53"/>
      <c r="K115" s="138">
        <v>7.8752000000000004</v>
      </c>
      <c r="L115" s="53"/>
      <c r="M115" s="62">
        <v>7.88</v>
      </c>
      <c r="N115" s="138">
        <v>7.9</v>
      </c>
      <c r="O115" s="55">
        <v>345000000</v>
      </c>
      <c r="P115" s="163">
        <v>58000000</v>
      </c>
      <c r="Q115" s="90"/>
      <c r="R115" s="90"/>
      <c r="S115" s="123">
        <v>45000000</v>
      </c>
      <c r="T115" s="39"/>
      <c r="U115" s="39"/>
      <c r="V115" s="39"/>
      <c r="W115" s="39"/>
      <c r="X115" s="91"/>
      <c r="Y115" s="38"/>
    </row>
    <row r="116" spans="1:32" s="35" customFormat="1" ht="18" hidden="1" customHeight="1" x14ac:dyDescent="0.2">
      <c r="A116" s="108" t="s">
        <v>47</v>
      </c>
      <c r="B116" s="64"/>
      <c r="C116" s="62">
        <v>7.9028999999999998</v>
      </c>
      <c r="D116" s="62">
        <v>7.9024000000000001</v>
      </c>
      <c r="E116" s="138">
        <v>7.9024000000000001</v>
      </c>
      <c r="F116" s="30">
        <v>7.9028999999999998</v>
      </c>
      <c r="G116" s="138">
        <v>7.8829000000000002</v>
      </c>
      <c r="H116" s="53"/>
      <c r="I116" s="62">
        <v>7.9128999999999996</v>
      </c>
      <c r="J116" s="53"/>
      <c r="K116" s="138">
        <v>7.8829000000000002</v>
      </c>
      <c r="L116" s="53"/>
      <c r="M116" s="62">
        <v>7.89</v>
      </c>
      <c r="N116" s="138">
        <v>7.91</v>
      </c>
      <c r="O116" s="55">
        <v>315000000</v>
      </c>
      <c r="P116" s="163">
        <v>0</v>
      </c>
      <c r="Q116" s="90"/>
      <c r="R116" s="90"/>
      <c r="S116" s="123">
        <v>0</v>
      </c>
      <c r="T116" s="39"/>
      <c r="U116" s="39"/>
      <c r="V116" s="39"/>
      <c r="W116" s="39"/>
      <c r="X116" s="91"/>
      <c r="Y116" s="38"/>
    </row>
    <row r="117" spans="1:32" s="35" customFormat="1" ht="18" hidden="1" customHeight="1" x14ac:dyDescent="0.2">
      <c r="A117" s="108" t="s">
        <v>48</v>
      </c>
      <c r="B117" s="64"/>
      <c r="C117" s="62">
        <v>7.9169999999999998</v>
      </c>
      <c r="D117" s="62">
        <v>7.9165000000000001</v>
      </c>
      <c r="E117" s="138">
        <v>7.9165000000000001</v>
      </c>
      <c r="F117" s="30">
        <v>7.9169999999999998</v>
      </c>
      <c r="G117" s="138">
        <v>7.8970000000000002</v>
      </c>
      <c r="H117" s="53"/>
      <c r="I117" s="62">
        <v>7.9269999999999996</v>
      </c>
      <c r="J117" s="53"/>
      <c r="K117" s="138">
        <v>7.8970000000000002</v>
      </c>
      <c r="L117" s="53"/>
      <c r="M117" s="62">
        <v>7.9</v>
      </c>
      <c r="N117" s="138">
        <v>7.92</v>
      </c>
      <c r="O117" s="55">
        <v>300000000</v>
      </c>
      <c r="P117" s="163">
        <v>500000</v>
      </c>
      <c r="Q117" s="90"/>
      <c r="R117" s="90"/>
      <c r="S117" s="123">
        <v>0</v>
      </c>
      <c r="T117" s="39"/>
      <c r="U117" s="39"/>
      <c r="V117" s="39"/>
      <c r="W117" s="39"/>
      <c r="X117" s="91"/>
      <c r="Y117" s="38"/>
    </row>
    <row r="118" spans="1:32" s="35" customFormat="1" ht="18" hidden="1" customHeight="1" x14ac:dyDescent="0.2">
      <c r="A118" s="108" t="s">
        <v>49</v>
      </c>
      <c r="B118" s="64"/>
      <c r="C118" s="62">
        <v>7.9295</v>
      </c>
      <c r="D118" s="62">
        <v>7.9286000000000003</v>
      </c>
      <c r="E118" s="138">
        <v>7.9286000000000003</v>
      </c>
      <c r="F118" s="30">
        <v>7.9295</v>
      </c>
      <c r="G118" s="138">
        <v>7.9095000000000004</v>
      </c>
      <c r="H118" s="53"/>
      <c r="I118" s="62">
        <v>7.9394999999999998</v>
      </c>
      <c r="J118" s="53"/>
      <c r="K118" s="138">
        <v>7.9095000000000004</v>
      </c>
      <c r="L118" s="53"/>
      <c r="M118" s="62">
        <v>7.92</v>
      </c>
      <c r="N118" s="138">
        <v>7.94</v>
      </c>
      <c r="O118" s="55">
        <v>315000000</v>
      </c>
      <c r="P118" s="163">
        <v>15800000</v>
      </c>
      <c r="Q118" s="90"/>
      <c r="R118" s="90"/>
      <c r="S118" s="123">
        <v>11900000</v>
      </c>
      <c r="T118" s="39"/>
      <c r="U118" s="39"/>
      <c r="V118" s="39"/>
      <c r="W118" s="39"/>
      <c r="X118" s="91"/>
      <c r="Y118" s="38"/>
    </row>
    <row r="119" spans="1:32" s="35" customFormat="1" ht="18" hidden="1" customHeight="1" x14ac:dyDescent="0.2">
      <c r="A119" s="108" t="s">
        <v>50</v>
      </c>
      <c r="B119" s="64"/>
      <c r="C119" s="62">
        <v>7.9424000000000001</v>
      </c>
      <c r="D119" s="62">
        <v>7.9419000000000004</v>
      </c>
      <c r="E119" s="138">
        <v>7.9419000000000004</v>
      </c>
      <c r="F119" s="30">
        <v>7.9424000000000001</v>
      </c>
      <c r="G119" s="138">
        <v>7.9223999999999997</v>
      </c>
      <c r="H119" s="53"/>
      <c r="I119" s="62">
        <v>7.9523999999999999</v>
      </c>
      <c r="J119" s="53"/>
      <c r="K119" s="138">
        <v>7.9223999999999997</v>
      </c>
      <c r="L119" s="53"/>
      <c r="M119" s="62">
        <v>7.93</v>
      </c>
      <c r="N119" s="138">
        <v>7.95</v>
      </c>
      <c r="O119" s="55">
        <v>315000000</v>
      </c>
      <c r="P119" s="163">
        <v>0</v>
      </c>
      <c r="Q119" s="90"/>
      <c r="R119" s="90"/>
      <c r="S119" s="123">
        <v>0</v>
      </c>
      <c r="T119" s="39"/>
      <c r="U119" s="39"/>
      <c r="V119" s="39"/>
      <c r="W119" s="39"/>
      <c r="X119" s="91"/>
      <c r="Y119" s="38"/>
    </row>
    <row r="120" spans="1:32" s="35" customFormat="1" ht="18" hidden="1" customHeight="1" x14ac:dyDescent="0.2">
      <c r="A120" s="108" t="s">
        <v>51</v>
      </c>
      <c r="B120" s="64"/>
      <c r="C120" s="62">
        <v>7.9657</v>
      </c>
      <c r="D120" s="62">
        <v>7.9642999999999997</v>
      </c>
      <c r="E120" s="138">
        <v>7.9642999999999997</v>
      </c>
      <c r="F120" s="30">
        <v>7.9657</v>
      </c>
      <c r="G120" s="138">
        <v>7.9457000000000004</v>
      </c>
      <c r="H120" s="53"/>
      <c r="I120" s="62">
        <v>7.9756999999999998</v>
      </c>
      <c r="J120" s="53"/>
      <c r="K120" s="138">
        <v>7.9457000000000004</v>
      </c>
      <c r="L120" s="53"/>
      <c r="M120" s="62">
        <v>7.96</v>
      </c>
      <c r="N120" s="138">
        <v>7.98</v>
      </c>
      <c r="O120" s="55">
        <v>315000000</v>
      </c>
      <c r="P120" s="163">
        <v>0</v>
      </c>
      <c r="Q120" s="90"/>
      <c r="R120" s="90"/>
      <c r="S120" s="123">
        <v>0</v>
      </c>
      <c r="T120" s="39"/>
      <c r="U120" s="39"/>
      <c r="V120" s="39"/>
      <c r="W120" s="39"/>
      <c r="X120" s="91"/>
      <c r="Y120" s="38"/>
    </row>
    <row r="121" spans="1:32" s="35" customFormat="1" ht="18" hidden="1" customHeight="1" x14ac:dyDescent="0.2">
      <c r="A121" s="108" t="s">
        <v>52</v>
      </c>
      <c r="B121" s="64"/>
      <c r="C121" s="62">
        <v>7.9927000000000001</v>
      </c>
      <c r="D121" s="62">
        <v>7.9917999999999996</v>
      </c>
      <c r="E121" s="138">
        <v>7.9917999999999996</v>
      </c>
      <c r="F121" s="30">
        <v>7.9927000000000001</v>
      </c>
      <c r="G121" s="138">
        <v>7.9726999999999997</v>
      </c>
      <c r="H121" s="53"/>
      <c r="I121" s="62">
        <v>8.0027000000000008</v>
      </c>
      <c r="J121" s="53"/>
      <c r="K121" s="138">
        <v>7.9726999999999997</v>
      </c>
      <c r="L121" s="53"/>
      <c r="M121" s="62">
        <v>7.98</v>
      </c>
      <c r="N121" s="138">
        <v>8</v>
      </c>
      <c r="O121" s="55">
        <v>330000000</v>
      </c>
      <c r="P121" s="163">
        <v>100000</v>
      </c>
      <c r="Q121" s="90"/>
      <c r="R121" s="90"/>
      <c r="S121" s="123">
        <v>100000</v>
      </c>
      <c r="T121" s="39"/>
      <c r="U121" s="39"/>
      <c r="V121" s="39"/>
      <c r="W121" s="39"/>
      <c r="X121" s="91"/>
      <c r="Y121" s="38"/>
    </row>
    <row r="122" spans="1:32" s="35" customFormat="1" ht="18" hidden="1" customHeight="1" x14ac:dyDescent="0.2">
      <c r="A122" s="108" t="s">
        <v>53</v>
      </c>
      <c r="B122" s="64"/>
      <c r="C122" s="62">
        <v>8.0181000000000004</v>
      </c>
      <c r="D122" s="62">
        <v>8.0167000000000002</v>
      </c>
      <c r="E122" s="138">
        <v>8.0167000000000002</v>
      </c>
      <c r="F122" s="30">
        <v>8.0181000000000004</v>
      </c>
      <c r="G122" s="138">
        <v>7.9981</v>
      </c>
      <c r="H122" s="53"/>
      <c r="I122" s="62">
        <v>8.0281000000000002</v>
      </c>
      <c r="J122" s="53"/>
      <c r="K122" s="138">
        <v>7.9981</v>
      </c>
      <c r="L122" s="53"/>
      <c r="M122" s="62">
        <v>8.01</v>
      </c>
      <c r="N122" s="138">
        <v>8.0299999999999994</v>
      </c>
      <c r="O122" s="55">
        <v>315000000</v>
      </c>
      <c r="P122" s="163">
        <v>15400000</v>
      </c>
      <c r="Q122" s="90"/>
      <c r="R122" s="90"/>
      <c r="S122" s="123">
        <v>10700000</v>
      </c>
      <c r="T122" s="39"/>
      <c r="U122" s="39"/>
      <c r="V122" s="39"/>
      <c r="W122" s="39"/>
      <c r="X122" s="91"/>
      <c r="Y122" s="38"/>
    </row>
    <row r="123" spans="1:32" s="35" customFormat="1" ht="18" hidden="1" customHeight="1" x14ac:dyDescent="0.2">
      <c r="A123" s="108" t="s">
        <v>54</v>
      </c>
      <c r="B123" s="64"/>
      <c r="C123" s="62">
        <v>8.0381</v>
      </c>
      <c r="D123" s="62">
        <v>8.0375999999999994</v>
      </c>
      <c r="E123" s="138">
        <v>8.0375999999999994</v>
      </c>
      <c r="F123" s="30">
        <v>8.0381</v>
      </c>
      <c r="G123" s="138">
        <v>8.0181000000000004</v>
      </c>
      <c r="H123" s="53"/>
      <c r="I123" s="62">
        <v>8.0480999999999998</v>
      </c>
      <c r="J123" s="53"/>
      <c r="K123" s="138">
        <v>8.0181000000000004</v>
      </c>
      <c r="L123" s="53"/>
      <c r="M123" s="62">
        <v>8.02</v>
      </c>
      <c r="N123" s="138">
        <v>8.0399999999999991</v>
      </c>
      <c r="O123" s="55">
        <v>315000000</v>
      </c>
      <c r="P123" s="163">
        <v>30300000</v>
      </c>
      <c r="Q123" s="90"/>
      <c r="R123" s="90"/>
      <c r="S123" s="123">
        <v>24300000</v>
      </c>
      <c r="T123" s="39"/>
      <c r="U123" s="39"/>
      <c r="V123" s="39"/>
      <c r="W123" s="39"/>
      <c r="X123" s="91"/>
      <c r="Y123" s="38"/>
    </row>
    <row r="124" spans="1:32" s="35" customFormat="1" ht="18" hidden="1" customHeight="1" x14ac:dyDescent="0.2">
      <c r="A124" s="108" t="s">
        <v>72</v>
      </c>
      <c r="B124" s="64"/>
      <c r="C124" s="62">
        <v>8.0500000000000007</v>
      </c>
      <c r="D124" s="62">
        <v>8.0490999999999993</v>
      </c>
      <c r="E124" s="138">
        <v>8.0490999999999993</v>
      </c>
      <c r="F124" s="30">
        <v>8.0500000000000007</v>
      </c>
      <c r="G124" s="138">
        <v>8.0299999999999994</v>
      </c>
      <c r="H124" s="53"/>
      <c r="I124" s="62">
        <v>8.06</v>
      </c>
      <c r="J124" s="53"/>
      <c r="K124" s="138">
        <v>8.0299999999999994</v>
      </c>
      <c r="L124" s="53"/>
      <c r="M124" s="62">
        <v>8.0399999999999991</v>
      </c>
      <c r="N124" s="138">
        <v>8.06</v>
      </c>
      <c r="O124" s="55">
        <v>330000000</v>
      </c>
      <c r="P124" s="163">
        <v>56300000</v>
      </c>
      <c r="Q124" s="90"/>
      <c r="R124" s="90"/>
      <c r="S124" s="123">
        <v>43100000</v>
      </c>
      <c r="T124" s="39"/>
      <c r="U124" s="39"/>
      <c r="V124" s="39"/>
      <c r="W124" s="39"/>
      <c r="X124" s="91"/>
      <c r="Y124" s="38"/>
    </row>
    <row r="125" spans="1:32" s="35" customFormat="1" ht="18" hidden="1" customHeight="1" x14ac:dyDescent="0.2">
      <c r="A125" s="109" t="s">
        <v>63</v>
      </c>
      <c r="B125" s="64">
        <f>SUM(B69:B73)</f>
        <v>20</v>
      </c>
      <c r="C125" s="65">
        <f>AVERAGEA(C113:C124)</f>
        <v>7.947141666666667</v>
      </c>
      <c r="D125" s="65">
        <f>AVERAGEA(D113:D124)</f>
        <v>7.946275</v>
      </c>
      <c r="E125" s="65">
        <f>AVERAGEA(E113:E124)</f>
        <v>7.946275</v>
      </c>
      <c r="F125" s="148">
        <f>AVERAGEA(F113:F124)</f>
        <v>7.947141666666667</v>
      </c>
      <c r="G125" s="136">
        <f>AVERAGEA(G113:G124)</f>
        <v>7.9271416666666674</v>
      </c>
      <c r="H125" s="65" t="e">
        <f>AVERAGEA(H91:H101)</f>
        <v>#DIV/0!</v>
      </c>
      <c r="I125" s="65">
        <f>AVERAGEA(I113:I124)</f>
        <v>7.9571416666666677</v>
      </c>
      <c r="J125" s="65" t="e">
        <f>AVERAGEA(J91:J101)</f>
        <v>#DIV/0!</v>
      </c>
      <c r="K125" s="136">
        <f>AVERAGEA(K113:K124)</f>
        <v>7.9271416666666674</v>
      </c>
      <c r="L125" s="65">
        <f>AVERAGEA(L69:L73)</f>
        <v>0.186255396183999</v>
      </c>
      <c r="M125" s="65">
        <f t="shared" ref="M125:N125" si="7">AVERAGEA(M113:M124)</f>
        <v>7.9349999999999996</v>
      </c>
      <c r="N125" s="136">
        <f t="shared" si="7"/>
        <v>7.955000000000001</v>
      </c>
      <c r="O125" s="90">
        <f>+SUM(O113:O124)</f>
        <v>3780000000</v>
      </c>
      <c r="P125" s="167">
        <f>+SUM(P113:P124)</f>
        <v>390700000</v>
      </c>
      <c r="Q125" s="90">
        <f>+SUM(Q69:Q80)</f>
        <v>60010948</v>
      </c>
      <c r="R125" s="90">
        <f>+SUM(R69:R80)</f>
        <v>172285575</v>
      </c>
      <c r="S125" s="121">
        <f>+SUM(S113:S124)</f>
        <v>292800000</v>
      </c>
      <c r="T125" s="39"/>
      <c r="U125" s="39"/>
      <c r="V125" s="39"/>
      <c r="W125" s="39"/>
      <c r="X125" s="91"/>
      <c r="Y125" s="38"/>
    </row>
    <row r="126" spans="1:32" s="35" customFormat="1" ht="18" hidden="1" customHeight="1" x14ac:dyDescent="0.2">
      <c r="A126" s="112">
        <v>2005</v>
      </c>
      <c r="B126" s="64"/>
      <c r="C126" s="65"/>
      <c r="D126" s="65"/>
      <c r="E126" s="65"/>
      <c r="F126" s="148"/>
      <c r="G126" s="136"/>
      <c r="H126" s="65"/>
      <c r="I126" s="65"/>
      <c r="J126" s="65"/>
      <c r="K126" s="136"/>
      <c r="L126" s="65"/>
      <c r="M126" s="65"/>
      <c r="N126" s="136"/>
      <c r="O126" s="90"/>
      <c r="P126" s="161"/>
      <c r="Q126" s="90"/>
      <c r="R126" s="90"/>
      <c r="S126" s="121"/>
      <c r="T126" s="39"/>
      <c r="U126" s="39"/>
      <c r="V126" s="39"/>
      <c r="W126" s="39"/>
      <c r="X126" s="91"/>
      <c r="Y126" s="38"/>
      <c r="AA126" s="35" t="s">
        <v>91</v>
      </c>
      <c r="AB126" s="35" t="s">
        <v>92</v>
      </c>
      <c r="AE126" s="35" t="s">
        <v>91</v>
      </c>
      <c r="AF126" s="35" t="s">
        <v>92</v>
      </c>
    </row>
    <row r="127" spans="1:32" s="35" customFormat="1" ht="18" hidden="1" customHeight="1" x14ac:dyDescent="0.2">
      <c r="A127" s="108" t="s">
        <v>44</v>
      </c>
      <c r="B127" s="64"/>
      <c r="C127" s="62">
        <v>8.0656999999999996</v>
      </c>
      <c r="D127" s="62">
        <v>8.0652000000000008</v>
      </c>
      <c r="E127" s="138">
        <v>8.0652000000000008</v>
      </c>
      <c r="F127" s="30">
        <v>8.0656999999999996</v>
      </c>
      <c r="G127" s="138">
        <v>8.0457000000000001</v>
      </c>
      <c r="H127" s="53"/>
      <c r="I127" s="62">
        <v>8.0754838709677461</v>
      </c>
      <c r="J127" s="53"/>
      <c r="K127" s="138">
        <v>8.045483870967745</v>
      </c>
      <c r="L127" s="53"/>
      <c r="M127" s="62">
        <v>8.0500000000000007</v>
      </c>
      <c r="N127" s="138">
        <v>8.07</v>
      </c>
      <c r="O127" s="55">
        <v>315000000</v>
      </c>
      <c r="P127" s="163">
        <v>62300000</v>
      </c>
      <c r="Q127" s="90"/>
      <c r="R127" s="90"/>
      <c r="S127" s="123">
        <v>58300000</v>
      </c>
      <c r="T127" s="39"/>
      <c r="U127" s="39"/>
      <c r="V127" s="39"/>
      <c r="W127" s="39"/>
      <c r="X127" s="91"/>
      <c r="Y127" s="38"/>
      <c r="AA127" s="35">
        <v>8.0455000000000005</v>
      </c>
      <c r="AB127" s="206">
        <v>8.0754999999999999</v>
      </c>
      <c r="AC127" s="214">
        <f>+AA127-K127</f>
        <v>1.6129032255562947E-5</v>
      </c>
      <c r="AD127" s="214">
        <f>+AB127-I127</f>
        <v>1.612903225378659E-5</v>
      </c>
      <c r="AE127" s="206"/>
    </row>
    <row r="128" spans="1:32" s="35" customFormat="1" ht="18" hidden="1" customHeight="1" x14ac:dyDescent="0.2">
      <c r="A128" s="108" t="s">
        <v>45</v>
      </c>
      <c r="B128" s="64"/>
      <c r="C128" s="62">
        <v>8.0749999999999993</v>
      </c>
      <c r="D128" s="62">
        <v>8.0744000000000007</v>
      </c>
      <c r="E128" s="138">
        <v>8.0744000000000007</v>
      </c>
      <c r="F128" s="30">
        <v>8.0749999999999993</v>
      </c>
      <c r="G128" s="138">
        <v>8.0549999999999997</v>
      </c>
      <c r="H128" s="53"/>
      <c r="I128" s="62">
        <v>8.0842857142857163</v>
      </c>
      <c r="J128" s="53"/>
      <c r="K128" s="138">
        <v>8.0542857142857152</v>
      </c>
      <c r="L128" s="53"/>
      <c r="M128" s="62">
        <v>8.06</v>
      </c>
      <c r="N128" s="138">
        <v>8.08</v>
      </c>
      <c r="O128" s="55">
        <v>270000000</v>
      </c>
      <c r="P128" s="163">
        <v>4000000</v>
      </c>
      <c r="Q128" s="90"/>
      <c r="R128" s="90"/>
      <c r="S128" s="123">
        <v>1500000</v>
      </c>
      <c r="T128" s="39"/>
      <c r="U128" s="39"/>
      <c r="V128" s="39"/>
      <c r="W128" s="39"/>
      <c r="X128" s="91"/>
      <c r="Y128" s="38"/>
      <c r="AA128" s="35">
        <v>8.0542999999999996</v>
      </c>
      <c r="AB128" s="206">
        <v>8.0843000000000007</v>
      </c>
      <c r="AC128" s="214">
        <f t="shared" ref="AC128:AC138" si="8">+AA128-K128</f>
        <v>1.4285714284412165E-5</v>
      </c>
      <c r="AD128" s="214">
        <f t="shared" ref="AD128:AD138" si="9">+AB128-I128</f>
        <v>1.4285714284412165E-5</v>
      </c>
      <c r="AE128" s="206"/>
    </row>
    <row r="129" spans="1:34" s="35" customFormat="1" ht="18" hidden="1" customHeight="1" x14ac:dyDescent="0.2">
      <c r="A129" s="108" t="s">
        <v>46</v>
      </c>
      <c r="B129" s="64"/>
      <c r="C129" s="62">
        <v>8.0922727272727251</v>
      </c>
      <c r="D129" s="62">
        <v>8.091363636363635</v>
      </c>
      <c r="E129" s="138">
        <v>8.091363636363635</v>
      </c>
      <c r="F129" s="30">
        <v>8.0922727272727251</v>
      </c>
      <c r="G129" s="138">
        <v>8.0722727272727308</v>
      </c>
      <c r="H129" s="53"/>
      <c r="I129" s="62">
        <v>8.1019354838709745</v>
      </c>
      <c r="J129" s="53"/>
      <c r="K129" s="138">
        <v>8.0719354838709734</v>
      </c>
      <c r="L129" s="53"/>
      <c r="M129" s="62">
        <v>8.08</v>
      </c>
      <c r="N129" s="138">
        <v>8.1</v>
      </c>
      <c r="O129" s="55">
        <v>330000000</v>
      </c>
      <c r="P129" s="163">
        <v>18500000</v>
      </c>
      <c r="Q129" s="90"/>
      <c r="R129" s="90"/>
      <c r="S129" s="123">
        <v>11000000</v>
      </c>
      <c r="T129" s="39"/>
      <c r="U129" s="39"/>
      <c r="V129" s="39"/>
      <c r="W129" s="39"/>
      <c r="X129" s="91"/>
      <c r="Y129" s="38"/>
      <c r="AA129" s="35">
        <v>8.0719354838709734</v>
      </c>
      <c r="AB129" s="206">
        <v>8.1019354838709745</v>
      </c>
      <c r="AC129" s="214">
        <f t="shared" si="8"/>
        <v>0</v>
      </c>
      <c r="AD129" s="214">
        <f t="shared" si="9"/>
        <v>0</v>
      </c>
      <c r="AE129" s="206"/>
    </row>
    <row r="130" spans="1:34" s="35" customFormat="1" ht="18" hidden="1" customHeight="1" x14ac:dyDescent="0.2">
      <c r="A130" s="108" t="s">
        <v>47</v>
      </c>
      <c r="B130" s="64"/>
      <c r="C130" s="62">
        <v>8.1</v>
      </c>
      <c r="D130" s="62">
        <v>8.1</v>
      </c>
      <c r="E130" s="138">
        <v>8.1</v>
      </c>
      <c r="F130" s="30">
        <v>8.1</v>
      </c>
      <c r="G130" s="138">
        <v>8.08</v>
      </c>
      <c r="H130" s="53"/>
      <c r="I130" s="62">
        <v>8.11</v>
      </c>
      <c r="J130" s="53"/>
      <c r="K130" s="138">
        <v>8.08</v>
      </c>
      <c r="L130" s="53"/>
      <c r="M130" s="62">
        <v>8.08</v>
      </c>
      <c r="N130" s="138">
        <v>8.1</v>
      </c>
      <c r="O130" s="55">
        <v>315000000</v>
      </c>
      <c r="P130" s="163">
        <v>0</v>
      </c>
      <c r="Q130" s="90"/>
      <c r="R130" s="90"/>
      <c r="S130" s="123">
        <v>0</v>
      </c>
      <c r="T130" s="39"/>
      <c r="U130" s="39"/>
      <c r="V130" s="39"/>
      <c r="W130" s="39"/>
      <c r="X130" s="91"/>
      <c r="Y130" s="38"/>
      <c r="AA130" s="35">
        <v>8.08</v>
      </c>
      <c r="AB130" s="206">
        <v>8.11</v>
      </c>
      <c r="AC130" s="206">
        <f t="shared" si="8"/>
        <v>0</v>
      </c>
      <c r="AD130" s="206">
        <f t="shared" si="9"/>
        <v>0</v>
      </c>
    </row>
    <row r="131" spans="1:34" s="35" customFormat="1" ht="18" hidden="1" customHeight="1" x14ac:dyDescent="0.2">
      <c r="A131" s="108" t="s">
        <v>48</v>
      </c>
      <c r="B131" s="64"/>
      <c r="C131" s="62">
        <v>8.1</v>
      </c>
      <c r="D131" s="62">
        <v>8.1</v>
      </c>
      <c r="E131" s="138">
        <v>8.1</v>
      </c>
      <c r="F131" s="30">
        <v>8.1</v>
      </c>
      <c r="G131" s="138">
        <v>8.08</v>
      </c>
      <c r="H131" s="53"/>
      <c r="I131" s="62">
        <v>8.11</v>
      </c>
      <c r="J131" s="53"/>
      <c r="K131" s="138">
        <v>8.08</v>
      </c>
      <c r="L131" s="53"/>
      <c r="M131" s="62">
        <v>8.08</v>
      </c>
      <c r="N131" s="138">
        <v>8.1</v>
      </c>
      <c r="O131" s="55">
        <v>300000000</v>
      </c>
      <c r="P131" s="163">
        <v>2500000</v>
      </c>
      <c r="Q131" s="90"/>
      <c r="R131" s="90"/>
      <c r="S131" s="123">
        <v>2500000</v>
      </c>
      <c r="T131" s="39"/>
      <c r="U131" s="39"/>
      <c r="V131" s="39"/>
      <c r="W131" s="39"/>
      <c r="X131" s="91"/>
      <c r="Y131" s="38"/>
      <c r="AA131" s="35">
        <v>8.08</v>
      </c>
      <c r="AB131" s="206">
        <v>8.11</v>
      </c>
      <c r="AC131" s="206">
        <f t="shared" si="8"/>
        <v>0</v>
      </c>
      <c r="AD131" s="206">
        <f t="shared" si="9"/>
        <v>0</v>
      </c>
    </row>
    <row r="132" spans="1:34" s="35" customFormat="1" ht="18" hidden="1" customHeight="1" x14ac:dyDescent="0.2">
      <c r="A132" s="108" t="s">
        <v>49</v>
      </c>
      <c r="B132" s="64"/>
      <c r="C132" s="62">
        <v>8.1</v>
      </c>
      <c r="D132" s="62">
        <v>8.1</v>
      </c>
      <c r="E132" s="138">
        <v>8.1</v>
      </c>
      <c r="F132" s="30">
        <v>8.1</v>
      </c>
      <c r="G132" s="138">
        <v>8.08</v>
      </c>
      <c r="H132" s="53"/>
      <c r="I132" s="62">
        <v>8.1125884488472657</v>
      </c>
      <c r="J132" s="53"/>
      <c r="K132" s="138">
        <v>8.0803272088312426</v>
      </c>
      <c r="L132" s="53"/>
      <c r="M132" s="62">
        <v>8.08</v>
      </c>
      <c r="N132" s="138">
        <v>8.1</v>
      </c>
      <c r="O132" s="55">
        <v>330000000</v>
      </c>
      <c r="P132" s="163">
        <v>1000000</v>
      </c>
      <c r="Q132" s="90"/>
      <c r="R132" s="90"/>
      <c r="S132" s="123">
        <v>1000000</v>
      </c>
      <c r="T132" s="39"/>
      <c r="U132" s="39"/>
      <c r="V132" s="39"/>
      <c r="W132" s="39"/>
      <c r="X132" s="91"/>
      <c r="Y132" s="38"/>
      <c r="AA132" s="35">
        <v>8.0803272088312426</v>
      </c>
      <c r="AB132" s="206">
        <v>8.1125884488472657</v>
      </c>
      <c r="AC132" s="206">
        <f t="shared" si="8"/>
        <v>0</v>
      </c>
      <c r="AD132" s="206">
        <f t="shared" si="9"/>
        <v>0</v>
      </c>
    </row>
    <row r="133" spans="1:34" s="35" customFormat="1" ht="18" hidden="1" customHeight="1" x14ac:dyDescent="0.2">
      <c r="A133" s="108" t="s">
        <v>50</v>
      </c>
      <c r="B133" s="64"/>
      <c r="C133" s="62">
        <v>8.0947999999999993</v>
      </c>
      <c r="D133" s="62">
        <v>8.0947999999999993</v>
      </c>
      <c r="E133" s="138">
        <v>8.0947999999999993</v>
      </c>
      <c r="F133" s="30">
        <v>8.0947999999999993</v>
      </c>
      <c r="G133" s="138">
        <v>8.0632999999999999</v>
      </c>
      <c r="H133" s="53"/>
      <c r="I133" s="62">
        <v>8.1033529391063794</v>
      </c>
      <c r="J133" s="53"/>
      <c r="K133" s="138">
        <v>8.0620091335493544</v>
      </c>
      <c r="L133" s="53"/>
      <c r="M133" s="62">
        <v>8.0299999999999994</v>
      </c>
      <c r="N133" s="138">
        <v>8.09</v>
      </c>
      <c r="O133" s="55">
        <v>315000000</v>
      </c>
      <c r="P133" s="163">
        <v>300000</v>
      </c>
      <c r="Q133" s="90"/>
      <c r="R133" s="90"/>
      <c r="S133" s="123">
        <v>300000</v>
      </c>
      <c r="T133" s="39"/>
      <c r="U133" s="39"/>
      <c r="V133" s="39"/>
      <c r="W133" s="39"/>
      <c r="X133" s="91"/>
      <c r="Y133" s="38"/>
      <c r="AA133" s="35">
        <v>8.0620091335493544</v>
      </c>
      <c r="AB133" s="206">
        <v>8.1033529391063794</v>
      </c>
      <c r="AC133" s="206">
        <f t="shared" si="8"/>
        <v>0</v>
      </c>
      <c r="AD133" s="206">
        <f t="shared" si="9"/>
        <v>0</v>
      </c>
    </row>
    <row r="134" spans="1:34" s="35" customFormat="1" ht="18" hidden="1" customHeight="1" x14ac:dyDescent="0.2">
      <c r="A134" s="108" t="s">
        <v>51</v>
      </c>
      <c r="B134" s="64"/>
      <c r="C134" s="62">
        <v>8.09</v>
      </c>
      <c r="D134" s="62">
        <v>8.09</v>
      </c>
      <c r="E134" s="138">
        <v>8.09</v>
      </c>
      <c r="F134" s="30">
        <v>8.09</v>
      </c>
      <c r="G134" s="138">
        <v>8.0299999999999994</v>
      </c>
      <c r="H134" s="53"/>
      <c r="I134" s="62">
        <v>8.0779439955790888</v>
      </c>
      <c r="J134" s="53"/>
      <c r="K134" s="138">
        <v>8.021145608859845</v>
      </c>
      <c r="L134" s="53"/>
      <c r="M134" s="62">
        <v>8.0299999999999994</v>
      </c>
      <c r="N134" s="138">
        <v>8.09</v>
      </c>
      <c r="O134" s="55">
        <v>345000000</v>
      </c>
      <c r="P134" s="163">
        <v>0</v>
      </c>
      <c r="Q134" s="90"/>
      <c r="R134" s="90"/>
      <c r="S134" s="123">
        <v>0</v>
      </c>
      <c r="T134" s="39"/>
      <c r="U134" s="39"/>
      <c r="V134" s="39"/>
      <c r="W134" s="39"/>
      <c r="X134" s="91"/>
      <c r="Y134" s="38"/>
      <c r="AA134" s="35">
        <v>8.021145608859845</v>
      </c>
      <c r="AB134" s="206">
        <v>8.0779439955790888</v>
      </c>
      <c r="AC134" s="206">
        <f t="shared" si="8"/>
        <v>0</v>
      </c>
      <c r="AD134" s="206">
        <f t="shared" si="9"/>
        <v>0</v>
      </c>
    </row>
    <row r="135" spans="1:34" s="35" customFormat="1" ht="18" hidden="1" customHeight="1" x14ac:dyDescent="0.2">
      <c r="A135" s="108" t="s">
        <v>52</v>
      </c>
      <c r="B135" s="64"/>
      <c r="C135" s="62">
        <v>8.0831999999999997</v>
      </c>
      <c r="D135" s="62">
        <v>8.0836000000000006</v>
      </c>
      <c r="E135" s="138">
        <v>8.0836000000000006</v>
      </c>
      <c r="F135" s="30">
        <v>8.0831999999999997</v>
      </c>
      <c r="G135" s="138">
        <v>8.0231999999999992</v>
      </c>
      <c r="H135" s="53"/>
      <c r="I135" s="62">
        <v>8.0672067335325526</v>
      </c>
      <c r="J135" s="53"/>
      <c r="K135" s="138">
        <v>8.0083060799429706</v>
      </c>
      <c r="L135" s="53"/>
      <c r="M135" s="62">
        <v>8.02</v>
      </c>
      <c r="N135" s="138">
        <v>8.08</v>
      </c>
      <c r="O135" s="55">
        <v>330000000</v>
      </c>
      <c r="P135" s="163">
        <v>0</v>
      </c>
      <c r="Q135" s="90"/>
      <c r="R135" s="90"/>
      <c r="S135" s="123">
        <v>0</v>
      </c>
      <c r="T135" s="39"/>
      <c r="U135" s="39"/>
      <c r="V135" s="39"/>
      <c r="W135" s="39"/>
      <c r="X135" s="91"/>
      <c r="Y135" s="38"/>
      <c r="AA135" s="35">
        <v>8.0083060799429706</v>
      </c>
      <c r="AB135" s="206">
        <v>8.0672067335325526</v>
      </c>
      <c r="AC135" s="206">
        <f t="shared" si="8"/>
        <v>0</v>
      </c>
      <c r="AD135" s="206">
        <f t="shared" si="9"/>
        <v>0</v>
      </c>
    </row>
    <row r="136" spans="1:34" s="35" customFormat="1" ht="18" hidden="1" customHeight="1" x14ac:dyDescent="0.2">
      <c r="A136" s="108" t="s">
        <v>53</v>
      </c>
      <c r="B136" s="64"/>
      <c r="C136" s="62">
        <v>8.08</v>
      </c>
      <c r="D136" s="62">
        <v>8.08</v>
      </c>
      <c r="E136" s="138">
        <v>8.08</v>
      </c>
      <c r="F136" s="30">
        <v>8.08</v>
      </c>
      <c r="G136" s="138">
        <v>8.0152000000000001</v>
      </c>
      <c r="H136" s="53"/>
      <c r="I136" s="62">
        <v>8.0601020713674956</v>
      </c>
      <c r="J136" s="53"/>
      <c r="K136" s="138">
        <v>8.0033683698076281</v>
      </c>
      <c r="L136" s="53"/>
      <c r="M136" s="62">
        <v>8</v>
      </c>
      <c r="N136" s="138">
        <v>8.08</v>
      </c>
      <c r="O136" s="55">
        <v>315000000</v>
      </c>
      <c r="P136" s="163">
        <v>0</v>
      </c>
      <c r="Q136" s="90"/>
      <c r="R136" s="90"/>
      <c r="S136" s="123">
        <v>0</v>
      </c>
      <c r="T136" s="39"/>
      <c r="U136" s="39"/>
      <c r="V136" s="39"/>
      <c r="W136" s="39"/>
      <c r="X136" s="91"/>
      <c r="Y136" s="38"/>
      <c r="AA136" s="35">
        <v>8.0033683698076281</v>
      </c>
      <c r="AB136" s="206">
        <v>8.0601020713674956</v>
      </c>
      <c r="AC136" s="206">
        <f t="shared" si="8"/>
        <v>0</v>
      </c>
      <c r="AD136" s="206">
        <f t="shared" si="9"/>
        <v>0</v>
      </c>
    </row>
    <row r="137" spans="1:34" s="35" customFormat="1" ht="18" hidden="1" customHeight="1" x14ac:dyDescent="0.2">
      <c r="A137" s="108" t="s">
        <v>54</v>
      </c>
      <c r="B137" s="64"/>
      <c r="C137" s="62">
        <v>8.08</v>
      </c>
      <c r="D137" s="62">
        <v>8.08</v>
      </c>
      <c r="E137" s="138">
        <v>8.08</v>
      </c>
      <c r="F137" s="30">
        <v>8.08</v>
      </c>
      <c r="G137" s="138">
        <v>8</v>
      </c>
      <c r="H137" s="53"/>
      <c r="I137" s="62">
        <v>8.0525145817256885</v>
      </c>
      <c r="J137" s="53"/>
      <c r="K137" s="138">
        <v>7.9903000000000004</v>
      </c>
      <c r="L137" s="53"/>
      <c r="M137" s="62">
        <v>8</v>
      </c>
      <c r="N137" s="138">
        <v>8.08</v>
      </c>
      <c r="O137" s="55">
        <v>315000000</v>
      </c>
      <c r="P137" s="163">
        <v>0</v>
      </c>
      <c r="Q137" s="90"/>
      <c r="R137" s="90"/>
      <c r="S137" s="123">
        <v>0</v>
      </c>
      <c r="T137" s="39"/>
      <c r="U137" s="39"/>
      <c r="V137" s="39"/>
      <c r="W137" s="39"/>
      <c r="X137" s="91"/>
      <c r="Y137" s="38"/>
      <c r="AA137" s="35">
        <v>7.9903000000000004</v>
      </c>
      <c r="AB137" s="206">
        <v>8.0525145817256885</v>
      </c>
      <c r="AC137" s="206">
        <f t="shared" si="8"/>
        <v>0</v>
      </c>
      <c r="AD137" s="206">
        <f t="shared" si="9"/>
        <v>0</v>
      </c>
    </row>
    <row r="138" spans="1:34" s="35" customFormat="1" ht="18" hidden="1" customHeight="1" x14ac:dyDescent="0.2">
      <c r="A138" s="108" t="s">
        <v>72</v>
      </c>
      <c r="B138" s="64"/>
      <c r="C138" s="62">
        <v>8.08</v>
      </c>
      <c r="D138" s="62">
        <v>8.08</v>
      </c>
      <c r="E138" s="62">
        <v>8.08</v>
      </c>
      <c r="F138" s="144">
        <v>8.08</v>
      </c>
      <c r="G138" s="138">
        <v>8</v>
      </c>
      <c r="H138" s="53"/>
      <c r="I138" s="62">
        <v>8.0580999999999996</v>
      </c>
      <c r="J138" s="53"/>
      <c r="K138" s="138">
        <v>7.976</v>
      </c>
      <c r="L138" s="53"/>
      <c r="M138" s="62">
        <v>8</v>
      </c>
      <c r="N138" s="138">
        <v>8.08</v>
      </c>
      <c r="O138" s="55">
        <v>315000000</v>
      </c>
      <c r="P138" s="163">
        <v>0</v>
      </c>
      <c r="Q138" s="90"/>
      <c r="R138" s="90"/>
      <c r="S138" s="123">
        <v>0</v>
      </c>
      <c r="T138" s="39"/>
      <c r="U138" s="39"/>
      <c r="V138" s="39"/>
      <c r="W138" s="39"/>
      <c r="X138" s="91"/>
      <c r="Y138" s="38"/>
      <c r="AA138" s="35">
        <v>7.976</v>
      </c>
      <c r="AB138" s="206">
        <v>8.0580999999999996</v>
      </c>
      <c r="AC138" s="206">
        <f t="shared" si="8"/>
        <v>0</v>
      </c>
      <c r="AD138" s="206">
        <f t="shared" si="9"/>
        <v>0</v>
      </c>
    </row>
    <row r="139" spans="1:34" s="35" customFormat="1" ht="18" hidden="1" customHeight="1" x14ac:dyDescent="0.2">
      <c r="A139" s="109" t="s">
        <v>63</v>
      </c>
      <c r="B139" s="64"/>
      <c r="C139" s="65">
        <f>AVERAGEA(C127:C138)</f>
        <v>8.0867477272727282</v>
      </c>
      <c r="D139" s="65">
        <f>AVERAGEA(D127:D138)</f>
        <v>8.0866136363636354</v>
      </c>
      <c r="E139" s="65">
        <f>AVERAGEA(E127:E138)</f>
        <v>8.0866136363636354</v>
      </c>
      <c r="F139" s="148">
        <f>AVERAGEA(F127:F138)</f>
        <v>8.0867477272727282</v>
      </c>
      <c r="G139" s="136">
        <f>AVERAGEA(G127:G138)</f>
        <v>8.0453893939393932</v>
      </c>
      <c r="H139" s="65" t="e">
        <f>AVERAGEA(H127:H127)</f>
        <v>#DIV/0!</v>
      </c>
      <c r="I139" s="65">
        <f>AVERAGEA(I127:I138)</f>
        <v>8.0844594866069084</v>
      </c>
      <c r="J139" s="65" t="e">
        <f>AVERAGEA(J127:J138)</f>
        <v>#DIV/0!</v>
      </c>
      <c r="K139" s="136">
        <f>AVERAGEA(K127:K138)</f>
        <v>8.0394301225096232</v>
      </c>
      <c r="L139" s="65" t="e">
        <f>AVERAGEA(L72:L76)</f>
        <v>#DIV/0!</v>
      </c>
      <c r="M139" s="65">
        <f t="shared" ref="M139:N139" si="10">AVERAGEA(M127:M138)</f>
        <v>8.0424999999999986</v>
      </c>
      <c r="N139" s="136">
        <f t="shared" si="10"/>
        <v>8.0875000000000004</v>
      </c>
      <c r="O139" s="90">
        <f>+SUM(O127:O138)</f>
        <v>3795000000</v>
      </c>
      <c r="P139" s="167">
        <f>+SUM(P127:P138)</f>
        <v>88600000</v>
      </c>
      <c r="Q139" s="90">
        <f>+SUM(Q72:Q83)</f>
        <v>60010948</v>
      </c>
      <c r="R139" s="90">
        <f>+SUM(R72:R83)</f>
        <v>172285575</v>
      </c>
      <c r="S139" s="121">
        <f>+SUM(S127:S138)</f>
        <v>74600000</v>
      </c>
      <c r="T139" s="39"/>
      <c r="U139" s="39"/>
      <c r="V139" s="39"/>
      <c r="W139" s="39"/>
      <c r="X139" s="91"/>
      <c r="Y139" s="38"/>
    </row>
    <row r="140" spans="1:34" s="35" customFormat="1" ht="18" hidden="1" customHeight="1" x14ac:dyDescent="0.2">
      <c r="A140" s="112">
        <v>2006</v>
      </c>
      <c r="B140" s="64"/>
      <c r="C140" s="65"/>
      <c r="D140" s="65"/>
      <c r="E140" s="65"/>
      <c r="F140" s="148"/>
      <c r="G140" s="136"/>
      <c r="H140" s="65"/>
      <c r="I140" s="65"/>
      <c r="J140" s="65"/>
      <c r="K140" s="136"/>
      <c r="L140" s="65"/>
      <c r="M140" s="65"/>
      <c r="N140" s="136"/>
      <c r="O140" s="90"/>
      <c r="P140" s="161"/>
      <c r="Q140" s="90"/>
      <c r="R140" s="90"/>
      <c r="S140" s="121"/>
      <c r="T140" s="39"/>
      <c r="U140" s="39"/>
      <c r="V140" s="39"/>
      <c r="W140" s="39"/>
      <c r="X140" s="91"/>
      <c r="Y140" s="38"/>
      <c r="AA140" s="35" t="s">
        <v>93</v>
      </c>
      <c r="AE140" s="35" t="s">
        <v>94</v>
      </c>
    </row>
    <row r="141" spans="1:34" s="35" customFormat="1" ht="18" hidden="1" customHeight="1" x14ac:dyDescent="0.2">
      <c r="A141" s="108" t="s">
        <v>44</v>
      </c>
      <c r="B141" s="64"/>
      <c r="C141" s="62">
        <v>8.08</v>
      </c>
      <c r="D141" s="62">
        <v>8.08</v>
      </c>
      <c r="E141" s="138">
        <v>8.08</v>
      </c>
      <c r="F141" s="30">
        <v>8.08</v>
      </c>
      <c r="G141" s="138">
        <v>8</v>
      </c>
      <c r="H141" s="53"/>
      <c r="I141" s="62">
        <v>8.0606000000000009</v>
      </c>
      <c r="J141" s="53"/>
      <c r="K141" s="138">
        <v>7.9828000000000001</v>
      </c>
      <c r="L141" s="53"/>
      <c r="M141" s="62">
        <v>8</v>
      </c>
      <c r="N141" s="138">
        <v>8.08</v>
      </c>
      <c r="O141" s="55">
        <v>315000000</v>
      </c>
      <c r="P141" s="163">
        <v>0</v>
      </c>
      <c r="Q141" s="90"/>
      <c r="R141" s="90"/>
      <c r="S141" s="123">
        <v>0</v>
      </c>
      <c r="T141" s="39"/>
      <c r="U141" s="39"/>
      <c r="V141" s="39"/>
      <c r="W141" s="39"/>
      <c r="X141" s="91"/>
      <c r="Y141" s="38"/>
      <c r="AA141" s="186">
        <v>8</v>
      </c>
      <c r="AB141" s="186">
        <v>8.08</v>
      </c>
      <c r="AC141" s="206">
        <f>+AA141-G141</f>
        <v>0</v>
      </c>
      <c r="AD141" s="206">
        <f>+AB141-F141</f>
        <v>0</v>
      </c>
      <c r="AF141" s="35">
        <v>8.0606000000000009</v>
      </c>
      <c r="AH141" s="206">
        <f>+AF141-I141</f>
        <v>0</v>
      </c>
    </row>
    <row r="142" spans="1:34" s="35" customFormat="1" ht="18" hidden="1" customHeight="1" x14ac:dyDescent="0.2">
      <c r="A142" s="108" t="s">
        <v>45</v>
      </c>
      <c r="B142" s="64"/>
      <c r="C142" s="62">
        <v>8.0739000000000001</v>
      </c>
      <c r="D142" s="62">
        <v>8.0744000000000007</v>
      </c>
      <c r="E142" s="138">
        <v>8.0744000000000007</v>
      </c>
      <c r="F142" s="30">
        <v>8.0735714285714248</v>
      </c>
      <c r="G142" s="138">
        <v>7.993571428571431</v>
      </c>
      <c r="H142" s="53"/>
      <c r="I142" s="62">
        <v>8.0554000000000006</v>
      </c>
      <c r="J142" s="53"/>
      <c r="K142" s="138">
        <v>7.9763000000000002</v>
      </c>
      <c r="L142" s="53"/>
      <c r="M142" s="62">
        <v>7.99</v>
      </c>
      <c r="N142" s="138">
        <v>8.07</v>
      </c>
      <c r="O142" s="55">
        <v>270000000</v>
      </c>
      <c r="P142" s="163">
        <v>0</v>
      </c>
      <c r="Q142" s="90"/>
      <c r="R142" s="90"/>
      <c r="S142" s="123">
        <v>0</v>
      </c>
      <c r="T142" s="39"/>
      <c r="U142" s="39"/>
      <c r="V142" s="39"/>
      <c r="W142" s="39"/>
      <c r="X142" s="91"/>
      <c r="Y142" s="38"/>
      <c r="AA142" s="186">
        <v>7.9935999999999998</v>
      </c>
      <c r="AB142" s="186">
        <v>8.0736000000000008</v>
      </c>
      <c r="AC142" s="215">
        <f t="shared" ref="AC142:AC152" si="11">+AA142-G142</f>
        <v>2.8571428568824331E-5</v>
      </c>
      <c r="AD142" s="215">
        <f t="shared" ref="AD142:AD152" si="12">+AB142-F142</f>
        <v>2.8571428575929758E-5</v>
      </c>
      <c r="AF142" s="35">
        <v>8.0554000000000006</v>
      </c>
      <c r="AH142" s="206">
        <f t="shared" ref="AH142:AH152" si="13">+AF142-I142</f>
        <v>0</v>
      </c>
    </row>
    <row r="143" spans="1:34" s="35" customFormat="1" ht="18" hidden="1" customHeight="1" x14ac:dyDescent="0.2">
      <c r="A143" s="108" t="s">
        <v>46</v>
      </c>
      <c r="B143" s="64"/>
      <c r="C143" s="62">
        <v>8.07</v>
      </c>
      <c r="D143" s="62">
        <v>8.07</v>
      </c>
      <c r="E143" s="138">
        <v>8.07</v>
      </c>
      <c r="F143" s="30">
        <v>8.07</v>
      </c>
      <c r="G143" s="138">
        <v>7.9743000000000004</v>
      </c>
      <c r="H143" s="53"/>
      <c r="I143" s="62">
        <v>8.0480846510051016</v>
      </c>
      <c r="J143" s="53"/>
      <c r="K143" s="138">
        <v>7.960403576389159</v>
      </c>
      <c r="L143" s="53"/>
      <c r="M143" s="62">
        <v>7.97</v>
      </c>
      <c r="N143" s="138">
        <v>8.07</v>
      </c>
      <c r="O143" s="55">
        <v>345000000</v>
      </c>
      <c r="P143" s="163">
        <v>0</v>
      </c>
      <c r="Q143" s="90"/>
      <c r="R143" s="90"/>
      <c r="S143" s="123">
        <v>0</v>
      </c>
      <c r="T143" s="39"/>
      <c r="U143" s="39"/>
      <c r="V143" s="39"/>
      <c r="W143" s="39"/>
      <c r="X143" s="91"/>
      <c r="Y143" s="38"/>
      <c r="AA143" s="186">
        <v>7.9752000000000001</v>
      </c>
      <c r="AB143" s="186">
        <v>8.07</v>
      </c>
      <c r="AC143" s="206">
        <f t="shared" si="11"/>
        <v>8.9999999999967883E-4</v>
      </c>
      <c r="AD143" s="206">
        <f t="shared" si="12"/>
        <v>0</v>
      </c>
      <c r="AF143" s="35">
        <v>8.0480846510051016</v>
      </c>
      <c r="AH143" s="206">
        <f t="shared" si="13"/>
        <v>0</v>
      </c>
    </row>
    <row r="144" spans="1:34" s="35" customFormat="1" ht="18" hidden="1" customHeight="1" x14ac:dyDescent="0.2">
      <c r="A144" s="108" t="s">
        <v>47</v>
      </c>
      <c r="B144" s="64"/>
      <c r="C144" s="62">
        <v>8.0688999999999993</v>
      </c>
      <c r="D144" s="62">
        <v>8.0694999999999997</v>
      </c>
      <c r="E144" s="138">
        <v>8.0694999999999997</v>
      </c>
      <c r="F144" s="30">
        <v>8.0688999999999993</v>
      </c>
      <c r="G144" s="138">
        <v>7.9688999999999997</v>
      </c>
      <c r="H144" s="53"/>
      <c r="I144" s="62">
        <v>8.0452356156948195</v>
      </c>
      <c r="J144" s="53"/>
      <c r="K144" s="138">
        <v>7.9536559841877947</v>
      </c>
      <c r="L144" s="53"/>
      <c r="M144" s="62">
        <v>7.96</v>
      </c>
      <c r="N144" s="138">
        <v>8.06</v>
      </c>
      <c r="O144" s="55">
        <v>285000000</v>
      </c>
      <c r="P144" s="163">
        <v>0</v>
      </c>
      <c r="Q144" s="90"/>
      <c r="R144" s="90"/>
      <c r="S144" s="123">
        <v>0</v>
      </c>
      <c r="T144" s="39"/>
      <c r="U144" s="39"/>
      <c r="V144" s="39"/>
      <c r="W144" s="39"/>
      <c r="X144" s="91"/>
      <c r="Y144" s="38"/>
      <c r="AA144" s="186">
        <v>7.9690000000000003</v>
      </c>
      <c r="AB144" s="186">
        <v>8.0690000000000008</v>
      </c>
      <c r="AC144" s="206">
        <f t="shared" si="11"/>
        <v>1.0000000000065512E-4</v>
      </c>
      <c r="AD144" s="206">
        <f t="shared" si="12"/>
        <v>1.000000000015433E-4</v>
      </c>
      <c r="AF144" s="35">
        <v>8.0452356156948195</v>
      </c>
      <c r="AH144" s="206">
        <f t="shared" si="13"/>
        <v>0</v>
      </c>
    </row>
    <row r="145" spans="1:35" s="35" customFormat="1" ht="18" hidden="1" customHeight="1" x14ac:dyDescent="0.2">
      <c r="A145" s="108" t="s">
        <v>48</v>
      </c>
      <c r="B145" s="64"/>
      <c r="C145" s="62">
        <v>8.06</v>
      </c>
      <c r="D145" s="62">
        <v>8.06</v>
      </c>
      <c r="E145" s="138">
        <v>8.06</v>
      </c>
      <c r="F145" s="30">
        <v>8.06</v>
      </c>
      <c r="G145" s="138">
        <v>7.96</v>
      </c>
      <c r="H145" s="53"/>
      <c r="I145" s="62">
        <v>8.0256645741235122</v>
      </c>
      <c r="J145" s="53"/>
      <c r="K145" s="138">
        <v>7.9446543408285848</v>
      </c>
      <c r="L145" s="53"/>
      <c r="M145" s="62">
        <v>7.96</v>
      </c>
      <c r="N145" s="138">
        <v>8.06</v>
      </c>
      <c r="O145" s="55">
        <v>330000000</v>
      </c>
      <c r="P145" s="163">
        <v>0</v>
      </c>
      <c r="Q145" s="90"/>
      <c r="R145" s="90"/>
      <c r="S145" s="123">
        <v>0</v>
      </c>
      <c r="T145" s="39"/>
      <c r="U145" s="39"/>
      <c r="V145" s="39"/>
      <c r="W145" s="39"/>
      <c r="X145" s="91"/>
      <c r="Y145" s="38"/>
      <c r="AA145" s="186">
        <v>7.96</v>
      </c>
      <c r="AB145" s="186">
        <v>8.06</v>
      </c>
      <c r="AC145" s="206">
        <f t="shared" si="11"/>
        <v>0</v>
      </c>
      <c r="AD145" s="206">
        <f t="shared" si="12"/>
        <v>0</v>
      </c>
      <c r="AF145" s="35">
        <v>8.0256645741235122</v>
      </c>
      <c r="AH145" s="206">
        <f t="shared" si="13"/>
        <v>0</v>
      </c>
    </row>
    <row r="146" spans="1:35" s="35" customFormat="1" ht="18" hidden="1" customHeight="1" x14ac:dyDescent="0.2">
      <c r="A146" s="108" t="s">
        <v>49</v>
      </c>
      <c r="B146" s="64"/>
      <c r="C146" s="62">
        <v>8.06</v>
      </c>
      <c r="D146" s="62">
        <v>8.06</v>
      </c>
      <c r="E146" s="138">
        <v>8.06</v>
      </c>
      <c r="F146" s="30">
        <v>8.06</v>
      </c>
      <c r="G146" s="138">
        <v>7.96</v>
      </c>
      <c r="H146" s="53"/>
      <c r="I146" s="62">
        <v>8.0298999999999996</v>
      </c>
      <c r="J146" s="53"/>
      <c r="K146" s="138">
        <v>7.9448999999999996</v>
      </c>
      <c r="L146" s="53"/>
      <c r="M146" s="62">
        <v>7.96</v>
      </c>
      <c r="N146" s="138">
        <v>8.06</v>
      </c>
      <c r="O146" s="55">
        <v>315000000</v>
      </c>
      <c r="P146" s="163">
        <v>0</v>
      </c>
      <c r="Q146" s="90"/>
      <c r="R146" s="90"/>
      <c r="S146" s="123">
        <v>0</v>
      </c>
      <c r="T146" s="39"/>
      <c r="U146" s="39"/>
      <c r="V146" s="39"/>
      <c r="W146" s="39"/>
      <c r="X146" s="91"/>
      <c r="Y146" s="38"/>
      <c r="AA146" s="186">
        <v>7.96</v>
      </c>
      <c r="AB146" s="186">
        <v>8.06</v>
      </c>
      <c r="AC146" s="206">
        <f t="shared" si="11"/>
        <v>0</v>
      </c>
      <c r="AD146" s="206">
        <f t="shared" si="12"/>
        <v>0</v>
      </c>
      <c r="AF146" s="35">
        <v>8.0298999999999996</v>
      </c>
      <c r="AH146" s="206">
        <f t="shared" si="13"/>
        <v>0</v>
      </c>
    </row>
    <row r="147" spans="1:35" s="35" customFormat="1" ht="18" hidden="1" customHeight="1" x14ac:dyDescent="0.2">
      <c r="A147" s="108" t="s">
        <v>50</v>
      </c>
      <c r="B147" s="64"/>
      <c r="C147" s="62">
        <v>8.06</v>
      </c>
      <c r="D147" s="62">
        <v>8.06</v>
      </c>
      <c r="E147" s="138">
        <v>8.06</v>
      </c>
      <c r="F147" s="30">
        <v>8.06</v>
      </c>
      <c r="G147" s="138">
        <v>7.96</v>
      </c>
      <c r="H147" s="53"/>
      <c r="I147" s="62">
        <v>8.0332878113542669</v>
      </c>
      <c r="J147" s="53"/>
      <c r="K147" s="138">
        <v>7.9436415143817971</v>
      </c>
      <c r="L147" s="53"/>
      <c r="M147" s="62">
        <v>7.96</v>
      </c>
      <c r="N147" s="138">
        <v>8.06</v>
      </c>
      <c r="O147" s="55">
        <v>300000000</v>
      </c>
      <c r="P147" s="163">
        <v>0</v>
      </c>
      <c r="Q147" s="90"/>
      <c r="R147" s="90"/>
      <c r="S147" s="123">
        <v>0</v>
      </c>
      <c r="T147" s="39"/>
      <c r="U147" s="39"/>
      <c r="V147" s="39"/>
      <c r="W147" s="39"/>
      <c r="X147" s="91"/>
      <c r="Y147" s="38"/>
      <c r="AA147" s="186">
        <v>7.96</v>
      </c>
      <c r="AB147" s="186">
        <v>8.06</v>
      </c>
      <c r="AC147" s="206">
        <f t="shared" si="11"/>
        <v>0</v>
      </c>
      <c r="AD147" s="206">
        <f t="shared" si="12"/>
        <v>0</v>
      </c>
      <c r="AF147" s="35">
        <v>8.0332878113542669</v>
      </c>
      <c r="AH147" s="206">
        <f t="shared" si="13"/>
        <v>0</v>
      </c>
    </row>
    <row r="148" spans="1:35" s="35" customFormat="1" ht="18" hidden="1" customHeight="1" x14ac:dyDescent="0.2">
      <c r="A148" s="108" t="s">
        <v>51</v>
      </c>
      <c r="B148" s="64"/>
      <c r="C148" s="62">
        <v>8.0554545454545501</v>
      </c>
      <c r="D148" s="62">
        <v>8.0559090909090951</v>
      </c>
      <c r="E148" s="138">
        <v>8.0559090909090951</v>
      </c>
      <c r="F148" s="30">
        <v>8.0554545454545501</v>
      </c>
      <c r="G148" s="138">
        <v>7.9554545454545424</v>
      </c>
      <c r="H148" s="53"/>
      <c r="I148" s="62">
        <v>8.0169662665899342</v>
      </c>
      <c r="J148" s="53"/>
      <c r="K148" s="138">
        <v>7.9391560346035135</v>
      </c>
      <c r="L148" s="53"/>
      <c r="M148" s="62">
        <v>7.95</v>
      </c>
      <c r="N148" s="138">
        <v>8.0500000000000007</v>
      </c>
      <c r="O148" s="55">
        <v>330000000</v>
      </c>
      <c r="P148" s="163">
        <v>0</v>
      </c>
      <c r="Q148" s="90"/>
      <c r="R148" s="90"/>
      <c r="S148" s="123">
        <v>0</v>
      </c>
      <c r="T148" s="39"/>
      <c r="U148" s="39"/>
      <c r="V148" s="39"/>
      <c r="W148" s="39"/>
      <c r="X148" s="91"/>
      <c r="Y148" s="38"/>
      <c r="AA148" s="186">
        <v>7.9558064516128972</v>
      </c>
      <c r="AB148" s="186">
        <v>8.0558064516129075</v>
      </c>
      <c r="AC148" s="206">
        <f t="shared" si="11"/>
        <v>3.5190615835478667E-4</v>
      </c>
      <c r="AD148" s="206">
        <f t="shared" si="12"/>
        <v>3.519061583574512E-4</v>
      </c>
      <c r="AF148" s="35">
        <v>8.0169662665899342</v>
      </c>
      <c r="AH148" s="206">
        <f t="shared" si="13"/>
        <v>0</v>
      </c>
    </row>
    <row r="149" spans="1:35" s="35" customFormat="1" ht="18" hidden="1" customHeight="1" x14ac:dyDescent="0.2">
      <c r="A149" s="108" t="s">
        <v>86</v>
      </c>
      <c r="B149" s="64"/>
      <c r="C149" s="62">
        <v>8.0500000000000007</v>
      </c>
      <c r="D149" s="62">
        <v>8.0500000000000007</v>
      </c>
      <c r="E149" s="138">
        <v>8.0500000000000007</v>
      </c>
      <c r="F149" s="30">
        <v>8.0500000000000007</v>
      </c>
      <c r="G149" s="138">
        <v>7.95</v>
      </c>
      <c r="H149" s="53"/>
      <c r="I149" s="62">
        <v>8.0102314013354015</v>
      </c>
      <c r="J149" s="53"/>
      <c r="K149" s="138">
        <v>7.9348061751033097</v>
      </c>
      <c r="L149" s="53"/>
      <c r="M149" s="62">
        <v>7.95</v>
      </c>
      <c r="N149" s="138">
        <v>8.0500000000000007</v>
      </c>
      <c r="O149" s="55">
        <v>315000000</v>
      </c>
      <c r="P149" s="163">
        <v>0</v>
      </c>
      <c r="Q149" s="90"/>
      <c r="R149" s="90"/>
      <c r="S149" s="123">
        <v>0</v>
      </c>
      <c r="T149" s="39"/>
      <c r="U149" s="39"/>
      <c r="V149" s="39"/>
      <c r="W149" s="39"/>
      <c r="X149" s="91"/>
      <c r="Y149" s="38"/>
      <c r="AA149" s="186">
        <v>7.95</v>
      </c>
      <c r="AB149" s="186">
        <v>8.0500000000000007</v>
      </c>
      <c r="AC149" s="206">
        <f t="shared" si="11"/>
        <v>0</v>
      </c>
      <c r="AD149" s="206">
        <f t="shared" si="12"/>
        <v>0</v>
      </c>
      <c r="AF149" s="35">
        <v>8.0102314013354015</v>
      </c>
      <c r="AH149" s="206">
        <f t="shared" si="13"/>
        <v>0</v>
      </c>
    </row>
    <row r="150" spans="1:35" s="35" customFormat="1" ht="18" hidden="1" customHeight="1" x14ac:dyDescent="0.2">
      <c r="A150" s="108" t="s">
        <v>87</v>
      </c>
      <c r="B150" s="64"/>
      <c r="C150" s="62">
        <v>8.0500000000000007</v>
      </c>
      <c r="D150" s="62">
        <v>8.0500000000000007</v>
      </c>
      <c r="E150" s="138">
        <v>8.0500000000000007</v>
      </c>
      <c r="F150" s="30">
        <v>8.0500000000000007</v>
      </c>
      <c r="G150" s="138">
        <v>7.95</v>
      </c>
      <c r="H150" s="53"/>
      <c r="I150" s="62">
        <v>8.0107714944406911</v>
      </c>
      <c r="J150" s="53"/>
      <c r="K150" s="138">
        <v>7.934210206300131</v>
      </c>
      <c r="L150" s="53"/>
      <c r="M150" s="62">
        <v>7.95</v>
      </c>
      <c r="N150" s="138">
        <v>8.0500000000000007</v>
      </c>
      <c r="O150" s="55">
        <v>330000000</v>
      </c>
      <c r="P150" s="163">
        <v>0</v>
      </c>
      <c r="Q150" s="90"/>
      <c r="R150" s="90"/>
      <c r="S150" s="123">
        <v>0</v>
      </c>
      <c r="T150" s="39"/>
      <c r="U150" s="39"/>
      <c r="V150" s="39"/>
      <c r="W150" s="39"/>
      <c r="X150" s="91"/>
      <c r="Y150" s="38"/>
      <c r="AA150" s="186">
        <v>7.95</v>
      </c>
      <c r="AB150" s="186">
        <v>8.0500000000000007</v>
      </c>
      <c r="AC150" s="206">
        <f t="shared" si="11"/>
        <v>0</v>
      </c>
      <c r="AD150" s="206">
        <f t="shared" si="12"/>
        <v>0</v>
      </c>
      <c r="AF150" s="35">
        <v>8.0107714944406911</v>
      </c>
      <c r="AH150" s="206">
        <f t="shared" si="13"/>
        <v>0</v>
      </c>
    </row>
    <row r="151" spans="1:35" s="35" customFormat="1" ht="18" hidden="1" customHeight="1" x14ac:dyDescent="0.2">
      <c r="A151" s="108" t="s">
        <v>54</v>
      </c>
      <c r="B151" s="64"/>
      <c r="C151" s="62">
        <v>8.0500000000000007</v>
      </c>
      <c r="D151" s="62">
        <v>8.0500000000000007</v>
      </c>
      <c r="E151" s="138">
        <v>8.0500000000000007</v>
      </c>
      <c r="F151" s="201">
        <v>8.0500000000000007</v>
      </c>
      <c r="G151" s="132">
        <v>7.95</v>
      </c>
      <c r="H151" s="53"/>
      <c r="I151" s="62">
        <v>8.0134437012696491</v>
      </c>
      <c r="J151" s="53"/>
      <c r="K151" s="138">
        <v>7.9359638522879052</v>
      </c>
      <c r="L151" s="53"/>
      <c r="M151" s="62">
        <v>7.95</v>
      </c>
      <c r="N151" s="138">
        <v>8.0500000000000007</v>
      </c>
      <c r="O151" s="55">
        <v>315000000</v>
      </c>
      <c r="P151" s="163">
        <v>0</v>
      </c>
      <c r="Q151" s="90"/>
      <c r="R151" s="90"/>
      <c r="S151" s="123">
        <v>0</v>
      </c>
      <c r="T151" s="39"/>
      <c r="U151" s="39"/>
      <c r="V151" s="39"/>
      <c r="W151" s="39"/>
      <c r="X151" s="91"/>
      <c r="Y151" s="38"/>
      <c r="AA151" s="186">
        <v>7.95</v>
      </c>
      <c r="AB151" s="186">
        <v>8.0500000000000007</v>
      </c>
      <c r="AC151" s="206">
        <f t="shared" si="11"/>
        <v>0</v>
      </c>
      <c r="AD151" s="206">
        <f t="shared" si="12"/>
        <v>0</v>
      </c>
      <c r="AF151" s="35">
        <v>8.0134437012696491</v>
      </c>
      <c r="AH151" s="206">
        <f t="shared" si="13"/>
        <v>0</v>
      </c>
    </row>
    <row r="152" spans="1:35" s="35" customFormat="1" ht="18" hidden="1" customHeight="1" x14ac:dyDescent="0.2">
      <c r="A152" s="108" t="s">
        <v>72</v>
      </c>
      <c r="B152" s="64"/>
      <c r="C152" s="62">
        <v>8.0380000000000003</v>
      </c>
      <c r="D152" s="62">
        <v>8.0389999999999979</v>
      </c>
      <c r="E152" s="62">
        <v>8.0389999999999979</v>
      </c>
      <c r="F152" s="201">
        <v>8.0380000000000003</v>
      </c>
      <c r="G152" s="132">
        <v>7.9380000000000024</v>
      </c>
      <c r="H152" s="53"/>
      <c r="I152" s="62">
        <v>8.0000239404017641</v>
      </c>
      <c r="J152" s="53"/>
      <c r="K152" s="138">
        <v>7.9218538606824165</v>
      </c>
      <c r="L152" s="53"/>
      <c r="M152" s="62">
        <v>7.93</v>
      </c>
      <c r="N152" s="138">
        <v>8.0299999999999994</v>
      </c>
      <c r="O152" s="55">
        <v>300000000</v>
      </c>
      <c r="P152" s="163">
        <v>0</v>
      </c>
      <c r="Q152" s="90"/>
      <c r="R152" s="90"/>
      <c r="S152" s="123">
        <v>0</v>
      </c>
      <c r="T152" s="39"/>
      <c r="U152" s="39"/>
      <c r="V152" s="39"/>
      <c r="W152" s="39"/>
      <c r="X152" s="91"/>
      <c r="Y152" s="38"/>
      <c r="AA152" s="186">
        <v>7.9383999999999997</v>
      </c>
      <c r="AB152" s="186">
        <v>8.0383999999999993</v>
      </c>
      <c r="AC152" s="206">
        <f t="shared" si="11"/>
        <v>3.9999999999729141E-4</v>
      </c>
      <c r="AD152" s="206">
        <f t="shared" si="12"/>
        <v>3.9999999999906777E-4</v>
      </c>
      <c r="AF152" s="216">
        <v>8.0000239404017641</v>
      </c>
      <c r="AH152" s="215">
        <f t="shared" si="13"/>
        <v>0</v>
      </c>
    </row>
    <row r="153" spans="1:35" s="35" customFormat="1" ht="18" hidden="1" customHeight="1" x14ac:dyDescent="0.2">
      <c r="A153" s="109" t="s">
        <v>101</v>
      </c>
      <c r="B153" s="64"/>
      <c r="C153" s="65">
        <f>AVERAGEA(C141:C152)</f>
        <v>8.0596878787878783</v>
      </c>
      <c r="D153" s="65">
        <f>AVERAGEA(D141:D152)</f>
        <v>8.0599007575757575</v>
      </c>
      <c r="E153" s="65">
        <f>AVERAGEA(E141:E152)</f>
        <v>8.0599007575757575</v>
      </c>
      <c r="F153" s="148">
        <f>AVERAGEA(F141:F152)</f>
        <v>8.0596604978354964</v>
      </c>
      <c r="G153" s="136">
        <f>AVERAGEA(G141:G152)</f>
        <v>7.9633521645021652</v>
      </c>
      <c r="H153" s="65" t="e">
        <f>AVERAGEA(H130:H130)</f>
        <v>#DIV/0!</v>
      </c>
      <c r="I153" s="65">
        <f>AVERAGEA(I141:I152)</f>
        <v>8.0291341213512606</v>
      </c>
      <c r="J153" s="65" t="e">
        <f>AVERAGEA(J130:J141)</f>
        <v>#DIV/0!</v>
      </c>
      <c r="K153" s="136">
        <f>AVERAGEA(K141:K152)</f>
        <v>7.9476954620637166</v>
      </c>
      <c r="L153" s="65" t="e">
        <f>AVERAGEA(L75:L79)</f>
        <v>#DIV/0!</v>
      </c>
      <c r="M153" s="65">
        <f t="shared" ref="M153:N153" si="14">AVERAGEA(M141:M152)</f>
        <v>7.9608333333333334</v>
      </c>
      <c r="N153" s="136">
        <f t="shared" si="14"/>
        <v>8.0574999999999992</v>
      </c>
      <c r="O153" s="90">
        <f>+SUM(O141:O152)</f>
        <v>3750000000</v>
      </c>
      <c r="P153" s="167">
        <f>+SUM(P141:P151)</f>
        <v>0</v>
      </c>
      <c r="Q153" s="90">
        <f>+SUM(Q75:Q86)</f>
        <v>60010948</v>
      </c>
      <c r="R153" s="90">
        <f>+SUM(R75:R86)</f>
        <v>172285575</v>
      </c>
      <c r="S153" s="121">
        <f>+SUM(S141:S151)</f>
        <v>0</v>
      </c>
      <c r="T153" s="39"/>
      <c r="U153" s="39"/>
      <c r="V153" s="39"/>
      <c r="W153" s="39"/>
      <c r="X153" s="91"/>
      <c r="Y153" s="38"/>
      <c r="AA153" s="147" t="s">
        <v>93</v>
      </c>
      <c r="AB153" s="103"/>
    </row>
    <row r="154" spans="1:35" s="35" customFormat="1" ht="18" hidden="1" customHeight="1" x14ac:dyDescent="0.2">
      <c r="A154" s="112">
        <v>2007</v>
      </c>
      <c r="B154" s="64"/>
      <c r="C154" s="65"/>
      <c r="D154" s="65"/>
      <c r="E154" s="65"/>
      <c r="F154" s="148"/>
      <c r="G154" s="136"/>
      <c r="H154" s="65"/>
      <c r="I154" s="65"/>
      <c r="J154" s="65"/>
      <c r="K154" s="136"/>
      <c r="L154" s="65"/>
      <c r="M154" s="65"/>
      <c r="N154" s="136"/>
      <c r="O154" s="90"/>
      <c r="P154" s="161"/>
      <c r="Q154" s="90"/>
      <c r="R154" s="90"/>
      <c r="S154" s="121"/>
      <c r="T154" s="39"/>
      <c r="U154" s="39"/>
      <c r="V154" s="39"/>
      <c r="W154" s="39"/>
      <c r="X154" s="91"/>
      <c r="Y154" s="38"/>
      <c r="AA154" s="65"/>
    </row>
    <row r="155" spans="1:35" s="35" customFormat="1" ht="18" hidden="1" customHeight="1" x14ac:dyDescent="0.2">
      <c r="A155" s="108" t="s">
        <v>44</v>
      </c>
      <c r="B155" s="64"/>
      <c r="C155" s="62">
        <v>8.0150000000000006</v>
      </c>
      <c r="D155" s="62">
        <v>8.0159090909090889</v>
      </c>
      <c r="E155" s="138">
        <v>8.0159090909090889</v>
      </c>
      <c r="F155" s="30">
        <v>8.0154838709677367</v>
      </c>
      <c r="G155" s="138">
        <v>7.9154838709677398</v>
      </c>
      <c r="H155" s="53"/>
      <c r="I155" s="62">
        <v>7.9811782830021212</v>
      </c>
      <c r="J155" s="53"/>
      <c r="K155" s="138">
        <v>7.9017316065767025</v>
      </c>
      <c r="L155" s="53"/>
      <c r="M155" s="62">
        <v>7.91</v>
      </c>
      <c r="N155" s="138">
        <v>8.01</v>
      </c>
      <c r="O155" s="55">
        <v>330000000</v>
      </c>
      <c r="P155" s="163">
        <v>0</v>
      </c>
      <c r="Q155" s="90"/>
      <c r="R155" s="90"/>
      <c r="S155" s="123">
        <v>0</v>
      </c>
      <c r="T155" s="39"/>
      <c r="U155" s="39"/>
      <c r="V155" s="39"/>
      <c r="W155" s="39"/>
      <c r="X155" s="91"/>
      <c r="Y155" s="38"/>
      <c r="AA155" s="65">
        <v>7.9154838709677398</v>
      </c>
      <c r="AB155" s="35">
        <v>8.0154838709677367</v>
      </c>
      <c r="AC155" s="215">
        <f>+AA155-G155</f>
        <v>0</v>
      </c>
      <c r="AD155" s="215">
        <f>+AB155-F155</f>
        <v>0</v>
      </c>
      <c r="AF155" s="35">
        <v>7.9154838709677398</v>
      </c>
      <c r="AG155" s="35">
        <v>8.0154838709677367</v>
      </c>
      <c r="AH155" s="206">
        <f>+AF155-AA155</f>
        <v>0</v>
      </c>
      <c r="AI155" s="206">
        <f>+AG155-AB155</f>
        <v>0</v>
      </c>
    </row>
    <row r="156" spans="1:35" s="35" customFormat="1" ht="18" hidden="1" customHeight="1" x14ac:dyDescent="0.2">
      <c r="A156" s="108" t="s">
        <v>45</v>
      </c>
      <c r="B156" s="64"/>
      <c r="C156" s="62">
        <v>8.0044444444444469</v>
      </c>
      <c r="D156" s="62">
        <v>8.0066666666666677</v>
      </c>
      <c r="E156" s="138">
        <v>8.0066666666666677</v>
      </c>
      <c r="F156" s="30">
        <v>8.0050000000000008</v>
      </c>
      <c r="G156" s="138">
        <v>7.9049999999999994</v>
      </c>
      <c r="H156" s="53"/>
      <c r="I156" s="62">
        <v>7.9834783546217354</v>
      </c>
      <c r="J156" s="53"/>
      <c r="K156" s="138">
        <v>7.8872195203188253</v>
      </c>
      <c r="L156" s="53"/>
      <c r="M156" s="62">
        <v>7.89</v>
      </c>
      <c r="N156" s="138">
        <v>7.99</v>
      </c>
      <c r="O156" s="55">
        <v>270000000</v>
      </c>
      <c r="P156" s="163">
        <v>0</v>
      </c>
      <c r="Q156" s="90"/>
      <c r="R156" s="90"/>
      <c r="S156" s="123">
        <v>0</v>
      </c>
      <c r="T156" s="39"/>
      <c r="U156" s="39"/>
      <c r="V156" s="39"/>
      <c r="W156" s="39"/>
      <c r="X156" s="91"/>
      <c r="Y156" s="38"/>
      <c r="AA156" s="65">
        <v>7.9050000000000002</v>
      </c>
      <c r="AB156" s="35">
        <v>8.0050000000000008</v>
      </c>
      <c r="AC156" s="215">
        <f t="shared" ref="AC156:AC166" si="15">+AA156-G156</f>
        <v>0</v>
      </c>
      <c r="AD156" s="215">
        <f t="shared" ref="AD156:AD166" si="16">+AB156-F156</f>
        <v>0</v>
      </c>
      <c r="AF156" s="35">
        <v>7.9049999999999994</v>
      </c>
      <c r="AG156" s="35">
        <v>8.0050000000000008</v>
      </c>
      <c r="AH156" s="206">
        <f>+AF156-AA156</f>
        <v>0</v>
      </c>
      <c r="AI156" s="206">
        <f>+AG156-AB156</f>
        <v>0</v>
      </c>
    </row>
    <row r="157" spans="1:35" s="35" customFormat="1" ht="18" hidden="1" customHeight="1" x14ac:dyDescent="0.2">
      <c r="A157" s="108" t="s">
        <v>46</v>
      </c>
      <c r="B157" s="64"/>
      <c r="C157" s="62">
        <v>7.99</v>
      </c>
      <c r="D157" s="62">
        <v>7.99</v>
      </c>
      <c r="E157" s="138">
        <v>7.99</v>
      </c>
      <c r="F157" s="30">
        <v>7.99</v>
      </c>
      <c r="G157" s="138">
        <v>7.89</v>
      </c>
      <c r="H157" s="53"/>
      <c r="I157" s="62">
        <v>7.9534585846607602</v>
      </c>
      <c r="J157" s="53"/>
      <c r="K157" s="138">
        <v>7.8731126350651914</v>
      </c>
      <c r="L157" s="53"/>
      <c r="M157" s="62">
        <v>7.89</v>
      </c>
      <c r="N157" s="138">
        <v>7.99</v>
      </c>
      <c r="O157" s="55">
        <v>330000000</v>
      </c>
      <c r="P157" s="163">
        <v>0</v>
      </c>
      <c r="Q157" s="90"/>
      <c r="R157" s="90"/>
      <c r="S157" s="123">
        <v>0</v>
      </c>
      <c r="T157" s="39"/>
      <c r="U157" s="39"/>
      <c r="V157" s="39"/>
      <c r="W157" s="39"/>
      <c r="X157" s="91"/>
      <c r="Y157" s="38"/>
      <c r="AA157" s="65">
        <v>7.8899999999999935</v>
      </c>
      <c r="AB157" s="35">
        <v>7.99</v>
      </c>
      <c r="AC157" s="206">
        <f t="shared" si="15"/>
        <v>0</v>
      </c>
      <c r="AD157" s="206">
        <f t="shared" si="16"/>
        <v>0</v>
      </c>
    </row>
    <row r="158" spans="1:35" s="35" customFormat="1" ht="18" hidden="1" customHeight="1" x14ac:dyDescent="0.2">
      <c r="A158" s="108" t="s">
        <v>47</v>
      </c>
      <c r="B158" s="64"/>
      <c r="C158" s="62">
        <v>7.99</v>
      </c>
      <c r="D158" s="62">
        <v>7.99</v>
      </c>
      <c r="E158" s="138">
        <v>7.99</v>
      </c>
      <c r="F158" s="144">
        <v>7.99</v>
      </c>
      <c r="G158" s="138">
        <v>7.89</v>
      </c>
      <c r="H158" s="53"/>
      <c r="I158" s="62">
        <v>7.9568474535039648</v>
      </c>
      <c r="J158" s="53"/>
      <c r="K158" s="138">
        <v>7.8730149255346493</v>
      </c>
      <c r="L158" s="53"/>
      <c r="M158" s="62">
        <v>7.89</v>
      </c>
      <c r="N158" s="138">
        <v>7.99</v>
      </c>
      <c r="O158" s="55">
        <v>300000000</v>
      </c>
      <c r="P158" s="163">
        <v>0</v>
      </c>
      <c r="Q158" s="90"/>
      <c r="R158" s="90"/>
      <c r="S158" s="123">
        <v>0</v>
      </c>
      <c r="T158" s="39"/>
      <c r="U158" s="39"/>
      <c r="V158" s="39"/>
      <c r="W158" s="39"/>
      <c r="X158" s="91"/>
      <c r="Y158" s="38"/>
      <c r="AA158" s="65">
        <v>7.8899999999999944</v>
      </c>
      <c r="AB158" s="35">
        <v>7.99</v>
      </c>
      <c r="AC158" s="206">
        <f t="shared" si="15"/>
        <v>0</v>
      </c>
      <c r="AD158" s="206">
        <f t="shared" si="16"/>
        <v>0</v>
      </c>
    </row>
    <row r="159" spans="1:35" s="35" customFormat="1" ht="18" hidden="1" customHeight="1" x14ac:dyDescent="0.2">
      <c r="A159" s="108" t="s">
        <v>48</v>
      </c>
      <c r="B159" s="64"/>
      <c r="C159" s="62">
        <v>7.97</v>
      </c>
      <c r="D159" s="62">
        <v>7.97</v>
      </c>
      <c r="E159" s="138">
        <v>7.97</v>
      </c>
      <c r="F159" s="144">
        <v>7.9770967741935479</v>
      </c>
      <c r="G159" s="138">
        <v>7.8770967741935509</v>
      </c>
      <c r="H159" s="53"/>
      <c r="I159" s="62">
        <v>7.9448890676275195</v>
      </c>
      <c r="J159" s="53"/>
      <c r="K159" s="138">
        <v>7.8588103894546935</v>
      </c>
      <c r="L159" s="53"/>
      <c r="M159" s="62">
        <v>7.87</v>
      </c>
      <c r="N159" s="138">
        <v>7.97</v>
      </c>
      <c r="O159" s="55">
        <v>330000000</v>
      </c>
      <c r="P159" s="163">
        <v>0</v>
      </c>
      <c r="Q159" s="90"/>
      <c r="R159" s="90"/>
      <c r="S159" s="123">
        <v>0</v>
      </c>
      <c r="T159" s="39"/>
      <c r="U159" s="39"/>
      <c r="V159" s="39"/>
      <c r="W159" s="39"/>
      <c r="X159" s="91"/>
      <c r="Y159" s="38"/>
      <c r="AA159" s="65">
        <v>7.8770967741935509</v>
      </c>
      <c r="AB159" s="35">
        <v>7.9770967741935479</v>
      </c>
      <c r="AC159" s="215">
        <f t="shared" si="15"/>
        <v>0</v>
      </c>
      <c r="AD159" s="215">
        <f t="shared" si="16"/>
        <v>0</v>
      </c>
      <c r="AF159" s="35">
        <v>7.8770967741935509</v>
      </c>
      <c r="AG159" s="35">
        <v>7.9770967741935479</v>
      </c>
      <c r="AH159" s="206">
        <f t="shared" ref="AH159:AI162" si="17">+AF159-AA159</f>
        <v>0</v>
      </c>
      <c r="AI159" s="206">
        <f t="shared" si="17"/>
        <v>0</v>
      </c>
    </row>
    <row r="160" spans="1:35" s="35" customFormat="1" ht="18" hidden="1" customHeight="1" x14ac:dyDescent="0.2">
      <c r="A160" s="108" t="s">
        <v>49</v>
      </c>
      <c r="B160" s="64"/>
      <c r="C160" s="62">
        <v>7.95</v>
      </c>
      <c r="D160" s="62">
        <v>7.95</v>
      </c>
      <c r="E160" s="138">
        <v>7.95</v>
      </c>
      <c r="F160" s="144">
        <v>7.9599999999999946</v>
      </c>
      <c r="G160" s="138">
        <v>7.8599999999999985</v>
      </c>
      <c r="H160" s="202"/>
      <c r="I160" s="201">
        <v>7.914229287015714</v>
      </c>
      <c r="J160" s="53">
        <v>7.9375200960832499</v>
      </c>
      <c r="K160" s="138">
        <v>7.8417076420813805</v>
      </c>
      <c r="L160" s="202"/>
      <c r="M160" s="201">
        <v>7.85</v>
      </c>
      <c r="N160" s="138">
        <v>7.95</v>
      </c>
      <c r="O160" s="55">
        <v>300000000</v>
      </c>
      <c r="P160" s="163">
        <v>0</v>
      </c>
      <c r="Q160" s="90">
        <v>0</v>
      </c>
      <c r="R160" s="90"/>
      <c r="S160" s="123">
        <v>0</v>
      </c>
      <c r="T160" s="39"/>
      <c r="U160" s="39"/>
      <c r="V160" s="39"/>
      <c r="W160" s="39"/>
      <c r="X160" s="91"/>
      <c r="Y160" s="38"/>
      <c r="AA160" s="65">
        <v>7.86</v>
      </c>
      <c r="AB160" s="35">
        <v>7.9599999999999946</v>
      </c>
      <c r="AC160" s="215">
        <f t="shared" si="15"/>
        <v>0</v>
      </c>
      <c r="AD160" s="215">
        <f t="shared" si="16"/>
        <v>0</v>
      </c>
      <c r="AF160" s="35">
        <v>7.8599999999999985</v>
      </c>
      <c r="AG160" s="35">
        <v>7.9599999999999946</v>
      </c>
      <c r="AH160" s="206">
        <f t="shared" si="17"/>
        <v>0</v>
      </c>
      <c r="AI160" s="206">
        <f t="shared" si="17"/>
        <v>0</v>
      </c>
    </row>
    <row r="161" spans="1:44" s="35" customFormat="1" ht="18" hidden="1" customHeight="1" x14ac:dyDescent="0.2">
      <c r="A161" s="108" t="s">
        <v>50</v>
      </c>
      <c r="B161" s="64"/>
      <c r="C161" s="62">
        <v>7.9080952380952381</v>
      </c>
      <c r="D161" s="62">
        <v>7.9080952380952381</v>
      </c>
      <c r="E161" s="138">
        <v>7.9080952380952381</v>
      </c>
      <c r="F161" s="30">
        <v>7.9099999999999975</v>
      </c>
      <c r="G161" s="138">
        <v>7.81</v>
      </c>
      <c r="H161" s="53"/>
      <c r="I161" s="62">
        <v>7.8818573471430131</v>
      </c>
      <c r="J161" s="53"/>
      <c r="K161" s="138">
        <v>7.7892824188978631</v>
      </c>
      <c r="L161" s="53"/>
      <c r="M161" s="62">
        <v>7.77</v>
      </c>
      <c r="N161" s="138">
        <v>7.87</v>
      </c>
      <c r="O161" s="55">
        <v>315000000</v>
      </c>
      <c r="P161" s="163">
        <v>0</v>
      </c>
      <c r="Q161" s="90">
        <v>0</v>
      </c>
      <c r="R161" s="90"/>
      <c r="S161" s="123">
        <v>0</v>
      </c>
      <c r="T161" s="39"/>
      <c r="U161" s="39"/>
      <c r="V161" s="39"/>
      <c r="W161" s="39"/>
      <c r="X161" s="91"/>
      <c r="Y161" s="38"/>
      <c r="AA161" s="65">
        <v>7.81</v>
      </c>
      <c r="AB161" s="35">
        <v>7.91</v>
      </c>
      <c r="AC161" s="215">
        <f t="shared" si="15"/>
        <v>0</v>
      </c>
      <c r="AD161" s="215">
        <f t="shared" si="16"/>
        <v>0</v>
      </c>
      <c r="AF161" s="35">
        <v>7.81</v>
      </c>
      <c r="AG161" s="35">
        <v>7.9099999999999975</v>
      </c>
      <c r="AH161" s="206">
        <f t="shared" si="17"/>
        <v>0</v>
      </c>
      <c r="AI161" s="206">
        <f t="shared" si="17"/>
        <v>0</v>
      </c>
    </row>
    <row r="162" spans="1:44" s="35" customFormat="1" ht="18" hidden="1" customHeight="1" x14ac:dyDescent="0.2">
      <c r="A162" s="108" t="s">
        <v>51</v>
      </c>
      <c r="B162" s="64"/>
      <c r="C162" s="62">
        <v>7.833636363636364</v>
      </c>
      <c r="D162" s="62">
        <v>7.833636363636364</v>
      </c>
      <c r="E162" s="62">
        <v>7.833636363636364</v>
      </c>
      <c r="F162" s="201">
        <v>7.8377419354838747</v>
      </c>
      <c r="G162" s="132">
        <v>7.7377419354838697</v>
      </c>
      <c r="H162" s="53"/>
      <c r="I162" s="62">
        <v>7.8023914045076594</v>
      </c>
      <c r="J162" s="53"/>
      <c r="K162" s="138">
        <v>7.7158067597754103</v>
      </c>
      <c r="L162" s="53"/>
      <c r="M162" s="62">
        <v>7.71</v>
      </c>
      <c r="N162" s="138">
        <v>7.81</v>
      </c>
      <c r="O162" s="55">
        <v>330000000</v>
      </c>
      <c r="P162" s="163">
        <v>0</v>
      </c>
      <c r="Q162" s="90"/>
      <c r="R162" s="90"/>
      <c r="S162" s="123">
        <v>0</v>
      </c>
      <c r="T162" s="39"/>
      <c r="U162" s="39"/>
      <c r="V162" s="39"/>
      <c r="W162" s="39"/>
      <c r="X162" s="91"/>
      <c r="Y162" s="38"/>
      <c r="AA162" s="65">
        <v>7.7377419354838697</v>
      </c>
      <c r="AB162" s="35">
        <v>7.8377419354838747</v>
      </c>
      <c r="AC162" s="215">
        <f t="shared" si="15"/>
        <v>0</v>
      </c>
      <c r="AD162" s="215">
        <f t="shared" si="16"/>
        <v>0</v>
      </c>
      <c r="AF162" s="35">
        <v>7.7377419354838697</v>
      </c>
      <c r="AG162" s="35">
        <v>7.8377419354838747</v>
      </c>
      <c r="AH162" s="206">
        <f t="shared" si="17"/>
        <v>0</v>
      </c>
      <c r="AI162" s="206">
        <f t="shared" si="17"/>
        <v>0</v>
      </c>
    </row>
    <row r="163" spans="1:44" s="35" customFormat="1" ht="18" hidden="1" customHeight="1" x14ac:dyDescent="0.2">
      <c r="A163" s="108" t="s">
        <v>86</v>
      </c>
      <c r="B163" s="64"/>
      <c r="C163" s="62">
        <v>7.81</v>
      </c>
      <c r="D163" s="62">
        <v>7.81</v>
      </c>
      <c r="E163" s="62">
        <v>7.81</v>
      </c>
      <c r="F163" s="201">
        <v>7.81</v>
      </c>
      <c r="G163" s="132">
        <v>7.71</v>
      </c>
      <c r="H163" s="53"/>
      <c r="I163" s="62">
        <v>7.768312816693995</v>
      </c>
      <c r="J163" s="53"/>
      <c r="K163" s="138">
        <v>7.6884750877972836</v>
      </c>
      <c r="L163" s="53"/>
      <c r="M163" s="62">
        <v>7.71</v>
      </c>
      <c r="N163" s="138">
        <v>7.81</v>
      </c>
      <c r="O163" s="55">
        <v>300000000</v>
      </c>
      <c r="P163" s="163">
        <v>0</v>
      </c>
      <c r="Q163" s="90"/>
      <c r="R163" s="90"/>
      <c r="S163" s="123">
        <v>0</v>
      </c>
      <c r="T163" s="39"/>
      <c r="U163" s="39"/>
      <c r="V163" s="39"/>
      <c r="W163" s="39"/>
      <c r="X163" s="91"/>
      <c r="Y163" s="38"/>
      <c r="AA163" s="65">
        <v>7.71</v>
      </c>
      <c r="AB163" s="35">
        <v>7.81</v>
      </c>
      <c r="AC163" s="206">
        <f t="shared" si="15"/>
        <v>0</v>
      </c>
      <c r="AD163" s="206">
        <f t="shared" si="16"/>
        <v>0</v>
      </c>
    </row>
    <row r="164" spans="1:44" s="35" customFormat="1" ht="18" hidden="1" customHeight="1" x14ac:dyDescent="0.2">
      <c r="A164" s="108" t="s">
        <v>87</v>
      </c>
      <c r="B164" s="64"/>
      <c r="C164" s="62">
        <v>7.7978260869565243</v>
      </c>
      <c r="D164" s="62">
        <v>7.7978260869565243</v>
      </c>
      <c r="E164" s="138">
        <v>7.7978260869565243</v>
      </c>
      <c r="F164" s="30">
        <v>7.7983870967741939</v>
      </c>
      <c r="G164" s="138">
        <v>7.6983870967741899</v>
      </c>
      <c r="H164" s="53"/>
      <c r="I164" s="62">
        <v>7.7566008738998944</v>
      </c>
      <c r="J164" s="53"/>
      <c r="K164" s="138">
        <v>7.6754190349369766</v>
      </c>
      <c r="L164" s="53"/>
      <c r="M164" s="62">
        <v>7.67</v>
      </c>
      <c r="N164" s="138">
        <v>7.77</v>
      </c>
      <c r="O164" s="55">
        <v>345000000</v>
      </c>
      <c r="P164" s="163">
        <v>0</v>
      </c>
      <c r="Q164" s="90"/>
      <c r="R164" s="90"/>
      <c r="S164" s="123">
        <v>0</v>
      </c>
      <c r="T164" s="39"/>
      <c r="U164" s="39"/>
      <c r="V164" s="39"/>
      <c r="W164" s="39"/>
      <c r="X164" s="91"/>
      <c r="Y164" s="38"/>
      <c r="AA164" s="65">
        <v>7.6983870967741899</v>
      </c>
      <c r="AB164" s="35">
        <v>7.7983870967741939</v>
      </c>
      <c r="AC164" s="215">
        <f t="shared" si="15"/>
        <v>0</v>
      </c>
      <c r="AD164" s="215">
        <f t="shared" si="16"/>
        <v>0</v>
      </c>
      <c r="AF164" s="35">
        <v>7.6983870967741899</v>
      </c>
      <c r="AG164" s="35">
        <v>7.7983870967741939</v>
      </c>
      <c r="AH164" s="206">
        <f t="shared" ref="AH164:AI166" si="18">+AF164-AA164</f>
        <v>0</v>
      </c>
      <c r="AI164" s="206">
        <f t="shared" si="18"/>
        <v>0</v>
      </c>
    </row>
    <row r="165" spans="1:44" s="35" customFormat="1" ht="18" hidden="1" customHeight="1" x14ac:dyDescent="0.2">
      <c r="A165" s="108" t="s">
        <v>54</v>
      </c>
      <c r="B165" s="64"/>
      <c r="C165" s="62">
        <v>7.7490476190476176</v>
      </c>
      <c r="D165" s="62">
        <v>7.7490476190476176</v>
      </c>
      <c r="E165" s="62">
        <v>7.7490476190476176</v>
      </c>
      <c r="F165" s="201">
        <v>7.7533333333333294</v>
      </c>
      <c r="G165" s="132">
        <v>7.6533333333333342</v>
      </c>
      <c r="H165" s="53"/>
      <c r="I165" s="62">
        <v>7.7094975843129339</v>
      </c>
      <c r="J165" s="53"/>
      <c r="K165" s="138">
        <v>7.6301180267285087</v>
      </c>
      <c r="L165" s="53"/>
      <c r="M165" s="62">
        <v>7.63</v>
      </c>
      <c r="N165" s="138">
        <v>7.73</v>
      </c>
      <c r="O165" s="55">
        <v>315000000</v>
      </c>
      <c r="P165" s="163">
        <v>0</v>
      </c>
      <c r="Q165" s="90"/>
      <c r="R165" s="90"/>
      <c r="S165" s="123">
        <v>0</v>
      </c>
      <c r="T165" s="39"/>
      <c r="U165" s="39"/>
      <c r="V165" s="39"/>
      <c r="W165" s="39"/>
      <c r="X165" s="91"/>
      <c r="Y165" s="38"/>
      <c r="AA165" s="65">
        <v>7.6533333333333342</v>
      </c>
      <c r="AB165" s="35">
        <v>7.7533333333333294</v>
      </c>
      <c r="AC165" s="215">
        <f t="shared" si="15"/>
        <v>0</v>
      </c>
      <c r="AD165" s="215">
        <f t="shared" si="16"/>
        <v>0</v>
      </c>
      <c r="AF165" s="35">
        <v>7.6533333333333342</v>
      </c>
      <c r="AG165" s="35">
        <v>7.7533333333333294</v>
      </c>
      <c r="AH165" s="206">
        <f t="shared" si="18"/>
        <v>0</v>
      </c>
      <c r="AI165" s="206">
        <f t="shared" si="18"/>
        <v>0</v>
      </c>
    </row>
    <row r="166" spans="1:44" s="35" customFormat="1" ht="18" hidden="1" customHeight="1" x14ac:dyDescent="0.2">
      <c r="A166" s="108" t="s">
        <v>55</v>
      </c>
      <c r="B166" s="64"/>
      <c r="C166" s="62">
        <v>7.6929999999999978</v>
      </c>
      <c r="D166" s="62">
        <v>7.6929999999999978</v>
      </c>
      <c r="E166" s="62">
        <v>7.6929999999999978</v>
      </c>
      <c r="F166" s="201">
        <v>7.6945161290322552</v>
      </c>
      <c r="G166" s="132">
        <v>7.5945161290322591</v>
      </c>
      <c r="H166" s="53"/>
      <c r="I166" s="62">
        <v>7.6561648649981873</v>
      </c>
      <c r="J166" s="53"/>
      <c r="K166" s="138">
        <v>7.5784927274276566</v>
      </c>
      <c r="L166" s="53"/>
      <c r="M166" s="62">
        <v>7.57</v>
      </c>
      <c r="N166" s="138">
        <v>7.67</v>
      </c>
      <c r="O166" s="55">
        <v>300000000</v>
      </c>
      <c r="P166" s="163">
        <v>3000000</v>
      </c>
      <c r="Q166" s="90"/>
      <c r="R166" s="90"/>
      <c r="S166" s="123">
        <v>3000000</v>
      </c>
      <c r="T166" s="39"/>
      <c r="U166" s="39"/>
      <c r="V166" s="39"/>
      <c r="W166" s="39"/>
      <c r="X166" s="91"/>
      <c r="Y166" s="38"/>
      <c r="AA166" s="65">
        <v>7.5945161290322591</v>
      </c>
      <c r="AB166" s="35">
        <v>7.6945161290322552</v>
      </c>
      <c r="AC166" s="215">
        <f t="shared" si="15"/>
        <v>0</v>
      </c>
      <c r="AD166" s="215">
        <f t="shared" si="16"/>
        <v>0</v>
      </c>
      <c r="AF166" s="35">
        <v>7.5945161290322591</v>
      </c>
      <c r="AG166" s="35">
        <v>7.6945161290322552</v>
      </c>
      <c r="AH166" s="206">
        <f t="shared" si="18"/>
        <v>0</v>
      </c>
      <c r="AI166" s="206">
        <f t="shared" si="18"/>
        <v>0</v>
      </c>
    </row>
    <row r="167" spans="1:44" s="35" customFormat="1" ht="18" hidden="1" customHeight="1" x14ac:dyDescent="0.2">
      <c r="A167" s="248" t="s">
        <v>101</v>
      </c>
      <c r="B167" s="64"/>
      <c r="C167" s="65">
        <f t="shared" ref="C167:N167" si="19">AVERAGE(C155:C166)</f>
        <v>7.8925874793483493</v>
      </c>
      <c r="D167" s="65">
        <f t="shared" si="19"/>
        <v>7.8928484221092914</v>
      </c>
      <c r="E167" s="136">
        <f t="shared" si="19"/>
        <v>7.8928484221092914</v>
      </c>
      <c r="F167" s="148">
        <f t="shared" si="19"/>
        <v>7.8951299283154102</v>
      </c>
      <c r="G167" s="136">
        <f t="shared" si="19"/>
        <v>7.7951299283154114</v>
      </c>
      <c r="H167" s="203" t="e">
        <f t="shared" si="19"/>
        <v>#DIV/0!</v>
      </c>
      <c r="I167" s="148">
        <f t="shared" si="19"/>
        <v>7.8590754934989588</v>
      </c>
      <c r="J167" s="65">
        <f t="shared" si="19"/>
        <v>7.9375200960832499</v>
      </c>
      <c r="K167" s="136">
        <f t="shared" si="19"/>
        <v>7.7760992312162633</v>
      </c>
      <c r="L167" s="203" t="e">
        <f>AVERAGEA(L89:L93)</f>
        <v>#DIV/0!</v>
      </c>
      <c r="M167" s="148">
        <f t="shared" si="19"/>
        <v>7.7800000000000011</v>
      </c>
      <c r="N167" s="136">
        <f t="shared" si="19"/>
        <v>7.88</v>
      </c>
      <c r="O167" s="90">
        <f>+SUM(O155:O166)</f>
        <v>3765000000</v>
      </c>
      <c r="P167" s="167">
        <f>+SUM(P155:P166)</f>
        <v>3000000</v>
      </c>
      <c r="Q167" s="90">
        <f>+SUM(Q89:Q100)</f>
        <v>60010948</v>
      </c>
      <c r="R167" s="90">
        <f>+SUM(R89:R100)</f>
        <v>172285575</v>
      </c>
      <c r="S167" s="121">
        <f>+SUM(S155:S166)</f>
        <v>3000000</v>
      </c>
      <c r="T167" s="39"/>
      <c r="U167" s="39"/>
      <c r="V167" s="39"/>
      <c r="W167" s="39"/>
      <c r="X167" s="91"/>
      <c r="Y167" s="38"/>
      <c r="AA167" s="65"/>
      <c r="AJ167" s="35">
        <v>32</v>
      </c>
      <c r="AO167" s="35" t="s">
        <v>97</v>
      </c>
    </row>
    <row r="168" spans="1:44" s="35" customFormat="1" ht="18" hidden="1" customHeight="1" x14ac:dyDescent="0.2">
      <c r="A168" s="112">
        <v>2008</v>
      </c>
      <c r="B168" s="64"/>
      <c r="C168" s="65"/>
      <c r="D168" s="65"/>
      <c r="E168" s="65"/>
      <c r="F168" s="148"/>
      <c r="G168" s="136"/>
      <c r="H168" s="65"/>
      <c r="I168" s="65"/>
      <c r="J168" s="65"/>
      <c r="K168" s="136"/>
      <c r="L168" s="65"/>
      <c r="M168" s="65"/>
      <c r="N168" s="136"/>
      <c r="O168" s="90"/>
      <c r="P168" s="161"/>
      <c r="Q168" s="90"/>
      <c r="R168" s="90"/>
      <c r="S168" s="121"/>
      <c r="T168" s="39"/>
      <c r="U168" s="39"/>
      <c r="V168" s="39"/>
      <c r="W168" s="39"/>
      <c r="X168" s="91"/>
      <c r="Y168" s="38"/>
      <c r="AA168" s="65" t="s">
        <v>96</v>
      </c>
    </row>
    <row r="169" spans="1:44" s="35" customFormat="1" ht="18" hidden="1" customHeight="1" x14ac:dyDescent="0.2">
      <c r="A169" s="108" t="s">
        <v>44</v>
      </c>
      <c r="B169" s="64"/>
      <c r="C169" s="62">
        <v>7.6518181818181832</v>
      </c>
      <c r="D169" s="62">
        <v>7.6518181818181832</v>
      </c>
      <c r="E169" s="138">
        <v>7.6518181818181832</v>
      </c>
      <c r="F169" s="30">
        <v>7.6532258064516148</v>
      </c>
      <c r="G169" s="138">
        <v>7.5532258064516151</v>
      </c>
      <c r="H169" s="53"/>
      <c r="I169" s="30">
        <v>7.6129271525367246</v>
      </c>
      <c r="J169" s="53"/>
      <c r="K169" s="138">
        <v>7.533872708583397</v>
      </c>
      <c r="L169" s="53"/>
      <c r="M169" s="62">
        <v>7.53</v>
      </c>
      <c r="N169" s="138">
        <v>7.63</v>
      </c>
      <c r="O169" s="55">
        <v>330000000</v>
      </c>
      <c r="P169" s="163">
        <v>0</v>
      </c>
      <c r="Q169" s="90"/>
      <c r="R169" s="90"/>
      <c r="S169" s="123">
        <v>0</v>
      </c>
      <c r="T169" s="39"/>
      <c r="U169" s="39"/>
      <c r="V169" s="39"/>
      <c r="W169" s="39"/>
      <c r="X169" s="91"/>
      <c r="Y169" s="38"/>
      <c r="AA169" s="65">
        <v>7.5532258064516151</v>
      </c>
      <c r="AB169" s="35">
        <v>7.6532258064516148</v>
      </c>
      <c r="AC169" s="215">
        <f t="shared" ref="AC169:AC180" si="20">+AA169-G169</f>
        <v>0</v>
      </c>
      <c r="AD169" s="215">
        <f t="shared" ref="AD169:AD180" si="21">+AB169-F169</f>
        <v>0</v>
      </c>
      <c r="AF169" s="35">
        <v>7.5532258064516151</v>
      </c>
      <c r="AG169" s="35">
        <v>7.6532258064516148</v>
      </c>
      <c r="AH169" s="206">
        <f t="shared" ref="AH169:AH178" si="22">+AF169-AA169</f>
        <v>0</v>
      </c>
      <c r="AI169" s="206">
        <f t="shared" ref="AI169:AI178" si="23">+AG169-AB169</f>
        <v>0</v>
      </c>
      <c r="AJ169" s="35">
        <v>7.5532258064516151</v>
      </c>
      <c r="AK169" s="35">
        <v>7.6532258064516148</v>
      </c>
      <c r="AL169" s="206">
        <f>+AJ169-K169</f>
        <v>1.935309786821815E-2</v>
      </c>
      <c r="AM169" s="206">
        <f>+AK169-I169</f>
        <v>4.0298653914890181E-2</v>
      </c>
      <c r="AO169" s="35">
        <v>7.533872708583397</v>
      </c>
      <c r="AP169" s="35">
        <v>7.6129271525367246</v>
      </c>
      <c r="AQ169" s="206">
        <f>+AO169-K169</f>
        <v>0</v>
      </c>
      <c r="AR169" s="206">
        <f>+AP169-I169</f>
        <v>0</v>
      </c>
    </row>
    <row r="170" spans="1:44" s="35" customFormat="1" ht="18" hidden="1" customHeight="1" x14ac:dyDescent="0.2">
      <c r="A170" s="108" t="s">
        <v>45</v>
      </c>
      <c r="B170" s="64"/>
      <c r="C170" s="62">
        <v>7.5905263157894769</v>
      </c>
      <c r="D170" s="62">
        <v>7.5905263157894769</v>
      </c>
      <c r="E170" s="138">
        <v>7.5905263157894769</v>
      </c>
      <c r="F170" s="30">
        <v>7.5948275862068986</v>
      </c>
      <c r="G170" s="138">
        <v>7.494827586206898</v>
      </c>
      <c r="H170" s="53"/>
      <c r="I170" s="62">
        <v>7.5660404493291917</v>
      </c>
      <c r="J170" s="53"/>
      <c r="K170" s="138">
        <v>7.4679534000135721</v>
      </c>
      <c r="L170" s="53"/>
      <c r="M170" s="62">
        <v>7.49</v>
      </c>
      <c r="N170" s="138">
        <v>7.59</v>
      </c>
      <c r="O170" s="55">
        <v>285000000</v>
      </c>
      <c r="P170" s="163">
        <v>0</v>
      </c>
      <c r="Q170" s="90"/>
      <c r="R170" s="90"/>
      <c r="S170" s="123">
        <v>0</v>
      </c>
      <c r="T170" s="39"/>
      <c r="U170" s="39"/>
      <c r="V170" s="39"/>
      <c r="W170" s="39"/>
      <c r="X170" s="91"/>
      <c r="Y170" s="38"/>
      <c r="AA170" s="65">
        <v>7.494827586206898</v>
      </c>
      <c r="AB170" s="35">
        <v>7.5948275862068986</v>
      </c>
      <c r="AC170" s="215">
        <f t="shared" si="20"/>
        <v>0</v>
      </c>
      <c r="AD170" s="215">
        <f t="shared" si="21"/>
        <v>0</v>
      </c>
      <c r="AF170" s="35">
        <v>7.494827586206898</v>
      </c>
      <c r="AG170" s="35">
        <v>7.5948275862068986</v>
      </c>
      <c r="AH170" s="206">
        <f t="shared" si="22"/>
        <v>0</v>
      </c>
      <c r="AI170" s="206">
        <f t="shared" si="23"/>
        <v>0</v>
      </c>
      <c r="AJ170" s="35">
        <v>7.494827586206898</v>
      </c>
      <c r="AK170" s="35">
        <v>7.5948275862068986</v>
      </c>
      <c r="AL170" s="206">
        <f t="shared" ref="AL170:AL180" si="24">+AJ170-K170</f>
        <v>2.6874186193325933E-2</v>
      </c>
      <c r="AM170" s="206">
        <f t="shared" ref="AM170:AM180" si="25">+AK170-I170</f>
        <v>2.8787136877706843E-2</v>
      </c>
      <c r="AO170" s="35">
        <v>7.4679534000135721</v>
      </c>
      <c r="AP170" s="35">
        <v>7.5660404493291917</v>
      </c>
      <c r="AQ170" s="206">
        <f t="shared" ref="AQ170:AQ176" si="26">+AO170-K170</f>
        <v>0</v>
      </c>
      <c r="AR170" s="206">
        <f t="shared" ref="AR170:AR176" si="27">+AP170-I170</f>
        <v>0</v>
      </c>
    </row>
    <row r="171" spans="1:44" s="35" customFormat="1" ht="18" hidden="1" customHeight="1" x14ac:dyDescent="0.2">
      <c r="A171" s="108" t="s">
        <v>46</v>
      </c>
      <c r="B171" s="64"/>
      <c r="C171" s="62">
        <v>7.5480000000000018</v>
      </c>
      <c r="D171" s="62">
        <v>7.5480000000000018</v>
      </c>
      <c r="E171" s="138">
        <v>7.5480000000000018</v>
      </c>
      <c r="F171" s="30">
        <v>7.5516129032258066</v>
      </c>
      <c r="G171" s="138">
        <v>7.4516129032258043</v>
      </c>
      <c r="H171" s="53"/>
      <c r="I171" s="62">
        <v>7.5242316064826076</v>
      </c>
      <c r="J171" s="53"/>
      <c r="K171" s="138">
        <v>7.4228448312295123</v>
      </c>
      <c r="L171" s="53"/>
      <c r="M171" s="62">
        <v>7.4</v>
      </c>
      <c r="N171" s="138">
        <v>7.5</v>
      </c>
      <c r="O171" s="55">
        <v>300000000</v>
      </c>
      <c r="P171" s="163">
        <v>0</v>
      </c>
      <c r="Q171" s="90"/>
      <c r="R171" s="90"/>
      <c r="S171" s="123">
        <v>0</v>
      </c>
      <c r="T171" s="39"/>
      <c r="U171" s="39"/>
      <c r="V171" s="39"/>
      <c r="W171" s="39"/>
      <c r="X171" s="91"/>
      <c r="Y171" s="38"/>
      <c r="AA171" s="65">
        <v>7.4516129032258043</v>
      </c>
      <c r="AB171" s="35">
        <v>7.5516129032258066</v>
      </c>
      <c r="AC171" s="215">
        <f t="shared" si="20"/>
        <v>0</v>
      </c>
      <c r="AD171" s="215">
        <f t="shared" si="21"/>
        <v>0</v>
      </c>
      <c r="AF171" s="35">
        <v>7.4516129032258043</v>
      </c>
      <c r="AG171" s="35">
        <v>7.5516129032258066</v>
      </c>
      <c r="AH171" s="206">
        <f t="shared" si="22"/>
        <v>0</v>
      </c>
      <c r="AI171" s="206">
        <f t="shared" si="23"/>
        <v>0</v>
      </c>
      <c r="AJ171" s="35">
        <v>7.4516129032258043</v>
      </c>
      <c r="AK171" s="35">
        <v>7.5516129032258066</v>
      </c>
      <c r="AL171" s="206">
        <f t="shared" si="24"/>
        <v>2.8768071996291944E-2</v>
      </c>
      <c r="AM171" s="206">
        <f t="shared" si="25"/>
        <v>2.7381296743199002E-2</v>
      </c>
      <c r="AO171" s="35">
        <v>7.4228448312295123</v>
      </c>
      <c r="AP171" s="35">
        <v>7.5242316064826076</v>
      </c>
      <c r="AQ171" s="206">
        <f t="shared" si="26"/>
        <v>0</v>
      </c>
      <c r="AR171" s="206">
        <f t="shared" si="27"/>
        <v>0</v>
      </c>
    </row>
    <row r="172" spans="1:44" s="35" customFormat="1" ht="18" hidden="1" customHeight="1" x14ac:dyDescent="0.2">
      <c r="A172" s="108" t="s">
        <v>47</v>
      </c>
      <c r="B172" s="64"/>
      <c r="C172" s="62">
        <v>7.451818181818183</v>
      </c>
      <c r="D172" s="62">
        <v>7.451818181818183</v>
      </c>
      <c r="E172" s="138">
        <v>7.451818181818183</v>
      </c>
      <c r="F172" s="30">
        <v>7.4540000000000033</v>
      </c>
      <c r="G172" s="138">
        <v>7.3540000000000045</v>
      </c>
      <c r="H172" s="53"/>
      <c r="I172" s="62">
        <v>7.4153839361000857</v>
      </c>
      <c r="J172" s="53"/>
      <c r="K172" s="138">
        <v>7.3258794096551592</v>
      </c>
      <c r="L172" s="53"/>
      <c r="M172" s="62">
        <v>7.3</v>
      </c>
      <c r="N172" s="138">
        <v>7.4</v>
      </c>
      <c r="O172" s="55">
        <v>330000000</v>
      </c>
      <c r="P172" s="163">
        <v>0</v>
      </c>
      <c r="Q172" s="90"/>
      <c r="R172" s="90"/>
      <c r="S172" s="123">
        <v>0</v>
      </c>
      <c r="T172" s="39"/>
      <c r="U172" s="39"/>
      <c r="V172" s="39"/>
      <c r="W172" s="39"/>
      <c r="X172" s="91"/>
      <c r="Y172" s="38"/>
      <c r="AA172" s="65">
        <v>7.3540000000000045</v>
      </c>
      <c r="AB172" s="35">
        <v>7.4540000000000033</v>
      </c>
      <c r="AC172" s="215">
        <f t="shared" si="20"/>
        <v>0</v>
      </c>
      <c r="AD172" s="215">
        <f t="shared" si="21"/>
        <v>0</v>
      </c>
      <c r="AF172" s="35">
        <v>7.3540000000000045</v>
      </c>
      <c r="AG172" s="35">
        <v>7.4540000000000033</v>
      </c>
      <c r="AH172" s="206">
        <f t="shared" si="22"/>
        <v>0</v>
      </c>
      <c r="AI172" s="206">
        <f t="shared" si="23"/>
        <v>0</v>
      </c>
      <c r="AJ172" s="35">
        <v>7.3540000000000045</v>
      </c>
      <c r="AK172" s="35">
        <v>7.4540000000000033</v>
      </c>
      <c r="AL172" s="206">
        <f t="shared" si="24"/>
        <v>2.8120590344845375E-2</v>
      </c>
      <c r="AM172" s="206">
        <f t="shared" si="25"/>
        <v>3.8616063899917563E-2</v>
      </c>
      <c r="AO172" s="35">
        <v>7.3258794096551592</v>
      </c>
      <c r="AP172" s="35">
        <v>7.4153839361000857</v>
      </c>
      <c r="AQ172" s="206">
        <f t="shared" si="26"/>
        <v>0</v>
      </c>
      <c r="AR172" s="206">
        <f t="shared" si="27"/>
        <v>0</v>
      </c>
    </row>
    <row r="173" spans="1:44" s="35" customFormat="1" ht="18" hidden="1" customHeight="1" x14ac:dyDescent="0.2">
      <c r="A173" s="108" t="s">
        <v>48</v>
      </c>
      <c r="B173" s="64"/>
      <c r="C173" s="62">
        <v>7.34</v>
      </c>
      <c r="D173" s="62">
        <v>7.34</v>
      </c>
      <c r="E173" s="138">
        <v>7.34</v>
      </c>
      <c r="F173" s="144">
        <v>7.3482758620689674</v>
      </c>
      <c r="G173" s="138">
        <v>7.2482758620689669</v>
      </c>
      <c r="H173" s="53"/>
      <c r="I173" s="62">
        <v>7.3178580897353607</v>
      </c>
      <c r="J173" s="53"/>
      <c r="K173" s="138">
        <v>7.215201468488476</v>
      </c>
      <c r="L173" s="53"/>
      <c r="M173" s="62">
        <v>7.21</v>
      </c>
      <c r="N173" s="138">
        <v>7.31</v>
      </c>
      <c r="O173" s="55">
        <v>300000000</v>
      </c>
      <c r="P173" s="163">
        <v>0</v>
      </c>
      <c r="Q173" s="90"/>
      <c r="R173" s="90"/>
      <c r="S173" s="123">
        <v>0</v>
      </c>
      <c r="T173" s="39"/>
      <c r="U173" s="39"/>
      <c r="V173" s="39"/>
      <c r="W173" s="39"/>
      <c r="X173" s="91"/>
      <c r="Y173" s="38"/>
      <c r="AA173" s="65">
        <v>7.2482758620689669</v>
      </c>
      <c r="AB173" s="35">
        <v>7.3482758620689674</v>
      </c>
      <c r="AC173" s="215">
        <f t="shared" si="20"/>
        <v>0</v>
      </c>
      <c r="AD173" s="215">
        <f t="shared" si="21"/>
        <v>0</v>
      </c>
      <c r="AF173" s="35">
        <v>7.2482758620689669</v>
      </c>
      <c r="AG173" s="35">
        <v>7.3482758620689674</v>
      </c>
      <c r="AH173" s="206">
        <f t="shared" si="22"/>
        <v>0</v>
      </c>
      <c r="AI173" s="206">
        <f t="shared" si="23"/>
        <v>0</v>
      </c>
      <c r="AJ173" s="35">
        <v>7.2482758620689669</v>
      </c>
      <c r="AK173" s="35">
        <v>7.3482758620689674</v>
      </c>
      <c r="AL173" s="206">
        <f t="shared" si="24"/>
        <v>3.3074393580490913E-2</v>
      </c>
      <c r="AM173" s="206">
        <f t="shared" si="25"/>
        <v>3.0417772333606763E-2</v>
      </c>
      <c r="AO173" s="35">
        <v>7.215201468488476</v>
      </c>
      <c r="AP173" s="35">
        <v>7.3178580897353607</v>
      </c>
      <c r="AQ173" s="206">
        <f t="shared" si="26"/>
        <v>0</v>
      </c>
      <c r="AR173" s="206">
        <f t="shared" si="27"/>
        <v>0</v>
      </c>
    </row>
    <row r="174" spans="1:44" s="35" customFormat="1" ht="18" hidden="1" customHeight="1" x14ac:dyDescent="0.2">
      <c r="A174" s="108" t="s">
        <v>49</v>
      </c>
      <c r="B174" s="64"/>
      <c r="C174" s="62">
        <v>7.2657142857142851</v>
      </c>
      <c r="D174" s="62">
        <v>7.2657142857142851</v>
      </c>
      <c r="E174" s="138">
        <v>7.2657142857142851</v>
      </c>
      <c r="F174" s="30">
        <v>7.1787096774193504</v>
      </c>
      <c r="G174" s="138">
        <v>7.0787096774193499</v>
      </c>
      <c r="H174" s="202"/>
      <c r="I174" s="201">
        <v>7.2338465332405555</v>
      </c>
      <c r="J174" s="53"/>
      <c r="K174" s="138">
        <v>7.1376773158632192</v>
      </c>
      <c r="L174" s="202"/>
      <c r="M174" s="201">
        <v>7.12</v>
      </c>
      <c r="N174" s="138">
        <v>7.22</v>
      </c>
      <c r="O174" s="55">
        <v>315000000</v>
      </c>
      <c r="P174" s="163">
        <v>0</v>
      </c>
      <c r="Q174" s="90"/>
      <c r="R174" s="90"/>
      <c r="S174" s="123">
        <v>0</v>
      </c>
      <c r="T174" s="39"/>
      <c r="U174" s="39"/>
      <c r="V174" s="39"/>
      <c r="W174" s="39"/>
      <c r="X174" s="91"/>
      <c r="Y174" s="38"/>
      <c r="AA174" s="65">
        <v>7.0787096774193499</v>
      </c>
      <c r="AB174" s="35">
        <v>7.1787096774193504</v>
      </c>
      <c r="AC174" s="215">
        <f t="shared" si="20"/>
        <v>0</v>
      </c>
      <c r="AD174" s="215">
        <f t="shared" si="21"/>
        <v>0</v>
      </c>
      <c r="AF174" s="35">
        <v>7.0787096774193499</v>
      </c>
      <c r="AG174" s="35">
        <v>7.1787096774193504</v>
      </c>
      <c r="AH174" s="206">
        <f t="shared" si="22"/>
        <v>0</v>
      </c>
      <c r="AI174" s="206">
        <f t="shared" si="23"/>
        <v>0</v>
      </c>
      <c r="AJ174" s="35">
        <v>7.0787096774193499</v>
      </c>
      <c r="AK174" s="35">
        <v>7.1787096774193504</v>
      </c>
      <c r="AL174" s="206">
        <f t="shared" si="24"/>
        <v>-5.8967638443869319E-2</v>
      </c>
      <c r="AM174" s="206">
        <f t="shared" si="25"/>
        <v>-5.5136855821205089E-2</v>
      </c>
      <c r="AO174" s="35">
        <v>7.1376773158632192</v>
      </c>
      <c r="AP174" s="35">
        <v>7.2338465332405555</v>
      </c>
      <c r="AQ174" s="206">
        <f t="shared" si="26"/>
        <v>0</v>
      </c>
      <c r="AR174" s="206">
        <f t="shared" si="27"/>
        <v>0</v>
      </c>
    </row>
    <row r="175" spans="1:44" s="35" customFormat="1" ht="16.5" hidden="1" customHeight="1" x14ac:dyDescent="0.2">
      <c r="A175" s="108" t="s">
        <v>50</v>
      </c>
      <c r="B175" s="64"/>
      <c r="C175" s="62">
        <v>7.1759090909090881</v>
      </c>
      <c r="D175" s="62">
        <v>7.1759090909090881</v>
      </c>
      <c r="E175" s="138">
        <v>7.1759090909090881</v>
      </c>
      <c r="F175" s="144">
        <v>7.1787096774193504</v>
      </c>
      <c r="G175" s="138">
        <v>7.0787096774193499</v>
      </c>
      <c r="H175" s="53"/>
      <c r="I175" s="62">
        <v>7.1435749121245333</v>
      </c>
      <c r="J175" s="53"/>
      <c r="K175" s="138">
        <v>7.0436249537711104</v>
      </c>
      <c r="L175" s="53"/>
      <c r="M175" s="201">
        <v>7.04</v>
      </c>
      <c r="N175" s="138">
        <v>7.14</v>
      </c>
      <c r="O175" s="55">
        <v>330000000</v>
      </c>
      <c r="P175" s="163">
        <v>0</v>
      </c>
      <c r="Q175" s="90"/>
      <c r="R175" s="90"/>
      <c r="S175" s="123">
        <v>0</v>
      </c>
      <c r="T175" s="39"/>
      <c r="U175" s="39"/>
      <c r="V175" s="39"/>
      <c r="W175" s="39"/>
      <c r="X175" s="91"/>
      <c r="Y175" s="38"/>
      <c r="AA175" s="65">
        <v>7.0787096774193499</v>
      </c>
      <c r="AB175" s="35">
        <v>7.1787096774193504</v>
      </c>
      <c r="AC175" s="215">
        <f t="shared" si="20"/>
        <v>0</v>
      </c>
      <c r="AD175" s="215">
        <f t="shared" si="21"/>
        <v>0</v>
      </c>
      <c r="AF175" s="35">
        <v>7.0787096774193499</v>
      </c>
      <c r="AG175" s="35">
        <v>7.1787096774193504</v>
      </c>
      <c r="AH175" s="206">
        <f t="shared" si="22"/>
        <v>0</v>
      </c>
      <c r="AI175" s="206">
        <f t="shared" si="23"/>
        <v>0</v>
      </c>
      <c r="AJ175" s="35">
        <v>7.0787096774193499</v>
      </c>
      <c r="AK175" s="35">
        <v>7.1787096774193504</v>
      </c>
      <c r="AL175" s="206">
        <f t="shared" si="24"/>
        <v>3.5084723648239446E-2</v>
      </c>
      <c r="AM175" s="206">
        <f t="shared" si="25"/>
        <v>3.5134765294817072E-2</v>
      </c>
      <c r="AO175" s="35">
        <v>7.0436249537711104</v>
      </c>
      <c r="AP175" s="35">
        <v>7.1435749121245333</v>
      </c>
      <c r="AQ175" s="206">
        <f t="shared" si="26"/>
        <v>0</v>
      </c>
      <c r="AR175" s="206">
        <f t="shared" si="27"/>
        <v>0</v>
      </c>
    </row>
    <row r="176" spans="1:44" s="35" customFormat="1" ht="16.5" hidden="1" customHeight="1" x14ac:dyDescent="0.2">
      <c r="A176" s="108" t="s">
        <v>51</v>
      </c>
      <c r="B176" s="64"/>
      <c r="C176" s="62">
        <v>7.1120000000000001</v>
      </c>
      <c r="D176" s="62">
        <v>7.1120000000000001</v>
      </c>
      <c r="E176" s="138">
        <v>7.1120000000000001</v>
      </c>
      <c r="F176" s="144">
        <v>7.107096774193554</v>
      </c>
      <c r="G176" s="138">
        <v>7.0199999999999987</v>
      </c>
      <c r="H176" s="53"/>
      <c r="I176" s="62">
        <v>7.0635682209974071</v>
      </c>
      <c r="J176" s="53">
        <v>7.0583970425195375</v>
      </c>
      <c r="K176" s="138">
        <v>6.9908363425569382</v>
      </c>
      <c r="L176" s="53"/>
      <c r="M176" s="201">
        <v>6.99</v>
      </c>
      <c r="N176" s="138">
        <v>7.09</v>
      </c>
      <c r="O176" s="55">
        <v>300000000</v>
      </c>
      <c r="P176" s="163">
        <v>10000000</v>
      </c>
      <c r="Q176" s="90"/>
      <c r="R176" s="90"/>
      <c r="S176" s="123">
        <v>10000000</v>
      </c>
      <c r="T176" s="39"/>
      <c r="U176" s="39"/>
      <c r="V176" s="39"/>
      <c r="W176" s="39"/>
      <c r="X176" s="91"/>
      <c r="Y176" s="38"/>
      <c r="AA176" s="65">
        <v>7.0199999999999987</v>
      </c>
      <c r="AB176" s="35">
        <v>7.107096774193554</v>
      </c>
      <c r="AC176" s="215">
        <f t="shared" si="20"/>
        <v>0</v>
      </c>
      <c r="AD176" s="215">
        <f t="shared" si="21"/>
        <v>0</v>
      </c>
      <c r="AF176" s="35">
        <v>7.0199999999999987</v>
      </c>
      <c r="AG176" s="35">
        <v>7.107096774193554</v>
      </c>
      <c r="AH176" s="206">
        <f t="shared" si="22"/>
        <v>0</v>
      </c>
      <c r="AI176" s="206">
        <f t="shared" si="23"/>
        <v>0</v>
      </c>
      <c r="AJ176" s="35">
        <v>7.0199999999999987</v>
      </c>
      <c r="AK176" s="35">
        <v>7.107096774193554</v>
      </c>
      <c r="AL176" s="206">
        <f t="shared" si="24"/>
        <v>2.9163657443060487E-2</v>
      </c>
      <c r="AM176" s="206">
        <f t="shared" si="25"/>
        <v>4.3528553196146902E-2</v>
      </c>
      <c r="AO176" s="35">
        <v>6.9908363425569382</v>
      </c>
      <c r="AP176" s="35">
        <v>7.0635682209974071</v>
      </c>
      <c r="AQ176" s="206">
        <f t="shared" si="26"/>
        <v>0</v>
      </c>
      <c r="AR176" s="206">
        <f t="shared" si="27"/>
        <v>0</v>
      </c>
    </row>
    <row r="177" spans="1:44" s="35" customFormat="1" ht="16.5" hidden="1" customHeight="1" x14ac:dyDescent="0.2">
      <c r="A177" s="108" t="s">
        <v>86</v>
      </c>
      <c r="B177" s="64"/>
      <c r="C177" s="62">
        <v>7.09</v>
      </c>
      <c r="D177" s="62">
        <v>7.09</v>
      </c>
      <c r="E177" s="138">
        <v>7.09</v>
      </c>
      <c r="F177" s="144">
        <v>7.09</v>
      </c>
      <c r="G177" s="138">
        <v>6.99</v>
      </c>
      <c r="H177" s="53"/>
      <c r="I177" s="62">
        <v>7.084720281558754</v>
      </c>
      <c r="J177" s="53"/>
      <c r="K177" s="138">
        <v>6.9720233850073683</v>
      </c>
      <c r="L177" s="53"/>
      <c r="M177" s="201">
        <v>6.99</v>
      </c>
      <c r="N177" s="138">
        <v>7.09</v>
      </c>
      <c r="O177" s="55">
        <v>330000000</v>
      </c>
      <c r="P177" s="163">
        <v>80000000</v>
      </c>
      <c r="Q177" s="90"/>
      <c r="R177" s="90"/>
      <c r="S177" s="123">
        <v>80000000</v>
      </c>
      <c r="T177" s="39"/>
      <c r="U177" s="39"/>
      <c r="V177" s="39"/>
      <c r="W177" s="39"/>
      <c r="X177" s="91"/>
      <c r="Y177" s="38"/>
      <c r="AA177" s="65">
        <v>6.99</v>
      </c>
      <c r="AB177" s="35">
        <v>7.09</v>
      </c>
      <c r="AC177" s="206">
        <f t="shared" si="20"/>
        <v>0</v>
      </c>
      <c r="AD177" s="206">
        <f t="shared" si="21"/>
        <v>0</v>
      </c>
      <c r="AH177" s="206"/>
      <c r="AI177" s="206"/>
      <c r="AJ177" s="35">
        <v>6.99</v>
      </c>
      <c r="AK177" s="35">
        <v>7.09</v>
      </c>
      <c r="AL177" s="206">
        <f t="shared" si="24"/>
        <v>1.7976614992631923E-2</v>
      </c>
      <c r="AM177" s="206">
        <f t="shared" si="25"/>
        <v>5.279718441245862E-3</v>
      </c>
      <c r="AO177" s="35">
        <v>6.9720233850073683</v>
      </c>
      <c r="AP177" s="35">
        <v>7.084720281558754</v>
      </c>
      <c r="AQ177" s="206">
        <f t="shared" ref="AQ177:AQ180" si="28">+AO177-K177</f>
        <v>0</v>
      </c>
      <c r="AR177" s="206">
        <f t="shared" ref="AR177:AR180" si="29">+AP177-I177</f>
        <v>0</v>
      </c>
    </row>
    <row r="178" spans="1:44" s="35" customFormat="1" ht="16.5" hidden="1" customHeight="1" x14ac:dyDescent="0.2">
      <c r="A178" s="108" t="s">
        <v>87</v>
      </c>
      <c r="B178" s="64"/>
      <c r="C178" s="62">
        <v>7.0717391304347794</v>
      </c>
      <c r="D178" s="62">
        <v>7.0717391304347794</v>
      </c>
      <c r="E178" s="138">
        <v>7.0717391304347794</v>
      </c>
      <c r="F178" s="144">
        <v>7.0719354838709627</v>
      </c>
      <c r="G178" s="138">
        <v>6.9719354838709666</v>
      </c>
      <c r="H178" s="53"/>
      <c r="I178" s="62">
        <v>7.0848980008378497</v>
      </c>
      <c r="J178" s="53"/>
      <c r="K178" s="138">
        <v>6.9612661913447997</v>
      </c>
      <c r="L178" s="53"/>
      <c r="M178" s="201">
        <v>6.97</v>
      </c>
      <c r="N178" s="138">
        <v>7.07</v>
      </c>
      <c r="O178" s="55">
        <v>1015000000</v>
      </c>
      <c r="P178" s="163">
        <v>276500000</v>
      </c>
      <c r="Q178" s="90">
        <v>276500000</v>
      </c>
      <c r="R178" s="90"/>
      <c r="S178" s="123">
        <v>273300000</v>
      </c>
      <c r="T178" s="39"/>
      <c r="U178" s="39"/>
      <c r="V178" s="39"/>
      <c r="W178" s="39"/>
      <c r="X178" s="91"/>
      <c r="Y178" s="38"/>
      <c r="AA178" s="65">
        <v>6.9719354838709666</v>
      </c>
      <c r="AB178" s="35">
        <v>7.0719354838709627</v>
      </c>
      <c r="AC178" s="215">
        <f t="shared" si="20"/>
        <v>0</v>
      </c>
      <c r="AD178" s="215">
        <f t="shared" si="21"/>
        <v>0</v>
      </c>
      <c r="AF178" s="35">
        <v>6.9719354838709666</v>
      </c>
      <c r="AG178" s="35">
        <v>7.0719354838709627</v>
      </c>
      <c r="AH178" s="206">
        <f t="shared" si="22"/>
        <v>0</v>
      </c>
      <c r="AI178" s="206">
        <f t="shared" si="23"/>
        <v>0</v>
      </c>
      <c r="AJ178" s="35">
        <v>6.9719354838709666</v>
      </c>
      <c r="AK178" s="35">
        <v>7.0719354838709627</v>
      </c>
      <c r="AL178" s="206">
        <f t="shared" si="24"/>
        <v>1.0669292526166885E-2</v>
      </c>
      <c r="AM178" s="206">
        <f t="shared" si="25"/>
        <v>-1.2962516966886994E-2</v>
      </c>
      <c r="AO178" s="35">
        <v>6.9612661913447997</v>
      </c>
      <c r="AP178" s="35">
        <v>7.0848980008378497</v>
      </c>
      <c r="AQ178" s="206">
        <f t="shared" si="28"/>
        <v>0</v>
      </c>
      <c r="AR178" s="206">
        <f t="shared" si="29"/>
        <v>0</v>
      </c>
    </row>
    <row r="179" spans="1:44" s="35" customFormat="1" ht="16.5" hidden="1" customHeight="1" x14ac:dyDescent="0.2">
      <c r="A179" s="108" t="s">
        <v>54</v>
      </c>
      <c r="B179" s="64"/>
      <c r="C179" s="62">
        <v>7.07</v>
      </c>
      <c r="D179" s="62">
        <v>7.07</v>
      </c>
      <c r="E179" s="138">
        <v>7.07</v>
      </c>
      <c r="F179" s="144">
        <v>7.07</v>
      </c>
      <c r="G179" s="138">
        <v>6.97</v>
      </c>
      <c r="H179" s="53"/>
      <c r="I179" s="62">
        <v>7.0879385056988733</v>
      </c>
      <c r="J179" s="53"/>
      <c r="K179" s="138">
        <v>6.9686630379584447</v>
      </c>
      <c r="L179" s="53"/>
      <c r="M179" s="201">
        <v>6.97</v>
      </c>
      <c r="N179" s="138">
        <v>7.07</v>
      </c>
      <c r="O179" s="55">
        <v>950000000</v>
      </c>
      <c r="P179" s="163">
        <v>190850000</v>
      </c>
      <c r="Q179" s="90"/>
      <c r="R179" s="90"/>
      <c r="S179" s="123">
        <v>190700000</v>
      </c>
      <c r="T179" s="39"/>
      <c r="U179" s="39"/>
      <c r="V179" s="39"/>
      <c r="W179" s="39"/>
      <c r="X179" s="91"/>
      <c r="Y179" s="38"/>
      <c r="AA179" s="65">
        <v>6.97</v>
      </c>
      <c r="AB179" s="35">
        <v>7.07</v>
      </c>
      <c r="AC179" s="206">
        <f t="shared" si="20"/>
        <v>0</v>
      </c>
      <c r="AD179" s="206">
        <f t="shared" si="21"/>
        <v>0</v>
      </c>
      <c r="AH179" s="206"/>
      <c r="AI179" s="206"/>
      <c r="AJ179" s="35">
        <v>6.97</v>
      </c>
      <c r="AK179" s="35">
        <v>7.07</v>
      </c>
      <c r="AL179" s="206">
        <f t="shared" si="24"/>
        <v>1.3369620415550898E-3</v>
      </c>
      <c r="AM179" s="206">
        <f t="shared" si="25"/>
        <v>-1.7938505698873008E-2</v>
      </c>
      <c r="AO179" s="35">
        <v>6.9686630379584447</v>
      </c>
      <c r="AP179" s="35">
        <v>7.0879385056988733</v>
      </c>
      <c r="AQ179" s="206">
        <f t="shared" si="28"/>
        <v>0</v>
      </c>
      <c r="AR179" s="206">
        <f t="shared" si="29"/>
        <v>0</v>
      </c>
    </row>
    <row r="180" spans="1:44" s="35" customFormat="1" ht="16.5" hidden="1" customHeight="1" x14ac:dyDescent="0.2">
      <c r="A180" s="108" t="s">
        <v>55</v>
      </c>
      <c r="B180" s="64"/>
      <c r="C180" s="62">
        <v>7.07</v>
      </c>
      <c r="D180" s="62">
        <v>7.07</v>
      </c>
      <c r="E180" s="138">
        <v>7.07</v>
      </c>
      <c r="F180" s="144">
        <v>7.07</v>
      </c>
      <c r="G180" s="138">
        <v>6.97</v>
      </c>
      <c r="H180" s="53"/>
      <c r="I180" s="62">
        <v>7.0912508432540315</v>
      </c>
      <c r="J180" s="53"/>
      <c r="K180" s="138">
        <v>6.9814955795897014</v>
      </c>
      <c r="L180" s="53"/>
      <c r="M180" s="201">
        <v>6.97</v>
      </c>
      <c r="N180" s="138">
        <v>7.07</v>
      </c>
      <c r="O180" s="55">
        <v>1100000000</v>
      </c>
      <c r="P180" s="163">
        <v>240100000</v>
      </c>
      <c r="Q180" s="90">
        <v>240100000</v>
      </c>
      <c r="R180" s="90"/>
      <c r="S180" s="123">
        <v>235000000</v>
      </c>
      <c r="T180" s="39"/>
      <c r="U180" s="39"/>
      <c r="V180" s="39"/>
      <c r="W180" s="39"/>
      <c r="X180" s="91"/>
      <c r="Y180" s="38"/>
      <c r="AA180" s="65">
        <v>6.97</v>
      </c>
      <c r="AB180" s="35">
        <v>7.07</v>
      </c>
      <c r="AC180" s="206">
        <f t="shared" si="20"/>
        <v>0</v>
      </c>
      <c r="AD180" s="206">
        <f t="shared" si="21"/>
        <v>0</v>
      </c>
      <c r="AH180" s="206"/>
      <c r="AI180" s="206"/>
      <c r="AJ180" s="35">
        <v>6.97</v>
      </c>
      <c r="AK180" s="35">
        <v>7.07</v>
      </c>
      <c r="AL180" s="206">
        <f t="shared" si="24"/>
        <v>-1.1495579589701599E-2</v>
      </c>
      <c r="AM180" s="206">
        <f t="shared" si="25"/>
        <v>-2.125084325403126E-2</v>
      </c>
      <c r="AO180" s="35">
        <v>6.9814955795897014</v>
      </c>
      <c r="AP180" s="35">
        <v>7.0912508432540315</v>
      </c>
      <c r="AQ180" s="206">
        <f t="shared" si="28"/>
        <v>0</v>
      </c>
      <c r="AR180" s="206">
        <f t="shared" si="29"/>
        <v>0</v>
      </c>
    </row>
    <row r="181" spans="1:44" s="35" customFormat="1" ht="20.25" hidden="1" customHeight="1" x14ac:dyDescent="0.2">
      <c r="A181" s="248" t="s">
        <v>101</v>
      </c>
      <c r="B181" s="64"/>
      <c r="C181" s="65">
        <f t="shared" ref="C181:N181" si="30">AVERAGE(C169:C180)</f>
        <v>7.2864604322069981</v>
      </c>
      <c r="D181" s="65">
        <f t="shared" si="30"/>
        <v>7.2864604322069981</v>
      </c>
      <c r="E181" s="136">
        <f t="shared" si="30"/>
        <v>7.2864604322069981</v>
      </c>
      <c r="F181" s="148">
        <f t="shared" si="30"/>
        <v>7.2806994809047083</v>
      </c>
      <c r="G181" s="136">
        <f t="shared" si="30"/>
        <v>7.1817747497219111</v>
      </c>
      <c r="H181" s="203" t="e">
        <f t="shared" si="30"/>
        <v>#DIV/0!</v>
      </c>
      <c r="I181" s="148">
        <f t="shared" si="30"/>
        <v>7.268853210991332</v>
      </c>
      <c r="J181" s="65">
        <f t="shared" si="30"/>
        <v>7.0583970425195375</v>
      </c>
      <c r="K181" s="136">
        <f>AVERAGE(K169:K180)</f>
        <v>7.1684448853384763</v>
      </c>
      <c r="L181" s="136" t="e">
        <f t="shared" si="30"/>
        <v>#DIV/0!</v>
      </c>
      <c r="M181" s="148">
        <f t="shared" si="30"/>
        <v>7.1649999999999991</v>
      </c>
      <c r="N181" s="136">
        <f t="shared" si="30"/>
        <v>7.2649999999999979</v>
      </c>
      <c r="O181" s="90">
        <f>+SUM(O169:O180)</f>
        <v>5885000000</v>
      </c>
      <c r="P181" s="167">
        <f>+SUM(P169:P180)</f>
        <v>797450000</v>
      </c>
      <c r="Q181" s="90">
        <f>+SUM(Q103:Q114)</f>
        <v>60010948</v>
      </c>
      <c r="R181" s="90">
        <f>+SUM(R103:R114)</f>
        <v>172285575</v>
      </c>
      <c r="S181" s="121">
        <f>+SUM(S169:S180)</f>
        <v>789000000</v>
      </c>
      <c r="T181" s="39"/>
      <c r="U181" s="39"/>
      <c r="V181" s="39"/>
      <c r="W181" s="39"/>
      <c r="X181" s="91"/>
      <c r="Y181" s="38"/>
      <c r="AA181" s="65"/>
    </row>
    <row r="182" spans="1:44" s="35" customFormat="1" ht="20.25" hidden="1" customHeight="1" x14ac:dyDescent="0.2">
      <c r="A182" s="112">
        <v>2009</v>
      </c>
      <c r="B182" s="64"/>
      <c r="C182" s="65"/>
      <c r="D182" s="65"/>
      <c r="E182" s="65"/>
      <c r="F182" s="148"/>
      <c r="G182" s="136"/>
      <c r="H182" s="65"/>
      <c r="I182" s="65"/>
      <c r="J182" s="65"/>
      <c r="K182" s="136"/>
      <c r="L182" s="65"/>
      <c r="M182" s="65"/>
      <c r="N182" s="136"/>
      <c r="O182" s="90"/>
      <c r="P182" s="161"/>
      <c r="Q182" s="90"/>
      <c r="R182" s="90"/>
      <c r="S182" s="121"/>
      <c r="T182" s="39"/>
      <c r="U182" s="39"/>
      <c r="V182" s="39"/>
      <c r="W182" s="39"/>
      <c r="X182" s="91"/>
      <c r="Y182" s="38"/>
      <c r="AA182" s="65"/>
    </row>
    <row r="183" spans="1:44" s="35" customFormat="1" ht="20.25" hidden="1" customHeight="1" x14ac:dyDescent="0.2">
      <c r="A183" s="108" t="s">
        <v>44</v>
      </c>
      <c r="B183" s="64"/>
      <c r="C183" s="62">
        <v>7.07</v>
      </c>
      <c r="D183" s="62">
        <v>7.07</v>
      </c>
      <c r="E183" s="138">
        <v>7.07</v>
      </c>
      <c r="F183" s="30">
        <v>7.07</v>
      </c>
      <c r="G183" s="138">
        <v>6.97</v>
      </c>
      <c r="H183" s="53"/>
      <c r="I183" s="62">
        <v>7.0829942659684946</v>
      </c>
      <c r="J183" s="53"/>
      <c r="K183" s="138">
        <v>6.9815341641629223</v>
      </c>
      <c r="L183" s="53"/>
      <c r="M183" s="62">
        <v>6.97</v>
      </c>
      <c r="N183" s="138">
        <v>7.07</v>
      </c>
      <c r="O183" s="55">
        <v>1050000000</v>
      </c>
      <c r="P183" s="163">
        <v>250000000</v>
      </c>
      <c r="Q183" s="90"/>
      <c r="R183" s="90"/>
      <c r="S183" s="123">
        <v>249500000</v>
      </c>
      <c r="T183" s="39"/>
      <c r="U183" s="39"/>
      <c r="V183" s="39"/>
      <c r="W183" s="39"/>
      <c r="X183" s="91"/>
      <c r="Y183" s="38"/>
      <c r="AA183" s="65"/>
    </row>
    <row r="184" spans="1:44" s="35" customFormat="1" ht="20.25" hidden="1" customHeight="1" x14ac:dyDescent="0.2">
      <c r="A184" s="108" t="s">
        <v>45</v>
      </c>
      <c r="B184" s="64"/>
      <c r="C184" s="62">
        <v>7.07</v>
      </c>
      <c r="D184" s="62">
        <v>7.07</v>
      </c>
      <c r="E184" s="138">
        <v>7.07</v>
      </c>
      <c r="F184" s="30">
        <v>7.07</v>
      </c>
      <c r="G184" s="138">
        <v>6.97</v>
      </c>
      <c r="H184" s="53"/>
      <c r="I184" s="62">
        <v>7.0838762173369005</v>
      </c>
      <c r="J184" s="53"/>
      <c r="K184" s="138">
        <v>6.9805293956489098</v>
      </c>
      <c r="L184" s="53"/>
      <c r="M184" s="62">
        <v>6.97</v>
      </c>
      <c r="N184" s="138">
        <v>7.07</v>
      </c>
      <c r="O184" s="55">
        <v>900000000</v>
      </c>
      <c r="P184" s="163">
        <v>123400000</v>
      </c>
      <c r="Q184" s="90"/>
      <c r="R184" s="90"/>
      <c r="S184" s="123">
        <v>123400000</v>
      </c>
      <c r="T184" s="39"/>
      <c r="U184" s="39"/>
      <c r="V184" s="39"/>
      <c r="W184" s="39"/>
      <c r="X184" s="91"/>
      <c r="Y184" s="38"/>
      <c r="AA184" s="65"/>
    </row>
    <row r="185" spans="1:44" s="35" customFormat="1" ht="20.25" hidden="1" customHeight="1" x14ac:dyDescent="0.2">
      <c r="A185" s="108" t="s">
        <v>46</v>
      </c>
      <c r="B185" s="64"/>
      <c r="C185" s="62">
        <v>7.07</v>
      </c>
      <c r="D185" s="62">
        <v>7.07</v>
      </c>
      <c r="E185" s="138">
        <v>7.07</v>
      </c>
      <c r="F185" s="30">
        <v>7.07</v>
      </c>
      <c r="G185" s="138">
        <v>6.97</v>
      </c>
      <c r="H185" s="53"/>
      <c r="I185" s="62">
        <v>7.0831411487770515</v>
      </c>
      <c r="J185" s="53"/>
      <c r="K185" s="138">
        <v>6.9836934648322533</v>
      </c>
      <c r="L185" s="53"/>
      <c r="M185" s="62">
        <v>6.97</v>
      </c>
      <c r="N185" s="138">
        <v>7.07</v>
      </c>
      <c r="O185" s="55">
        <v>1100000000</v>
      </c>
      <c r="P185" s="163">
        <v>94100000</v>
      </c>
      <c r="Q185" s="90"/>
      <c r="R185" s="90"/>
      <c r="S185" s="123">
        <v>94100000</v>
      </c>
      <c r="T185" s="39"/>
      <c r="U185" s="39"/>
      <c r="V185" s="39"/>
      <c r="W185" s="39"/>
      <c r="X185" s="91"/>
      <c r="Y185" s="38"/>
      <c r="AA185" s="65"/>
    </row>
    <row r="186" spans="1:44" s="35" customFormat="1" ht="20.25" hidden="1" customHeight="1" x14ac:dyDescent="0.2">
      <c r="A186" s="108" t="s">
        <v>47</v>
      </c>
      <c r="B186" s="64"/>
      <c r="C186" s="62">
        <v>7.07</v>
      </c>
      <c r="D186" s="62">
        <v>7.07</v>
      </c>
      <c r="E186" s="138">
        <v>7.07</v>
      </c>
      <c r="F186" s="30">
        <v>7.07</v>
      </c>
      <c r="G186" s="138">
        <v>6.97</v>
      </c>
      <c r="H186" s="53"/>
      <c r="I186" s="62">
        <v>7.0776900610858773</v>
      </c>
      <c r="J186" s="53">
        <v>7.0829942659684946</v>
      </c>
      <c r="K186" s="138">
        <v>6.980972282309077</v>
      </c>
      <c r="L186" s="53"/>
      <c r="M186" s="62">
        <v>6.97</v>
      </c>
      <c r="N186" s="138">
        <v>7.07</v>
      </c>
      <c r="O186" s="55">
        <v>1050000000</v>
      </c>
      <c r="P186" s="163">
        <v>42400000</v>
      </c>
      <c r="Q186" s="90"/>
      <c r="R186" s="90"/>
      <c r="S186" s="123">
        <v>42400000</v>
      </c>
      <c r="T186" s="39"/>
      <c r="U186" s="39"/>
      <c r="V186" s="39"/>
      <c r="W186" s="39"/>
      <c r="X186" s="91"/>
      <c r="Y186" s="38"/>
      <c r="AA186" s="65"/>
    </row>
    <row r="187" spans="1:44" s="35" customFormat="1" ht="20.25" hidden="1" customHeight="1" x14ac:dyDescent="0.2">
      <c r="A187" s="108" t="s">
        <v>48</v>
      </c>
      <c r="B187" s="64"/>
      <c r="C187" s="62">
        <v>7.07</v>
      </c>
      <c r="D187" s="62">
        <v>7.07</v>
      </c>
      <c r="E187" s="138">
        <v>7.07</v>
      </c>
      <c r="F187" s="30">
        <v>7.07</v>
      </c>
      <c r="G187" s="138">
        <v>6.97</v>
      </c>
      <c r="H187" s="53"/>
      <c r="I187" s="103">
        <v>7.0764816886208042</v>
      </c>
      <c r="J187" s="53"/>
      <c r="K187" s="204">
        <v>6.9879920832907594</v>
      </c>
      <c r="L187" s="53"/>
      <c r="M187" s="62">
        <v>6.97</v>
      </c>
      <c r="N187" s="138">
        <v>7.07</v>
      </c>
      <c r="O187" s="55">
        <v>1000000000</v>
      </c>
      <c r="P187" s="163">
        <v>400000</v>
      </c>
      <c r="Q187" s="90"/>
      <c r="R187" s="90"/>
      <c r="S187" s="123">
        <v>400000</v>
      </c>
      <c r="T187" s="39"/>
      <c r="U187" s="39"/>
      <c r="V187" s="39"/>
      <c r="W187" s="39"/>
      <c r="X187" s="91"/>
      <c r="Y187" s="38"/>
      <c r="AA187" s="65"/>
    </row>
    <row r="188" spans="1:44" s="35" customFormat="1" ht="20.25" hidden="1" customHeight="1" x14ac:dyDescent="0.2">
      <c r="A188" s="108" t="s">
        <v>49</v>
      </c>
      <c r="B188" s="64"/>
      <c r="C188" s="62">
        <v>7.07</v>
      </c>
      <c r="D188" s="62">
        <v>7.07</v>
      </c>
      <c r="E188" s="138">
        <v>7.07</v>
      </c>
      <c r="F188" s="30">
        <v>7.07</v>
      </c>
      <c r="G188" s="138">
        <v>6.97</v>
      </c>
      <c r="H188" s="53"/>
      <c r="I188" s="103">
        <v>7.0761904502043391</v>
      </c>
      <c r="J188" s="53"/>
      <c r="K188" s="204">
        <v>6.9868975941047085</v>
      </c>
      <c r="L188" s="53"/>
      <c r="M188" s="62">
        <v>6.97</v>
      </c>
      <c r="N188" s="138">
        <v>7.07</v>
      </c>
      <c r="O188" s="55">
        <v>1050000000</v>
      </c>
      <c r="P188" s="163">
        <v>33800000</v>
      </c>
      <c r="Q188" s="90"/>
      <c r="R188" s="90"/>
      <c r="S188" s="123">
        <v>33800000</v>
      </c>
      <c r="T188" s="39"/>
      <c r="U188" s="39"/>
      <c r="V188" s="39"/>
      <c r="W188" s="39"/>
      <c r="X188" s="91"/>
      <c r="Y188" s="38"/>
      <c r="AA188" s="65"/>
    </row>
    <row r="189" spans="1:44" s="35" customFormat="1" ht="20.25" hidden="1" customHeight="1" x14ac:dyDescent="0.2">
      <c r="A189" s="108" t="s">
        <v>50</v>
      </c>
      <c r="B189" s="64"/>
      <c r="C189" s="62">
        <v>7.07</v>
      </c>
      <c r="D189" s="62">
        <v>7.07</v>
      </c>
      <c r="E189" s="138">
        <v>7.07</v>
      </c>
      <c r="F189" s="30">
        <v>7.07</v>
      </c>
      <c r="G189" s="138">
        <v>6.97</v>
      </c>
      <c r="H189" s="53"/>
      <c r="I189" s="103">
        <v>7.0761876996115571</v>
      </c>
      <c r="J189" s="53"/>
      <c r="K189" s="204">
        <v>6.9992687036382577</v>
      </c>
      <c r="L189" s="53"/>
      <c r="M189" s="62">
        <v>6.97</v>
      </c>
      <c r="N189" s="138">
        <v>7.07</v>
      </c>
      <c r="O189" s="55">
        <v>1000000000</v>
      </c>
      <c r="P189" s="163">
        <v>13000000</v>
      </c>
      <c r="Q189" s="90"/>
      <c r="R189" s="90"/>
      <c r="S189" s="123">
        <v>13000000</v>
      </c>
      <c r="T189" s="39"/>
      <c r="U189" s="39"/>
      <c r="V189" s="39"/>
      <c r="W189" s="39"/>
      <c r="X189" s="91"/>
      <c r="Y189" s="38"/>
      <c r="AA189" s="65"/>
    </row>
    <row r="190" spans="1:44" s="35" customFormat="1" ht="20.25" hidden="1" customHeight="1" x14ac:dyDescent="0.2">
      <c r="A190" s="108" t="s">
        <v>51</v>
      </c>
      <c r="B190" s="64"/>
      <c r="C190" s="62">
        <v>7.07</v>
      </c>
      <c r="D190" s="62">
        <v>7.07</v>
      </c>
      <c r="E190" s="138">
        <v>7.07</v>
      </c>
      <c r="F190" s="30">
        <v>7.07</v>
      </c>
      <c r="G190" s="138">
        <v>6.97</v>
      </c>
      <c r="H190" s="53"/>
      <c r="I190" s="103">
        <v>7.0762987229195113</v>
      </c>
      <c r="J190" s="53"/>
      <c r="K190" s="204">
        <v>6.9985764240645949</v>
      </c>
      <c r="L190" s="53"/>
      <c r="M190" s="62">
        <v>6.97</v>
      </c>
      <c r="N190" s="138">
        <v>7.07</v>
      </c>
      <c r="O190" s="55">
        <v>1000000000</v>
      </c>
      <c r="P190" s="163">
        <v>19200000</v>
      </c>
      <c r="Q190" s="90"/>
      <c r="R190" s="90"/>
      <c r="S190" s="123">
        <v>19200000</v>
      </c>
      <c r="T190" s="39"/>
      <c r="U190" s="39"/>
      <c r="V190" s="39"/>
      <c r="W190" s="39"/>
      <c r="X190" s="91"/>
      <c r="Y190" s="38"/>
      <c r="AA190" s="65"/>
    </row>
    <row r="191" spans="1:44" s="35" customFormat="1" ht="20.25" hidden="1" customHeight="1" x14ac:dyDescent="0.2">
      <c r="A191" s="108" t="s">
        <v>86</v>
      </c>
      <c r="B191" s="64"/>
      <c r="C191" s="62">
        <v>7.07</v>
      </c>
      <c r="D191" s="62">
        <v>7.07</v>
      </c>
      <c r="E191" s="138">
        <v>7.07</v>
      </c>
      <c r="F191" s="30">
        <v>7.07</v>
      </c>
      <c r="G191" s="138">
        <v>6.97</v>
      </c>
      <c r="H191" s="53"/>
      <c r="I191" s="103">
        <v>7.0757753905271521</v>
      </c>
      <c r="J191" s="53"/>
      <c r="K191" s="204">
        <v>6.9962816224954816</v>
      </c>
      <c r="L191" s="53"/>
      <c r="M191" s="62">
        <v>6.97</v>
      </c>
      <c r="N191" s="138">
        <v>7.07</v>
      </c>
      <c r="O191" s="55">
        <v>1100000000</v>
      </c>
      <c r="P191" s="163">
        <v>54000000</v>
      </c>
      <c r="Q191" s="90"/>
      <c r="R191" s="90"/>
      <c r="S191" s="123">
        <v>54000000</v>
      </c>
      <c r="T191" s="39"/>
      <c r="U191" s="39"/>
      <c r="V191" s="39"/>
      <c r="W191" s="39"/>
      <c r="X191" s="91"/>
      <c r="Y191" s="38"/>
      <c r="AA191" s="65"/>
    </row>
    <row r="192" spans="1:44" s="35" customFormat="1" ht="20.25" hidden="1" customHeight="1" x14ac:dyDescent="0.2">
      <c r="A192" s="108" t="s">
        <v>87</v>
      </c>
      <c r="B192" s="64"/>
      <c r="C192" s="62">
        <v>7.07</v>
      </c>
      <c r="D192" s="62">
        <v>7.07</v>
      </c>
      <c r="E192" s="138">
        <v>7.07</v>
      </c>
      <c r="F192" s="30">
        <v>7.07</v>
      </c>
      <c r="G192" s="138">
        <v>6.97</v>
      </c>
      <c r="H192" s="53"/>
      <c r="I192" s="205">
        <v>7.0754715409261406</v>
      </c>
      <c r="J192" s="53"/>
      <c r="K192" s="204">
        <v>7.0017713878366674</v>
      </c>
      <c r="L192" s="53"/>
      <c r="M192" s="62">
        <v>6.97</v>
      </c>
      <c r="N192" s="138">
        <v>7.07</v>
      </c>
      <c r="O192" s="55">
        <v>1100000000</v>
      </c>
      <c r="P192" s="163">
        <v>71500000</v>
      </c>
      <c r="Q192" s="90"/>
      <c r="R192" s="90"/>
      <c r="S192" s="123">
        <v>71500000</v>
      </c>
      <c r="T192" s="39"/>
      <c r="U192" s="39"/>
      <c r="V192" s="39"/>
      <c r="W192" s="39"/>
      <c r="X192" s="91"/>
      <c r="Y192" s="38"/>
      <c r="AA192" s="65"/>
    </row>
    <row r="193" spans="1:35" s="35" customFormat="1" ht="20.25" hidden="1" customHeight="1" x14ac:dyDescent="0.2">
      <c r="A193" s="108" t="s">
        <v>54</v>
      </c>
      <c r="B193" s="64"/>
      <c r="C193" s="62">
        <v>7.07</v>
      </c>
      <c r="D193" s="62">
        <v>7.07</v>
      </c>
      <c r="E193" s="138">
        <v>7.07</v>
      </c>
      <c r="F193" s="30">
        <v>7.07</v>
      </c>
      <c r="G193" s="138">
        <v>6.97</v>
      </c>
      <c r="H193" s="53"/>
      <c r="I193" s="62">
        <v>7.0763394750095987</v>
      </c>
      <c r="J193" s="53"/>
      <c r="K193" s="138">
        <v>7.008634888723372</v>
      </c>
      <c r="L193" s="53"/>
      <c r="M193" s="62">
        <v>6.97</v>
      </c>
      <c r="N193" s="138">
        <v>7.07</v>
      </c>
      <c r="O193" s="55">
        <v>1000000000</v>
      </c>
      <c r="P193" s="163">
        <v>105200000</v>
      </c>
      <c r="Q193" s="90"/>
      <c r="R193" s="90"/>
      <c r="S193" s="123">
        <v>105200000</v>
      </c>
      <c r="T193" s="39"/>
      <c r="U193" s="39"/>
      <c r="V193" s="39"/>
      <c r="W193" s="39"/>
      <c r="X193" s="91"/>
      <c r="Y193" s="38"/>
      <c r="AA193" s="65"/>
    </row>
    <row r="194" spans="1:35" s="35" customFormat="1" ht="20.25" hidden="1" customHeight="1" x14ac:dyDescent="0.2">
      <c r="A194" s="108" t="s">
        <v>55</v>
      </c>
      <c r="B194" s="64"/>
      <c r="C194" s="62">
        <v>7.07</v>
      </c>
      <c r="D194" s="62">
        <v>7.07</v>
      </c>
      <c r="E194" s="138">
        <v>7.07</v>
      </c>
      <c r="F194" s="30">
        <v>7.07</v>
      </c>
      <c r="G194" s="138">
        <v>6.97</v>
      </c>
      <c r="H194" s="53"/>
      <c r="I194" s="62">
        <v>7.0755009296333817</v>
      </c>
      <c r="J194" s="53"/>
      <c r="K194" s="138">
        <v>7.0112583317032762</v>
      </c>
      <c r="L194" s="53"/>
      <c r="M194" s="62">
        <v>6.97</v>
      </c>
      <c r="N194" s="138">
        <v>7.07</v>
      </c>
      <c r="O194" s="55">
        <v>1100000000</v>
      </c>
      <c r="P194" s="163">
        <v>140600000</v>
      </c>
      <c r="Q194" s="90"/>
      <c r="R194" s="90"/>
      <c r="S194" s="123">
        <v>140600000</v>
      </c>
      <c r="T194" s="39"/>
      <c r="U194" s="39"/>
      <c r="V194" s="39"/>
      <c r="W194" s="39"/>
      <c r="X194" s="91"/>
      <c r="Y194" s="38"/>
      <c r="AA194" s="65"/>
    </row>
    <row r="195" spans="1:35" s="35" customFormat="1" ht="20.25" hidden="1" customHeight="1" x14ac:dyDescent="0.2">
      <c r="A195" s="248" t="s">
        <v>101</v>
      </c>
      <c r="B195" s="64"/>
      <c r="C195" s="65">
        <f t="shared" ref="C195:N195" si="31">AVERAGE(C183:C194)</f>
        <v>7.07</v>
      </c>
      <c r="D195" s="65">
        <f t="shared" si="31"/>
        <v>7.07</v>
      </c>
      <c r="E195" s="136">
        <f t="shared" si="31"/>
        <v>7.07</v>
      </c>
      <c r="F195" s="148">
        <f t="shared" si="31"/>
        <v>7.07</v>
      </c>
      <c r="G195" s="136">
        <f t="shared" si="31"/>
        <v>6.97</v>
      </c>
      <c r="H195" s="203" t="e">
        <f t="shared" si="31"/>
        <v>#DIV/0!</v>
      </c>
      <c r="I195" s="148">
        <f t="shared" si="31"/>
        <v>7.0779956325517341</v>
      </c>
      <c r="J195" s="65">
        <f t="shared" si="31"/>
        <v>7.0829942659684946</v>
      </c>
      <c r="K195" s="136">
        <f t="shared" si="31"/>
        <v>6.9931175285675238</v>
      </c>
      <c r="L195" s="136" t="e">
        <f t="shared" si="31"/>
        <v>#DIV/0!</v>
      </c>
      <c r="M195" s="148">
        <f t="shared" si="31"/>
        <v>6.97</v>
      </c>
      <c r="N195" s="136">
        <f t="shared" si="31"/>
        <v>7.07</v>
      </c>
      <c r="O195" s="90">
        <f>+SUM(O183:O194)</f>
        <v>12450000000</v>
      </c>
      <c r="P195" s="167">
        <f>+SUM(P183:P194)</f>
        <v>947600000</v>
      </c>
      <c r="Q195" s="90">
        <f>+SUM(Q117:Q128)</f>
        <v>60010948</v>
      </c>
      <c r="R195" s="90">
        <f>+SUM(R117:R128)</f>
        <v>172285575</v>
      </c>
      <c r="S195" s="121">
        <f>+SUM(S183:S194)</f>
        <v>947100000</v>
      </c>
      <c r="T195" s="39"/>
      <c r="U195" s="39"/>
      <c r="V195" s="39"/>
      <c r="W195" s="39"/>
      <c r="X195" s="91"/>
      <c r="Y195" s="38"/>
      <c r="AA195" s="147" t="s">
        <v>93</v>
      </c>
    </row>
    <row r="196" spans="1:35" s="35" customFormat="1" ht="20.25" customHeight="1" x14ac:dyDescent="0.2">
      <c r="A196" s="112">
        <v>2010</v>
      </c>
      <c r="B196" s="64"/>
      <c r="C196" s="65"/>
      <c r="D196" s="65"/>
      <c r="E196" s="136"/>
      <c r="F196" s="148"/>
      <c r="G196" s="136"/>
      <c r="H196" s="65"/>
      <c r="I196" s="65"/>
      <c r="J196" s="65"/>
      <c r="K196" s="136"/>
      <c r="L196" s="65"/>
      <c r="M196" s="65"/>
      <c r="N196" s="136"/>
      <c r="O196" s="90"/>
      <c r="P196" s="161"/>
      <c r="Q196" s="90"/>
      <c r="R196" s="90"/>
      <c r="S196" s="121"/>
      <c r="T196" s="39"/>
      <c r="U196" s="39"/>
      <c r="V196" s="39"/>
      <c r="W196" s="39"/>
      <c r="X196" s="91"/>
      <c r="Y196" s="38"/>
      <c r="AA196" s="65"/>
      <c r="AF196" s="35" t="s">
        <v>95</v>
      </c>
    </row>
    <row r="197" spans="1:35" s="35" customFormat="1" ht="20.25" hidden="1" customHeight="1" outlineLevel="1" x14ac:dyDescent="0.2">
      <c r="A197" s="108" t="s">
        <v>44</v>
      </c>
      <c r="B197" s="64"/>
      <c r="C197" s="62">
        <v>7.07</v>
      </c>
      <c r="D197" s="62">
        <v>7.07</v>
      </c>
      <c r="E197" s="138">
        <v>7.07</v>
      </c>
      <c r="F197" s="30">
        <v>7.07</v>
      </c>
      <c r="G197" s="138">
        <v>6.97</v>
      </c>
      <c r="H197" s="53"/>
      <c r="I197" s="62">
        <v>7.0761896839411422</v>
      </c>
      <c r="J197" s="53"/>
      <c r="K197" s="138">
        <v>7.0275983638980186</v>
      </c>
      <c r="L197" s="53"/>
      <c r="M197" s="62">
        <v>6.97</v>
      </c>
      <c r="N197" s="138">
        <v>7.07</v>
      </c>
      <c r="O197" s="55">
        <v>950000000</v>
      </c>
      <c r="P197" s="163">
        <v>134000000</v>
      </c>
      <c r="Q197" s="90"/>
      <c r="R197" s="90"/>
      <c r="S197" s="123">
        <v>134000000</v>
      </c>
      <c r="T197" s="39"/>
      <c r="U197" s="39"/>
      <c r="V197" s="39"/>
      <c r="W197" s="39"/>
      <c r="X197" s="91"/>
      <c r="Y197" s="38"/>
      <c r="AA197" s="65">
        <v>6.97</v>
      </c>
      <c r="AB197" s="35">
        <v>7.07</v>
      </c>
      <c r="AC197" s="215">
        <f t="shared" ref="AC197:AC208" si="32">+AA197-G197</f>
        <v>0</v>
      </c>
      <c r="AD197" s="215">
        <f t="shared" ref="AD197:AD208" si="33">+AB197-F197</f>
        <v>0</v>
      </c>
      <c r="AH197" s="206"/>
      <c r="AI197" s="206"/>
    </row>
    <row r="198" spans="1:35" s="35" customFormat="1" ht="20.25" hidden="1" customHeight="1" outlineLevel="1" x14ac:dyDescent="0.2">
      <c r="A198" s="108" t="s">
        <v>45</v>
      </c>
      <c r="B198" s="64"/>
      <c r="C198" s="62">
        <v>7.07</v>
      </c>
      <c r="D198" s="62">
        <v>7.07</v>
      </c>
      <c r="E198" s="138">
        <v>7.07</v>
      </c>
      <c r="F198" s="30">
        <v>7.07</v>
      </c>
      <c r="G198" s="138">
        <v>6.97</v>
      </c>
      <c r="H198" s="53"/>
      <c r="I198" s="62">
        <v>7.0754233678639284</v>
      </c>
      <c r="J198" s="53"/>
      <c r="K198" s="138">
        <v>7.0172678340034178</v>
      </c>
      <c r="L198" s="53"/>
      <c r="M198" s="62">
        <v>6.97</v>
      </c>
      <c r="N198" s="138">
        <v>7.07</v>
      </c>
      <c r="O198" s="55">
        <v>900000000</v>
      </c>
      <c r="P198" s="163">
        <v>207900000</v>
      </c>
      <c r="Q198" s="90"/>
      <c r="R198" s="90"/>
      <c r="S198" s="123">
        <v>207900000</v>
      </c>
      <c r="T198" s="39"/>
      <c r="U198" s="39"/>
      <c r="V198" s="39"/>
      <c r="W198" s="39"/>
      <c r="X198" s="91"/>
      <c r="Y198" s="38"/>
      <c r="AA198" s="65">
        <v>6.97</v>
      </c>
      <c r="AB198" s="35">
        <v>7.07</v>
      </c>
      <c r="AC198" s="215">
        <f t="shared" si="32"/>
        <v>0</v>
      </c>
      <c r="AD198" s="215">
        <f t="shared" si="33"/>
        <v>0</v>
      </c>
      <c r="AH198" s="206"/>
      <c r="AI198" s="206"/>
    </row>
    <row r="199" spans="1:35" s="35" customFormat="1" ht="20.25" hidden="1" customHeight="1" outlineLevel="1" x14ac:dyDescent="0.2">
      <c r="A199" s="108" t="s">
        <v>46</v>
      </c>
      <c r="B199" s="64"/>
      <c r="C199" s="62">
        <v>7.07</v>
      </c>
      <c r="D199" s="62">
        <v>7.07</v>
      </c>
      <c r="E199" s="138">
        <v>7.07</v>
      </c>
      <c r="F199" s="30">
        <v>7.07</v>
      </c>
      <c r="G199" s="138">
        <v>6.97</v>
      </c>
      <c r="H199" s="53"/>
      <c r="I199" s="62">
        <v>7.0752036811516721</v>
      </c>
      <c r="J199" s="53"/>
      <c r="K199" s="138">
        <v>7.0317806611426601</v>
      </c>
      <c r="L199" s="53"/>
      <c r="M199" s="62">
        <v>6.97</v>
      </c>
      <c r="N199" s="138">
        <v>7.07</v>
      </c>
      <c r="O199" s="55">
        <v>1150000000</v>
      </c>
      <c r="P199" s="163">
        <v>180700000</v>
      </c>
      <c r="Q199" s="90"/>
      <c r="R199" s="90"/>
      <c r="S199" s="123">
        <v>180700000</v>
      </c>
      <c r="T199" s="39"/>
      <c r="U199" s="39"/>
      <c r="V199" s="39"/>
      <c r="W199" s="39"/>
      <c r="X199" s="91"/>
      <c r="Y199" s="38"/>
      <c r="AA199" s="65">
        <v>6.97</v>
      </c>
      <c r="AB199" s="35">
        <v>7.07</v>
      </c>
      <c r="AC199" s="215">
        <f t="shared" si="32"/>
        <v>0</v>
      </c>
      <c r="AD199" s="215">
        <f t="shared" si="33"/>
        <v>0</v>
      </c>
      <c r="AH199" s="206"/>
      <c r="AI199" s="206"/>
    </row>
    <row r="200" spans="1:35" s="35" customFormat="1" ht="20.25" hidden="1" customHeight="1" outlineLevel="1" x14ac:dyDescent="0.2">
      <c r="A200" s="108" t="s">
        <v>47</v>
      </c>
      <c r="B200" s="64"/>
      <c r="C200" s="62">
        <v>7.07</v>
      </c>
      <c r="D200" s="62">
        <v>7.07</v>
      </c>
      <c r="E200" s="138">
        <v>7.07</v>
      </c>
      <c r="F200" s="30">
        <v>7.07</v>
      </c>
      <c r="G200" s="138">
        <v>6.97</v>
      </c>
      <c r="H200" s="53"/>
      <c r="I200" s="62">
        <v>7.0701997125159552</v>
      </c>
      <c r="J200" s="53"/>
      <c r="K200" s="138">
        <v>7.0301681385479009</v>
      </c>
      <c r="L200" s="53"/>
      <c r="M200" s="62">
        <v>6.97</v>
      </c>
      <c r="N200" s="138">
        <v>7.07</v>
      </c>
      <c r="O200" s="55">
        <v>1050000000</v>
      </c>
      <c r="P200" s="163">
        <v>57100000</v>
      </c>
      <c r="Q200" s="90"/>
      <c r="R200" s="90"/>
      <c r="S200" s="123">
        <v>57100000</v>
      </c>
      <c r="T200" s="39"/>
      <c r="U200" s="39"/>
      <c r="V200" s="39"/>
      <c r="W200" s="39"/>
      <c r="X200" s="91"/>
      <c r="Y200" s="38"/>
      <c r="AA200" s="65">
        <v>6.97</v>
      </c>
      <c r="AB200" s="35">
        <v>7.07</v>
      </c>
      <c r="AC200" s="215">
        <f t="shared" si="32"/>
        <v>0</v>
      </c>
      <c r="AD200" s="215">
        <f t="shared" si="33"/>
        <v>0</v>
      </c>
      <c r="AH200" s="206"/>
      <c r="AI200" s="206"/>
    </row>
    <row r="201" spans="1:35" s="35" customFormat="1" ht="20.25" hidden="1" customHeight="1" outlineLevel="1" x14ac:dyDescent="0.2">
      <c r="A201" s="108" t="s">
        <v>48</v>
      </c>
      <c r="B201" s="64"/>
      <c r="C201" s="62">
        <v>7.07</v>
      </c>
      <c r="D201" s="62">
        <v>7.07</v>
      </c>
      <c r="E201" s="138">
        <v>7.07</v>
      </c>
      <c r="F201" s="30">
        <v>7.07</v>
      </c>
      <c r="G201" s="138">
        <v>6.97</v>
      </c>
      <c r="H201" s="53"/>
      <c r="I201" s="62">
        <v>7.0729084519167795</v>
      </c>
      <c r="J201" s="53"/>
      <c r="K201" s="138">
        <v>7.0295660594069549</v>
      </c>
      <c r="L201" s="53"/>
      <c r="M201" s="62">
        <v>6.97</v>
      </c>
      <c r="N201" s="138">
        <v>7.07</v>
      </c>
      <c r="O201" s="55">
        <v>1050000000</v>
      </c>
      <c r="P201" s="163">
        <v>12800000</v>
      </c>
      <c r="Q201" s="90"/>
      <c r="R201" s="90"/>
      <c r="S201" s="123">
        <v>12800000</v>
      </c>
      <c r="T201" s="39"/>
      <c r="U201" s="39"/>
      <c r="V201" s="39"/>
      <c r="W201" s="39"/>
      <c r="X201" s="91"/>
      <c r="Y201" s="38"/>
      <c r="AA201" s="65">
        <v>6.97</v>
      </c>
      <c r="AB201" s="35">
        <v>7.07</v>
      </c>
      <c r="AC201" s="215">
        <f t="shared" si="32"/>
        <v>0</v>
      </c>
      <c r="AD201" s="215">
        <f t="shared" si="33"/>
        <v>0</v>
      </c>
      <c r="AH201" s="206"/>
      <c r="AI201" s="206"/>
    </row>
    <row r="202" spans="1:35" s="35" customFormat="1" ht="20.25" hidden="1" customHeight="1" outlineLevel="1" x14ac:dyDescent="0.2">
      <c r="A202" s="108" t="s">
        <v>49</v>
      </c>
      <c r="B202" s="64"/>
      <c r="C202" s="62">
        <v>7.07</v>
      </c>
      <c r="D202" s="62">
        <v>7.07</v>
      </c>
      <c r="E202" s="138">
        <v>7.07</v>
      </c>
      <c r="F202" s="30">
        <v>7.07</v>
      </c>
      <c r="G202" s="138">
        <v>6.97</v>
      </c>
      <c r="H202" s="53"/>
      <c r="I202" s="62">
        <v>7.0741688365680222</v>
      </c>
      <c r="J202" s="53"/>
      <c r="K202" s="138">
        <v>7.0307372638674908</v>
      </c>
      <c r="L202" s="53"/>
      <c r="M202" s="62">
        <v>6.97</v>
      </c>
      <c r="N202" s="138">
        <v>7.07</v>
      </c>
      <c r="O202" s="55">
        <v>1000000000</v>
      </c>
      <c r="P202" s="163">
        <v>54600000</v>
      </c>
      <c r="Q202" s="90"/>
      <c r="R202" s="90"/>
      <c r="S202" s="123">
        <v>54600000</v>
      </c>
      <c r="T202" s="39"/>
      <c r="U202" s="39"/>
      <c r="V202" s="39"/>
      <c r="W202" s="39"/>
      <c r="X202" s="91"/>
      <c r="Y202" s="38"/>
      <c r="AA202" s="65">
        <v>6.97</v>
      </c>
      <c r="AB202" s="35">
        <v>7.07</v>
      </c>
      <c r="AC202" s="215">
        <f t="shared" si="32"/>
        <v>0</v>
      </c>
      <c r="AD202" s="215">
        <f t="shared" si="33"/>
        <v>0</v>
      </c>
      <c r="AH202" s="206"/>
      <c r="AI202" s="206"/>
    </row>
    <row r="203" spans="1:35" s="35" customFormat="1" ht="20.25" hidden="1" customHeight="1" outlineLevel="1" x14ac:dyDescent="0.2">
      <c r="A203" s="108" t="s">
        <v>50</v>
      </c>
      <c r="B203" s="64"/>
      <c r="C203" s="62">
        <v>7.07</v>
      </c>
      <c r="D203" s="62">
        <v>7.07</v>
      </c>
      <c r="E203" s="138">
        <v>7.07</v>
      </c>
      <c r="F203" s="30">
        <v>7.07</v>
      </c>
      <c r="G203" s="138">
        <v>6.97</v>
      </c>
      <c r="H203" s="53"/>
      <c r="I203" s="62">
        <v>7.0710176318445761</v>
      </c>
      <c r="J203" s="53"/>
      <c r="K203" s="138">
        <v>7.0347107713571297</v>
      </c>
      <c r="L203" s="53"/>
      <c r="M203" s="62">
        <v>6.97</v>
      </c>
      <c r="N203" s="138">
        <v>7.07</v>
      </c>
      <c r="O203" s="55">
        <v>1050000000</v>
      </c>
      <c r="P203" s="163">
        <v>28100000</v>
      </c>
      <c r="Q203" s="90"/>
      <c r="R203" s="90"/>
      <c r="S203" s="123">
        <v>28100000</v>
      </c>
      <c r="T203" s="39"/>
      <c r="U203" s="39"/>
      <c r="V203" s="39"/>
      <c r="W203" s="39"/>
      <c r="X203" s="91"/>
      <c r="Y203" s="38"/>
      <c r="AA203" s="65">
        <v>6.97</v>
      </c>
      <c r="AB203" s="35">
        <v>7.07</v>
      </c>
      <c r="AC203" s="215">
        <f t="shared" si="32"/>
        <v>0</v>
      </c>
      <c r="AD203" s="215">
        <f t="shared" si="33"/>
        <v>0</v>
      </c>
      <c r="AH203" s="206"/>
      <c r="AI203" s="206"/>
    </row>
    <row r="204" spans="1:35" s="35" customFormat="1" ht="20.25" hidden="1" customHeight="1" outlineLevel="1" x14ac:dyDescent="0.2">
      <c r="A204" s="108" t="s">
        <v>51</v>
      </c>
      <c r="B204" s="64"/>
      <c r="C204" s="62">
        <v>7.07</v>
      </c>
      <c r="D204" s="62">
        <v>7.07</v>
      </c>
      <c r="E204" s="138">
        <v>7.07</v>
      </c>
      <c r="F204" s="30">
        <v>7.07</v>
      </c>
      <c r="G204" s="138">
        <v>6.97</v>
      </c>
      <c r="H204" s="53"/>
      <c r="I204" s="62">
        <v>7.0723599000983572</v>
      </c>
      <c r="J204" s="53"/>
      <c r="K204" s="138">
        <v>7.0310424525384452</v>
      </c>
      <c r="L204" s="53"/>
      <c r="M204" s="62">
        <v>6.97</v>
      </c>
      <c r="N204" s="138">
        <v>7.07</v>
      </c>
      <c r="O204" s="55">
        <v>1050000000</v>
      </c>
      <c r="P204" s="163">
        <v>18100000</v>
      </c>
      <c r="Q204" s="90"/>
      <c r="R204" s="90"/>
      <c r="S204" s="123">
        <v>18100000</v>
      </c>
      <c r="T204" s="39"/>
      <c r="U204" s="39"/>
      <c r="V204" s="39"/>
      <c r="W204" s="39"/>
      <c r="X204" s="91"/>
      <c r="Y204" s="38"/>
      <c r="AA204" s="65">
        <v>6.97</v>
      </c>
      <c r="AB204" s="35">
        <v>7.07</v>
      </c>
      <c r="AC204" s="215">
        <f t="shared" si="32"/>
        <v>0</v>
      </c>
      <c r="AD204" s="215">
        <f t="shared" si="33"/>
        <v>0</v>
      </c>
      <c r="AH204" s="206"/>
      <c r="AI204" s="206"/>
    </row>
    <row r="205" spans="1:35" s="35" customFormat="1" ht="20.25" hidden="1" customHeight="1" outlineLevel="1" x14ac:dyDescent="0.2">
      <c r="A205" s="108" t="s">
        <v>86</v>
      </c>
      <c r="B205" s="64"/>
      <c r="C205" s="62">
        <v>7.07</v>
      </c>
      <c r="D205" s="62">
        <v>7.07</v>
      </c>
      <c r="E205" s="138">
        <v>7.07</v>
      </c>
      <c r="F205" s="30">
        <v>7.07</v>
      </c>
      <c r="G205" s="138">
        <v>6.97</v>
      </c>
      <c r="H205" s="53"/>
      <c r="I205" s="103">
        <v>7.0696600571131647</v>
      </c>
      <c r="J205" s="53"/>
      <c r="K205" s="138">
        <v>7.0346319873911636</v>
      </c>
      <c r="L205" s="53"/>
      <c r="M205" s="62">
        <v>6.97</v>
      </c>
      <c r="N205" s="138">
        <v>7.07</v>
      </c>
      <c r="O205" s="55">
        <v>1100000000</v>
      </c>
      <c r="P205" s="163">
        <v>33500000</v>
      </c>
      <c r="Q205" s="90"/>
      <c r="R205" s="90"/>
      <c r="S205" s="123">
        <v>33500000</v>
      </c>
      <c r="T205" s="39"/>
      <c r="U205" s="39"/>
      <c r="V205" s="39"/>
      <c r="W205" s="39"/>
      <c r="X205" s="91"/>
      <c r="Y205" s="38"/>
      <c r="AA205" s="65">
        <v>6.97</v>
      </c>
      <c r="AB205" s="35">
        <v>7.07</v>
      </c>
      <c r="AC205" s="215">
        <f t="shared" si="32"/>
        <v>0</v>
      </c>
      <c r="AD205" s="215">
        <f t="shared" si="33"/>
        <v>0</v>
      </c>
      <c r="AH205" s="206"/>
      <c r="AI205" s="206"/>
    </row>
    <row r="206" spans="1:35" s="35" customFormat="1" ht="20.25" hidden="1" customHeight="1" outlineLevel="1" x14ac:dyDescent="0.2">
      <c r="A206" s="108" t="s">
        <v>87</v>
      </c>
      <c r="B206" s="64"/>
      <c r="C206" s="62">
        <v>7.07</v>
      </c>
      <c r="D206" s="62">
        <v>7.07</v>
      </c>
      <c r="E206" s="138">
        <v>7.07</v>
      </c>
      <c r="F206" s="30">
        <v>7.07</v>
      </c>
      <c r="G206" s="138">
        <v>6.97</v>
      </c>
      <c r="H206" s="53"/>
      <c r="I206" s="103">
        <v>7.0708919511120216</v>
      </c>
      <c r="J206" s="53"/>
      <c r="K206" s="138">
        <v>7.0381529352131613</v>
      </c>
      <c r="L206" s="53"/>
      <c r="M206" s="62">
        <v>6.97</v>
      </c>
      <c r="N206" s="138">
        <v>7.07</v>
      </c>
      <c r="O206" s="55">
        <v>1050000000</v>
      </c>
      <c r="P206" s="163">
        <v>23100000</v>
      </c>
      <c r="Q206" s="90"/>
      <c r="R206" s="90"/>
      <c r="S206" s="123">
        <v>23100000</v>
      </c>
      <c r="T206" s="39"/>
      <c r="U206" s="39"/>
      <c r="V206" s="39"/>
      <c r="W206" s="39"/>
      <c r="X206" s="91"/>
      <c r="Y206" s="38"/>
      <c r="AA206" s="65">
        <v>6.97</v>
      </c>
      <c r="AB206" s="35">
        <v>7.07</v>
      </c>
      <c r="AC206" s="215">
        <f t="shared" si="32"/>
        <v>0</v>
      </c>
      <c r="AD206" s="215">
        <f t="shared" si="33"/>
        <v>0</v>
      </c>
      <c r="AH206" s="206"/>
      <c r="AI206" s="206"/>
    </row>
    <row r="207" spans="1:35" s="35" customFormat="1" ht="20.25" hidden="1" customHeight="1" outlineLevel="1" x14ac:dyDescent="0.2">
      <c r="A207" s="108" t="s">
        <v>54</v>
      </c>
      <c r="B207" s="64"/>
      <c r="C207" s="62">
        <v>7.0671428571428567</v>
      </c>
      <c r="D207" s="62">
        <v>7.07</v>
      </c>
      <c r="E207" s="138">
        <v>7.06</v>
      </c>
      <c r="F207" s="30">
        <v>7.067666666666665</v>
      </c>
      <c r="G207" s="138">
        <v>6.9676666666666689</v>
      </c>
      <c r="H207" s="53"/>
      <c r="I207" s="62">
        <v>7.0658580895747001</v>
      </c>
      <c r="J207" s="53"/>
      <c r="K207" s="138">
        <v>7.0019896315416581</v>
      </c>
      <c r="L207" s="53"/>
      <c r="M207" s="62">
        <v>6.96</v>
      </c>
      <c r="N207" s="138">
        <v>7.06</v>
      </c>
      <c r="O207" s="55">
        <v>1050000000</v>
      </c>
      <c r="P207" s="163">
        <v>7100000</v>
      </c>
      <c r="Q207" s="90"/>
      <c r="R207" s="90"/>
      <c r="S207" s="123">
        <v>7100000</v>
      </c>
      <c r="T207" s="39"/>
      <c r="U207" s="39"/>
      <c r="V207" s="39"/>
      <c r="W207" s="39"/>
      <c r="X207" s="91"/>
      <c r="Y207" s="38"/>
      <c r="AA207" s="65">
        <v>6.9676666666666689</v>
      </c>
      <c r="AB207" s="35">
        <v>7.067666666666665</v>
      </c>
      <c r="AC207" s="215">
        <f t="shared" si="32"/>
        <v>0</v>
      </c>
      <c r="AD207" s="215">
        <f t="shared" si="33"/>
        <v>0</v>
      </c>
      <c r="AF207" s="35">
        <v>6.9676666666666689</v>
      </c>
      <c r="AG207" s="35">
        <v>7.067666666666665</v>
      </c>
      <c r="AH207" s="206">
        <f t="shared" ref="AH207:AH208" si="34">+AF207-AA207</f>
        <v>0</v>
      </c>
      <c r="AI207" s="206">
        <f t="shared" ref="AI207:AI208" si="35">+AG207-AB207</f>
        <v>0</v>
      </c>
    </row>
    <row r="208" spans="1:35" s="35" customFormat="1" ht="20.25" hidden="1" customHeight="1" outlineLevel="1" x14ac:dyDescent="0.2">
      <c r="A208" s="108" t="s">
        <v>55</v>
      </c>
      <c r="B208" s="64"/>
      <c r="C208" s="62">
        <v>7.0465217391304336</v>
      </c>
      <c r="D208" s="62">
        <v>7.0465217391304336</v>
      </c>
      <c r="E208" s="138">
        <v>7.0465217391304336</v>
      </c>
      <c r="F208" s="30">
        <v>7.0477419354838675</v>
      </c>
      <c r="G208" s="138">
        <v>6.9477419354838705</v>
      </c>
      <c r="H208" s="53"/>
      <c r="I208" s="62">
        <v>7.0344843879096555</v>
      </c>
      <c r="J208" s="53"/>
      <c r="K208" s="138">
        <v>6.9414382778866219</v>
      </c>
      <c r="L208" s="53"/>
      <c r="M208" s="62">
        <v>6.94</v>
      </c>
      <c r="N208" s="138">
        <v>7.04</v>
      </c>
      <c r="O208" s="55">
        <v>1150000000</v>
      </c>
      <c r="P208" s="163">
        <v>4000000</v>
      </c>
      <c r="Q208" s="90"/>
      <c r="R208" s="90"/>
      <c r="S208" s="123">
        <v>4000000</v>
      </c>
      <c r="T208" s="39"/>
      <c r="U208" s="39"/>
      <c r="V208" s="39"/>
      <c r="W208" s="39"/>
      <c r="X208" s="91"/>
      <c r="Y208" s="38"/>
      <c r="AA208" s="65">
        <v>6.9477419354838705</v>
      </c>
      <c r="AB208" s="35">
        <v>7.0477419354838675</v>
      </c>
      <c r="AC208" s="215">
        <f t="shared" si="32"/>
        <v>0</v>
      </c>
      <c r="AD208" s="215">
        <f t="shared" si="33"/>
        <v>0</v>
      </c>
      <c r="AF208" s="35">
        <v>6.9477419354838705</v>
      </c>
      <c r="AG208" s="35">
        <v>7.0477419354838675</v>
      </c>
      <c r="AH208" s="206">
        <f t="shared" si="34"/>
        <v>0</v>
      </c>
      <c r="AI208" s="206">
        <f t="shared" si="35"/>
        <v>0</v>
      </c>
    </row>
    <row r="209" spans="1:35" s="35" customFormat="1" ht="20.25" customHeight="1" collapsed="1" x14ac:dyDescent="0.2">
      <c r="A209" s="248" t="s">
        <v>101</v>
      </c>
      <c r="B209" s="64"/>
      <c r="C209" s="65">
        <f t="shared" ref="C209:N209" si="36">AVERAGE(C197:C208)</f>
        <v>7.0678053830227752</v>
      </c>
      <c r="D209" s="65">
        <f t="shared" si="36"/>
        <v>7.0680434782608712</v>
      </c>
      <c r="E209" s="136">
        <f t="shared" si="36"/>
        <v>7.067210144927536</v>
      </c>
      <c r="F209" s="148">
        <f t="shared" si="36"/>
        <v>7.0679507168458784</v>
      </c>
      <c r="G209" s="136">
        <f t="shared" si="36"/>
        <v>6.9679507168458796</v>
      </c>
      <c r="H209" s="203" t="e">
        <f t="shared" si="36"/>
        <v>#DIV/0!</v>
      </c>
      <c r="I209" s="148">
        <f t="shared" si="36"/>
        <v>7.0690304793008307</v>
      </c>
      <c r="J209" s="65" t="e">
        <f t="shared" si="36"/>
        <v>#DIV/0!</v>
      </c>
      <c r="K209" s="136">
        <f t="shared" si="36"/>
        <v>7.020757031399552</v>
      </c>
      <c r="L209" s="136" t="e">
        <f t="shared" si="36"/>
        <v>#DIV/0!</v>
      </c>
      <c r="M209" s="148">
        <f t="shared" si="36"/>
        <v>6.9666666666666659</v>
      </c>
      <c r="N209" s="136">
        <f t="shared" si="36"/>
        <v>7.0666666666666673</v>
      </c>
      <c r="O209" s="90">
        <f>+SUM(O197:O208)</f>
        <v>12550000000</v>
      </c>
      <c r="P209" s="167">
        <f>+SUM(P197:P208)</f>
        <v>761000000</v>
      </c>
      <c r="Q209" s="90">
        <f>+SUM(Q131:Q142)</f>
        <v>60010948</v>
      </c>
      <c r="R209" s="90">
        <f>+SUM(R131:R142)</f>
        <v>172285575</v>
      </c>
      <c r="S209" s="121">
        <f>+SUM(S197:S208)</f>
        <v>761000000</v>
      </c>
      <c r="T209" s="39"/>
      <c r="U209" s="39"/>
      <c r="V209" s="39"/>
      <c r="W209" s="39"/>
      <c r="X209" s="91"/>
      <c r="Y209" s="38"/>
      <c r="AA209" s="65"/>
    </row>
    <row r="210" spans="1:35" s="35" customFormat="1" ht="20.25" customHeight="1" x14ac:dyDescent="0.2">
      <c r="A210" s="112">
        <v>2011</v>
      </c>
      <c r="B210" s="64"/>
      <c r="C210" s="65"/>
      <c r="D210" s="65"/>
      <c r="E210" s="136"/>
      <c r="F210" s="148"/>
      <c r="G210" s="132"/>
      <c r="H210" s="65"/>
      <c r="I210" s="65"/>
      <c r="J210" s="65"/>
      <c r="K210" s="136"/>
      <c r="L210" s="65"/>
      <c r="M210" s="65"/>
      <c r="N210" s="136"/>
      <c r="O210" s="90"/>
      <c r="P210" s="161"/>
      <c r="Q210" s="90"/>
      <c r="R210" s="90"/>
      <c r="S210" s="121"/>
      <c r="T210" s="39"/>
      <c r="U210" s="39"/>
      <c r="V210" s="39"/>
      <c r="W210" s="39"/>
      <c r="X210" s="91"/>
      <c r="Y210" s="38"/>
      <c r="AA210" s="147" t="s">
        <v>93</v>
      </c>
    </row>
    <row r="211" spans="1:35" s="35" customFormat="1" ht="20.25" hidden="1" customHeight="1" x14ac:dyDescent="0.2">
      <c r="A211" s="108" t="s">
        <v>44</v>
      </c>
      <c r="B211" s="64"/>
      <c r="C211" s="30">
        <v>7.0400000000000018</v>
      </c>
      <c r="D211" s="30">
        <v>7.0400000000000018</v>
      </c>
      <c r="E211" s="132">
        <v>7.0400000000000018</v>
      </c>
      <c r="F211" s="144">
        <v>7.0400000000000018</v>
      </c>
      <c r="G211" s="132">
        <v>6.9399999999999995</v>
      </c>
      <c r="H211" s="30"/>
      <c r="I211" s="30">
        <v>7.0309955229390253</v>
      </c>
      <c r="J211" s="30"/>
      <c r="K211" s="132">
        <v>6.9616942492886427</v>
      </c>
      <c r="L211" s="30"/>
      <c r="M211" s="30">
        <v>6.94</v>
      </c>
      <c r="N211" s="132">
        <v>7.04</v>
      </c>
      <c r="O211" s="55">
        <v>1050000000</v>
      </c>
      <c r="P211" s="163">
        <v>73000000</v>
      </c>
      <c r="Q211" s="55"/>
      <c r="R211" s="55"/>
      <c r="S211" s="123">
        <v>73000000</v>
      </c>
      <c r="T211" s="39"/>
      <c r="U211" s="39"/>
      <c r="V211" s="39"/>
      <c r="W211" s="39"/>
      <c r="X211" s="91"/>
      <c r="Y211" s="38"/>
      <c r="AA211" s="65">
        <v>6.9399999999999986</v>
      </c>
      <c r="AB211" s="35">
        <v>7.0399999999999983</v>
      </c>
      <c r="AC211" s="206">
        <f t="shared" ref="AC211:AC222" si="37">+AA211-G211</f>
        <v>0</v>
      </c>
      <c r="AD211" s="206">
        <f t="shared" ref="AD211:AD222" si="38">+AB211-F211</f>
        <v>0</v>
      </c>
      <c r="AH211" s="206"/>
      <c r="AI211" s="206"/>
    </row>
    <row r="212" spans="1:35" s="35" customFormat="1" ht="20.25" hidden="1" customHeight="1" x14ac:dyDescent="0.2">
      <c r="A212" s="108" t="s">
        <v>45</v>
      </c>
      <c r="B212" s="64"/>
      <c r="C212" s="30">
        <v>7.0269999999999992</v>
      </c>
      <c r="D212" s="30">
        <v>7.0269999999999992</v>
      </c>
      <c r="E212" s="132">
        <v>7.0269999999999992</v>
      </c>
      <c r="F212" s="144">
        <v>7.0264285714285748</v>
      </c>
      <c r="G212" s="132">
        <v>6.926428571428568</v>
      </c>
      <c r="H212" s="65"/>
      <c r="I212" s="30">
        <v>7.0240302045902698</v>
      </c>
      <c r="J212" s="30"/>
      <c r="K212" s="132">
        <v>6.9625820826004112</v>
      </c>
      <c r="L212" s="65"/>
      <c r="M212" s="30">
        <v>6.92</v>
      </c>
      <c r="N212" s="132">
        <v>7.02</v>
      </c>
      <c r="O212" s="55">
        <v>1000000000</v>
      </c>
      <c r="P212" s="163">
        <v>17500000</v>
      </c>
      <c r="Q212" s="55"/>
      <c r="R212" s="55"/>
      <c r="S212" s="123">
        <v>17500000</v>
      </c>
      <c r="T212" s="39"/>
      <c r="U212" s="39"/>
      <c r="V212" s="39"/>
      <c r="W212" s="39"/>
      <c r="X212" s="91"/>
      <c r="Y212" s="38"/>
      <c r="AA212" s="65">
        <v>6.926428571428568</v>
      </c>
      <c r="AB212" s="35">
        <v>7.0264285714285748</v>
      </c>
      <c r="AC212" s="215">
        <f t="shared" si="37"/>
        <v>0</v>
      </c>
      <c r="AD212" s="215">
        <f t="shared" si="38"/>
        <v>0</v>
      </c>
      <c r="AF212" s="35">
        <v>6.926428571428568</v>
      </c>
      <c r="AG212" s="35">
        <v>7.0264285714285748</v>
      </c>
      <c r="AH212" s="206">
        <f t="shared" ref="AH212:AH221" si="39">+AF212-AA212</f>
        <v>0</v>
      </c>
      <c r="AI212" s="206">
        <f t="shared" ref="AI212:AI221" si="40">+AG212-AB212</f>
        <v>0</v>
      </c>
    </row>
    <row r="213" spans="1:35" s="35" customFormat="1" ht="20.25" hidden="1" customHeight="1" x14ac:dyDescent="0.2">
      <c r="A213" s="108" t="s">
        <v>46</v>
      </c>
      <c r="B213" s="64"/>
      <c r="C213" s="30">
        <v>7.0057142857142862</v>
      </c>
      <c r="D213" s="30">
        <v>7.0057142857142862</v>
      </c>
      <c r="E213" s="132">
        <v>7.0057142857142862</v>
      </c>
      <c r="F213" s="144">
        <v>7.0070967741935473</v>
      </c>
      <c r="G213" s="132">
        <v>6.9070967741935521</v>
      </c>
      <c r="H213" s="65"/>
      <c r="I213" s="30">
        <v>7.0024332226577695</v>
      </c>
      <c r="J213" s="65"/>
      <c r="K213" s="132">
        <v>6.9353240652758661</v>
      </c>
      <c r="L213" s="65"/>
      <c r="M213" s="30">
        <v>6.9</v>
      </c>
      <c r="N213" s="132">
        <v>7</v>
      </c>
      <c r="O213" s="55">
        <v>1050000000</v>
      </c>
      <c r="P213" s="163">
        <v>0</v>
      </c>
      <c r="Q213" s="55"/>
      <c r="R213" s="55"/>
      <c r="S213" s="123">
        <v>0</v>
      </c>
      <c r="T213" s="39"/>
      <c r="U213" s="39"/>
      <c r="V213" s="39"/>
      <c r="W213" s="39"/>
      <c r="X213" s="91"/>
      <c r="Y213" s="38"/>
      <c r="AA213" s="65">
        <v>6.9070967741935521</v>
      </c>
      <c r="AB213" s="35">
        <v>7.0070967741935473</v>
      </c>
      <c r="AC213" s="215">
        <f t="shared" si="37"/>
        <v>0</v>
      </c>
      <c r="AD213" s="215">
        <f t="shared" si="38"/>
        <v>0</v>
      </c>
      <c r="AF213" s="35">
        <v>6.9070967741935521</v>
      </c>
      <c r="AG213" s="35">
        <v>7.0070967741935473</v>
      </c>
      <c r="AH213" s="206">
        <f t="shared" si="39"/>
        <v>0</v>
      </c>
      <c r="AI213" s="206">
        <f t="shared" si="40"/>
        <v>0</v>
      </c>
    </row>
    <row r="214" spans="1:35" s="35" customFormat="1" ht="20.25" hidden="1" customHeight="1" x14ac:dyDescent="0.2">
      <c r="A214" s="108" t="s">
        <v>47</v>
      </c>
      <c r="B214" s="64"/>
      <c r="C214" s="30">
        <v>6.9929999999999994</v>
      </c>
      <c r="D214" s="30">
        <v>6.9929999999999994</v>
      </c>
      <c r="E214" s="132">
        <v>6.9929999999999994</v>
      </c>
      <c r="F214" s="144">
        <v>6.9927586206896573</v>
      </c>
      <c r="G214" s="132">
        <v>6.8927586206896496</v>
      </c>
      <c r="H214" s="65"/>
      <c r="I214" s="30">
        <v>6.9827720592869458</v>
      </c>
      <c r="J214" s="30"/>
      <c r="K214" s="132">
        <v>6.9135467265660973</v>
      </c>
      <c r="L214" s="65"/>
      <c r="M214" s="30">
        <v>6.89</v>
      </c>
      <c r="N214" s="132">
        <v>6.99</v>
      </c>
      <c r="O214" s="55">
        <v>1000000000</v>
      </c>
      <c r="P214" s="163">
        <v>3800000</v>
      </c>
      <c r="Q214" s="90"/>
      <c r="R214" s="90"/>
      <c r="S214" s="123">
        <v>3800000</v>
      </c>
      <c r="T214" s="39"/>
      <c r="U214" s="39"/>
      <c r="V214" s="39"/>
      <c r="W214" s="39"/>
      <c r="X214" s="91"/>
      <c r="Y214" s="38"/>
      <c r="AA214" s="65">
        <v>6.8927586206896496</v>
      </c>
      <c r="AB214" s="35">
        <v>6.9927586206896573</v>
      </c>
      <c r="AC214" s="215">
        <f t="shared" si="37"/>
        <v>0</v>
      </c>
      <c r="AD214" s="215">
        <f t="shared" si="38"/>
        <v>0</v>
      </c>
      <c r="AF214" s="35">
        <v>6.8927586206896496</v>
      </c>
      <c r="AG214" s="35">
        <v>6.9927586206896573</v>
      </c>
      <c r="AH214" s="206">
        <f t="shared" si="39"/>
        <v>0</v>
      </c>
      <c r="AI214" s="206">
        <f t="shared" si="40"/>
        <v>0</v>
      </c>
    </row>
    <row r="215" spans="1:35" s="35" customFormat="1" ht="20.25" hidden="1" customHeight="1" x14ac:dyDescent="0.2">
      <c r="A215" s="108" t="s">
        <v>48</v>
      </c>
      <c r="B215" s="64"/>
      <c r="C215" s="30">
        <v>6.9899999999999993</v>
      </c>
      <c r="D215" s="30">
        <v>6.9899999999999993</v>
      </c>
      <c r="E215" s="132">
        <v>6.9899999999999993</v>
      </c>
      <c r="F215" s="144">
        <v>6.9899999999999993</v>
      </c>
      <c r="G215" s="132">
        <v>6.8899999999999988</v>
      </c>
      <c r="H215" s="65"/>
      <c r="I215" s="30">
        <v>6.9770772795462204</v>
      </c>
      <c r="J215" s="65"/>
      <c r="K215" s="132">
        <v>6.8959283602739507</v>
      </c>
      <c r="L215" s="65"/>
      <c r="M215" s="30">
        <v>6.89</v>
      </c>
      <c r="N215" s="132">
        <v>6.99</v>
      </c>
      <c r="O215" s="55">
        <v>1050000000</v>
      </c>
      <c r="P215" s="163">
        <v>0</v>
      </c>
      <c r="Q215" s="55"/>
      <c r="R215" s="55"/>
      <c r="S215" s="123">
        <v>0</v>
      </c>
      <c r="T215" s="39"/>
      <c r="U215" s="39"/>
      <c r="V215" s="39"/>
      <c r="W215" s="39"/>
      <c r="X215" s="91"/>
      <c r="Y215" s="38"/>
      <c r="AA215" s="65">
        <v>6.89</v>
      </c>
      <c r="AB215" s="35">
        <v>6.99</v>
      </c>
      <c r="AC215" s="206">
        <f t="shared" si="37"/>
        <v>0</v>
      </c>
      <c r="AD215" s="206">
        <f t="shared" si="38"/>
        <v>0</v>
      </c>
      <c r="AH215" s="206"/>
      <c r="AI215" s="206"/>
    </row>
    <row r="216" spans="1:35" s="35" customFormat="1" ht="20.25" hidden="1" customHeight="1" x14ac:dyDescent="0.2">
      <c r="A216" s="108" t="s">
        <v>49</v>
      </c>
      <c r="B216" s="64"/>
      <c r="C216" s="30">
        <v>6.9815000000000014</v>
      </c>
      <c r="D216" s="30">
        <v>6.9815000000000014</v>
      </c>
      <c r="E216" s="132">
        <v>6.9815000000000014</v>
      </c>
      <c r="F216" s="144">
        <v>6.9809999999999972</v>
      </c>
      <c r="G216" s="132">
        <v>6.8809999999999976</v>
      </c>
      <c r="H216" s="65"/>
      <c r="I216" s="30">
        <v>6.9630697460133373</v>
      </c>
      <c r="J216" s="65"/>
      <c r="K216" s="132">
        <v>6.8837985279602742</v>
      </c>
      <c r="L216" s="65"/>
      <c r="M216" s="30">
        <v>6.88</v>
      </c>
      <c r="N216" s="132">
        <v>6.98</v>
      </c>
      <c r="O216" s="55">
        <v>1000000000</v>
      </c>
      <c r="P216" s="163">
        <v>0</v>
      </c>
      <c r="Q216" s="55"/>
      <c r="R216" s="55"/>
      <c r="S216" s="123">
        <v>0</v>
      </c>
      <c r="T216" s="39"/>
      <c r="U216" s="39"/>
      <c r="V216" s="39"/>
      <c r="W216" s="39"/>
      <c r="X216" s="91"/>
      <c r="Y216" s="38"/>
      <c r="AA216" s="65">
        <v>6.8809999999999976</v>
      </c>
      <c r="AB216" s="35">
        <v>6.9809999999999972</v>
      </c>
      <c r="AC216" s="215">
        <f t="shared" si="37"/>
        <v>0</v>
      </c>
      <c r="AD216" s="215">
        <f t="shared" si="38"/>
        <v>0</v>
      </c>
      <c r="AF216" s="35">
        <v>6.8809999999999976</v>
      </c>
      <c r="AG216" s="35">
        <v>6.9809999999999972</v>
      </c>
      <c r="AH216" s="206">
        <f t="shared" si="39"/>
        <v>0</v>
      </c>
      <c r="AI216" s="206">
        <f t="shared" si="40"/>
        <v>0</v>
      </c>
    </row>
    <row r="217" spans="1:35" s="35" customFormat="1" ht="20.25" hidden="1" customHeight="1" x14ac:dyDescent="0.2">
      <c r="A217" s="108" t="s">
        <v>50</v>
      </c>
      <c r="B217" s="64"/>
      <c r="C217" s="30">
        <v>6.9759090909090924</v>
      </c>
      <c r="D217" s="30">
        <v>6.9759090909090924</v>
      </c>
      <c r="E217" s="132">
        <v>6.9759090909090924</v>
      </c>
      <c r="F217" s="144">
        <v>6.9761290322580658</v>
      </c>
      <c r="G217" s="132">
        <v>6.8761290322580653</v>
      </c>
      <c r="H217" s="65"/>
      <c r="I217" s="30">
        <v>6.9538057674100653</v>
      </c>
      <c r="J217" s="30"/>
      <c r="K217" s="132">
        <v>6.8720159471561768</v>
      </c>
      <c r="L217" s="65"/>
      <c r="M217" s="30">
        <v>6.87</v>
      </c>
      <c r="N217" s="132">
        <v>6.97</v>
      </c>
      <c r="O217" s="55">
        <v>1050000000</v>
      </c>
      <c r="P217" s="163">
        <v>0</v>
      </c>
      <c r="Q217" s="55"/>
      <c r="R217" s="55"/>
      <c r="S217" s="123">
        <v>0</v>
      </c>
      <c r="T217" s="39"/>
      <c r="U217" s="39"/>
      <c r="V217" s="39"/>
      <c r="W217" s="39"/>
      <c r="X217" s="91"/>
      <c r="Y217" s="38"/>
      <c r="AA217" s="65">
        <v>6.8761290322580653</v>
      </c>
      <c r="AB217" s="35">
        <v>6.9761290322580658</v>
      </c>
      <c r="AC217" s="215">
        <f t="shared" si="37"/>
        <v>0</v>
      </c>
      <c r="AD217" s="215">
        <f t="shared" si="38"/>
        <v>0</v>
      </c>
      <c r="AF217" s="35">
        <v>6.8761290322580653</v>
      </c>
      <c r="AG217" s="35">
        <v>6.9761290322580658</v>
      </c>
      <c r="AH217" s="206">
        <f t="shared" si="39"/>
        <v>0</v>
      </c>
      <c r="AI217" s="206">
        <f t="shared" si="40"/>
        <v>0</v>
      </c>
    </row>
    <row r="218" spans="1:35" s="35" customFormat="1" ht="20.25" hidden="1" customHeight="1" x14ac:dyDescent="0.2">
      <c r="A218" s="108" t="s">
        <v>51</v>
      </c>
      <c r="B218" s="64"/>
      <c r="C218" s="30">
        <v>6.97</v>
      </c>
      <c r="D218" s="30">
        <v>6.97</v>
      </c>
      <c r="E218" s="132">
        <v>6.97</v>
      </c>
      <c r="F218" s="144">
        <v>6.97</v>
      </c>
      <c r="G218" s="132">
        <v>6.8700000000000019</v>
      </c>
      <c r="H218" s="65"/>
      <c r="I218" s="30">
        <v>6.9354861711253228</v>
      </c>
      <c r="J218" s="65"/>
      <c r="K218" s="132">
        <v>6.864706421210486</v>
      </c>
      <c r="L218" s="65"/>
      <c r="M218" s="30">
        <v>6.87</v>
      </c>
      <c r="N218" s="132">
        <v>6.97</v>
      </c>
      <c r="O218" s="55">
        <v>1150000000</v>
      </c>
      <c r="P218" s="163">
        <v>0</v>
      </c>
      <c r="Q218" s="55"/>
      <c r="R218" s="55"/>
      <c r="S218" s="123">
        <v>0</v>
      </c>
      <c r="T218" s="39"/>
      <c r="U218" s="39"/>
      <c r="V218" s="39"/>
      <c r="W218" s="39"/>
      <c r="X218" s="91"/>
      <c r="Y218" s="38"/>
      <c r="AA218" s="65">
        <v>6.8700000000000019</v>
      </c>
      <c r="AB218" s="35">
        <v>6.97</v>
      </c>
      <c r="AC218" s="206">
        <f t="shared" si="37"/>
        <v>0</v>
      </c>
      <c r="AD218" s="206">
        <f t="shared" si="38"/>
        <v>0</v>
      </c>
      <c r="AH218" s="206"/>
      <c r="AI218" s="206"/>
    </row>
    <row r="219" spans="1:35" s="35" customFormat="1" ht="20.25" hidden="1" customHeight="1" x14ac:dyDescent="0.2">
      <c r="A219" s="108" t="s">
        <v>86</v>
      </c>
      <c r="B219" s="64"/>
      <c r="C219" s="30">
        <v>6.97</v>
      </c>
      <c r="D219" s="30">
        <v>6.97</v>
      </c>
      <c r="E219" s="132">
        <v>6.97</v>
      </c>
      <c r="F219" s="144">
        <v>6.97</v>
      </c>
      <c r="G219" s="132">
        <v>6.8700000000000019</v>
      </c>
      <c r="H219" s="65"/>
      <c r="I219" s="30">
        <v>6.9387071200029169</v>
      </c>
      <c r="J219" s="30"/>
      <c r="K219" s="132">
        <v>6.866020045077736</v>
      </c>
      <c r="L219" s="65"/>
      <c r="M219" s="30">
        <v>6.87</v>
      </c>
      <c r="N219" s="132">
        <v>6.97</v>
      </c>
      <c r="O219" s="55">
        <v>1100000000</v>
      </c>
      <c r="P219" s="163">
        <v>0</v>
      </c>
      <c r="Q219" s="55"/>
      <c r="R219" s="55"/>
      <c r="S219" s="123">
        <v>0</v>
      </c>
      <c r="T219" s="39"/>
      <c r="U219" s="39"/>
      <c r="V219" s="39"/>
      <c r="W219" s="39"/>
      <c r="X219" s="91"/>
      <c r="Y219" s="38"/>
      <c r="AA219" s="65">
        <v>6.8700000000000019</v>
      </c>
      <c r="AB219" s="35">
        <v>6.97</v>
      </c>
      <c r="AC219" s="206">
        <f t="shared" si="37"/>
        <v>0</v>
      </c>
      <c r="AD219" s="206">
        <f t="shared" si="38"/>
        <v>0</v>
      </c>
      <c r="AH219" s="206"/>
      <c r="AI219" s="206"/>
    </row>
    <row r="220" spans="1:35" s="35" customFormat="1" ht="20.25" hidden="1" customHeight="1" x14ac:dyDescent="0.2">
      <c r="A220" s="108" t="s">
        <v>87</v>
      </c>
      <c r="B220" s="64"/>
      <c r="C220" s="30">
        <v>6.9700000000000006</v>
      </c>
      <c r="D220" s="30">
        <v>6.9700000000000006</v>
      </c>
      <c r="E220" s="132">
        <v>6.9700000000000006</v>
      </c>
      <c r="F220" s="144">
        <v>6.97</v>
      </c>
      <c r="G220" s="132">
        <v>6.87</v>
      </c>
      <c r="H220" s="65"/>
      <c r="I220" s="30">
        <v>6.9385212016960747</v>
      </c>
      <c r="J220" s="65"/>
      <c r="K220" s="132">
        <v>6.8661547216426637</v>
      </c>
      <c r="L220" s="65"/>
      <c r="M220" s="30">
        <v>6.87</v>
      </c>
      <c r="N220" s="132">
        <v>6.97</v>
      </c>
      <c r="O220" s="55">
        <v>1050000000</v>
      </c>
      <c r="P220" s="163">
        <v>0</v>
      </c>
      <c r="Q220" s="55"/>
      <c r="R220" s="55"/>
      <c r="S220" s="123">
        <v>0</v>
      </c>
      <c r="T220" s="39"/>
      <c r="U220" s="39"/>
      <c r="V220" s="39"/>
      <c r="W220" s="39"/>
      <c r="X220" s="91"/>
      <c r="Y220" s="38"/>
      <c r="AA220" s="65">
        <v>6.87</v>
      </c>
      <c r="AB220" s="35">
        <v>6.97</v>
      </c>
      <c r="AC220" s="206">
        <f t="shared" si="37"/>
        <v>0</v>
      </c>
      <c r="AD220" s="206">
        <f t="shared" si="38"/>
        <v>0</v>
      </c>
      <c r="AH220" s="206"/>
      <c r="AI220" s="206"/>
    </row>
    <row r="221" spans="1:35" s="35" customFormat="1" ht="20.25" hidden="1" customHeight="1" x14ac:dyDescent="0.2">
      <c r="A221" s="108" t="s">
        <v>54</v>
      </c>
      <c r="B221" s="64"/>
      <c r="C221" s="30">
        <v>6.9604761904761885</v>
      </c>
      <c r="D221" s="30">
        <v>6.9604761904761885</v>
      </c>
      <c r="E221" s="132">
        <v>6.9604761904761885</v>
      </c>
      <c r="F221" s="144">
        <v>6.9603333333333346</v>
      </c>
      <c r="G221" s="132">
        <v>6.8603333333333385</v>
      </c>
      <c r="H221" s="65"/>
      <c r="I221" s="30">
        <v>6.9243110641140664</v>
      </c>
      <c r="J221" s="65"/>
      <c r="K221" s="132">
        <v>6.8572902422563917</v>
      </c>
      <c r="L221" s="65"/>
      <c r="M221" s="30">
        <v>6.86</v>
      </c>
      <c r="N221" s="132">
        <v>6.96</v>
      </c>
      <c r="O221" s="55">
        <v>1050000000</v>
      </c>
      <c r="P221" s="161">
        <v>0</v>
      </c>
      <c r="Q221" s="90"/>
      <c r="R221" s="90"/>
      <c r="S221" s="121">
        <v>0</v>
      </c>
      <c r="T221" s="39"/>
      <c r="U221" s="39"/>
      <c r="V221" s="39"/>
      <c r="W221" s="39"/>
      <c r="X221" s="91"/>
      <c r="Y221" s="38"/>
      <c r="AA221" s="65">
        <v>6.8603333333333385</v>
      </c>
      <c r="AB221" s="35">
        <v>6.9603333333333346</v>
      </c>
      <c r="AC221" s="215">
        <f t="shared" si="37"/>
        <v>0</v>
      </c>
      <c r="AD221" s="215">
        <f t="shared" si="38"/>
        <v>0</v>
      </c>
      <c r="AF221" s="35">
        <v>6.8603333333333385</v>
      </c>
      <c r="AG221" s="35">
        <v>6.9603333333333346</v>
      </c>
      <c r="AH221" s="206">
        <f t="shared" si="39"/>
        <v>0</v>
      </c>
      <c r="AI221" s="206">
        <f t="shared" si="40"/>
        <v>0</v>
      </c>
    </row>
    <row r="222" spans="1:35" s="35" customFormat="1" ht="20.25" hidden="1" customHeight="1" x14ac:dyDescent="0.2">
      <c r="A222" s="108" t="s">
        <v>55</v>
      </c>
      <c r="B222" s="64"/>
      <c r="C222" s="30">
        <v>6.9599999999999982</v>
      </c>
      <c r="D222" s="30">
        <v>6.9599999999999982</v>
      </c>
      <c r="E222" s="132">
        <v>6.9599999999999982</v>
      </c>
      <c r="F222" s="144">
        <v>6.9599999999999982</v>
      </c>
      <c r="G222" s="132">
        <v>6.8600000000000012</v>
      </c>
      <c r="H222" s="65"/>
      <c r="I222" s="30">
        <v>6.9305882281869042</v>
      </c>
      <c r="J222" s="65"/>
      <c r="K222" s="132">
        <v>6.8621176404174822</v>
      </c>
      <c r="L222" s="65"/>
      <c r="M222" s="30">
        <v>6.86</v>
      </c>
      <c r="N222" s="132">
        <v>6.96</v>
      </c>
      <c r="O222" s="55">
        <v>1050000000</v>
      </c>
      <c r="P222" s="161">
        <v>0</v>
      </c>
      <c r="Q222" s="90"/>
      <c r="R222" s="90"/>
      <c r="S222" s="121">
        <v>0</v>
      </c>
      <c r="T222" s="39"/>
      <c r="U222" s="39"/>
      <c r="V222" s="39"/>
      <c r="W222" s="39"/>
      <c r="X222" s="91"/>
      <c r="Y222" s="38"/>
      <c r="AA222" s="65">
        <v>6.86</v>
      </c>
      <c r="AB222" s="35">
        <v>6.96</v>
      </c>
      <c r="AC222" s="206">
        <f t="shared" si="37"/>
        <v>0</v>
      </c>
      <c r="AD222" s="206">
        <f t="shared" si="38"/>
        <v>0</v>
      </c>
      <c r="AH222" s="206"/>
      <c r="AI222" s="206"/>
    </row>
    <row r="223" spans="1:35" s="35" customFormat="1" ht="20.25" customHeight="1" x14ac:dyDescent="0.2">
      <c r="A223" s="248" t="s">
        <v>101</v>
      </c>
      <c r="B223" s="64"/>
      <c r="C223" s="65">
        <f t="shared" ref="C223:M223" si="41">AVERAGE(C211:C222)</f>
        <v>6.9869666305916303</v>
      </c>
      <c r="D223" s="65">
        <f t="shared" si="41"/>
        <v>6.9869666305916303</v>
      </c>
      <c r="E223" s="136">
        <f t="shared" si="41"/>
        <v>6.9869666305916303</v>
      </c>
      <c r="F223" s="148">
        <f t="shared" si="41"/>
        <v>6.9869788609919317</v>
      </c>
      <c r="G223" s="136">
        <f t="shared" si="41"/>
        <v>6.886978860991932</v>
      </c>
      <c r="H223" s="203" t="e">
        <f t="shared" si="41"/>
        <v>#DIV/0!</v>
      </c>
      <c r="I223" s="148">
        <f t="shared" si="41"/>
        <v>6.9668164656307434</v>
      </c>
      <c r="J223" s="65" t="e">
        <f t="shared" si="41"/>
        <v>#DIV/0!</v>
      </c>
      <c r="K223" s="136">
        <f t="shared" si="41"/>
        <v>6.8950982524771804</v>
      </c>
      <c r="L223" s="136" t="e">
        <f t="shared" si="41"/>
        <v>#DIV/0!</v>
      </c>
      <c r="M223" s="148">
        <f t="shared" si="41"/>
        <v>6.8849999999999989</v>
      </c>
      <c r="N223" s="136">
        <f>AVERAGE(N211:N222)</f>
        <v>6.9849999999999985</v>
      </c>
      <c r="O223" s="90">
        <f>+SUM(O211:O222)</f>
        <v>12600000000</v>
      </c>
      <c r="P223" s="167">
        <f>+SUM(P211:P222)</f>
        <v>94300000</v>
      </c>
      <c r="Q223" s="90">
        <f>+SUM(Q145:Q156)</f>
        <v>60010948</v>
      </c>
      <c r="R223" s="90">
        <f>+SUM(R145:R156)</f>
        <v>172285575</v>
      </c>
      <c r="S223" s="121">
        <f>+SUM(S211:S222)</f>
        <v>94300000</v>
      </c>
      <c r="T223" s="39"/>
      <c r="U223" s="39"/>
      <c r="V223" s="39"/>
      <c r="W223" s="39"/>
      <c r="X223" s="91"/>
      <c r="Y223" s="38"/>
      <c r="AA223" s="65"/>
      <c r="AH223" s="206"/>
      <c r="AI223" s="206"/>
    </row>
    <row r="224" spans="1:35" s="35" customFormat="1" ht="20.25" customHeight="1" x14ac:dyDescent="0.2">
      <c r="A224" s="112">
        <v>2012</v>
      </c>
      <c r="B224" s="64"/>
      <c r="C224" s="65"/>
      <c r="D224" s="65"/>
      <c r="E224" s="136"/>
      <c r="F224" s="148"/>
      <c r="G224" s="132"/>
      <c r="H224" s="65"/>
      <c r="I224" s="65"/>
      <c r="J224" s="65"/>
      <c r="K224" s="136"/>
      <c r="L224" s="65"/>
      <c r="M224" s="65"/>
      <c r="N224" s="136"/>
      <c r="O224" s="90"/>
      <c r="P224" s="161"/>
      <c r="Q224" s="90"/>
      <c r="R224" s="90"/>
      <c r="S224" s="121"/>
      <c r="T224" s="39"/>
      <c r="U224" s="39"/>
      <c r="V224" s="39"/>
      <c r="W224" s="39"/>
      <c r="X224" s="91"/>
      <c r="Y224" s="38"/>
      <c r="AA224" s="65"/>
    </row>
    <row r="225" spans="1:32" s="35" customFormat="1" ht="20.25" hidden="1" customHeight="1" x14ac:dyDescent="0.2">
      <c r="A225" s="108" t="s">
        <v>44</v>
      </c>
      <c r="B225" s="64"/>
      <c r="C225" s="30">
        <v>6.96</v>
      </c>
      <c r="D225" s="30">
        <v>6.96</v>
      </c>
      <c r="E225" s="132">
        <v>6.96</v>
      </c>
      <c r="F225" s="144">
        <v>6.96</v>
      </c>
      <c r="G225" s="132">
        <v>6.86</v>
      </c>
      <c r="H225" s="30"/>
      <c r="I225" s="30">
        <v>6.9513825617271472</v>
      </c>
      <c r="J225" s="30"/>
      <c r="K225" s="132">
        <v>6.8901565701161553</v>
      </c>
      <c r="L225" s="30"/>
      <c r="M225" s="30">
        <v>6.86</v>
      </c>
      <c r="N225" s="132">
        <v>6.96</v>
      </c>
      <c r="O225" s="55">
        <v>1000000000</v>
      </c>
      <c r="P225" s="163">
        <v>21000000</v>
      </c>
      <c r="Q225" s="55"/>
      <c r="R225" s="55"/>
      <c r="S225" s="123">
        <v>21000000</v>
      </c>
      <c r="T225" s="39"/>
      <c r="U225" s="39"/>
      <c r="V225" s="39"/>
      <c r="W225" s="39"/>
      <c r="X225" s="91"/>
      <c r="Y225" s="38"/>
      <c r="AA225" s="65"/>
    </row>
    <row r="226" spans="1:32" s="35" customFormat="1" ht="20.25" hidden="1" customHeight="1" x14ac:dyDescent="0.2">
      <c r="A226" s="108" t="s">
        <v>45</v>
      </c>
      <c r="B226" s="64"/>
      <c r="C226" s="30">
        <v>6.96</v>
      </c>
      <c r="D226" s="30">
        <v>6.96</v>
      </c>
      <c r="E226" s="132">
        <v>6.96</v>
      </c>
      <c r="F226" s="144">
        <v>6.96</v>
      </c>
      <c r="G226" s="132">
        <v>6.86</v>
      </c>
      <c r="H226" s="65"/>
      <c r="I226" s="30">
        <v>6.950376010508716</v>
      </c>
      <c r="J226" s="30"/>
      <c r="K226" s="132">
        <v>6.8862579656576735</v>
      </c>
      <c r="L226" s="65"/>
      <c r="M226" s="30">
        <v>6.86</v>
      </c>
      <c r="N226" s="132">
        <v>6.96</v>
      </c>
      <c r="O226" s="55">
        <v>950000000</v>
      </c>
      <c r="P226" s="163">
        <v>500000</v>
      </c>
      <c r="Q226" s="55"/>
      <c r="R226" s="55"/>
      <c r="S226" s="123">
        <v>500000</v>
      </c>
      <c r="T226" s="39"/>
      <c r="U226" s="39"/>
      <c r="V226" s="39"/>
      <c r="W226" s="39"/>
      <c r="X226" s="91"/>
      <c r="Y226" s="38"/>
      <c r="AA226" s="65"/>
    </row>
    <row r="227" spans="1:32" s="35" customFormat="1" ht="20.25" hidden="1" customHeight="1" x14ac:dyDescent="0.2">
      <c r="A227" s="108" t="s">
        <v>46</v>
      </c>
      <c r="B227" s="64"/>
      <c r="C227" s="30">
        <v>6.96</v>
      </c>
      <c r="D227" s="30">
        <v>6.96</v>
      </c>
      <c r="E227" s="132">
        <v>6.96</v>
      </c>
      <c r="F227" s="144">
        <v>6.96</v>
      </c>
      <c r="G227" s="132">
        <v>6.86</v>
      </c>
      <c r="H227" s="65"/>
      <c r="I227" s="30">
        <v>6.9586810051876551</v>
      </c>
      <c r="J227" s="65"/>
      <c r="K227" s="132">
        <v>6.8967426252070574</v>
      </c>
      <c r="L227" s="65"/>
      <c r="M227" s="30">
        <v>6.86</v>
      </c>
      <c r="N227" s="132">
        <v>6.96</v>
      </c>
      <c r="O227" s="55">
        <v>1100000000</v>
      </c>
      <c r="P227" s="163">
        <v>27700000</v>
      </c>
      <c r="Q227" s="55"/>
      <c r="R227" s="55"/>
      <c r="S227" s="123">
        <v>27700000</v>
      </c>
      <c r="T227" s="39"/>
      <c r="U227" s="39"/>
      <c r="V227" s="39"/>
      <c r="W227" s="39"/>
      <c r="X227" s="91"/>
      <c r="Y227" s="38"/>
      <c r="AA227" s="65"/>
    </row>
    <row r="228" spans="1:32" s="35" customFormat="1" ht="20.25" hidden="1" customHeight="1" x14ac:dyDescent="0.2">
      <c r="A228" s="108" t="s">
        <v>47</v>
      </c>
      <c r="B228" s="64"/>
      <c r="C228" s="30">
        <v>6.9599999999999973</v>
      </c>
      <c r="D228" s="30">
        <v>6.9599999999999973</v>
      </c>
      <c r="E228" s="132">
        <v>6.9599999999999973</v>
      </c>
      <c r="F228" s="144">
        <v>6.96</v>
      </c>
      <c r="G228" s="132">
        <v>6.86</v>
      </c>
      <c r="H228" s="65"/>
      <c r="I228" s="30">
        <v>6.9590281638120954</v>
      </c>
      <c r="J228" s="30"/>
      <c r="K228" s="132">
        <v>6.9016308303800544</v>
      </c>
      <c r="L228" s="65"/>
      <c r="M228" s="30">
        <v>6.86</v>
      </c>
      <c r="N228" s="132">
        <v>6.96</v>
      </c>
      <c r="O228" s="55">
        <v>950000000</v>
      </c>
      <c r="P228" s="163">
        <v>52000000</v>
      </c>
      <c r="Q228" s="90"/>
      <c r="R228" s="90"/>
      <c r="S228" s="123">
        <v>52000000</v>
      </c>
      <c r="T228" s="39"/>
      <c r="U228" s="39"/>
      <c r="V228" s="39"/>
      <c r="W228" s="39"/>
      <c r="X228" s="91"/>
      <c r="Y228" s="38"/>
      <c r="AA228" s="65"/>
    </row>
    <row r="229" spans="1:32" s="35" customFormat="1" ht="20.25" hidden="1" customHeight="1" x14ac:dyDescent="0.2">
      <c r="A229" s="108" t="s">
        <v>48</v>
      </c>
      <c r="B229" s="64"/>
      <c r="C229" s="30">
        <v>6.9599999999999973</v>
      </c>
      <c r="D229" s="30">
        <v>6.9599999999999973</v>
      </c>
      <c r="E229" s="132">
        <v>6.9599999999999973</v>
      </c>
      <c r="F229" s="144">
        <v>6.96</v>
      </c>
      <c r="G229" s="132">
        <v>6.86</v>
      </c>
      <c r="H229" s="65"/>
      <c r="I229" s="30">
        <v>6.9601466448336353</v>
      </c>
      <c r="J229" s="30"/>
      <c r="K229" s="132">
        <v>6.9104978492389186</v>
      </c>
      <c r="L229" s="65"/>
      <c r="M229" s="30">
        <v>6.86</v>
      </c>
      <c r="N229" s="132">
        <v>6.96</v>
      </c>
      <c r="O229" s="55">
        <v>1100000000</v>
      </c>
      <c r="P229" s="163">
        <v>23000000</v>
      </c>
      <c r="Q229" s="90"/>
      <c r="R229" s="90"/>
      <c r="S229" s="123">
        <v>23000000</v>
      </c>
      <c r="T229" s="39"/>
      <c r="U229" s="39"/>
      <c r="V229" s="39"/>
      <c r="W229" s="39"/>
      <c r="X229" s="91"/>
      <c r="Y229" s="38"/>
      <c r="AA229" s="65"/>
    </row>
    <row r="230" spans="1:32" s="35" customFormat="1" ht="20.25" hidden="1" customHeight="1" x14ac:dyDescent="0.2">
      <c r="A230" s="108" t="s">
        <v>49</v>
      </c>
      <c r="B230" s="64"/>
      <c r="C230" s="30">
        <v>6.9599999999999973</v>
      </c>
      <c r="D230" s="30">
        <v>6.9599999999999973</v>
      </c>
      <c r="E230" s="132">
        <v>6.9599999999999973</v>
      </c>
      <c r="F230" s="144">
        <v>6.96</v>
      </c>
      <c r="G230" s="132">
        <v>6.86</v>
      </c>
      <c r="H230" s="65"/>
      <c r="I230" s="30">
        <v>6.9617193243059159</v>
      </c>
      <c r="J230" s="30"/>
      <c r="K230" s="132">
        <v>6.9103826339372638</v>
      </c>
      <c r="L230" s="65"/>
      <c r="M230" s="30">
        <v>6.86</v>
      </c>
      <c r="N230" s="132">
        <v>6.96</v>
      </c>
      <c r="O230" s="55">
        <v>950000000</v>
      </c>
      <c r="P230" s="163">
        <v>58000000</v>
      </c>
      <c r="Q230" s="90"/>
      <c r="R230" s="90"/>
      <c r="S230" s="123">
        <v>58000000</v>
      </c>
      <c r="T230" s="39"/>
      <c r="U230" s="39"/>
      <c r="V230" s="39"/>
      <c r="W230" s="39"/>
      <c r="X230" s="91"/>
      <c r="Y230" s="38"/>
      <c r="AA230" s="65"/>
    </row>
    <row r="231" spans="1:32" s="35" customFormat="1" ht="20.25" hidden="1" customHeight="1" x14ac:dyDescent="0.2">
      <c r="A231" s="108" t="s">
        <v>50</v>
      </c>
      <c r="B231" s="64"/>
      <c r="C231" s="30">
        <v>6.9599999999999973</v>
      </c>
      <c r="D231" s="30">
        <v>6.9599999999999973</v>
      </c>
      <c r="E231" s="132">
        <v>6.9599999999999973</v>
      </c>
      <c r="F231" s="144">
        <v>6.96</v>
      </c>
      <c r="G231" s="132">
        <v>6.86</v>
      </c>
      <c r="H231" s="65"/>
      <c r="I231" s="30">
        <v>6.9619290847504001</v>
      </c>
      <c r="J231" s="30"/>
      <c r="K231" s="132">
        <v>6.9129293370892686</v>
      </c>
      <c r="L231" s="65"/>
      <c r="M231" s="30">
        <v>6.86</v>
      </c>
      <c r="N231" s="132">
        <v>6.96</v>
      </c>
      <c r="O231" s="55">
        <v>1050000000</v>
      </c>
      <c r="P231" s="163">
        <v>36600000</v>
      </c>
      <c r="Q231" s="90"/>
      <c r="R231" s="90"/>
      <c r="S231" s="123">
        <v>36600000</v>
      </c>
      <c r="T231" s="39"/>
      <c r="U231" s="39"/>
      <c r="V231" s="39"/>
      <c r="W231" s="39"/>
      <c r="X231" s="91"/>
      <c r="Y231" s="38"/>
      <c r="AA231" s="65"/>
    </row>
    <row r="232" spans="1:32" s="35" customFormat="1" ht="20.25" hidden="1" customHeight="1" x14ac:dyDescent="0.2">
      <c r="A232" s="108" t="s">
        <v>51</v>
      </c>
      <c r="B232" s="64"/>
      <c r="C232" s="30">
        <v>6.9599999999999973</v>
      </c>
      <c r="D232" s="30">
        <v>6.9599999999999973</v>
      </c>
      <c r="E232" s="132">
        <v>6.9599999999999973</v>
      </c>
      <c r="F232" s="144">
        <v>6.96</v>
      </c>
      <c r="G232" s="132">
        <v>6.86</v>
      </c>
      <c r="H232" s="65"/>
      <c r="I232" s="30">
        <v>6.9613183760000004</v>
      </c>
      <c r="J232" s="30"/>
      <c r="K232" s="132">
        <v>6.9188428310000001</v>
      </c>
      <c r="L232" s="65"/>
      <c r="M232" s="30">
        <v>6.86</v>
      </c>
      <c r="N232" s="132">
        <v>6.96</v>
      </c>
      <c r="O232" s="55">
        <v>1100000000</v>
      </c>
      <c r="P232" s="163">
        <v>32100000</v>
      </c>
      <c r="Q232" s="55"/>
      <c r="R232" s="55"/>
      <c r="S232" s="123">
        <v>32100000</v>
      </c>
      <c r="T232" s="39"/>
      <c r="U232" s="39"/>
      <c r="V232" s="39"/>
      <c r="W232" s="39"/>
      <c r="X232" s="91"/>
      <c r="Y232" s="38"/>
      <c r="AA232" s="65"/>
    </row>
    <row r="233" spans="1:32" s="35" customFormat="1" ht="20.25" hidden="1" customHeight="1" x14ac:dyDescent="0.2">
      <c r="A233" s="108" t="s">
        <v>86</v>
      </c>
      <c r="B233" s="64"/>
      <c r="C233" s="30">
        <v>6.9599999999999973</v>
      </c>
      <c r="D233" s="30">
        <v>6.9599999999999973</v>
      </c>
      <c r="E233" s="132">
        <v>6.9599999999999973</v>
      </c>
      <c r="F233" s="144">
        <v>6.96</v>
      </c>
      <c r="G233" s="132">
        <v>6.86</v>
      </c>
      <c r="H233" s="65"/>
      <c r="I233" s="30">
        <v>6.9620759600674464</v>
      </c>
      <c r="J233" s="30"/>
      <c r="K233" s="132">
        <v>6.9159083361998102</v>
      </c>
      <c r="L233" s="65"/>
      <c r="M233" s="30">
        <v>6.86</v>
      </c>
      <c r="N233" s="132">
        <v>6.96</v>
      </c>
      <c r="O233" s="55">
        <v>1000000000</v>
      </c>
      <c r="P233" s="163">
        <v>65300000</v>
      </c>
      <c r="Q233" s="55"/>
      <c r="R233" s="55"/>
      <c r="S233" s="123">
        <v>65300000</v>
      </c>
      <c r="T233" s="39"/>
      <c r="U233" s="39"/>
      <c r="V233" s="39"/>
      <c r="W233" s="39"/>
      <c r="X233" s="91"/>
      <c r="Y233" s="38"/>
      <c r="AA233" s="65"/>
    </row>
    <row r="234" spans="1:32" s="35" customFormat="1" ht="20.25" hidden="1" customHeight="1" x14ac:dyDescent="0.2">
      <c r="A234" s="108" t="s">
        <v>87</v>
      </c>
      <c r="B234" s="64"/>
      <c r="C234" s="30">
        <v>6.9599999999999973</v>
      </c>
      <c r="D234" s="30">
        <v>6.9599999999999973</v>
      </c>
      <c r="E234" s="132">
        <v>6.9599999999999973</v>
      </c>
      <c r="F234" s="144">
        <v>6.96</v>
      </c>
      <c r="G234" s="132">
        <v>6.86</v>
      </c>
      <c r="H234" s="65"/>
      <c r="I234" s="30">
        <v>6.9629105510000002</v>
      </c>
      <c r="J234" s="65"/>
      <c r="K234" s="132">
        <v>6.9252167609999997</v>
      </c>
      <c r="L234" s="65"/>
      <c r="M234" s="30">
        <v>6.86</v>
      </c>
      <c r="N234" s="132">
        <v>6.96</v>
      </c>
      <c r="O234" s="55">
        <v>2350000000</v>
      </c>
      <c r="P234" s="163">
        <v>283700000</v>
      </c>
      <c r="Q234" s="55"/>
      <c r="R234" s="55"/>
      <c r="S234" s="123">
        <v>273700000</v>
      </c>
      <c r="T234" s="39"/>
      <c r="U234" s="39"/>
      <c r="V234" s="39"/>
      <c r="W234" s="39"/>
      <c r="X234" s="91"/>
      <c r="Y234" s="38"/>
      <c r="AA234" s="65"/>
    </row>
    <row r="235" spans="1:32" s="35" customFormat="1" ht="20.25" hidden="1" customHeight="1" x14ac:dyDescent="0.2">
      <c r="A235" s="108" t="s">
        <v>54</v>
      </c>
      <c r="B235" s="64"/>
      <c r="C235" s="30">
        <v>6.9599999999999973</v>
      </c>
      <c r="D235" s="30">
        <v>6.9599999999999973</v>
      </c>
      <c r="E235" s="132">
        <v>6.9599999999999973</v>
      </c>
      <c r="F235" s="144">
        <v>6.96</v>
      </c>
      <c r="G235" s="132">
        <v>6.86</v>
      </c>
      <c r="H235" s="65"/>
      <c r="I235" s="30">
        <v>6.9639830050007099</v>
      </c>
      <c r="J235" s="65"/>
      <c r="K235" s="132">
        <v>6.9260462860284004</v>
      </c>
      <c r="L235" s="65"/>
      <c r="M235" s="30">
        <v>6.86</v>
      </c>
      <c r="N235" s="132">
        <v>6.96</v>
      </c>
      <c r="O235" s="55">
        <v>3000000000</v>
      </c>
      <c r="P235" s="163">
        <v>126800000</v>
      </c>
      <c r="Q235" s="55"/>
      <c r="R235" s="55"/>
      <c r="S235" s="123">
        <v>126800000</v>
      </c>
      <c r="T235" s="39"/>
      <c r="U235" s="39"/>
      <c r="V235" s="39"/>
      <c r="W235" s="39"/>
      <c r="X235" s="91"/>
      <c r="Y235" s="38"/>
      <c r="AA235" s="65"/>
    </row>
    <row r="236" spans="1:32" s="35" customFormat="1" ht="20.25" hidden="1" customHeight="1" x14ac:dyDescent="0.2">
      <c r="A236" s="108" t="s">
        <v>55</v>
      </c>
      <c r="B236" s="64"/>
      <c r="C236" s="30">
        <v>6.9599999999999973</v>
      </c>
      <c r="D236" s="30">
        <v>6.9599999999999973</v>
      </c>
      <c r="E236" s="132">
        <v>6.9599999999999973</v>
      </c>
      <c r="F236" s="144">
        <v>6.96</v>
      </c>
      <c r="G236" s="132">
        <v>6.86</v>
      </c>
      <c r="H236" s="65"/>
      <c r="I236" s="30">
        <v>6.9669400866275364</v>
      </c>
      <c r="J236" s="65"/>
      <c r="K236" s="132">
        <v>6.9007380814887584</v>
      </c>
      <c r="L236" s="65"/>
      <c r="M236" s="30">
        <v>6.86</v>
      </c>
      <c r="N236" s="132">
        <v>6.96</v>
      </c>
      <c r="O236" s="55">
        <v>3000000000</v>
      </c>
      <c r="P236" s="163">
        <v>114700000</v>
      </c>
      <c r="Q236" s="55"/>
      <c r="R236" s="55"/>
      <c r="S236" s="123">
        <v>114700000</v>
      </c>
      <c r="T236" s="39"/>
      <c r="U236" s="39"/>
      <c r="V236" s="39"/>
      <c r="W236" s="39"/>
      <c r="X236" s="91"/>
      <c r="Y236" s="38"/>
      <c r="AA236" s="65"/>
    </row>
    <row r="237" spans="1:32" s="35" customFormat="1" ht="20.25" customHeight="1" x14ac:dyDescent="0.2">
      <c r="A237" s="248" t="s">
        <v>101</v>
      </c>
      <c r="B237" s="64"/>
      <c r="C237" s="65">
        <f t="shared" ref="C237:M237" si="42">AVERAGE(C225:C236)</f>
        <v>6.9599999999999964</v>
      </c>
      <c r="D237" s="65">
        <f t="shared" si="42"/>
        <v>6.9599999999999964</v>
      </c>
      <c r="E237" s="136">
        <f t="shared" si="42"/>
        <v>6.9599999999999964</v>
      </c>
      <c r="F237" s="148">
        <f t="shared" si="42"/>
        <v>6.9599999999999982</v>
      </c>
      <c r="G237" s="136">
        <f t="shared" si="42"/>
        <v>6.86</v>
      </c>
      <c r="H237" s="203" t="e">
        <f t="shared" si="42"/>
        <v>#DIV/0!</v>
      </c>
      <c r="I237" s="148">
        <f t="shared" si="42"/>
        <v>6.9600408978184385</v>
      </c>
      <c r="J237" s="65" t="e">
        <f t="shared" si="42"/>
        <v>#DIV/0!</v>
      </c>
      <c r="K237" s="136">
        <f t="shared" si="42"/>
        <v>6.907945842278612</v>
      </c>
      <c r="L237" s="136" t="e">
        <f t="shared" si="42"/>
        <v>#DIV/0!</v>
      </c>
      <c r="M237" s="148">
        <f t="shared" si="42"/>
        <v>6.86</v>
      </c>
      <c r="N237" s="136">
        <f>AVERAGE(N225:N236)</f>
        <v>6.9599999999999982</v>
      </c>
      <c r="O237" s="90">
        <f>+SUM(O225:O236)</f>
        <v>17550000000</v>
      </c>
      <c r="P237" s="167">
        <f>+SUM(P225:P236)</f>
        <v>841400000</v>
      </c>
      <c r="Q237" s="90">
        <f>+SUM(Q159:Q170)</f>
        <v>60010948</v>
      </c>
      <c r="R237" s="90">
        <f>+SUM(R159:R170)</f>
        <v>172285575</v>
      </c>
      <c r="S237" s="121">
        <f>+SUM(S225:S236)</f>
        <v>831400000</v>
      </c>
      <c r="T237" s="39"/>
      <c r="U237" s="39"/>
      <c r="V237" s="39"/>
      <c r="W237" s="39"/>
      <c r="X237" s="91"/>
      <c r="Y237" s="38"/>
      <c r="AA237" s="65"/>
    </row>
    <row r="238" spans="1:32" s="35" customFormat="1" ht="20.25" customHeight="1" x14ac:dyDescent="0.2">
      <c r="A238" s="112">
        <v>2013</v>
      </c>
      <c r="B238" s="64"/>
      <c r="C238" s="65"/>
      <c r="D238" s="65"/>
      <c r="E238" s="136"/>
      <c r="F238" s="148"/>
      <c r="G238" s="132"/>
      <c r="H238" s="65"/>
      <c r="I238" s="65"/>
      <c r="J238" s="65"/>
      <c r="K238" s="136"/>
      <c r="L238" s="65"/>
      <c r="M238" s="65"/>
      <c r="N238" s="136"/>
      <c r="O238" s="90"/>
      <c r="P238" s="161"/>
      <c r="Q238" s="90"/>
      <c r="R238" s="90"/>
      <c r="S238" s="121"/>
      <c r="T238" s="39"/>
      <c r="U238" s="39"/>
      <c r="V238" s="39"/>
      <c r="W238" s="39"/>
      <c r="X238" s="91"/>
      <c r="Y238" s="38"/>
      <c r="AA238" s="65"/>
    </row>
    <row r="239" spans="1:32" s="35" customFormat="1" ht="20.25" customHeight="1" x14ac:dyDescent="0.2">
      <c r="A239" s="108" t="s">
        <v>44</v>
      </c>
      <c r="B239" s="64"/>
      <c r="C239" s="30">
        <v>6.96</v>
      </c>
      <c r="D239" s="30">
        <v>6.96</v>
      </c>
      <c r="E239" s="132">
        <v>6.96</v>
      </c>
      <c r="F239" s="144">
        <v>6.96</v>
      </c>
      <c r="G239" s="132">
        <v>6.86</v>
      </c>
      <c r="H239" s="30"/>
      <c r="I239" s="30">
        <v>6.9665030753461767</v>
      </c>
      <c r="J239" s="30"/>
      <c r="K239" s="132">
        <v>6.9084466496269181</v>
      </c>
      <c r="L239" s="30"/>
      <c r="M239" s="30">
        <v>6.86</v>
      </c>
      <c r="N239" s="132">
        <v>6.96</v>
      </c>
      <c r="O239" s="55">
        <v>3150000000</v>
      </c>
      <c r="P239" s="163">
        <v>179600000</v>
      </c>
      <c r="Q239" s="55"/>
      <c r="R239" s="55"/>
      <c r="S239" s="123">
        <v>179600000</v>
      </c>
      <c r="T239" s="39"/>
      <c r="U239" s="39"/>
      <c r="V239" s="39"/>
      <c r="W239" s="39"/>
      <c r="X239" s="91"/>
      <c r="Y239" s="38"/>
      <c r="AA239" s="65"/>
      <c r="AB239" s="207"/>
      <c r="AE239" s="206"/>
      <c r="AF239" s="206"/>
    </row>
    <row r="240" spans="1:32" s="35" customFormat="1" ht="20.25" customHeight="1" x14ac:dyDescent="0.2">
      <c r="A240" s="108" t="s">
        <v>45</v>
      </c>
      <c r="B240" s="64"/>
      <c r="C240" s="30">
        <v>6.96</v>
      </c>
      <c r="D240" s="30">
        <v>6.96</v>
      </c>
      <c r="E240" s="132">
        <v>6.96</v>
      </c>
      <c r="F240" s="144">
        <v>6.96</v>
      </c>
      <c r="G240" s="132">
        <v>6.86</v>
      </c>
      <c r="H240" s="30"/>
      <c r="I240" s="30">
        <v>6.966493010796456</v>
      </c>
      <c r="J240" s="30"/>
      <c r="K240" s="132">
        <v>6.8994383250735929</v>
      </c>
      <c r="L240" s="30"/>
      <c r="M240" s="30">
        <v>6.86</v>
      </c>
      <c r="N240" s="132">
        <v>6.96</v>
      </c>
      <c r="O240" s="55">
        <v>2700000000</v>
      </c>
      <c r="P240" s="163">
        <v>128900000</v>
      </c>
      <c r="Q240" s="55"/>
      <c r="R240" s="55"/>
      <c r="S240" s="123">
        <v>128900000</v>
      </c>
      <c r="T240" s="39"/>
      <c r="U240" s="39"/>
      <c r="V240" s="39"/>
      <c r="W240" s="39"/>
      <c r="X240" s="91"/>
      <c r="Y240" s="38"/>
      <c r="AA240" s="65"/>
      <c r="AB240" s="207"/>
      <c r="AE240" s="206"/>
      <c r="AF240" s="206"/>
    </row>
    <row r="241" spans="1:32" s="35" customFormat="1" ht="20.25" customHeight="1" x14ac:dyDescent="0.2">
      <c r="A241" s="108" t="s">
        <v>46</v>
      </c>
      <c r="B241" s="64"/>
      <c r="C241" s="30">
        <v>6.96</v>
      </c>
      <c r="D241" s="30">
        <v>6.96</v>
      </c>
      <c r="E241" s="132">
        <v>6.96</v>
      </c>
      <c r="F241" s="144">
        <v>6.96</v>
      </c>
      <c r="G241" s="132">
        <v>6.86</v>
      </c>
      <c r="H241" s="30"/>
      <c r="I241" s="30">
        <v>6.967675221404745</v>
      </c>
      <c r="J241" s="30"/>
      <c r="K241" s="132">
        <v>6.8928371816805702</v>
      </c>
      <c r="L241" s="30"/>
      <c r="M241" s="30">
        <v>6.86</v>
      </c>
      <c r="N241" s="132">
        <v>6.96</v>
      </c>
      <c r="O241" s="55">
        <v>3000000000</v>
      </c>
      <c r="P241" s="163">
        <v>85800000</v>
      </c>
      <c r="Q241" s="55"/>
      <c r="R241" s="55"/>
      <c r="S241" s="123">
        <v>85800000</v>
      </c>
      <c r="T241" s="39"/>
      <c r="U241" s="39"/>
      <c r="V241" s="39"/>
      <c r="W241" s="39"/>
      <c r="X241" s="91"/>
      <c r="Y241" s="38"/>
      <c r="AA241" s="65"/>
      <c r="AB241" s="207"/>
      <c r="AE241" s="206"/>
      <c r="AF241" s="206"/>
    </row>
    <row r="242" spans="1:32" s="35" customFormat="1" ht="20.25" customHeight="1" x14ac:dyDescent="0.2">
      <c r="A242" s="108" t="s">
        <v>47</v>
      </c>
      <c r="B242" s="64"/>
      <c r="C242" s="30">
        <v>6.96</v>
      </c>
      <c r="D242" s="30">
        <v>6.96</v>
      </c>
      <c r="E242" s="132">
        <v>6.96</v>
      </c>
      <c r="F242" s="144">
        <v>6.96</v>
      </c>
      <c r="G242" s="132">
        <v>6.86</v>
      </c>
      <c r="H242" s="30"/>
      <c r="I242" s="30">
        <v>6.9677893111108213</v>
      </c>
      <c r="J242" s="30"/>
      <c r="K242" s="132">
        <v>6.9016108908707183</v>
      </c>
      <c r="L242" s="30"/>
      <c r="M242" s="30">
        <v>6.86</v>
      </c>
      <c r="N242" s="132">
        <v>6.96</v>
      </c>
      <c r="O242" s="55">
        <v>3300000000</v>
      </c>
      <c r="P242" s="163">
        <v>46800000</v>
      </c>
      <c r="Q242" s="55"/>
      <c r="R242" s="55"/>
      <c r="S242" s="123">
        <v>46800000</v>
      </c>
      <c r="T242" s="39"/>
      <c r="U242" s="39"/>
      <c r="V242" s="39"/>
      <c r="W242" s="39"/>
      <c r="X242" s="91"/>
      <c r="Y242" s="38"/>
      <c r="AA242" s="65"/>
      <c r="AB242" s="207"/>
      <c r="AE242" s="206"/>
      <c r="AF242" s="206"/>
    </row>
    <row r="243" spans="1:32" s="35" customFormat="1" ht="20.25" customHeight="1" x14ac:dyDescent="0.2">
      <c r="A243" s="108" t="s">
        <v>48</v>
      </c>
      <c r="B243" s="64"/>
      <c r="C243" s="30">
        <v>6.96</v>
      </c>
      <c r="D243" s="30">
        <v>6.96</v>
      </c>
      <c r="E243" s="132">
        <v>6.96</v>
      </c>
      <c r="F243" s="144">
        <v>6.96</v>
      </c>
      <c r="G243" s="132">
        <v>6.86</v>
      </c>
      <c r="H243" s="30"/>
      <c r="I243" s="30">
        <v>6.9678713475396901</v>
      </c>
      <c r="J243" s="30"/>
      <c r="K243" s="132">
        <v>6.8936731863131246</v>
      </c>
      <c r="L243" s="30"/>
      <c r="M243" s="30">
        <v>6.86</v>
      </c>
      <c r="N243" s="132">
        <v>6.96</v>
      </c>
      <c r="O243" s="55">
        <v>3150000000</v>
      </c>
      <c r="P243" s="163">
        <v>56200000</v>
      </c>
      <c r="Q243" s="55"/>
      <c r="R243" s="55"/>
      <c r="S243" s="123">
        <v>56200000</v>
      </c>
      <c r="T243" s="39"/>
      <c r="U243" s="39"/>
      <c r="V243" s="39"/>
      <c r="W243" s="39"/>
      <c r="X243" s="91"/>
      <c r="Y243" s="38"/>
      <c r="AA243" s="65"/>
    </row>
    <row r="244" spans="1:32" s="35" customFormat="1" ht="20.25" customHeight="1" x14ac:dyDescent="0.2">
      <c r="A244" s="108" t="s">
        <v>49</v>
      </c>
      <c r="B244" s="64"/>
      <c r="C244" s="30">
        <v>6.96</v>
      </c>
      <c r="D244" s="30">
        <v>6.96</v>
      </c>
      <c r="E244" s="132">
        <v>6.96</v>
      </c>
      <c r="F244" s="144">
        <v>6.96</v>
      </c>
      <c r="G244" s="132">
        <v>6.86</v>
      </c>
      <c r="H244" s="30"/>
      <c r="I244" s="30">
        <v>6.9679146552388342</v>
      </c>
      <c r="J244" s="30"/>
      <c r="K244" s="132">
        <v>6.8986733557683992</v>
      </c>
      <c r="L244" s="30"/>
      <c r="M244" s="30">
        <v>6.86</v>
      </c>
      <c r="N244" s="132">
        <v>6.96</v>
      </c>
      <c r="O244" s="55">
        <v>2520000000</v>
      </c>
      <c r="P244" s="163">
        <v>14700000</v>
      </c>
      <c r="Q244" s="55"/>
      <c r="R244" s="55"/>
      <c r="S244" s="123">
        <v>14700000</v>
      </c>
      <c r="T244" s="39"/>
      <c r="U244" s="39"/>
      <c r="V244" s="39"/>
      <c r="W244" s="39"/>
      <c r="X244" s="91"/>
      <c r="Y244" s="38"/>
      <c r="AA244" s="65"/>
    </row>
    <row r="245" spans="1:32" s="35" customFormat="1" ht="20.25" customHeight="1" x14ac:dyDescent="0.2">
      <c r="A245" s="108" t="s">
        <v>50</v>
      </c>
      <c r="B245" s="64"/>
      <c r="C245" s="30">
        <v>6.96</v>
      </c>
      <c r="D245" s="30">
        <v>6.96</v>
      </c>
      <c r="E245" s="132">
        <v>6.96</v>
      </c>
      <c r="F245" s="144">
        <v>6.96</v>
      </c>
      <c r="G245" s="132">
        <v>6.86</v>
      </c>
      <c r="H245" s="30"/>
      <c r="I245" s="30">
        <v>6.9678637281177815</v>
      </c>
      <c r="J245" s="30"/>
      <c r="K245" s="132">
        <v>6.900771431176083</v>
      </c>
      <c r="L245" s="30"/>
      <c r="M245" s="30">
        <v>6.86</v>
      </c>
      <c r="N245" s="132">
        <v>6.96</v>
      </c>
      <c r="O245" s="55">
        <v>2640000000</v>
      </c>
      <c r="P245" s="163">
        <v>17200000</v>
      </c>
      <c r="Q245" s="55"/>
      <c r="R245" s="55"/>
      <c r="S245" s="123">
        <v>17200000</v>
      </c>
      <c r="T245" s="39"/>
      <c r="U245" s="39"/>
      <c r="V245" s="39"/>
      <c r="W245" s="39"/>
      <c r="X245" s="91"/>
      <c r="Y245" s="38"/>
      <c r="AA245" s="65"/>
    </row>
    <row r="246" spans="1:32" s="35" customFormat="1" ht="20.25" customHeight="1" x14ac:dyDescent="0.2">
      <c r="A246" s="108" t="s">
        <v>51</v>
      </c>
      <c r="B246" s="64"/>
      <c r="C246" s="30">
        <v>6.96</v>
      </c>
      <c r="D246" s="30">
        <v>6.96</v>
      </c>
      <c r="E246" s="132">
        <v>6.96</v>
      </c>
      <c r="F246" s="144">
        <v>6.96</v>
      </c>
      <c r="G246" s="132">
        <v>6.86</v>
      </c>
      <c r="H246" s="30"/>
      <c r="I246" s="30">
        <v>6.9678479329999998</v>
      </c>
      <c r="J246" s="30"/>
      <c r="K246" s="132">
        <v>6.89344438</v>
      </c>
      <c r="L246" s="30"/>
      <c r="M246" s="30">
        <v>6.86</v>
      </c>
      <c r="N246" s="132">
        <v>6.96</v>
      </c>
      <c r="O246" s="55">
        <v>2520000000</v>
      </c>
      <c r="P246" s="163">
        <v>1500000</v>
      </c>
      <c r="Q246" s="55"/>
      <c r="R246" s="55"/>
      <c r="S246" s="123">
        <v>1500000</v>
      </c>
      <c r="T246" s="39"/>
      <c r="U246" s="39"/>
      <c r="V246" s="39"/>
      <c r="W246" s="39"/>
      <c r="X246" s="91"/>
      <c r="Y246" s="38"/>
      <c r="AA246" s="65"/>
    </row>
    <row r="247" spans="1:32" s="35" customFormat="1" ht="20.25" customHeight="1" x14ac:dyDescent="0.2">
      <c r="A247" s="108" t="s">
        <v>86</v>
      </c>
      <c r="B247" s="64"/>
      <c r="C247" s="30">
        <v>6.96</v>
      </c>
      <c r="D247" s="30">
        <v>6.96</v>
      </c>
      <c r="E247" s="132">
        <v>6.96</v>
      </c>
      <c r="F247" s="144">
        <v>6.96</v>
      </c>
      <c r="G247" s="132">
        <v>6.86</v>
      </c>
      <c r="H247" s="30"/>
      <c r="I247" s="30">
        <v>6.9679665003910198</v>
      </c>
      <c r="J247" s="30"/>
      <c r="K247" s="132">
        <v>6.8982343717841061</v>
      </c>
      <c r="L247" s="30"/>
      <c r="M247" s="30">
        <v>6.86</v>
      </c>
      <c r="N247" s="132">
        <v>6.96</v>
      </c>
      <c r="O247" s="55">
        <v>2520000000</v>
      </c>
      <c r="P247" s="163">
        <v>3300000</v>
      </c>
      <c r="Q247" s="55"/>
      <c r="R247" s="55"/>
      <c r="S247" s="123">
        <v>3300000</v>
      </c>
      <c r="T247" s="39"/>
      <c r="U247" s="39"/>
      <c r="V247" s="39"/>
      <c r="W247" s="39"/>
      <c r="X247" s="91"/>
      <c r="Y247" s="38"/>
      <c r="AA247" s="65"/>
    </row>
    <row r="248" spans="1:32" s="35" customFormat="1" ht="20.25" customHeight="1" x14ac:dyDescent="0.2">
      <c r="A248" s="108" t="s">
        <v>87</v>
      </c>
      <c r="B248" s="64"/>
      <c r="C248" s="30">
        <v>6.96</v>
      </c>
      <c r="D248" s="30">
        <v>6.96</v>
      </c>
      <c r="E248" s="132">
        <v>6.96</v>
      </c>
      <c r="F248" s="144">
        <v>6.96</v>
      </c>
      <c r="G248" s="132">
        <v>6.86</v>
      </c>
      <c r="H248" s="30"/>
      <c r="I248" s="30">
        <v>6.9685044266703846</v>
      </c>
      <c r="J248" s="30"/>
      <c r="K248" s="132">
        <v>6.9069794108028244</v>
      </c>
      <c r="L248" s="30"/>
      <c r="M248" s="30">
        <v>6.86</v>
      </c>
      <c r="N248" s="132">
        <v>6.96</v>
      </c>
      <c r="O248" s="55">
        <v>2760000000</v>
      </c>
      <c r="P248" s="163">
        <v>13300000</v>
      </c>
      <c r="Q248" s="55"/>
      <c r="R248" s="55"/>
      <c r="S248" s="123">
        <v>13300000</v>
      </c>
      <c r="T248" s="39"/>
      <c r="U248" s="39"/>
      <c r="V248" s="39"/>
      <c r="W248" s="39"/>
      <c r="X248" s="91"/>
      <c r="Y248" s="38"/>
      <c r="AA248" s="65"/>
    </row>
    <row r="249" spans="1:32" s="35" customFormat="1" ht="20.25" customHeight="1" x14ac:dyDescent="0.2">
      <c r="A249" s="108" t="s">
        <v>54</v>
      </c>
      <c r="B249" s="64"/>
      <c r="C249" s="30">
        <v>6.96</v>
      </c>
      <c r="D249" s="30">
        <v>6.96</v>
      </c>
      <c r="E249" s="132">
        <v>6.96</v>
      </c>
      <c r="F249" s="144">
        <v>6.96</v>
      </c>
      <c r="G249" s="132">
        <v>6.86</v>
      </c>
      <c r="H249" s="30"/>
      <c r="I249" s="30">
        <v>6.9687900453416205</v>
      </c>
      <c r="J249" s="30"/>
      <c r="K249" s="132">
        <v>6.9051076541832455</v>
      </c>
      <c r="L249" s="30"/>
      <c r="M249" s="30">
        <v>6.86</v>
      </c>
      <c r="N249" s="132">
        <v>6.96</v>
      </c>
      <c r="O249" s="55">
        <v>2520000000</v>
      </c>
      <c r="P249" s="163">
        <v>46400000</v>
      </c>
      <c r="Q249" s="55"/>
      <c r="R249" s="55"/>
      <c r="S249" s="123">
        <v>46400000</v>
      </c>
      <c r="T249" s="39"/>
      <c r="U249" s="39"/>
      <c r="V249" s="39"/>
      <c r="W249" s="39"/>
      <c r="X249" s="91"/>
      <c r="Y249" s="38"/>
      <c r="AA249" s="65"/>
    </row>
    <row r="250" spans="1:32" s="35" customFormat="1" ht="20.25" customHeight="1" x14ac:dyDescent="0.2">
      <c r="A250" s="108" t="s">
        <v>55</v>
      </c>
      <c r="B250" s="64"/>
      <c r="C250" s="30">
        <v>6.96</v>
      </c>
      <c r="D250" s="30">
        <v>6.96</v>
      </c>
      <c r="E250" s="132">
        <v>6.96</v>
      </c>
      <c r="F250" s="144">
        <v>6.96</v>
      </c>
      <c r="G250" s="132">
        <v>6.86</v>
      </c>
      <c r="H250" s="30"/>
      <c r="I250" s="30">
        <v>6.9685493789900006</v>
      </c>
      <c r="J250" s="30"/>
      <c r="K250" s="132">
        <v>6.9217750311911823</v>
      </c>
      <c r="L250" s="30"/>
      <c r="M250" s="30">
        <v>6.86</v>
      </c>
      <c r="N250" s="132">
        <v>6.96</v>
      </c>
      <c r="O250" s="55">
        <v>2520000000</v>
      </c>
      <c r="P250" s="163">
        <v>34800000</v>
      </c>
      <c r="Q250" s="55"/>
      <c r="R250" s="55"/>
      <c r="S250" s="123">
        <v>34800000</v>
      </c>
      <c r="T250" s="39"/>
      <c r="U250" s="39"/>
      <c r="V250" s="39"/>
      <c r="W250" s="39"/>
      <c r="X250" s="91"/>
      <c r="Y250" s="38"/>
      <c r="AA250" s="65"/>
    </row>
    <row r="251" spans="1:32" s="35" customFormat="1" ht="20.25" customHeight="1" x14ac:dyDescent="0.2">
      <c r="A251" s="248" t="s">
        <v>101</v>
      </c>
      <c r="B251" s="64"/>
      <c r="C251" s="65">
        <f t="shared" ref="C251:M251" si="43">AVERAGE(C239:C250)</f>
        <v>6.9599999999999982</v>
      </c>
      <c r="D251" s="65">
        <f t="shared" si="43"/>
        <v>6.9599999999999982</v>
      </c>
      <c r="E251" s="136">
        <f t="shared" si="43"/>
        <v>6.9599999999999982</v>
      </c>
      <c r="F251" s="148">
        <f t="shared" si="43"/>
        <v>6.9599999999999982</v>
      </c>
      <c r="G251" s="136">
        <f t="shared" si="43"/>
        <v>6.86</v>
      </c>
      <c r="H251" s="203" t="e">
        <f t="shared" si="43"/>
        <v>#DIV/0!</v>
      </c>
      <c r="I251" s="148">
        <f t="shared" si="43"/>
        <v>6.9678140528289623</v>
      </c>
      <c r="J251" s="65" t="e">
        <f t="shared" si="43"/>
        <v>#DIV/0!</v>
      </c>
      <c r="K251" s="136">
        <f t="shared" si="43"/>
        <v>6.901749322372563</v>
      </c>
      <c r="L251" s="136" t="e">
        <f t="shared" si="43"/>
        <v>#DIV/0!</v>
      </c>
      <c r="M251" s="148">
        <f t="shared" si="43"/>
        <v>6.86</v>
      </c>
      <c r="N251" s="136">
        <f>AVERAGE(N239:N250)</f>
        <v>6.9599999999999982</v>
      </c>
      <c r="O251" s="90">
        <f>+SUM(O239:O250)</f>
        <v>33300000000</v>
      </c>
      <c r="P251" s="167">
        <f>+SUM(P239:P250)</f>
        <v>628500000</v>
      </c>
      <c r="Q251" s="90">
        <f>+SUM(Q173:Q184)</f>
        <v>576610948</v>
      </c>
      <c r="R251" s="90">
        <f>+SUM(R173:R184)</f>
        <v>172285575</v>
      </c>
      <c r="S251" s="121">
        <f>+SUM(S239:S250)</f>
        <v>628500000</v>
      </c>
      <c r="T251" s="39"/>
      <c r="U251" s="39"/>
      <c r="V251" s="39"/>
      <c r="W251" s="39"/>
      <c r="X251" s="91"/>
      <c r="Y251" s="38"/>
      <c r="AA251" s="65"/>
    </row>
    <row r="252" spans="1:32" s="35" customFormat="1" ht="20.25" customHeight="1" x14ac:dyDescent="0.2">
      <c r="A252" s="112">
        <v>2014</v>
      </c>
      <c r="B252" s="64"/>
      <c r="C252" s="65"/>
      <c r="D252" s="65"/>
      <c r="E252" s="136"/>
      <c r="F252" s="148"/>
      <c r="G252" s="132"/>
      <c r="H252" s="65"/>
      <c r="I252" s="65"/>
      <c r="J252" s="65"/>
      <c r="K252" s="136"/>
      <c r="L252" s="65"/>
      <c r="M252" s="65"/>
      <c r="N252" s="136"/>
      <c r="O252" s="90"/>
      <c r="P252" s="161"/>
      <c r="Q252" s="90"/>
      <c r="R252" s="90"/>
      <c r="S252" s="121"/>
      <c r="T252" s="39"/>
      <c r="U252" s="39"/>
      <c r="V252" s="39"/>
      <c r="W252" s="39"/>
      <c r="X252" s="91"/>
      <c r="Y252" s="38"/>
      <c r="AA252" s="65" t="s">
        <v>94</v>
      </c>
    </row>
    <row r="253" spans="1:32" s="35" customFormat="1" ht="20.25" customHeight="1" x14ac:dyDescent="0.2">
      <c r="A253" s="108" t="s">
        <v>44</v>
      </c>
      <c r="B253" s="64"/>
      <c r="C253" s="30">
        <v>6.96</v>
      </c>
      <c r="D253" s="30">
        <v>6.96</v>
      </c>
      <c r="E253" s="132">
        <v>6.96</v>
      </c>
      <c r="F253" s="144">
        <v>6.96</v>
      </c>
      <c r="G253" s="132">
        <v>6.86</v>
      </c>
      <c r="H253" s="30"/>
      <c r="I253" s="30">
        <v>6.9694313363844129</v>
      </c>
      <c r="J253" s="30"/>
      <c r="K253" s="132">
        <v>6.9162326209319636</v>
      </c>
      <c r="L253" s="30"/>
      <c r="M253" s="30">
        <v>6.86</v>
      </c>
      <c r="N253" s="132">
        <v>6.96</v>
      </c>
      <c r="O253" s="55">
        <v>2520000000</v>
      </c>
      <c r="P253" s="163">
        <v>27300000</v>
      </c>
      <c r="Q253" s="55"/>
      <c r="R253" s="55"/>
      <c r="S253" s="123">
        <v>27300000</v>
      </c>
      <c r="T253" s="39"/>
      <c r="U253" s="39"/>
      <c r="V253" s="39"/>
      <c r="W253" s="39"/>
      <c r="X253" s="91"/>
      <c r="Y253" s="38"/>
      <c r="AA253" s="65">
        <v>6.9162326209319636</v>
      </c>
      <c r="AB253" s="35">
        <v>6.9694313363844129</v>
      </c>
      <c r="AC253" s="206">
        <f>+AA253-K253</f>
        <v>0</v>
      </c>
      <c r="AD253" s="206">
        <f>+AB253-I253</f>
        <v>0</v>
      </c>
    </row>
    <row r="254" spans="1:32" s="35" customFormat="1" ht="20.25" customHeight="1" x14ac:dyDescent="0.2">
      <c r="A254" s="108" t="s">
        <v>45</v>
      </c>
      <c r="B254" s="64"/>
      <c r="C254" s="30">
        <v>6.96</v>
      </c>
      <c r="D254" s="30">
        <v>6.96</v>
      </c>
      <c r="E254" s="132">
        <v>6.96</v>
      </c>
      <c r="F254" s="144">
        <v>6.96</v>
      </c>
      <c r="G254" s="132">
        <v>6.86</v>
      </c>
      <c r="H254" s="30"/>
      <c r="I254" s="30">
        <v>6.9691168808970412</v>
      </c>
      <c r="J254" s="30"/>
      <c r="K254" s="132">
        <v>6.9229559086317822</v>
      </c>
      <c r="L254" s="30"/>
      <c r="M254" s="30">
        <v>6.86</v>
      </c>
      <c r="N254" s="132">
        <v>6.96</v>
      </c>
      <c r="O254" s="55">
        <v>2400000000</v>
      </c>
      <c r="P254" s="163">
        <v>50200000</v>
      </c>
      <c r="Q254" s="55"/>
      <c r="R254" s="55"/>
      <c r="S254" s="123">
        <v>50200000</v>
      </c>
      <c r="T254" s="39"/>
      <c r="U254" s="39"/>
      <c r="V254" s="39"/>
      <c r="W254" s="39"/>
      <c r="X254" s="91"/>
      <c r="Y254" s="38"/>
      <c r="AA254" s="65">
        <v>6.9229559086317822</v>
      </c>
      <c r="AB254" s="35">
        <v>6.9691168808970412</v>
      </c>
      <c r="AC254" s="206">
        <f t="shared" ref="AC254:AC264" si="44">+AA254-K254</f>
        <v>0</v>
      </c>
      <c r="AD254" s="206">
        <f t="shared" ref="AD254:AD264" si="45">+AB254-I254</f>
        <v>0</v>
      </c>
    </row>
    <row r="255" spans="1:32" s="35" customFormat="1" ht="20.25" customHeight="1" x14ac:dyDescent="0.2">
      <c r="A255" s="108" t="s">
        <v>46</v>
      </c>
      <c r="B255" s="64"/>
      <c r="C255" s="30">
        <v>6.96</v>
      </c>
      <c r="D255" s="30">
        <v>6.96</v>
      </c>
      <c r="E255" s="132">
        <v>6.96</v>
      </c>
      <c r="F255" s="144">
        <v>6.96</v>
      </c>
      <c r="G255" s="132">
        <v>6.86</v>
      </c>
      <c r="H255" s="30"/>
      <c r="I255" s="30">
        <v>6.969140575611303</v>
      </c>
      <c r="J255" s="30"/>
      <c r="K255" s="132">
        <v>6.9204341937356286</v>
      </c>
      <c r="L255" s="30"/>
      <c r="M255" s="30">
        <v>6.86</v>
      </c>
      <c r="N255" s="132">
        <v>6.96</v>
      </c>
      <c r="O255" s="55">
        <v>2280000000</v>
      </c>
      <c r="P255" s="163">
        <v>24200000</v>
      </c>
      <c r="Q255" s="55"/>
      <c r="R255" s="55"/>
      <c r="S255" s="123">
        <v>24200000</v>
      </c>
      <c r="T255" s="39"/>
      <c r="U255" s="39"/>
      <c r="V255" s="39"/>
      <c r="W255" s="39"/>
      <c r="X255" s="91"/>
      <c r="Y255" s="38"/>
      <c r="AA255" s="65">
        <v>6.9204341937356286</v>
      </c>
      <c r="AB255" s="35">
        <v>6.969140575611303</v>
      </c>
      <c r="AC255" s="206">
        <f t="shared" si="44"/>
        <v>0</v>
      </c>
      <c r="AD255" s="206">
        <f t="shared" si="45"/>
        <v>0</v>
      </c>
    </row>
    <row r="256" spans="1:32" s="35" customFormat="1" ht="20.25" customHeight="1" x14ac:dyDescent="0.2">
      <c r="A256" s="108" t="s">
        <v>47</v>
      </c>
      <c r="B256" s="64"/>
      <c r="C256" s="30">
        <v>6.96</v>
      </c>
      <c r="D256" s="30">
        <v>6.96</v>
      </c>
      <c r="E256" s="132">
        <v>6.96</v>
      </c>
      <c r="F256" s="144">
        <v>6.96</v>
      </c>
      <c r="G256" s="132">
        <v>6.86</v>
      </c>
      <c r="H256" s="30"/>
      <c r="I256" s="30">
        <v>6.9689265010000003</v>
      </c>
      <c r="J256" s="30"/>
      <c r="K256" s="132">
        <v>6.9094804300000003</v>
      </c>
      <c r="L256" s="30"/>
      <c r="M256" s="30">
        <v>6.86</v>
      </c>
      <c r="N256" s="132">
        <v>6.96</v>
      </c>
      <c r="O256" s="55">
        <v>2520000000</v>
      </c>
      <c r="P256" s="163">
        <v>6500000</v>
      </c>
      <c r="Q256" s="55"/>
      <c r="R256" s="55"/>
      <c r="S256" s="123">
        <v>6500000</v>
      </c>
      <c r="T256" s="39"/>
      <c r="U256" s="39"/>
      <c r="V256" s="39"/>
      <c r="W256" s="39"/>
      <c r="X256" s="91"/>
      <c r="Y256" s="38"/>
      <c r="AA256" s="65">
        <v>6.9094804300000003</v>
      </c>
      <c r="AB256" s="35">
        <v>6.9689265010000003</v>
      </c>
      <c r="AC256" s="206">
        <f t="shared" si="44"/>
        <v>0</v>
      </c>
      <c r="AD256" s="206">
        <f t="shared" si="45"/>
        <v>0</v>
      </c>
    </row>
    <row r="257" spans="1:35" s="35" customFormat="1" ht="20.25" customHeight="1" x14ac:dyDescent="0.2">
      <c r="A257" s="108" t="s">
        <v>48</v>
      </c>
      <c r="B257" s="64"/>
      <c r="C257" s="30">
        <v>6.96</v>
      </c>
      <c r="D257" s="30">
        <v>6.96</v>
      </c>
      <c r="E257" s="132">
        <v>6.96</v>
      </c>
      <c r="F257" s="144">
        <v>6.96</v>
      </c>
      <c r="G257" s="132">
        <v>6.86</v>
      </c>
      <c r="H257" s="30"/>
      <c r="I257" s="30">
        <v>6.968942228548018</v>
      </c>
      <c r="J257" s="30"/>
      <c r="K257" s="132">
        <v>6.8996482130769827</v>
      </c>
      <c r="L257" s="30"/>
      <c r="M257" s="30">
        <v>6.86</v>
      </c>
      <c r="N257" s="132">
        <v>6.96</v>
      </c>
      <c r="O257" s="55">
        <v>2520000000</v>
      </c>
      <c r="P257" s="163">
        <v>3300000</v>
      </c>
      <c r="Q257" s="55"/>
      <c r="R257" s="55"/>
      <c r="S257" s="123">
        <v>3300000</v>
      </c>
      <c r="T257" s="39"/>
      <c r="U257" s="39"/>
      <c r="V257" s="39"/>
      <c r="W257" s="39"/>
      <c r="X257" s="91"/>
      <c r="Y257" s="38"/>
      <c r="AA257" s="65">
        <v>6.8996482130769827</v>
      </c>
      <c r="AB257" s="35">
        <v>6.968942228548018</v>
      </c>
      <c r="AC257" s="206">
        <f t="shared" si="44"/>
        <v>0</v>
      </c>
      <c r="AD257" s="206">
        <f t="shared" si="45"/>
        <v>0</v>
      </c>
    </row>
    <row r="258" spans="1:35" s="35" customFormat="1" ht="20.25" customHeight="1" x14ac:dyDescent="0.2">
      <c r="A258" s="108" t="s">
        <v>49</v>
      </c>
      <c r="B258" s="64"/>
      <c r="C258" s="30">
        <v>6.96</v>
      </c>
      <c r="D258" s="30">
        <v>6.96</v>
      </c>
      <c r="E258" s="132">
        <v>6.96</v>
      </c>
      <c r="F258" s="144">
        <v>6.96</v>
      </c>
      <c r="G258" s="132">
        <v>6.86</v>
      </c>
      <c r="H258" s="30"/>
      <c r="I258" s="30">
        <v>6.9683561827886953</v>
      </c>
      <c r="J258" s="30"/>
      <c r="K258" s="132">
        <v>6.9013504619347712</v>
      </c>
      <c r="L258" s="30"/>
      <c r="M258" s="30">
        <v>6.86</v>
      </c>
      <c r="N258" s="132">
        <v>6.96</v>
      </c>
      <c r="O258" s="213">
        <v>2400000000</v>
      </c>
      <c r="P258" s="163">
        <v>3300000</v>
      </c>
      <c r="Q258" s="55"/>
      <c r="R258" s="55"/>
      <c r="S258" s="123">
        <v>3300000</v>
      </c>
      <c r="T258" s="39"/>
      <c r="U258" s="39"/>
      <c r="V258" s="39"/>
      <c r="W258" s="39"/>
      <c r="X258" s="91"/>
      <c r="Y258" s="38"/>
      <c r="AA258" s="65">
        <v>6.9013504619347712</v>
      </c>
      <c r="AB258" s="35">
        <v>6.9683561827886953</v>
      </c>
      <c r="AC258" s="206">
        <f t="shared" si="44"/>
        <v>0</v>
      </c>
      <c r="AD258" s="206">
        <f t="shared" si="45"/>
        <v>0</v>
      </c>
    </row>
    <row r="259" spans="1:35" s="35" customFormat="1" ht="20.25" customHeight="1" x14ac:dyDescent="0.2">
      <c r="A259" s="108" t="s">
        <v>50</v>
      </c>
      <c r="B259" s="64"/>
      <c r="C259" s="30">
        <v>6.96</v>
      </c>
      <c r="D259" s="30">
        <v>6.96</v>
      </c>
      <c r="E259" s="132">
        <v>6.96</v>
      </c>
      <c r="F259" s="144">
        <v>6.96</v>
      </c>
      <c r="G259" s="132">
        <v>6.86</v>
      </c>
      <c r="H259" s="30"/>
      <c r="I259" s="30">
        <v>6.9693748211380706</v>
      </c>
      <c r="J259" s="30"/>
      <c r="K259" s="132">
        <v>6.8841488170421039</v>
      </c>
      <c r="L259" s="30"/>
      <c r="M259" s="30">
        <v>6.86</v>
      </c>
      <c r="N259" s="132">
        <v>6.96</v>
      </c>
      <c r="O259" s="213">
        <v>2640000000</v>
      </c>
      <c r="P259" s="163">
        <v>3400000</v>
      </c>
      <c r="Q259" s="55"/>
      <c r="R259" s="55"/>
      <c r="S259" s="123">
        <v>3400000</v>
      </c>
      <c r="T259" s="39"/>
      <c r="U259" s="39"/>
      <c r="V259" s="39"/>
      <c r="W259" s="39"/>
      <c r="X259" s="91"/>
      <c r="Y259" s="38"/>
      <c r="AA259" s="65">
        <v>6.8841488170421039</v>
      </c>
      <c r="AB259" s="35">
        <v>6.9693748211380706</v>
      </c>
      <c r="AC259" s="206">
        <f t="shared" si="44"/>
        <v>0</v>
      </c>
      <c r="AD259" s="206">
        <f t="shared" si="45"/>
        <v>0</v>
      </c>
    </row>
    <row r="260" spans="1:35" s="35" customFormat="1" ht="20.25" customHeight="1" x14ac:dyDescent="0.2">
      <c r="A260" s="108" t="s">
        <v>51</v>
      </c>
      <c r="B260" s="64"/>
      <c r="C260" s="30">
        <v>6.96</v>
      </c>
      <c r="D260" s="30">
        <v>6.96</v>
      </c>
      <c r="E260" s="132">
        <v>6.96</v>
      </c>
      <c r="F260" s="144">
        <v>6.96</v>
      </c>
      <c r="G260" s="132">
        <v>6.86</v>
      </c>
      <c r="H260" s="30"/>
      <c r="I260" s="30">
        <v>6.9695127637494814</v>
      </c>
      <c r="J260" s="30"/>
      <c r="K260" s="132">
        <v>6.8835977001684565</v>
      </c>
      <c r="L260" s="30"/>
      <c r="M260" s="30">
        <v>6.86</v>
      </c>
      <c r="N260" s="132">
        <v>6.96</v>
      </c>
      <c r="O260" s="55">
        <v>2400000000</v>
      </c>
      <c r="P260" s="163">
        <v>3500000</v>
      </c>
      <c r="Q260" s="55"/>
      <c r="R260" s="55"/>
      <c r="S260" s="123">
        <v>3500000</v>
      </c>
      <c r="T260" s="39"/>
      <c r="U260" s="39"/>
      <c r="V260" s="39"/>
      <c r="W260" s="39"/>
      <c r="X260" s="91"/>
      <c r="Y260" s="38"/>
      <c r="AA260" s="65">
        <v>6.8835977001684565</v>
      </c>
      <c r="AB260" s="35">
        <v>6.9695127637494814</v>
      </c>
      <c r="AC260" s="215">
        <f t="shared" si="44"/>
        <v>0</v>
      </c>
      <c r="AD260" s="215">
        <f t="shared" si="45"/>
        <v>0</v>
      </c>
      <c r="AF260" s="35">
        <v>6.8835977001684565</v>
      </c>
      <c r="AG260" s="35">
        <v>6.9695127637494814</v>
      </c>
      <c r="AH260" s="206">
        <f>+AF260-AA260</f>
        <v>0</v>
      </c>
      <c r="AI260" s="206">
        <f>+AG260-AB260</f>
        <v>0</v>
      </c>
    </row>
    <row r="261" spans="1:35" s="35" customFormat="1" ht="20.25" customHeight="1" x14ac:dyDescent="0.2">
      <c r="A261" s="108" t="s">
        <v>86</v>
      </c>
      <c r="B261" s="64"/>
      <c r="C261" s="30">
        <v>6.96</v>
      </c>
      <c r="D261" s="30">
        <v>6.96</v>
      </c>
      <c r="E261" s="132">
        <v>6.96</v>
      </c>
      <c r="F261" s="144">
        <v>6.96</v>
      </c>
      <c r="G261" s="132">
        <v>6.86</v>
      </c>
      <c r="H261" s="30"/>
      <c r="I261" s="30">
        <v>6.9682734653457672</v>
      </c>
      <c r="J261" s="30"/>
      <c r="K261" s="132">
        <v>6.8913026608691972</v>
      </c>
      <c r="L261" s="30"/>
      <c r="M261" s="30">
        <v>6.86</v>
      </c>
      <c r="N261" s="132">
        <v>6.96</v>
      </c>
      <c r="O261" s="55">
        <v>2640000000</v>
      </c>
      <c r="P261" s="163">
        <v>1900000</v>
      </c>
      <c r="Q261" s="55"/>
      <c r="R261" s="55"/>
      <c r="S261" s="123">
        <v>1900000</v>
      </c>
      <c r="T261" s="39"/>
      <c r="U261" s="39"/>
      <c r="V261" s="39"/>
      <c r="W261" s="39"/>
      <c r="X261" s="91"/>
      <c r="Y261" s="38"/>
      <c r="AA261" s="65">
        <v>6.8913026608691972</v>
      </c>
      <c r="AB261" s="35">
        <v>6.9682734653457672</v>
      </c>
      <c r="AC261" s="206">
        <f t="shared" si="44"/>
        <v>0</v>
      </c>
      <c r="AD261" s="206">
        <f t="shared" si="45"/>
        <v>0</v>
      </c>
    </row>
    <row r="262" spans="1:35" s="35" customFormat="1" ht="20.25" customHeight="1" x14ac:dyDescent="0.2">
      <c r="A262" s="108" t="s">
        <v>87</v>
      </c>
      <c r="B262" s="64"/>
      <c r="C262" s="30">
        <v>6.96</v>
      </c>
      <c r="D262" s="30">
        <v>6.96</v>
      </c>
      <c r="E262" s="132">
        <v>6.96</v>
      </c>
      <c r="F262" s="144">
        <v>6.96</v>
      </c>
      <c r="G262" s="132">
        <v>6.86</v>
      </c>
      <c r="H262" s="30"/>
      <c r="I262" s="30">
        <v>6.9691321299075044</v>
      </c>
      <c r="J262" s="30"/>
      <c r="K262" s="132">
        <v>6.8899821159826331</v>
      </c>
      <c r="L262" s="30"/>
      <c r="M262" s="30">
        <v>6.86</v>
      </c>
      <c r="N262" s="132">
        <v>6.96</v>
      </c>
      <c r="O262" s="55">
        <v>2760000000</v>
      </c>
      <c r="P262" s="163">
        <v>7200000</v>
      </c>
      <c r="Q262" s="55"/>
      <c r="R262" s="55"/>
      <c r="S262" s="123">
        <v>7200000</v>
      </c>
      <c r="T262" s="39"/>
      <c r="U262" s="39"/>
      <c r="V262" s="39"/>
      <c r="W262" s="39"/>
      <c r="X262" s="91"/>
      <c r="Y262" s="38"/>
      <c r="AA262" s="65">
        <v>6.8899821159826331</v>
      </c>
      <c r="AB262" s="35">
        <v>6.9691321299075044</v>
      </c>
      <c r="AC262" s="206">
        <f t="shared" si="44"/>
        <v>0</v>
      </c>
      <c r="AD262" s="206">
        <f t="shared" si="45"/>
        <v>0</v>
      </c>
    </row>
    <row r="263" spans="1:35" s="35" customFormat="1" ht="20.25" customHeight="1" x14ac:dyDescent="0.2">
      <c r="A263" s="108" t="s">
        <v>54</v>
      </c>
      <c r="B263" s="64"/>
      <c r="C263" s="30">
        <v>6.96</v>
      </c>
      <c r="D263" s="30">
        <v>6.96</v>
      </c>
      <c r="E263" s="132">
        <v>6.96</v>
      </c>
      <c r="F263" s="144">
        <v>6.96</v>
      </c>
      <c r="G263" s="132">
        <v>6.86</v>
      </c>
      <c r="H263" s="30"/>
      <c r="I263" s="30">
        <v>6.9691530881286585</v>
      </c>
      <c r="J263" s="30"/>
      <c r="K263" s="132">
        <v>6.9013720206799274</v>
      </c>
      <c r="L263" s="30"/>
      <c r="M263" s="30">
        <v>6.86</v>
      </c>
      <c r="N263" s="132">
        <v>6.96</v>
      </c>
      <c r="O263" s="55">
        <v>2280000000</v>
      </c>
      <c r="P263" s="163">
        <v>27000000</v>
      </c>
      <c r="Q263" s="55"/>
      <c r="R263" s="55"/>
      <c r="S263" s="123">
        <v>27000000</v>
      </c>
      <c r="T263" s="39"/>
      <c r="U263" s="39"/>
      <c r="V263" s="39"/>
      <c r="W263" s="39"/>
      <c r="X263" s="91"/>
      <c r="Y263" s="38"/>
      <c r="AA263" s="65">
        <v>6.9013720206799274</v>
      </c>
      <c r="AB263" s="35">
        <v>6.9691530881286585</v>
      </c>
      <c r="AC263" s="206">
        <f t="shared" si="44"/>
        <v>0</v>
      </c>
      <c r="AD263" s="206">
        <f t="shared" si="45"/>
        <v>0</v>
      </c>
    </row>
    <row r="264" spans="1:35" s="35" customFormat="1" ht="20.25" customHeight="1" x14ac:dyDescent="0.2">
      <c r="A264" s="108" t="s">
        <v>55</v>
      </c>
      <c r="B264" s="64"/>
      <c r="C264" s="30">
        <v>6.96</v>
      </c>
      <c r="D264" s="30">
        <v>6.96</v>
      </c>
      <c r="E264" s="132">
        <v>6.96</v>
      </c>
      <c r="F264" s="144">
        <v>6.96</v>
      </c>
      <c r="G264" s="132">
        <v>6.86</v>
      </c>
      <c r="H264" s="30"/>
      <c r="I264" s="30">
        <v>6.9695576428725863</v>
      </c>
      <c r="J264" s="30"/>
      <c r="K264" s="132">
        <v>6.9100742489184874</v>
      </c>
      <c r="L264" s="30"/>
      <c r="M264" s="30">
        <v>6.86</v>
      </c>
      <c r="N264" s="132">
        <v>6.96</v>
      </c>
      <c r="O264" s="55">
        <v>2760000000</v>
      </c>
      <c r="P264" s="163">
        <v>29700000</v>
      </c>
      <c r="Q264" s="55"/>
      <c r="R264" s="55"/>
      <c r="S264" s="123">
        <v>29700000</v>
      </c>
      <c r="T264" s="39"/>
      <c r="U264" s="39"/>
      <c r="V264" s="39"/>
      <c r="W264" s="39"/>
      <c r="X264" s="91"/>
      <c r="Y264" s="38"/>
      <c r="AA264" s="65">
        <v>6.9100742489184874</v>
      </c>
      <c r="AB264" s="35">
        <v>6.9695576428725863</v>
      </c>
      <c r="AC264" s="206">
        <f t="shared" si="44"/>
        <v>0</v>
      </c>
      <c r="AD264" s="206">
        <f t="shared" si="45"/>
        <v>0</v>
      </c>
    </row>
    <row r="265" spans="1:35" s="35" customFormat="1" ht="20.25" customHeight="1" x14ac:dyDescent="0.2">
      <c r="A265" s="248" t="s">
        <v>101</v>
      </c>
      <c r="B265" s="64"/>
      <c r="C265" s="65">
        <f t="shared" ref="C265:M265" si="46">AVERAGE(C253:C264)</f>
        <v>6.9599999999999982</v>
      </c>
      <c r="D265" s="65">
        <f t="shared" si="46"/>
        <v>6.9599999999999982</v>
      </c>
      <c r="E265" s="136">
        <f t="shared" si="46"/>
        <v>6.9599999999999982</v>
      </c>
      <c r="F265" s="148">
        <f t="shared" si="46"/>
        <v>6.9599999999999982</v>
      </c>
      <c r="G265" s="136">
        <f t="shared" si="46"/>
        <v>6.86</v>
      </c>
      <c r="H265" s="203" t="e">
        <f t="shared" si="46"/>
        <v>#DIV/0!</v>
      </c>
      <c r="I265" s="148">
        <f t="shared" si="46"/>
        <v>6.9690764680309618</v>
      </c>
      <c r="J265" s="65" t="e">
        <f t="shared" si="46"/>
        <v>#DIV/0!</v>
      </c>
      <c r="K265" s="136">
        <f t="shared" si="46"/>
        <v>6.9025482826643279</v>
      </c>
      <c r="L265" s="136" t="e">
        <f t="shared" si="46"/>
        <v>#DIV/0!</v>
      </c>
      <c r="M265" s="148">
        <f t="shared" si="46"/>
        <v>6.86</v>
      </c>
      <c r="N265" s="136">
        <f>AVERAGE(N253:N264)</f>
        <v>6.9599999999999982</v>
      </c>
      <c r="O265" s="90">
        <f>+SUM(O253:O264)</f>
        <v>30120000000</v>
      </c>
      <c r="P265" s="167">
        <f>+SUM(P253:P264)</f>
        <v>187500000</v>
      </c>
      <c r="Q265" s="90">
        <f>+SUM(Q187:Q198)</f>
        <v>60010948</v>
      </c>
      <c r="R265" s="90">
        <f>+SUM(R187:R198)</f>
        <v>172285575</v>
      </c>
      <c r="S265" s="121">
        <f>+SUM(S253:S264)</f>
        <v>187500000</v>
      </c>
      <c r="T265" s="39"/>
      <c r="U265" s="39"/>
      <c r="V265" s="39"/>
      <c r="W265" s="39"/>
      <c r="X265" s="91"/>
      <c r="Y265" s="38"/>
      <c r="AA265" s="65"/>
    </row>
    <row r="266" spans="1:35" s="35" customFormat="1" ht="20.25" customHeight="1" x14ac:dyDescent="0.2">
      <c r="A266" s="229">
        <v>2015</v>
      </c>
      <c r="B266" s="225"/>
      <c r="C266" s="226"/>
      <c r="D266" s="226"/>
      <c r="E266" s="238"/>
      <c r="F266" s="241"/>
      <c r="G266" s="237"/>
      <c r="H266" s="226"/>
      <c r="I266" s="226"/>
      <c r="J266" s="226"/>
      <c r="K266" s="238"/>
      <c r="L266" s="226"/>
      <c r="M266" s="226"/>
      <c r="N266" s="238"/>
      <c r="O266" s="227"/>
      <c r="P266" s="243"/>
      <c r="Q266" s="227"/>
      <c r="R266" s="227"/>
      <c r="S266" s="230"/>
      <c r="T266" s="39"/>
      <c r="U266" s="39"/>
      <c r="V266" s="39"/>
      <c r="W266" s="39"/>
      <c r="X266" s="91"/>
      <c r="Y266" s="38"/>
      <c r="AA266" s="65"/>
    </row>
    <row r="267" spans="1:35" s="35" customFormat="1" ht="20.25" customHeight="1" x14ac:dyDescent="0.2">
      <c r="A267" s="228" t="s">
        <v>44</v>
      </c>
      <c r="B267" s="225"/>
      <c r="C267" s="222">
        <v>6.96</v>
      </c>
      <c r="D267" s="222">
        <v>6.96</v>
      </c>
      <c r="E267" s="237">
        <v>6.96</v>
      </c>
      <c r="F267" s="240">
        <v>6.96</v>
      </c>
      <c r="G267" s="237">
        <v>6.86</v>
      </c>
      <c r="H267" s="222"/>
      <c r="I267" s="222">
        <v>6.9688537459573521</v>
      </c>
      <c r="J267" s="222"/>
      <c r="K267" s="237">
        <v>6.9081443485928187</v>
      </c>
      <c r="L267" s="222"/>
      <c r="M267" s="222">
        <v>6.86</v>
      </c>
      <c r="N267" s="237">
        <v>6.96</v>
      </c>
      <c r="O267" s="224">
        <v>2140000000</v>
      </c>
      <c r="P267" s="244">
        <v>30600000</v>
      </c>
      <c r="Q267" s="224"/>
      <c r="R267" s="224"/>
      <c r="S267" s="231">
        <v>30600000</v>
      </c>
      <c r="T267" s="39"/>
      <c r="U267" s="39"/>
      <c r="V267" s="39"/>
      <c r="W267" s="39"/>
      <c r="X267" s="91"/>
      <c r="Y267" s="38"/>
      <c r="AA267" s="65"/>
    </row>
    <row r="268" spans="1:35" s="35" customFormat="1" ht="20.25" customHeight="1" x14ac:dyDescent="0.2">
      <c r="A268" s="228" t="s">
        <v>45</v>
      </c>
      <c r="B268" s="225"/>
      <c r="C268" s="222">
        <v>6.96</v>
      </c>
      <c r="D268" s="222">
        <v>6.96</v>
      </c>
      <c r="E268" s="237">
        <v>6.96</v>
      </c>
      <c r="F268" s="240">
        <v>6.96</v>
      </c>
      <c r="G268" s="237">
        <v>6.86</v>
      </c>
      <c r="H268" s="222"/>
      <c r="I268" s="222">
        <v>6.969231625116306</v>
      </c>
      <c r="J268" s="222"/>
      <c r="K268" s="237">
        <v>6.9206646665224234</v>
      </c>
      <c r="L268" s="222"/>
      <c r="M268" s="222">
        <v>6.86</v>
      </c>
      <c r="N268" s="237">
        <v>6.96</v>
      </c>
      <c r="O268" s="224">
        <v>1800000000</v>
      </c>
      <c r="P268" s="244">
        <v>21500000</v>
      </c>
      <c r="Q268" s="224"/>
      <c r="R268" s="224"/>
      <c r="S268" s="231">
        <v>21500000</v>
      </c>
      <c r="T268" s="39"/>
      <c r="U268" s="39"/>
      <c r="V268" s="39"/>
      <c r="W268" s="39"/>
      <c r="X268" s="91"/>
      <c r="Y268" s="38"/>
      <c r="AA268" s="65"/>
    </row>
    <row r="269" spans="1:35" s="35" customFormat="1" ht="20.25" customHeight="1" x14ac:dyDescent="0.2">
      <c r="A269" s="228" t="s">
        <v>46</v>
      </c>
      <c r="B269" s="225"/>
      <c r="C269" s="222">
        <v>6.96</v>
      </c>
      <c r="D269" s="222">
        <v>6.96</v>
      </c>
      <c r="E269" s="237">
        <v>6.96</v>
      </c>
      <c r="F269" s="240">
        <v>6.96</v>
      </c>
      <c r="G269" s="237">
        <v>6.86</v>
      </c>
      <c r="H269" s="222"/>
      <c r="I269" s="222">
        <v>6.9695474393217856</v>
      </c>
      <c r="J269" s="222"/>
      <c r="K269" s="237">
        <v>6.9161524326371318</v>
      </c>
      <c r="L269" s="222"/>
      <c r="M269" s="222">
        <v>6.86</v>
      </c>
      <c r="N269" s="237">
        <v>6.96</v>
      </c>
      <c r="O269" s="224">
        <v>2200000000</v>
      </c>
      <c r="P269" s="244">
        <v>21400000</v>
      </c>
      <c r="Q269" s="224"/>
      <c r="R269" s="224"/>
      <c r="S269" s="231">
        <v>21400000</v>
      </c>
      <c r="T269" s="39"/>
      <c r="U269" s="39"/>
      <c r="V269" s="39"/>
      <c r="W269" s="39"/>
      <c r="X269" s="91"/>
      <c r="Y269" s="38"/>
      <c r="AA269" s="65"/>
    </row>
    <row r="270" spans="1:35" s="35" customFormat="1" ht="20.25" customHeight="1" x14ac:dyDescent="0.2">
      <c r="A270" s="228" t="s">
        <v>47</v>
      </c>
      <c r="B270" s="225"/>
      <c r="C270" s="222">
        <v>6.96</v>
      </c>
      <c r="D270" s="222">
        <v>6.96</v>
      </c>
      <c r="E270" s="237">
        <v>6.96</v>
      </c>
      <c r="F270" s="240">
        <v>6.96</v>
      </c>
      <c r="G270" s="237">
        <v>6.86</v>
      </c>
      <c r="H270" s="222"/>
      <c r="I270" s="222">
        <v>6.9696651513882646</v>
      </c>
      <c r="J270" s="222"/>
      <c r="K270" s="237">
        <v>6.9322730947237332</v>
      </c>
      <c r="L270" s="222"/>
      <c r="M270" s="222">
        <v>6.86</v>
      </c>
      <c r="N270" s="237">
        <v>6.96</v>
      </c>
      <c r="O270" s="224">
        <v>2100000000</v>
      </c>
      <c r="P270" s="244">
        <v>48200000</v>
      </c>
      <c r="Q270" s="224"/>
      <c r="R270" s="224"/>
      <c r="S270" s="231">
        <v>48200000</v>
      </c>
      <c r="T270" s="39"/>
      <c r="U270" s="39"/>
      <c r="V270" s="39"/>
      <c r="W270" s="39"/>
      <c r="X270" s="91"/>
      <c r="Y270" s="38"/>
      <c r="AA270" s="65"/>
    </row>
    <row r="271" spans="1:35" s="35" customFormat="1" ht="20.25" customHeight="1" x14ac:dyDescent="0.2">
      <c r="A271" s="228" t="s">
        <v>48</v>
      </c>
      <c r="B271" s="225"/>
      <c r="C271" s="222">
        <v>6.96</v>
      </c>
      <c r="D271" s="222">
        <v>6.96</v>
      </c>
      <c r="E271" s="237">
        <v>6.96</v>
      </c>
      <c r="F271" s="240">
        <v>6.96</v>
      </c>
      <c r="G271" s="237">
        <v>6.86</v>
      </c>
      <c r="H271" s="222"/>
      <c r="I271" s="222">
        <v>6.9693958436064705</v>
      </c>
      <c r="J271" s="222"/>
      <c r="K271" s="237">
        <v>6.9166052892341305</v>
      </c>
      <c r="L271" s="222"/>
      <c r="M271" s="222">
        <v>6.86</v>
      </c>
      <c r="N271" s="237">
        <v>6.96</v>
      </c>
      <c r="O271" s="224">
        <v>2000000000</v>
      </c>
      <c r="P271" s="244">
        <v>18500000</v>
      </c>
      <c r="Q271" s="224"/>
      <c r="R271" s="224"/>
      <c r="S271" s="231">
        <v>18500000</v>
      </c>
      <c r="T271" s="39"/>
      <c r="U271" s="39"/>
      <c r="V271" s="39"/>
      <c r="W271" s="39"/>
      <c r="X271" s="91"/>
      <c r="Y271" s="38"/>
      <c r="AA271" s="65"/>
    </row>
    <row r="272" spans="1:35" s="223" customFormat="1" ht="20.25" customHeight="1" x14ac:dyDescent="0.2">
      <c r="A272" s="228" t="s">
        <v>98</v>
      </c>
      <c r="B272" s="225"/>
      <c r="C272" s="222">
        <v>6.96</v>
      </c>
      <c r="D272" s="222">
        <v>6.96</v>
      </c>
      <c r="E272" s="237">
        <v>6.96</v>
      </c>
      <c r="F272" s="240">
        <v>6.96</v>
      </c>
      <c r="G272" s="237">
        <v>6.86</v>
      </c>
      <c r="H272" s="222"/>
      <c r="I272" s="222">
        <v>6.9696563563258094</v>
      </c>
      <c r="J272" s="222">
        <v>6.9696563563258094</v>
      </c>
      <c r="K272" s="237">
        <v>6.9177233617956331</v>
      </c>
      <c r="L272" s="222"/>
      <c r="M272" s="222">
        <v>6.86</v>
      </c>
      <c r="N272" s="237">
        <v>6.96</v>
      </c>
      <c r="O272" s="224">
        <v>2100000000</v>
      </c>
      <c r="P272" s="244">
        <v>4400000</v>
      </c>
      <c r="Q272" s="224"/>
      <c r="R272" s="224"/>
      <c r="S272" s="231">
        <v>4400000</v>
      </c>
      <c r="T272" s="219"/>
      <c r="U272" s="219"/>
      <c r="V272" s="219"/>
      <c r="W272" s="219"/>
      <c r="X272" s="221"/>
      <c r="Y272" s="218"/>
      <c r="AA272" s="226"/>
    </row>
    <row r="273" spans="1:27" s="223" customFormat="1" ht="20.25" customHeight="1" x14ac:dyDescent="0.2">
      <c r="A273" s="228" t="s">
        <v>99</v>
      </c>
      <c r="B273" s="225"/>
      <c r="C273" s="222">
        <v>6.96</v>
      </c>
      <c r="D273" s="222">
        <v>6.96</v>
      </c>
      <c r="E273" s="237">
        <v>6.96</v>
      </c>
      <c r="F273" s="240">
        <v>6.96</v>
      </c>
      <c r="G273" s="237">
        <v>6.86</v>
      </c>
      <c r="H273" s="222"/>
      <c r="I273" s="222">
        <v>6.9697433893190635</v>
      </c>
      <c r="J273" s="222">
        <v>6.9696563563258094</v>
      </c>
      <c r="K273" s="237">
        <v>6.9096987335362172</v>
      </c>
      <c r="L273" s="222"/>
      <c r="M273" s="222">
        <v>6.86</v>
      </c>
      <c r="N273" s="237">
        <v>6.96</v>
      </c>
      <c r="O273" s="224">
        <v>2100000000</v>
      </c>
      <c r="P273" s="244">
        <v>11800000</v>
      </c>
      <c r="Q273" s="224"/>
      <c r="R273" s="224"/>
      <c r="S273" s="231">
        <v>11800000</v>
      </c>
      <c r="T273" s="219"/>
      <c r="U273" s="219"/>
      <c r="V273" s="219"/>
      <c r="W273" s="219"/>
      <c r="X273" s="221"/>
      <c r="Y273" s="218"/>
      <c r="AA273" s="226"/>
    </row>
    <row r="274" spans="1:27" s="223" customFormat="1" ht="20.25" customHeight="1" x14ac:dyDescent="0.2">
      <c r="A274" s="228" t="s">
        <v>100</v>
      </c>
      <c r="B274" s="225"/>
      <c r="C274" s="222">
        <v>6.96</v>
      </c>
      <c r="D274" s="222">
        <v>6.96</v>
      </c>
      <c r="E274" s="237">
        <v>6.96</v>
      </c>
      <c r="F274" s="240">
        <v>6.96</v>
      </c>
      <c r="G274" s="237">
        <v>6.86</v>
      </c>
      <c r="H274" s="222"/>
      <c r="I274" s="222">
        <v>6.9694059408441316</v>
      </c>
      <c r="J274" s="222">
        <v>6.9696563563258094</v>
      </c>
      <c r="K274" s="237">
        <v>6.9106431000505708</v>
      </c>
      <c r="L274" s="222"/>
      <c r="M274" s="222">
        <v>6.86</v>
      </c>
      <c r="N274" s="237">
        <v>6.96</v>
      </c>
      <c r="O274" s="224">
        <v>2000000000</v>
      </c>
      <c r="P274" s="244">
        <v>13800000</v>
      </c>
      <c r="Q274" s="224"/>
      <c r="R274" s="224"/>
      <c r="S274" s="231">
        <v>13800000</v>
      </c>
      <c r="T274" s="219"/>
      <c r="U274" s="219"/>
      <c r="V274" s="219"/>
      <c r="W274" s="219"/>
      <c r="X274" s="221"/>
      <c r="Y274" s="218"/>
      <c r="AA274" s="226"/>
    </row>
    <row r="275" spans="1:27" s="223" customFormat="1" ht="20.25" customHeight="1" x14ac:dyDescent="0.2">
      <c r="A275" s="228" t="s">
        <v>67</v>
      </c>
      <c r="B275" s="225"/>
      <c r="C275" s="222">
        <v>6.96</v>
      </c>
      <c r="D275" s="222">
        <v>6.96</v>
      </c>
      <c r="E275" s="237">
        <v>6.96</v>
      </c>
      <c r="F275" s="240">
        <v>6.96</v>
      </c>
      <c r="G275" s="237">
        <v>6.86</v>
      </c>
      <c r="H275" s="222"/>
      <c r="I275" s="222">
        <v>6.9692386476783454</v>
      </c>
      <c r="J275" s="222"/>
      <c r="K275" s="237">
        <v>6.9283715968903348</v>
      </c>
      <c r="L275" s="222"/>
      <c r="M275" s="222">
        <v>6.86</v>
      </c>
      <c r="N275" s="237">
        <v>6.96</v>
      </c>
      <c r="O275" s="224">
        <v>2300000000</v>
      </c>
      <c r="P275" s="244">
        <v>31100000</v>
      </c>
      <c r="Q275" s="224"/>
      <c r="R275" s="224"/>
      <c r="S275" s="231">
        <v>31100000</v>
      </c>
      <c r="T275" s="219"/>
      <c r="U275" s="219"/>
      <c r="V275" s="219"/>
      <c r="W275" s="219"/>
      <c r="X275" s="221"/>
      <c r="Y275" s="218"/>
      <c r="AA275" s="226"/>
    </row>
    <row r="276" spans="1:27" s="223" customFormat="1" ht="20.25" customHeight="1" x14ac:dyDescent="0.2">
      <c r="A276" s="228" t="s">
        <v>68</v>
      </c>
      <c r="B276" s="225"/>
      <c r="C276" s="222">
        <v>6.96</v>
      </c>
      <c r="D276" s="222">
        <v>6.96</v>
      </c>
      <c r="E276" s="237">
        <v>6.96</v>
      </c>
      <c r="F276" s="240">
        <v>6.96</v>
      </c>
      <c r="G276" s="237">
        <v>6.86</v>
      </c>
      <c r="H276" s="222"/>
      <c r="I276" s="222">
        <v>6.9687785766784884</v>
      </c>
      <c r="J276" s="222"/>
      <c r="K276" s="237">
        <v>6.9287267022621899</v>
      </c>
      <c r="L276" s="222"/>
      <c r="M276" s="222">
        <v>6.86</v>
      </c>
      <c r="N276" s="237">
        <v>6.96</v>
      </c>
      <c r="O276" s="224">
        <v>2200000000</v>
      </c>
      <c r="P276" s="244">
        <v>18100000</v>
      </c>
      <c r="Q276" s="224"/>
      <c r="R276" s="224"/>
      <c r="S276" s="231">
        <v>18100000</v>
      </c>
      <c r="T276" s="219"/>
      <c r="U276" s="219"/>
      <c r="V276" s="219"/>
      <c r="W276" s="219"/>
      <c r="X276" s="221"/>
      <c r="Y276" s="218"/>
      <c r="AA276" s="226"/>
    </row>
    <row r="277" spans="1:27" s="223" customFormat="1" ht="20.25" customHeight="1" x14ac:dyDescent="0.2">
      <c r="A277" s="228" t="s">
        <v>69</v>
      </c>
      <c r="B277" s="225"/>
      <c r="C277" s="222">
        <v>6.96</v>
      </c>
      <c r="D277" s="222">
        <v>6.96</v>
      </c>
      <c r="E277" s="237">
        <v>6.96</v>
      </c>
      <c r="F277" s="240">
        <v>6.96</v>
      </c>
      <c r="G277" s="237">
        <v>6.86</v>
      </c>
      <c r="H277" s="222"/>
      <c r="I277" s="222">
        <v>6.9694298973991788</v>
      </c>
      <c r="J277" s="222"/>
      <c r="K277" s="237">
        <v>6.9133717981343432</v>
      </c>
      <c r="L277" s="222"/>
      <c r="M277" s="222">
        <v>6.86</v>
      </c>
      <c r="N277" s="237">
        <v>6.96</v>
      </c>
      <c r="O277" s="224">
        <v>2100000000</v>
      </c>
      <c r="P277" s="244">
        <v>47400000</v>
      </c>
      <c r="Q277" s="224"/>
      <c r="R277" s="224"/>
      <c r="S277" s="231">
        <v>47400000</v>
      </c>
      <c r="T277" s="219"/>
      <c r="U277" s="219"/>
      <c r="V277" s="219"/>
      <c r="W277" s="219"/>
      <c r="X277" s="221"/>
      <c r="Y277" s="218"/>
      <c r="AA277" s="226"/>
    </row>
    <row r="278" spans="1:27" s="223" customFormat="1" ht="20.25" customHeight="1" x14ac:dyDescent="0.2">
      <c r="A278" s="228" t="s">
        <v>70</v>
      </c>
      <c r="B278" s="225"/>
      <c r="C278" s="222">
        <v>6.96</v>
      </c>
      <c r="D278" s="222">
        <v>6.96</v>
      </c>
      <c r="E278" s="237">
        <v>6.96</v>
      </c>
      <c r="F278" s="240">
        <v>6.96</v>
      </c>
      <c r="G278" s="237">
        <v>6.86</v>
      </c>
      <c r="H278" s="222"/>
      <c r="I278" s="222">
        <v>6.9682128046856278</v>
      </c>
      <c r="J278" s="222"/>
      <c r="K278" s="237">
        <v>6.9289765482785972</v>
      </c>
      <c r="L278" s="222"/>
      <c r="M278" s="222">
        <v>6.86</v>
      </c>
      <c r="N278" s="237">
        <v>6.96</v>
      </c>
      <c r="O278" s="224">
        <v>2300000000</v>
      </c>
      <c r="P278" s="244">
        <v>234200000</v>
      </c>
      <c r="Q278" s="224"/>
      <c r="R278" s="224"/>
      <c r="S278" s="231">
        <v>234200000</v>
      </c>
      <c r="T278" s="219"/>
      <c r="U278" s="219"/>
      <c r="V278" s="219"/>
      <c r="W278" s="219"/>
      <c r="X278" s="221"/>
      <c r="Y278" s="218"/>
      <c r="AA278" s="226"/>
    </row>
    <row r="279" spans="1:27" s="217" customFormat="1" ht="20.25" customHeight="1" x14ac:dyDescent="0.2">
      <c r="A279" s="248" t="s">
        <v>101</v>
      </c>
      <c r="B279" s="225"/>
      <c r="C279" s="226">
        <f>AVERAGE(C267:C278)</f>
        <v>6.9599999999999982</v>
      </c>
      <c r="D279" s="226">
        <f>AVERAGE(D267:D278)</f>
        <v>6.9599999999999982</v>
      </c>
      <c r="E279" s="226">
        <f>AVERAGE(E267:E278)</f>
        <v>6.9599999999999982</v>
      </c>
      <c r="F279" s="241">
        <f>AVERAGE(F267:F278)</f>
        <v>6.9599999999999982</v>
      </c>
      <c r="G279" s="238">
        <f>AVERAGE(G267:G278)</f>
        <v>6.86</v>
      </c>
      <c r="H279" s="247" t="e">
        <f>AVERAGE(H267:H271)</f>
        <v>#DIV/0!</v>
      </c>
      <c r="I279" s="241">
        <f>AVERAGE(I267:I278)</f>
        <v>6.9692632848600695</v>
      </c>
      <c r="J279" s="226">
        <f>AVERAGE(J267:J272)</f>
        <v>6.9696563563258094</v>
      </c>
      <c r="K279" s="238">
        <f>AVERAGE(K267:K278)</f>
        <v>6.9192793060548441</v>
      </c>
      <c r="L279" s="238" t="e">
        <f>AVERAGE(L267:L272)</f>
        <v>#DIV/0!</v>
      </c>
      <c r="M279" s="241">
        <f>AVERAGE(M267:M278)</f>
        <v>6.86</v>
      </c>
      <c r="N279" s="238">
        <f>AVERAGE(N267:N278)</f>
        <v>6.9599999999999982</v>
      </c>
      <c r="O279" s="227">
        <f>+SUM(O267:O278)</f>
        <v>25340000000</v>
      </c>
      <c r="P279" s="245">
        <f>+SUM(P267:R278)</f>
        <v>501000000</v>
      </c>
      <c r="Q279" s="227">
        <f>+SUM(Q197:Q208)</f>
        <v>0</v>
      </c>
      <c r="R279" s="227">
        <f>+SUM(R197:R208)</f>
        <v>0</v>
      </c>
      <c r="S279" s="230">
        <f>+SUM(S267:S278)</f>
        <v>501000000</v>
      </c>
      <c r="T279" s="219"/>
      <c r="U279" s="219"/>
      <c r="V279" s="219"/>
      <c r="W279" s="219"/>
      <c r="X279" s="221"/>
      <c r="Y279" s="218"/>
      <c r="AA279" s="220"/>
    </row>
    <row r="280" spans="1:27" s="35" customFormat="1" ht="5.45" customHeight="1" thickBot="1" x14ac:dyDescent="0.25">
      <c r="A280" s="232"/>
      <c r="B280" s="233"/>
      <c r="C280" s="234"/>
      <c r="D280" s="234"/>
      <c r="E280" s="239"/>
      <c r="F280" s="242"/>
      <c r="G280" s="239"/>
      <c r="H280" s="234"/>
      <c r="I280" s="234"/>
      <c r="J280" s="234"/>
      <c r="K280" s="239"/>
      <c r="L280" s="234"/>
      <c r="M280" s="234"/>
      <c r="N280" s="239"/>
      <c r="O280" s="235"/>
      <c r="P280" s="246"/>
      <c r="Q280" s="235"/>
      <c r="R280" s="235"/>
      <c r="S280" s="236"/>
      <c r="T280" s="39"/>
      <c r="U280" s="39"/>
      <c r="V280" s="39"/>
      <c r="W280" s="39"/>
      <c r="X280" s="91"/>
      <c r="Y280" s="38"/>
    </row>
    <row r="281" spans="1:27" s="35" customFormat="1" ht="3" customHeight="1" x14ac:dyDescent="0.2">
      <c r="A281" s="223"/>
      <c r="B281" s="223"/>
      <c r="C281" s="223"/>
      <c r="D281" s="223"/>
      <c r="E281" s="223"/>
      <c r="F281" s="223"/>
      <c r="G281" s="223"/>
      <c r="H281" s="223"/>
      <c r="I281" s="223"/>
      <c r="J281" s="223"/>
      <c r="K281" s="223"/>
      <c r="L281" s="223"/>
      <c r="M281" s="223"/>
      <c r="N281" s="223"/>
      <c r="O281" s="223"/>
      <c r="P281" s="223"/>
      <c r="Q281" s="223"/>
      <c r="R281" s="223"/>
      <c r="S281" s="223"/>
      <c r="T281" s="39">
        <v>0</v>
      </c>
      <c r="U281" s="39">
        <f>+SUM(U46:U50)</f>
        <v>14</v>
      </c>
      <c r="V281" s="39">
        <f>+SUM(V46:V50)</f>
        <v>3</v>
      </c>
      <c r="W281" s="39">
        <f>+SUM(W46:W50)</f>
        <v>11</v>
      </c>
      <c r="X281" s="36"/>
      <c r="Y281" s="38"/>
      <c r="Z281" s="92"/>
    </row>
    <row r="282" spans="1:27" s="10" customFormat="1" ht="18" customHeight="1" x14ac:dyDescent="0.2">
      <c r="A282" s="217"/>
      <c r="B282" s="217"/>
      <c r="C282" s="217"/>
      <c r="D282" s="217"/>
      <c r="E282" s="217"/>
      <c r="F282" s="217"/>
      <c r="G282" s="217"/>
      <c r="H282" s="217"/>
      <c r="I282" s="217"/>
      <c r="J282" s="217"/>
      <c r="K282" s="217"/>
      <c r="L282" s="217"/>
      <c r="M282" s="217"/>
      <c r="N282" s="217"/>
      <c r="O282" s="217"/>
      <c r="P282" s="217"/>
      <c r="Q282" s="217"/>
      <c r="R282" s="217"/>
      <c r="S282" s="217"/>
    </row>
    <row r="283" spans="1:27" s="10" customFormat="1" ht="18" customHeight="1" x14ac:dyDescent="0.2">
      <c r="A283" s="69" t="s">
        <v>80</v>
      </c>
      <c r="B283" s="70" t="s">
        <v>42</v>
      </c>
      <c r="C283" s="71" t="s">
        <v>82</v>
      </c>
      <c r="D283" s="72"/>
      <c r="E283" s="73"/>
      <c r="F283" s="11"/>
      <c r="G283" s="11"/>
      <c r="H283" s="11"/>
      <c r="I283" s="11"/>
      <c r="J283" s="11"/>
      <c r="K283" s="11"/>
      <c r="L283" s="11"/>
      <c r="M283" s="11"/>
    </row>
    <row r="284" spans="1:27" s="10" customFormat="1" ht="18" customHeight="1" x14ac:dyDescent="0.2">
      <c r="A284" s="71" t="s">
        <v>81</v>
      </c>
      <c r="B284" s="74" t="s">
        <v>59</v>
      </c>
      <c r="C284" s="71" t="s">
        <v>83</v>
      </c>
      <c r="D284" s="72"/>
      <c r="E284" s="73"/>
      <c r="F284" s="11"/>
      <c r="G284" s="11"/>
      <c r="H284" s="11"/>
      <c r="I284" s="11"/>
      <c r="J284" s="11"/>
      <c r="K284" s="11"/>
      <c r="L284" s="11"/>
      <c r="M284" s="11"/>
    </row>
    <row r="285" spans="1:27" s="10" customFormat="1" ht="18" hidden="1" customHeight="1" x14ac:dyDescent="0.2">
      <c r="A285" s="71"/>
      <c r="B285" s="74" t="s">
        <v>43</v>
      </c>
      <c r="C285" s="71" t="s">
        <v>65</v>
      </c>
      <c r="D285" s="72"/>
      <c r="E285" s="73"/>
      <c r="F285" s="11"/>
      <c r="G285" s="11"/>
      <c r="H285" s="11"/>
      <c r="I285" s="11"/>
      <c r="J285" s="11"/>
      <c r="K285" s="11"/>
      <c r="L285" s="11"/>
      <c r="M285" s="11"/>
    </row>
    <row r="286" spans="1:27" s="10" customFormat="1" ht="18" customHeight="1" x14ac:dyDescent="0.2">
      <c r="A286" s="71"/>
      <c r="B286" s="75" t="s">
        <v>56</v>
      </c>
      <c r="C286" s="71" t="s">
        <v>75</v>
      </c>
      <c r="D286" s="72"/>
      <c r="E286" s="73"/>
      <c r="F286" s="11"/>
      <c r="G286" s="11"/>
      <c r="H286" s="11"/>
      <c r="I286" s="11"/>
      <c r="J286" s="11"/>
      <c r="K286" s="11"/>
      <c r="L286" s="11"/>
      <c r="M286" s="11"/>
      <c r="S286" s="30"/>
    </row>
    <row r="287" spans="1:27" s="10" customFormat="1" ht="18" customHeight="1" x14ac:dyDescent="0.25">
      <c r="B287" s="13"/>
      <c r="C287" s="71" t="s">
        <v>84</v>
      </c>
      <c r="D287" s="19"/>
      <c r="E287" s="11"/>
      <c r="F287" s="11"/>
      <c r="G287" s="11"/>
      <c r="H287" s="11"/>
      <c r="I287" s="11"/>
      <c r="J287" s="11"/>
      <c r="K287" s="11"/>
      <c r="L287" s="11"/>
      <c r="M287" s="11"/>
      <c r="S287" s="30"/>
    </row>
    <row r="288" spans="1:27" ht="20.100000000000001" customHeight="1" x14ac:dyDescent="0.2">
      <c r="B288" s="3"/>
      <c r="C288" s="71"/>
      <c r="D288" s="17"/>
      <c r="E288" s="3"/>
      <c r="F288" s="3"/>
      <c r="G288" s="3"/>
      <c r="H288" s="3"/>
      <c r="I288" s="3"/>
      <c r="J288" s="3"/>
      <c r="K288" s="3"/>
      <c r="L288" s="3"/>
      <c r="M288" s="3"/>
      <c r="S288" s="53"/>
    </row>
    <row r="289" spans="1:12" ht="20.100000000000001" customHeight="1" x14ac:dyDescent="0.2">
      <c r="C289" s="127"/>
      <c r="F289" s="30"/>
      <c r="G289" s="30"/>
      <c r="H289" s="53"/>
      <c r="I289" s="53"/>
      <c r="L289" s="1">
        <v>7.0635682209974071</v>
      </c>
    </row>
    <row r="291" spans="1:12" ht="20.100000000000001" customHeight="1" x14ac:dyDescent="0.2">
      <c r="C291" s="127"/>
    </row>
    <row r="293" spans="1:12" ht="20.100000000000001" customHeight="1" x14ac:dyDescent="0.2">
      <c r="A293" s="127"/>
    </row>
    <row r="294" spans="1:12" ht="20.100000000000001" customHeight="1" x14ac:dyDescent="0.2">
      <c r="G294" s="9"/>
    </row>
    <row r="295" spans="1:12" ht="20.100000000000001" customHeight="1" x14ac:dyDescent="0.2">
      <c r="G295" s="9"/>
    </row>
    <row r="296" spans="1:12" ht="20.100000000000001" customHeight="1" x14ac:dyDescent="0.2">
      <c r="G296" s="9"/>
    </row>
    <row r="297" spans="1:12" ht="20.100000000000001" customHeight="1" x14ac:dyDescent="0.2">
      <c r="G297" s="9"/>
    </row>
    <row r="298" spans="1:12" ht="20.100000000000001" customHeight="1" x14ac:dyDescent="0.2">
      <c r="G298" s="9"/>
    </row>
    <row r="299" spans="1:12" ht="20.100000000000001" customHeight="1" x14ac:dyDescent="0.2">
      <c r="G299" s="9"/>
    </row>
  </sheetData>
  <mergeCells count="1">
    <mergeCell ref="Q6:R6"/>
  </mergeCells>
  <phoneticPr fontId="0" type="noConversion"/>
  <printOptions horizontalCentered="1" verticalCentered="1"/>
  <pageMargins left="0.39370078740157483" right="0.39370078740157483" top="0.39370078740157483" bottom="0.98425196850393704" header="1.1811023622047245" footer="0.19685039370078741"/>
  <pageSetup paperSize="122" scale="42" orientation="landscape" r:id="rId1"/>
  <headerFooter alignWithMargins="0"/>
  <ignoredErrors>
    <ignoredError sqref="J209" formula="1"/>
    <ignoredError sqref="G223"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32</vt:lpstr>
      <vt:lpstr>'32'!A_impresión_IM</vt:lpstr>
      <vt:lpstr>'32'!Área_de_impresión</vt:lpstr>
    </vt:vector>
  </TitlesOfParts>
  <Company>Banco Central de Bolivia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G. Oropeza Grágeda</dc:creator>
  <cp:lastModifiedBy>Valued Acer Customer</cp:lastModifiedBy>
  <cp:lastPrinted>2016-03-14T15:16:55Z</cp:lastPrinted>
  <dcterms:created xsi:type="dcterms:W3CDTF">1998-09-21T18:09:01Z</dcterms:created>
  <dcterms:modified xsi:type="dcterms:W3CDTF">2016-03-14T15:17:34Z</dcterms:modified>
</cp:coreProperties>
</file>