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600" yWindow="-120" windowWidth="8280" windowHeight="9960"/>
  </bookViews>
  <sheets>
    <sheet name="9-04" sheetId="1" r:id="rId1"/>
    <sheet name="Hoja1" sheetId="2" r:id="rId2"/>
  </sheets>
  <definedNames>
    <definedName name="_Regression_Int" localSheetId="0" hidden="1">1</definedName>
    <definedName name="A_impresión_IM" localSheetId="0">'9-04'!$B$1:$Q$316</definedName>
    <definedName name="_xlnm.Print_Area" localSheetId="0">'9-04'!$B$1:$Q$317</definedName>
  </definedNames>
  <calcPr calcId="145621"/>
</workbook>
</file>

<file path=xl/calcChain.xml><?xml version="1.0" encoding="utf-8"?>
<calcChain xmlns="http://schemas.openxmlformats.org/spreadsheetml/2006/main">
  <c r="M93" i="1" l="1"/>
  <c r="M94" i="1"/>
  <c r="M95" i="1"/>
  <c r="J93" i="1"/>
  <c r="J94" i="1"/>
  <c r="J95" i="1"/>
  <c r="C97" i="1" l="1"/>
  <c r="O10" i="1" l="1"/>
  <c r="O1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K18" i="1"/>
  <c r="L18" i="1"/>
  <c r="M18" i="1"/>
  <c r="H19" i="1"/>
  <c r="C20" i="1"/>
  <c r="D34" i="1"/>
  <c r="I34" i="1"/>
  <c r="L34" i="1"/>
  <c r="C35" i="1"/>
  <c r="D35" i="1"/>
  <c r="F35" i="1"/>
  <c r="G35" i="1"/>
  <c r="H35" i="1"/>
  <c r="I35" i="1"/>
  <c r="J35" i="1"/>
  <c r="K35" i="1"/>
  <c r="L35" i="1"/>
  <c r="M35" i="1"/>
  <c r="N35" i="1"/>
  <c r="C36" i="1"/>
  <c r="D36" i="1"/>
  <c r="F36" i="1"/>
  <c r="G36" i="1"/>
  <c r="H36" i="1"/>
  <c r="I36" i="1"/>
  <c r="J36" i="1"/>
  <c r="K36" i="1"/>
  <c r="L36" i="1"/>
  <c r="M36" i="1"/>
  <c r="N36" i="1"/>
  <c r="P36" i="1"/>
  <c r="O53" i="1"/>
  <c r="O54" i="1"/>
  <c r="O55" i="1"/>
  <c r="O56" i="1"/>
  <c r="O57" i="1"/>
  <c r="O58" i="1"/>
  <c r="O59" i="1"/>
  <c r="O60" i="1"/>
  <c r="O61" i="1"/>
  <c r="O62" i="1"/>
  <c r="O63" i="1"/>
  <c r="O64" i="1"/>
  <c r="E67" i="1"/>
  <c r="G67" i="1"/>
  <c r="K67" i="1"/>
  <c r="L67" i="1"/>
  <c r="C68" i="1"/>
  <c r="G68" i="1"/>
  <c r="K68" i="1"/>
  <c r="E69" i="1"/>
  <c r="G69" i="1"/>
  <c r="K69" i="1"/>
  <c r="L69" i="1"/>
  <c r="E70" i="1"/>
  <c r="G70" i="1"/>
  <c r="K70" i="1"/>
  <c r="C71" i="1"/>
  <c r="E71" i="1" s="1"/>
  <c r="G71" i="1"/>
  <c r="K71" i="1"/>
  <c r="N71" i="1"/>
  <c r="E72" i="1"/>
  <c r="G72" i="1"/>
  <c r="K72" i="1"/>
  <c r="D73" i="1"/>
  <c r="E73" i="1" s="1"/>
  <c r="G73" i="1"/>
  <c r="K73" i="1"/>
  <c r="E74" i="1"/>
  <c r="G74" i="1"/>
  <c r="K74" i="1"/>
  <c r="D75" i="1"/>
  <c r="G75" i="1"/>
  <c r="K75" i="1"/>
  <c r="E76" i="1"/>
  <c r="G76" i="1"/>
  <c r="I76" i="1"/>
  <c r="K76" i="1"/>
  <c r="E77" i="1"/>
  <c r="F77" i="1"/>
  <c r="G77" i="1"/>
  <c r="I77" i="1"/>
  <c r="K77" i="1"/>
  <c r="M77" i="1"/>
  <c r="E78" i="1"/>
  <c r="F78" i="1"/>
  <c r="G78" i="1"/>
  <c r="K78" i="1"/>
  <c r="M78" i="1"/>
  <c r="C80" i="1"/>
  <c r="J80" i="1"/>
  <c r="D81" i="1"/>
  <c r="E81" i="1" s="1"/>
  <c r="G81" i="1"/>
  <c r="I81" i="1"/>
  <c r="K81" i="1"/>
  <c r="D82" i="1"/>
  <c r="E82" i="1" s="1"/>
  <c r="G82" i="1"/>
  <c r="I82" i="1"/>
  <c r="K82" i="1"/>
  <c r="D83" i="1"/>
  <c r="E83" i="1" s="1"/>
  <c r="G83" i="1"/>
  <c r="K83" i="1"/>
  <c r="E84" i="1"/>
  <c r="G84" i="1"/>
  <c r="K84" i="1"/>
  <c r="E85" i="1"/>
  <c r="G85" i="1"/>
  <c r="K85" i="1"/>
  <c r="E86" i="1"/>
  <c r="G86" i="1"/>
  <c r="K86" i="1"/>
  <c r="E87" i="1"/>
  <c r="G87" i="1"/>
  <c r="K87" i="1"/>
  <c r="E88" i="1"/>
  <c r="G88" i="1"/>
  <c r="K88" i="1"/>
  <c r="E89" i="1"/>
  <c r="G89" i="1"/>
  <c r="K89" i="1"/>
  <c r="E90" i="1"/>
  <c r="G90" i="1"/>
  <c r="K90" i="1"/>
  <c r="E91" i="1"/>
  <c r="F91" i="1"/>
  <c r="G91" i="1"/>
  <c r="H91" i="1"/>
  <c r="K91" i="1"/>
  <c r="L91" i="1"/>
  <c r="L20" i="1" s="1"/>
  <c r="M80" i="1"/>
  <c r="E92" i="1"/>
  <c r="F92" i="1"/>
  <c r="G92" i="1"/>
  <c r="H92" i="1"/>
  <c r="K92" i="1"/>
  <c r="C93" i="1"/>
  <c r="D93" i="1"/>
  <c r="F93" i="1"/>
  <c r="G93" i="1"/>
  <c r="H93" i="1"/>
  <c r="I93" i="1"/>
  <c r="K93" i="1"/>
  <c r="L93" i="1"/>
  <c r="N93" i="1"/>
  <c r="C94" i="1"/>
  <c r="D94" i="1"/>
  <c r="F94" i="1"/>
  <c r="G94" i="1"/>
  <c r="H94" i="1"/>
  <c r="I94" i="1"/>
  <c r="K94" i="1"/>
  <c r="L94" i="1"/>
  <c r="N94" i="1"/>
  <c r="C95" i="1"/>
  <c r="D95" i="1"/>
  <c r="F95" i="1"/>
  <c r="G95" i="1"/>
  <c r="H95" i="1"/>
  <c r="I95" i="1"/>
  <c r="K95" i="1"/>
  <c r="L95" i="1"/>
  <c r="N95" i="1"/>
  <c r="C96" i="1"/>
  <c r="D96" i="1"/>
  <c r="J96" i="1"/>
  <c r="M96" i="1"/>
  <c r="D97" i="1"/>
  <c r="O93" i="1"/>
  <c r="E94" i="1"/>
  <c r="F34" i="1"/>
  <c r="G34" i="1"/>
  <c r="F20" i="1" l="1"/>
  <c r="I80" i="1"/>
  <c r="H80" i="1"/>
  <c r="O92" i="1"/>
  <c r="O67" i="1"/>
  <c r="N80" i="1"/>
  <c r="F80" i="1"/>
  <c r="K20" i="1"/>
  <c r="O76" i="1"/>
  <c r="M20" i="1"/>
  <c r="F19" i="1"/>
  <c r="G19" i="1"/>
  <c r="E95" i="1"/>
  <c r="E97" i="1"/>
  <c r="L80" i="1"/>
  <c r="O73" i="1"/>
  <c r="D80" i="1"/>
  <c r="D19" i="1"/>
  <c r="N97" i="1"/>
  <c r="L97" i="1"/>
  <c r="J97" i="1"/>
  <c r="H97" i="1"/>
  <c r="F97" i="1"/>
  <c r="N96" i="1"/>
  <c r="L96" i="1"/>
  <c r="H96" i="1"/>
  <c r="F96" i="1"/>
  <c r="I19" i="1"/>
  <c r="E75" i="1"/>
  <c r="O75" i="1" s="1"/>
  <c r="O74" i="1"/>
  <c r="L19" i="1"/>
  <c r="M97" i="1"/>
  <c r="K97" i="1"/>
  <c r="I97" i="1"/>
  <c r="G97" i="1"/>
  <c r="K96" i="1"/>
  <c r="I96" i="1"/>
  <c r="G96" i="1"/>
  <c r="E20" i="1"/>
  <c r="O71" i="1"/>
  <c r="G80" i="1"/>
  <c r="M19" i="1"/>
  <c r="O70" i="1"/>
  <c r="H34" i="1"/>
  <c r="O91" i="1"/>
  <c r="O83" i="1"/>
  <c r="O81" i="1"/>
  <c r="O77" i="1"/>
  <c r="C19" i="1"/>
  <c r="M34" i="1"/>
  <c r="N20" i="1"/>
  <c r="O82" i="1"/>
  <c r="I20" i="1"/>
  <c r="K19" i="1"/>
  <c r="O69" i="1"/>
  <c r="C34" i="1"/>
  <c r="E35" i="1"/>
  <c r="E80" i="1"/>
  <c r="E93" i="1"/>
  <c r="E68" i="1"/>
  <c r="O68" i="1" s="1"/>
  <c r="N34" i="1"/>
  <c r="H20" i="1"/>
  <c r="O90" i="1"/>
  <c r="O89" i="1"/>
  <c r="O88" i="1"/>
  <c r="O87" i="1"/>
  <c r="O86" i="1"/>
  <c r="O85" i="1"/>
  <c r="O84" i="1"/>
  <c r="K80" i="1"/>
  <c r="D20" i="1"/>
  <c r="O78" i="1"/>
  <c r="O72" i="1"/>
  <c r="O18" i="1"/>
  <c r="O94" i="1"/>
  <c r="E34" i="1"/>
  <c r="O36" i="1"/>
  <c r="O35" i="1"/>
  <c r="E36" i="1"/>
  <c r="K34" i="1"/>
  <c r="G20" i="1"/>
  <c r="O95" i="1" l="1"/>
  <c r="E19" i="1"/>
  <c r="O19" i="1" s="1"/>
  <c r="O97" i="1"/>
  <c r="O20" i="1"/>
  <c r="O96" i="1"/>
  <c r="E96" i="1"/>
  <c r="O80" i="1"/>
  <c r="O34" i="1"/>
</calcChain>
</file>

<file path=xl/sharedStrings.xml><?xml version="1.0" encoding="utf-8"?>
<sst xmlns="http://schemas.openxmlformats.org/spreadsheetml/2006/main" count="274" uniqueCount="58">
  <si>
    <t>Antimonio</t>
  </si>
  <si>
    <t>Plomo</t>
  </si>
  <si>
    <t>Zinc</t>
  </si>
  <si>
    <t>Cobre</t>
  </si>
  <si>
    <t>Plata</t>
  </si>
  <si>
    <t>Aleaciones</t>
  </si>
  <si>
    <t>TOTAL</t>
  </si>
  <si>
    <t>Metálico</t>
  </si>
  <si>
    <t xml:space="preserve"> 1990</t>
  </si>
  <si>
    <t xml:space="preserve"> 1991</t>
  </si>
  <si>
    <t xml:space="preserve"> 1992</t>
  </si>
  <si>
    <t xml:space="preserve"> 1993</t>
  </si>
  <si>
    <t xml:space="preserve">  ENE96(p)</t>
  </si>
  <si>
    <t xml:space="preserve">  FEB96(p)</t>
  </si>
  <si>
    <t xml:space="preserve">  MAR96(p)</t>
  </si>
  <si>
    <t xml:space="preserve">  ABR96(p)</t>
  </si>
  <si>
    <t xml:space="preserve">  MAY96(p)</t>
  </si>
  <si>
    <t xml:space="preserve">  JUN96(p)</t>
  </si>
  <si>
    <t xml:space="preserve">  JUL96(p)</t>
  </si>
  <si>
    <t xml:space="preserve">  AGO96(p)</t>
  </si>
  <si>
    <t xml:space="preserve">  SEP96(p)</t>
  </si>
  <si>
    <t xml:space="preserve">  OCT96(p)</t>
  </si>
  <si>
    <t xml:space="preserve">  NOV96(p)</t>
  </si>
  <si>
    <t xml:space="preserve">  DIC96(p)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</si>
  <si>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</si>
  <si>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</si>
  <si>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</si>
  <si>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</si>
  <si>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</si>
  <si>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</si>
  <si>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</si>
  <si>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</si>
  <si>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</si>
  <si>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</si>
  <si>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</si>
  <si>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</si>
  <si>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VALOR  OFICIAL</t>
  </si>
  <si>
    <t>E  s  t  a  ñ  o</t>
  </si>
  <si>
    <t xml:space="preserve">        Oro</t>
  </si>
  <si>
    <t>PERÍODO</t>
  </si>
  <si>
    <t>Concen-</t>
  </si>
  <si>
    <t>trado</t>
  </si>
  <si>
    <t>Total</t>
  </si>
  <si>
    <r>
      <t xml:space="preserve">Otros </t>
    </r>
    <r>
      <rPr>
        <b/>
        <vertAlign val="superscript"/>
        <sz val="12"/>
        <color indexed="8"/>
        <rFont val="Arial"/>
        <family val="2"/>
      </rPr>
      <t>(1)</t>
    </r>
  </si>
  <si>
    <r>
      <t>1998</t>
    </r>
    <r>
      <rPr>
        <vertAlign val="superscript"/>
        <sz val="12"/>
        <color indexed="8"/>
        <rFont val="Arial"/>
        <family val="2"/>
      </rPr>
      <t xml:space="preserve"> (p)</t>
    </r>
  </si>
  <si>
    <r>
      <t>2000</t>
    </r>
    <r>
      <rPr>
        <vertAlign val="superscript"/>
        <sz val="12"/>
        <color indexed="8"/>
        <rFont val="Arial"/>
        <family val="2"/>
      </rPr>
      <t xml:space="preserve"> (p)</t>
    </r>
  </si>
  <si>
    <t xml:space="preserve">                   (En miles de $us)</t>
  </si>
  <si>
    <t>Wólfram</t>
  </si>
  <si>
    <t xml:space="preserve"> </t>
  </si>
  <si>
    <t>EXPORTACIÓN  DE  MINERALES</t>
  </si>
  <si>
    <t xml:space="preserve">ELABORACIÓN:    BANCO CENTRAL DE BOLIVIA - ASESORÍA DE POLÍTICA ECONÓMICA - SECTOR EXTERNO.                   </t>
  </si>
  <si>
    <t>FUENTE:                 ADUANA NACIONAL - INSTITUTO NACIONAL DE ESTADISTICA.</t>
  </si>
  <si>
    <r>
      <t>2014</t>
    </r>
    <r>
      <rPr>
        <vertAlign val="superscript"/>
        <sz val="12"/>
        <color indexed="8"/>
        <rFont val="Arial"/>
        <family val="2"/>
      </rPr>
      <t xml:space="preserve"> (p)</t>
    </r>
  </si>
  <si>
    <r>
      <t>2014</t>
    </r>
    <r>
      <rPr>
        <vertAlign val="superscript"/>
        <sz val="12"/>
        <color indexed="8"/>
        <rFont val="Arial"/>
        <family val="2"/>
      </rPr>
      <t xml:space="preserve"> p</t>
    </r>
  </si>
  <si>
    <r>
      <t>2015</t>
    </r>
    <r>
      <rPr>
        <vertAlign val="superscript"/>
        <sz val="12"/>
        <color indexed="8"/>
        <rFont val="Arial"/>
        <family val="2"/>
      </rPr>
      <t xml:space="preserve"> p (2)</t>
    </r>
  </si>
  <si>
    <t xml:space="preserve">                                (2) Datos para 2015 actualizados al mes de febrero de 2016     </t>
  </si>
  <si>
    <t>NOTAS:                  (1) Incluye sal, yeso, cadmio, hierro, ulexita, calcita, manganeso, baritina,  tantalita y otros minerales no tradicionales</t>
  </si>
  <si>
    <t xml:space="preserve">                                (p) Cifras preliminares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</si>
</sst>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#,##0."/>
    <numFmt numFmtId="165" formatCode="#,##0.0000_);\(#,##0.0000\)"/>
    <numFmt numFmtId="166" formatCode="#,##0.000_);\(#,##0.000\)"/>
    <numFmt numFmtId="167" formatCode="0_);\(0\)"/>
    <numFmt numFmtId="168" formatCode="#,##0.0\ _p_t_a;\-#,##0.0\ _p_t_a"/>
    <numFmt numFmtId="169" formatCode="#,##0.000\ _p_t_a;\-#,##0.000\ _p_t_a"/>
    <numFmt numFmtId="170" formatCode="0.0_ ;[Red]\-0.0\ "/>
    <numFmt numFmtId="171" formatCode="#,##0.0000\ _p_t_a;\-#,##0.0000\ _p_t_a"/>
    <numFmt numFmtId="172" formatCode="#,##0.00000\ _p_t_a;\-#,##0.00000\ _p_t_a"/>
    <numFmt numFmtId="173" formatCode="#,##0.0000000\ _p_t_a;\-#,##0.0000000\ _p_t_a"/>
    <numFmt numFmtId="174" formatCode="#,##0.000000000\ _B_s;\-#,##0.000000000\ _B_s"/>
    <numFmt numFmtId="175" formatCode="#,##0\ _p_t_a;\-#,##0\ _p_t_a"/>
    <numFmt numFmtId="176" formatCode="_(* #,##0_);_(* \(#,##0\);_(* &quot;-&quot;??_);_(@_)"/>
  </numFmts>
  <fonts count="33" x14ac:knownFonts="1">
    <font>
      <sz val="12"/>
      <name val="Courier"/>
    </font>
    <font>
      <sz val="10"/>
      <name val="Arial"/>
      <family val="2"/>
    </font>
    <font>
      <sz val="1"/>
      <color indexed="8"/>
      <name val="Courier"/>
      <family val="3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9"/>
      <name val="Courier"/>
      <family val="3"/>
    </font>
    <font>
      <sz val="9"/>
      <name val="Arial"/>
      <family val="2"/>
    </font>
    <font>
      <b/>
      <sz val="12"/>
      <name val="Courier"/>
      <family val="3"/>
    </font>
    <font>
      <b/>
      <sz val="12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2"/>
      <color indexed="8"/>
      <name val="Arial"/>
      <family val="2"/>
    </font>
    <font>
      <sz val="20"/>
      <name val="Times New Roman"/>
      <family val="1"/>
    </font>
    <font>
      <sz val="18"/>
      <name val="Times New Roman"/>
      <family val="1"/>
    </font>
    <font>
      <sz val="15"/>
      <name val="Times New Roman"/>
      <family val="1"/>
    </font>
    <font>
      <sz val="11"/>
      <color indexed="8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5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2"/>
      <color indexed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37" fontId="0" fillId="0" borderId="0"/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43" fontId="1" fillId="0" borderId="0" applyFont="0" applyFill="0" applyBorder="0" applyAlignment="0" applyProtection="0"/>
  </cellStyleXfs>
  <cellXfs count="189">
    <xf numFmtId="37" fontId="0" fillId="0" borderId="0" xfId="0"/>
    <xf numFmtId="37" fontId="3" fillId="0" borderId="0" xfId="0" applyNumberFormat="1" applyFont="1" applyFill="1" applyProtection="1"/>
    <xf numFmtId="37" fontId="3" fillId="0" borderId="0" xfId="0" applyFont="1" applyFill="1"/>
    <xf numFmtId="37" fontId="4" fillId="0" borderId="0" xfId="0" applyFont="1"/>
    <xf numFmtId="37" fontId="4" fillId="0" borderId="0" xfId="0" applyNumberFormat="1" applyFont="1" applyProtection="1"/>
    <xf numFmtId="37" fontId="5" fillId="0" borderId="0" xfId="0" applyFont="1" applyFill="1" applyAlignment="1" applyProtection="1"/>
    <xf numFmtId="37" fontId="8" fillId="0" borderId="2" xfId="0" applyFont="1" applyFill="1" applyBorder="1"/>
    <xf numFmtId="37" fontId="3" fillId="0" borderId="0" xfId="0" applyFont="1" applyFill="1" applyAlignment="1">
      <alignment vertical="center"/>
    </xf>
    <xf numFmtId="37" fontId="4" fillId="0" borderId="0" xfId="0" applyFont="1" applyAlignment="1">
      <alignment vertical="center"/>
    </xf>
    <xf numFmtId="37" fontId="4" fillId="0" borderId="0" xfId="0" applyFont="1" applyAlignment="1" applyProtection="1">
      <alignment vertical="center"/>
    </xf>
    <xf numFmtId="37" fontId="8" fillId="0" borderId="3" xfId="0" applyFont="1" applyFill="1" applyBorder="1" applyAlignment="1" applyProtection="1">
      <alignment vertical="center"/>
    </xf>
    <xf numFmtId="37" fontId="6" fillId="0" borderId="0" xfId="0" applyFont="1" applyProtection="1"/>
    <xf numFmtId="39" fontId="4" fillId="0" borderId="0" xfId="0" applyNumberFormat="1" applyFont="1" applyAlignment="1">
      <alignment vertical="center"/>
    </xf>
    <xf numFmtId="37" fontId="9" fillId="0" borderId="0" xfId="0" applyFont="1"/>
    <xf numFmtId="37" fontId="10" fillId="0" borderId="0" xfId="0" applyFont="1"/>
    <xf numFmtId="37" fontId="5" fillId="0" borderId="0" xfId="0" applyNumberFormat="1" applyFont="1" applyFill="1" applyProtection="1"/>
    <xf numFmtId="37" fontId="4" fillId="0" borderId="0" xfId="0" applyNumberFormat="1" applyFont="1" applyAlignment="1">
      <alignment vertical="center"/>
    </xf>
    <xf numFmtId="37" fontId="7" fillId="0" borderId="4" xfId="0" applyFont="1" applyFill="1" applyBorder="1"/>
    <xf numFmtId="37" fontId="7" fillId="0" borderId="5" xfId="0" applyFont="1" applyFill="1" applyBorder="1"/>
    <xf numFmtId="37" fontId="8" fillId="0" borderId="4" xfId="0" applyFont="1" applyFill="1" applyBorder="1"/>
    <xf numFmtId="37" fontId="8" fillId="0" borderId="5" xfId="0" applyFont="1" applyFill="1" applyBorder="1" applyAlignment="1" applyProtection="1">
      <alignment horizontal="left" vertical="center"/>
    </xf>
    <xf numFmtId="37" fontId="8" fillId="0" borderId="5" xfId="0" applyFont="1" applyFill="1" applyBorder="1" applyAlignment="1" applyProtection="1">
      <alignment horizontal="center" vertical="center"/>
    </xf>
    <xf numFmtId="167" fontId="8" fillId="0" borderId="5" xfId="0" applyNumberFormat="1" applyFont="1" applyFill="1" applyBorder="1" applyAlignment="1" applyProtection="1">
      <alignment horizontal="center" vertical="center"/>
    </xf>
    <xf numFmtId="167" fontId="8" fillId="0" borderId="5" xfId="0" applyNumberFormat="1" applyFont="1" applyFill="1" applyBorder="1" applyAlignment="1" applyProtection="1">
      <alignment horizontal="left" vertical="center"/>
    </xf>
    <xf numFmtId="37" fontId="8" fillId="0" borderId="5" xfId="0" applyFont="1" applyFill="1" applyBorder="1" applyAlignment="1" applyProtection="1">
      <alignment horizontal="left" vertical="center"/>
      <protection locked="0"/>
    </xf>
    <xf numFmtId="37" fontId="8" fillId="0" borderId="5" xfId="0" applyFont="1" applyFill="1" applyBorder="1" applyAlignment="1">
      <alignment horizontal="left" vertical="center"/>
    </xf>
    <xf numFmtId="167" fontId="7" fillId="0" borderId="5" xfId="0" applyNumberFormat="1" applyFont="1" applyFill="1" applyBorder="1" applyAlignment="1">
      <alignment horizontal="left" vertical="center"/>
    </xf>
    <xf numFmtId="167" fontId="8" fillId="0" borderId="5" xfId="0" applyNumberFormat="1" applyFont="1" applyFill="1" applyBorder="1" applyAlignment="1">
      <alignment horizontal="left" vertical="center"/>
    </xf>
    <xf numFmtId="37" fontId="8" fillId="0" borderId="5" xfId="0" applyFont="1" applyFill="1" applyBorder="1" applyAlignment="1" applyProtection="1">
      <alignment vertical="center"/>
    </xf>
    <xf numFmtId="37" fontId="8" fillId="0" borderId="3" xfId="0" applyNumberFormat="1" applyFont="1" applyFill="1" applyBorder="1" applyAlignment="1" applyProtection="1">
      <alignment vertical="center"/>
    </xf>
    <xf numFmtId="37" fontId="8" fillId="0" borderId="3" xfId="0" applyFont="1" applyFill="1" applyBorder="1" applyAlignment="1">
      <alignment vertical="center"/>
    </xf>
    <xf numFmtId="37" fontId="3" fillId="0" borderId="0" xfId="0" applyFont="1" applyFill="1" applyBorder="1"/>
    <xf numFmtId="37" fontId="3" fillId="0" borderId="0" xfId="0" applyFont="1" applyFill="1" applyBorder="1" applyAlignment="1">
      <alignment vertical="center"/>
    </xf>
    <xf numFmtId="37" fontId="8" fillId="0" borderId="0" xfId="0" applyNumberFormat="1" applyFont="1" applyFill="1" applyBorder="1" applyAlignment="1" applyProtection="1">
      <alignment vertical="center"/>
    </xf>
    <xf numFmtId="37" fontId="8" fillId="0" borderId="0" xfId="0" applyFont="1" applyFill="1" applyBorder="1" applyAlignment="1" applyProtection="1">
      <alignment vertical="center"/>
    </xf>
    <xf numFmtId="37" fontId="8" fillId="0" borderId="0" xfId="0" applyFont="1" applyFill="1" applyBorder="1" applyAlignment="1">
      <alignment vertical="center"/>
    </xf>
    <xf numFmtId="37" fontId="8" fillId="0" borderId="0" xfId="0" applyFont="1" applyFill="1" applyBorder="1" applyProtection="1"/>
    <xf numFmtId="37" fontId="8" fillId="0" borderId="0" xfId="0" applyFont="1" applyFill="1" applyBorder="1"/>
    <xf numFmtId="37" fontId="6" fillId="0" borderId="0" xfId="0" applyFont="1" applyBorder="1" applyAlignment="1">
      <alignment vertical="center"/>
    </xf>
    <xf numFmtId="37" fontId="6" fillId="0" borderId="0" xfId="0" applyFont="1" applyBorder="1" applyProtection="1"/>
    <xf numFmtId="37" fontId="6" fillId="0" borderId="0" xfId="0" applyFont="1" applyBorder="1"/>
    <xf numFmtId="37" fontId="6" fillId="0" borderId="0" xfId="0" applyFont="1" applyBorder="1" applyAlignment="1" applyProtection="1">
      <alignment vertical="center"/>
    </xf>
    <xf numFmtId="166" fontId="10" fillId="0" borderId="0" xfId="0" applyNumberFormat="1" applyFont="1" applyBorder="1"/>
    <xf numFmtId="37" fontId="12" fillId="0" borderId="6" xfId="0" applyFont="1" applyBorder="1" applyAlignment="1">
      <alignment horizontal="center" vertical="center"/>
    </xf>
    <xf numFmtId="37" fontId="8" fillId="0" borderId="1" xfId="0" applyFont="1" applyFill="1" applyBorder="1" applyProtection="1">
      <protection locked="0"/>
    </xf>
    <xf numFmtId="37" fontId="8" fillId="0" borderId="3" xfId="0" applyFont="1" applyFill="1" applyBorder="1" applyProtection="1"/>
    <xf numFmtId="37" fontId="6" fillId="0" borderId="3" xfId="0" applyFont="1" applyBorder="1" applyProtection="1"/>
    <xf numFmtId="37" fontId="6" fillId="0" borderId="3" xfId="0" applyFont="1" applyBorder="1" applyAlignment="1">
      <alignment vertical="center"/>
    </xf>
    <xf numFmtId="37" fontId="8" fillId="0" borderId="3" xfId="0" applyFont="1" applyFill="1" applyBorder="1"/>
    <xf numFmtId="37" fontId="4" fillId="0" borderId="0" xfId="0" applyFont="1" applyBorder="1"/>
    <xf numFmtId="37" fontId="10" fillId="0" borderId="0" xfId="0" applyFont="1" applyBorder="1"/>
    <xf numFmtId="167" fontId="8" fillId="0" borderId="3" xfId="0" applyNumberFormat="1" applyFont="1" applyFill="1" applyBorder="1" applyAlignment="1" applyProtection="1">
      <alignment horizontal="left" vertical="center"/>
    </xf>
    <xf numFmtId="37" fontId="5" fillId="0" borderId="0" xfId="0" applyFont="1" applyFill="1" applyBorder="1" applyAlignment="1" applyProtection="1"/>
    <xf numFmtId="37" fontId="5" fillId="0" borderId="0" xfId="0" applyNumberFormat="1" applyFont="1" applyFill="1" applyBorder="1" applyProtection="1"/>
    <xf numFmtId="37" fontId="5" fillId="0" borderId="0" xfId="0" applyFont="1" applyFill="1" applyBorder="1"/>
    <xf numFmtId="168" fontId="4" fillId="0" borderId="0" xfId="0" applyNumberFormat="1" applyFont="1" applyAlignment="1">
      <alignment vertical="center"/>
    </xf>
    <xf numFmtId="170" fontId="4" fillId="0" borderId="0" xfId="0" applyNumberFormat="1" applyFont="1"/>
    <xf numFmtId="37" fontId="8" fillId="0" borderId="7" xfId="0" applyFont="1" applyFill="1" applyBorder="1" applyAlignment="1" applyProtection="1">
      <alignment vertical="center"/>
    </xf>
    <xf numFmtId="168" fontId="6" fillId="0" borderId="0" xfId="0" applyNumberFormat="1" applyFont="1" applyBorder="1"/>
    <xf numFmtId="39" fontId="8" fillId="0" borderId="0" xfId="0" applyNumberFormat="1" applyFont="1" applyFill="1" applyBorder="1"/>
    <xf numFmtId="169" fontId="4" fillId="0" borderId="0" xfId="0" applyNumberFormat="1" applyFont="1" applyAlignment="1">
      <alignment vertical="center"/>
    </xf>
    <xf numFmtId="171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37" fontId="15" fillId="0" borderId="0" xfId="0" applyFont="1"/>
    <xf numFmtId="37" fontId="16" fillId="0" borderId="0" xfId="0" applyFont="1"/>
    <xf numFmtId="37" fontId="17" fillId="0" borderId="0" xfId="0" applyFont="1"/>
    <xf numFmtId="37" fontId="17" fillId="0" borderId="0" xfId="0" applyFont="1" applyAlignment="1">
      <alignment vertical="center"/>
    </xf>
    <xf numFmtId="37" fontId="8" fillId="0" borderId="0" xfId="0" applyNumberFormat="1" applyFont="1" applyFill="1" applyBorder="1"/>
    <xf numFmtId="172" fontId="4" fillId="0" borderId="0" xfId="0" applyNumberFormat="1" applyFont="1" applyAlignment="1">
      <alignment vertical="center"/>
    </xf>
    <xf numFmtId="175" fontId="4" fillId="0" borderId="0" xfId="0" applyNumberFormat="1" applyFont="1" applyAlignment="1">
      <alignment vertical="center"/>
    </xf>
    <xf numFmtId="37" fontId="4" fillId="0" borderId="0" xfId="0" applyFont="1" applyFill="1"/>
    <xf numFmtId="174" fontId="8" fillId="0" borderId="0" xfId="0" applyNumberFormat="1" applyFont="1" applyFill="1" applyBorder="1"/>
    <xf numFmtId="37" fontId="8" fillId="0" borderId="7" xfId="0" applyFont="1" applyFill="1" applyBorder="1"/>
    <xf numFmtId="175" fontId="8" fillId="0" borderId="0" xfId="0" applyNumberFormat="1" applyFont="1" applyFill="1" applyBorder="1"/>
    <xf numFmtId="37" fontId="8" fillId="0" borderId="0" xfId="0" applyNumberFormat="1" applyFont="1" applyFill="1" applyBorder="1" applyAlignment="1">
      <alignment horizontal="right"/>
    </xf>
    <xf numFmtId="37" fontId="8" fillId="0" borderId="3" xfId="0" applyNumberFormat="1" applyFont="1" applyFill="1" applyBorder="1"/>
    <xf numFmtId="37" fontId="8" fillId="0" borderId="7" xfId="0" applyNumberFormat="1" applyFont="1" applyFill="1" applyBorder="1"/>
    <xf numFmtId="37" fontId="19" fillId="0" borderId="0" xfId="0" applyFont="1" applyBorder="1" applyAlignment="1" applyProtection="1">
      <alignment vertical="center"/>
    </xf>
    <xf numFmtId="37" fontId="19" fillId="2" borderId="0" xfId="0" applyFont="1" applyFill="1" applyBorder="1" applyAlignment="1">
      <alignment vertical="center"/>
    </xf>
    <xf numFmtId="37" fontId="19" fillId="0" borderId="0" xfId="0" applyFont="1" applyBorder="1" applyAlignment="1">
      <alignment vertical="center"/>
    </xf>
    <xf numFmtId="37" fontId="18" fillId="0" borderId="0" xfId="0" applyFont="1" applyFill="1" applyBorder="1" applyAlignment="1" applyProtection="1">
      <alignment vertical="center"/>
    </xf>
    <xf numFmtId="37" fontId="8" fillId="0" borderId="1" xfId="0" applyFont="1" applyFill="1" applyBorder="1" applyAlignment="1">
      <alignment vertical="center"/>
    </xf>
    <xf numFmtId="37" fontId="8" fillId="0" borderId="2" xfId="0" applyFont="1" applyFill="1" applyBorder="1" applyAlignment="1">
      <alignment vertical="center"/>
    </xf>
    <xf numFmtId="37" fontId="0" fillId="0" borderId="2" xfId="0" applyBorder="1"/>
    <xf numFmtId="165" fontId="4" fillId="0" borderId="0" xfId="0" applyNumberFormat="1" applyFont="1" applyAlignment="1" applyProtection="1">
      <alignment horizontal="center"/>
    </xf>
    <xf numFmtId="37" fontId="4" fillId="0" borderId="0" xfId="0" applyFont="1" applyAlignment="1">
      <alignment horizontal="center"/>
    </xf>
    <xf numFmtId="37" fontId="0" fillId="0" borderId="0" xfId="0" applyAlignment="1">
      <alignment vertical="center"/>
    </xf>
    <xf numFmtId="37" fontId="20" fillId="0" borderId="0" xfId="0" applyFont="1"/>
    <xf numFmtId="37" fontId="19" fillId="0" borderId="0" xfId="0" applyFont="1" applyFill="1" applyBorder="1" applyAlignment="1" applyProtection="1">
      <alignment vertical="center"/>
    </xf>
    <xf numFmtId="169" fontId="8" fillId="0" borderId="0" xfId="0" applyNumberFormat="1" applyFont="1" applyFill="1" applyBorder="1"/>
    <xf numFmtId="166" fontId="6" fillId="0" borderId="3" xfId="0" applyNumberFormat="1" applyFont="1" applyBorder="1" applyProtection="1"/>
    <xf numFmtId="166" fontId="6" fillId="0" borderId="0" xfId="0" applyNumberFormat="1" applyFont="1" applyBorder="1" applyProtection="1"/>
    <xf numFmtId="166" fontId="8" fillId="0" borderId="5" xfId="0" applyNumberFormat="1" applyFont="1" applyFill="1" applyBorder="1" applyProtection="1"/>
    <xf numFmtId="166" fontId="6" fillId="0" borderId="0" xfId="0" applyNumberFormat="1" applyFont="1" applyBorder="1"/>
    <xf numFmtId="166" fontId="6" fillId="0" borderId="0" xfId="0" applyNumberFormat="1" applyFont="1" applyBorder="1" applyAlignment="1" applyProtection="1">
      <alignment vertical="center"/>
    </xf>
    <xf numFmtId="37" fontId="7" fillId="0" borderId="1" xfId="0" applyNumberFormat="1" applyFont="1" applyFill="1" applyBorder="1"/>
    <xf numFmtId="37" fontId="7" fillId="0" borderId="3" xfId="0" applyNumberFormat="1" applyFont="1" applyFill="1" applyBorder="1" applyAlignment="1" applyProtection="1">
      <alignment vertical="center"/>
    </xf>
    <xf numFmtId="37" fontId="7" fillId="0" borderId="3" xfId="0" applyNumberFormat="1" applyFont="1" applyFill="1" applyBorder="1" applyAlignment="1">
      <alignment vertical="center"/>
    </xf>
    <xf numFmtId="37" fontId="7" fillId="0" borderId="3" xfId="0" applyNumberFormat="1" applyFont="1" applyFill="1" applyBorder="1"/>
    <xf numFmtId="166" fontId="7" fillId="0" borderId="3" xfId="0" applyNumberFormat="1" applyFont="1" applyFill="1" applyBorder="1" applyAlignment="1" applyProtection="1">
      <alignment vertical="center"/>
    </xf>
    <xf numFmtId="37" fontId="12" fillId="0" borderId="3" xfId="0" applyNumberFormat="1" applyFont="1" applyBorder="1" applyProtection="1"/>
    <xf numFmtId="37" fontId="22" fillId="0" borderId="0" xfId="0" applyNumberFormat="1" applyFont="1" applyFill="1" applyBorder="1"/>
    <xf numFmtId="37" fontId="23" fillId="0" borderId="0" xfId="0" applyNumberFormat="1" applyFont="1"/>
    <xf numFmtId="37" fontId="24" fillId="0" borderId="0" xfId="0" applyNumberFormat="1" applyFont="1"/>
    <xf numFmtId="37" fontId="24" fillId="0" borderId="0" xfId="0" applyFont="1"/>
    <xf numFmtId="37" fontId="7" fillId="0" borderId="13" xfId="0" applyFont="1" applyFill="1" applyBorder="1" applyAlignment="1">
      <alignment vertical="center"/>
    </xf>
    <xf numFmtId="37" fontId="25" fillId="0" borderId="12" xfId="0" applyFont="1" applyFill="1" applyBorder="1" applyAlignment="1" applyProtection="1">
      <alignment vertical="center"/>
    </xf>
    <xf numFmtId="37" fontId="25" fillId="0" borderId="5" xfId="0" applyFont="1" applyFill="1" applyBorder="1" applyAlignment="1" applyProtection="1">
      <alignment vertical="center"/>
    </xf>
    <xf numFmtId="37" fontId="24" fillId="0" borderId="5" xfId="0" applyNumberFormat="1" applyFont="1" applyBorder="1"/>
    <xf numFmtId="37" fontId="11" fillId="0" borderId="0" xfId="0" applyFont="1"/>
    <xf numFmtId="37" fontId="7" fillId="0" borderId="5" xfId="0" applyNumberFormat="1" applyFont="1" applyFill="1" applyBorder="1" applyAlignment="1" applyProtection="1">
      <alignment vertical="center"/>
    </xf>
    <xf numFmtId="37" fontId="7" fillId="0" borderId="5" xfId="0" applyFont="1" applyFill="1" applyBorder="1" applyAlignment="1" applyProtection="1">
      <alignment vertical="center"/>
    </xf>
    <xf numFmtId="37" fontId="7" fillId="0" borderId="0" xfId="0" applyFont="1" applyFill="1" applyBorder="1" applyAlignment="1" applyProtection="1">
      <alignment vertical="center"/>
    </xf>
    <xf numFmtId="37" fontId="7" fillId="0" borderId="5" xfId="0" applyFont="1" applyFill="1" applyBorder="1" applyAlignment="1">
      <alignment vertical="center"/>
    </xf>
    <xf numFmtId="37" fontId="7" fillId="0" borderId="5" xfId="0" applyFont="1" applyFill="1" applyBorder="1" applyProtection="1"/>
    <xf numFmtId="166" fontId="7" fillId="0" borderId="5" xfId="0" applyNumberFormat="1" applyFont="1" applyFill="1" applyBorder="1" applyProtection="1"/>
    <xf numFmtId="37" fontId="12" fillId="0" borderId="5" xfId="0" applyFont="1" applyBorder="1" applyProtection="1"/>
    <xf numFmtId="37" fontId="7" fillId="0" borderId="3" xfId="0" applyFont="1" applyFill="1" applyBorder="1" applyAlignment="1" applyProtection="1">
      <alignment vertical="center"/>
    </xf>
    <xf numFmtId="37" fontId="7" fillId="0" borderId="5" xfId="0" applyNumberFormat="1" applyFont="1" applyFill="1" applyBorder="1"/>
    <xf numFmtId="37" fontId="7" fillId="0" borderId="3" xfId="0" applyFont="1" applyFill="1" applyBorder="1"/>
    <xf numFmtId="37" fontId="7" fillId="0" borderId="0" xfId="0" applyFont="1" applyFill="1" applyBorder="1"/>
    <xf numFmtId="176" fontId="7" fillId="0" borderId="0" xfId="8" applyNumberFormat="1" applyFont="1" applyFill="1" applyBorder="1"/>
    <xf numFmtId="37" fontId="22" fillId="0" borderId="0" xfId="0" applyFont="1" applyFill="1" applyBorder="1"/>
    <xf numFmtId="37" fontId="22" fillId="0" borderId="0" xfId="0" applyFont="1" applyFill="1"/>
    <xf numFmtId="37" fontId="21" fillId="0" borderId="0" xfId="0" applyFont="1" applyFill="1"/>
    <xf numFmtId="37" fontId="7" fillId="0" borderId="1" xfId="0" applyFont="1" applyFill="1" applyBorder="1" applyAlignment="1">
      <alignment vertical="center"/>
    </xf>
    <xf numFmtId="37" fontId="24" fillId="0" borderId="0" xfId="0" applyNumberFormat="1" applyFont="1" applyAlignment="1" applyProtection="1">
      <alignment horizontal="center"/>
    </xf>
    <xf numFmtId="37" fontId="25" fillId="0" borderId="3" xfId="0" applyFont="1" applyFill="1" applyBorder="1" applyAlignment="1" applyProtection="1">
      <alignment vertical="center"/>
    </xf>
    <xf numFmtId="37" fontId="3" fillId="0" borderId="7" xfId="0" applyFont="1" applyFill="1" applyBorder="1"/>
    <xf numFmtId="37" fontId="6" fillId="0" borderId="0" xfId="0" applyNumberFormat="1" applyFont="1" applyFill="1" applyBorder="1"/>
    <xf numFmtId="37" fontId="26" fillId="0" borderId="0" xfId="0" applyFont="1" applyFill="1" applyAlignment="1" applyProtection="1"/>
    <xf numFmtId="37" fontId="26" fillId="0" borderId="0" xfId="0" applyFont="1" applyFill="1"/>
    <xf numFmtId="37" fontId="27" fillId="0" borderId="0" xfId="0" applyFont="1"/>
    <xf numFmtId="37" fontId="28" fillId="0" borderId="0" xfId="0" applyFont="1"/>
    <xf numFmtId="37" fontId="28" fillId="0" borderId="0" xfId="0" applyNumberFormat="1" applyFont="1"/>
    <xf numFmtId="37" fontId="30" fillId="0" borderId="0" xfId="0" applyFont="1"/>
    <xf numFmtId="37" fontId="30" fillId="0" borderId="0" xfId="0" applyFont="1" applyAlignment="1">
      <alignment horizontal="centerContinuous"/>
    </xf>
    <xf numFmtId="37" fontId="31" fillId="0" borderId="0" xfId="0" applyFont="1" applyAlignment="1">
      <alignment horizontal="centerContinuous"/>
    </xf>
    <xf numFmtId="37" fontId="32" fillId="0" borderId="0" xfId="0" applyFont="1" applyFill="1" applyAlignment="1">
      <alignment horizontal="centerContinuous"/>
    </xf>
    <xf numFmtId="166" fontId="30" fillId="0" borderId="0" xfId="0" applyNumberFormat="1" applyFont="1" applyAlignment="1" applyProtection="1">
      <alignment horizontal="centerContinuous"/>
    </xf>
    <xf numFmtId="37" fontId="31" fillId="0" borderId="0" xfId="0" applyNumberFormat="1" applyFont="1" applyAlignment="1">
      <alignment horizontal="centerContinuous"/>
    </xf>
    <xf numFmtId="37" fontId="26" fillId="0" borderId="0" xfId="0" applyFont="1" applyFill="1" applyAlignment="1" applyProtection="1">
      <alignment horizontal="left" vertical="center"/>
    </xf>
    <xf numFmtId="37" fontId="27" fillId="0" borderId="0" xfId="0" applyFont="1" applyAlignment="1">
      <alignment vertical="center"/>
    </xf>
    <xf numFmtId="37" fontId="28" fillId="0" borderId="0" xfId="0" applyFont="1" applyAlignment="1">
      <alignment vertical="center"/>
    </xf>
    <xf numFmtId="167" fontId="8" fillId="0" borderId="3" xfId="0" applyNumberFormat="1" applyFont="1" applyFill="1" applyBorder="1" applyAlignment="1" applyProtection="1">
      <alignment horizontal="center" vertical="center"/>
    </xf>
    <xf numFmtId="37" fontId="7" fillId="0" borderId="1" xfId="0" applyFont="1" applyFill="1" applyBorder="1" applyAlignment="1" applyProtection="1">
      <alignment horizontal="center" vertical="center"/>
    </xf>
    <xf numFmtId="37" fontId="8" fillId="0" borderId="14" xfId="0" applyFont="1" applyFill="1" applyBorder="1"/>
    <xf numFmtId="37" fontId="8" fillId="0" borderId="15" xfId="0" applyFont="1" applyFill="1" applyBorder="1" applyAlignment="1">
      <alignment vertical="center"/>
    </xf>
    <xf numFmtId="37" fontId="8" fillId="0" borderId="15" xfId="0" applyFont="1" applyFill="1" applyBorder="1" applyAlignment="1" applyProtection="1">
      <alignment vertical="center"/>
    </xf>
    <xf numFmtId="37" fontId="4" fillId="0" borderId="15" xfId="0" applyFont="1" applyBorder="1" applyAlignment="1">
      <alignment vertical="center"/>
    </xf>
    <xf numFmtId="37" fontId="6" fillId="0" borderId="15" xfId="0" applyFont="1" applyBorder="1" applyAlignment="1">
      <alignment vertical="center"/>
    </xf>
    <xf numFmtId="37" fontId="3" fillId="0" borderId="15" xfId="0" applyFont="1" applyFill="1" applyBorder="1"/>
    <xf numFmtId="37" fontId="8" fillId="0" borderId="15" xfId="0" applyFont="1" applyFill="1" applyBorder="1"/>
    <xf numFmtId="37" fontId="3" fillId="0" borderId="17" xfId="0" applyFont="1" applyFill="1" applyBorder="1"/>
    <xf numFmtId="37" fontId="3" fillId="0" borderId="18" xfId="0" applyFont="1" applyFill="1" applyBorder="1"/>
    <xf numFmtId="37" fontId="21" fillId="0" borderId="17" xfId="0" applyFont="1" applyFill="1" applyBorder="1"/>
    <xf numFmtId="37" fontId="21" fillId="0" borderId="19" xfId="0" applyNumberFormat="1" applyFont="1" applyFill="1" applyBorder="1"/>
    <xf numFmtId="37" fontId="3" fillId="0" borderId="20" xfId="0" applyFont="1" applyFill="1" applyBorder="1"/>
    <xf numFmtId="37" fontId="7" fillId="0" borderId="12" xfId="0" applyFont="1" applyFill="1" applyBorder="1" applyAlignment="1" applyProtection="1">
      <alignment horizontal="center" vertical="center"/>
    </xf>
    <xf numFmtId="37" fontId="12" fillId="0" borderId="12" xfId="0" applyFont="1" applyBorder="1" applyAlignment="1">
      <alignment horizontal="center" vertical="center"/>
    </xf>
    <xf numFmtId="37" fontId="7" fillId="0" borderId="2" xfId="0" applyFont="1" applyFill="1" applyBorder="1" applyAlignment="1" applyProtection="1">
      <alignment horizontal="center" vertical="center"/>
    </xf>
    <xf numFmtId="37" fontId="7" fillId="0" borderId="0" xfId="0" applyFont="1" applyFill="1" applyBorder="1" applyAlignment="1" applyProtection="1">
      <alignment horizontal="center" vertical="center"/>
    </xf>
    <xf numFmtId="37" fontId="7" fillId="0" borderId="3" xfId="0" applyFont="1" applyFill="1" applyBorder="1" applyAlignment="1" applyProtection="1">
      <alignment horizontal="center" vertical="center"/>
    </xf>
    <xf numFmtId="37" fontId="12" fillId="0" borderId="3" xfId="0" applyFont="1" applyBorder="1" applyAlignment="1">
      <alignment vertical="center"/>
    </xf>
    <xf numFmtId="37" fontId="12" fillId="0" borderId="3" xfId="0" applyFont="1" applyBorder="1" applyAlignment="1">
      <alignment horizontal="center" vertical="center"/>
    </xf>
    <xf numFmtId="37" fontId="12" fillId="0" borderId="0" xfId="0" applyFont="1" applyBorder="1" applyAlignment="1">
      <alignment horizontal="center" vertical="center"/>
    </xf>
    <xf numFmtId="166" fontId="7" fillId="0" borderId="0" xfId="0" applyNumberFormat="1" applyFont="1" applyFill="1" applyBorder="1" applyAlignment="1" applyProtection="1">
      <alignment horizontal="center" vertical="center"/>
    </xf>
    <xf numFmtId="37" fontId="12" fillId="0" borderId="0" xfId="0" applyFont="1" applyBorder="1" applyAlignment="1">
      <alignment horizontal="right" vertical="center"/>
    </xf>
    <xf numFmtId="37" fontId="29" fillId="0" borderId="0" xfId="0" applyFont="1" applyFill="1" applyAlignment="1" applyProtection="1">
      <alignment horizontal="center"/>
    </xf>
    <xf numFmtId="37" fontId="7" fillId="0" borderId="5" xfId="0" applyFont="1" applyFill="1" applyBorder="1" applyAlignment="1" applyProtection="1">
      <alignment horizontal="center" vertical="center"/>
    </xf>
    <xf numFmtId="37" fontId="11" fillId="0" borderId="5" xfId="0" applyFont="1" applyBorder="1" applyAlignment="1">
      <alignment horizontal="center" vertical="center"/>
    </xf>
    <xf numFmtId="37" fontId="11" fillId="0" borderId="8" xfId="0" applyFont="1" applyBorder="1" applyAlignment="1">
      <alignment horizontal="center" vertical="center"/>
    </xf>
    <xf numFmtId="37" fontId="7" fillId="0" borderId="4" xfId="0" applyFont="1" applyFill="1" applyBorder="1" applyAlignment="1">
      <alignment horizontal="center" vertical="center"/>
    </xf>
    <xf numFmtId="37" fontId="11" fillId="0" borderId="9" xfId="0" applyFont="1" applyBorder="1" applyAlignment="1">
      <alignment horizontal="center" vertical="center"/>
    </xf>
    <xf numFmtId="37" fontId="7" fillId="0" borderId="1" xfId="0" applyFont="1" applyFill="1" applyBorder="1" applyAlignment="1" applyProtection="1">
      <alignment horizontal="center"/>
    </xf>
    <xf numFmtId="37" fontId="11" fillId="0" borderId="2" xfId="0" applyFont="1" applyBorder="1" applyAlignment="1"/>
    <xf numFmtId="37" fontId="11" fillId="0" borderId="10" xfId="0" applyFont="1" applyBorder="1" applyAlignment="1"/>
    <xf numFmtId="37" fontId="11" fillId="0" borderId="6" xfId="0" applyFont="1" applyBorder="1" applyAlignment="1"/>
    <xf numFmtId="37" fontId="11" fillId="0" borderId="8" xfId="0" applyFont="1" applyBorder="1" applyAlignment="1"/>
    <xf numFmtId="37" fontId="11" fillId="0" borderId="11" xfId="0" applyFont="1" applyBorder="1" applyAlignment="1"/>
    <xf numFmtId="37" fontId="11" fillId="0" borderId="0" xfId="0" applyFont="1" applyBorder="1" applyAlignment="1"/>
    <xf numFmtId="37" fontId="26" fillId="0" borderId="8" xfId="0" applyFont="1" applyFill="1" applyBorder="1" applyAlignment="1" applyProtection="1">
      <alignment horizontal="right" vertical="center"/>
    </xf>
    <xf numFmtId="166" fontId="7" fillId="0" borderId="2" xfId="0" applyNumberFormat="1" applyFont="1" applyFill="1" applyBorder="1" applyAlignment="1" applyProtection="1">
      <alignment vertical="center"/>
    </xf>
    <xf numFmtId="37" fontId="7" fillId="0" borderId="1" xfId="0" applyFont="1" applyFill="1" applyBorder="1" applyAlignment="1" applyProtection="1">
      <alignment horizontal="center" vertical="center"/>
    </xf>
    <xf numFmtId="37" fontId="11" fillId="0" borderId="14" xfId="0" applyFont="1" applyBorder="1" applyAlignment="1"/>
    <xf numFmtId="37" fontId="11" fillId="0" borderId="3" xfId="0" applyFont="1" applyBorder="1" applyAlignment="1"/>
    <xf numFmtId="37" fontId="11" fillId="0" borderId="15" xfId="0" applyFont="1" applyBorder="1" applyAlignment="1"/>
    <xf numFmtId="37" fontId="11" fillId="0" borderId="16" xfId="0" applyFont="1" applyBorder="1" applyAlignment="1"/>
    <xf numFmtId="37" fontId="7" fillId="0" borderId="8" xfId="0" applyFont="1" applyFill="1" applyBorder="1" applyAlignment="1" applyProtection="1">
      <alignment horizontal="center" vertical="center"/>
    </xf>
  </cellXfs>
  <cellStyles count="9">
    <cellStyle name="F2" xfId="1"/>
    <cellStyle name="F3" xfId="2"/>
    <cellStyle name="F4" xfId="3"/>
    <cellStyle name="F5" xfId="4"/>
    <cellStyle name="F6" xfId="5"/>
    <cellStyle name="F7" xfId="6"/>
    <cellStyle name="F8" xfId="7"/>
    <cellStyle name="Millares" xfId="8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F464"/>
  <sheetViews>
    <sheetView showGridLines="0" showZeros="0" tabSelected="1" view="pageBreakPreview" zoomScale="70" zoomScaleNormal="70" zoomScaleSheetLayoutView="70" workbookViewId="0">
      <selection activeCell="B1" sqref="B1"/>
    </sheetView>
  </sheetViews>
  <sheetFormatPr baseColWidth="10" defaultColWidth="10.77734375" defaultRowHeight="12.75" outlineLevelRow="1" x14ac:dyDescent="0.2"/>
  <cols>
    <col min="1" max="1" width="1.77734375" style="3" customWidth="1"/>
    <col min="2" max="2" width="14" style="3" customWidth="1"/>
    <col min="3" max="3" width="10.6640625" style="3" customWidth="1"/>
    <col min="4" max="4" width="11" style="3" customWidth="1"/>
    <col min="5" max="5" width="10.88671875" style="104" customWidth="1"/>
    <col min="6" max="6" width="10.21875" style="3" customWidth="1"/>
    <col min="7" max="7" width="10.88671875" style="3" customWidth="1"/>
    <col min="8" max="8" width="10.21875" style="3" customWidth="1"/>
    <col min="9" max="9" width="11.77734375" style="3" customWidth="1"/>
    <col min="10" max="10" width="10.88671875" style="3" customWidth="1"/>
    <col min="11" max="11" width="9.88671875" style="3" customWidth="1"/>
    <col min="12" max="12" width="10.33203125" style="3" customWidth="1"/>
    <col min="13" max="13" width="12.5546875" style="3" customWidth="1"/>
    <col min="14" max="14" width="12.21875" style="3" customWidth="1"/>
    <col min="15" max="15" width="12" style="103" customWidth="1"/>
    <col min="16" max="16" width="1.6640625" style="3" customWidth="1"/>
    <col min="17" max="17" width="0.5546875" style="3" customWidth="1"/>
    <col min="18" max="18" width="14.33203125" style="3" customWidth="1"/>
    <col min="19" max="19" width="6.6640625" style="3" customWidth="1"/>
    <col min="20" max="16384" width="10.77734375" style="3"/>
  </cols>
  <sheetData>
    <row r="1" spans="1:17" s="65" customFormat="1" ht="21" customHeight="1" x14ac:dyDescent="0.3">
      <c r="B1" s="130"/>
      <c r="C1" s="131"/>
      <c r="D1" s="132"/>
      <c r="E1" s="133"/>
      <c r="F1" s="132"/>
      <c r="G1" s="132"/>
      <c r="H1" s="132"/>
      <c r="I1" s="132"/>
      <c r="J1" s="132"/>
      <c r="K1" s="132"/>
      <c r="L1" s="132"/>
      <c r="M1" s="132"/>
      <c r="N1" s="132"/>
      <c r="O1" s="134"/>
      <c r="P1" s="132"/>
    </row>
    <row r="2" spans="1:17" s="63" customFormat="1" ht="30.75" customHeight="1" x14ac:dyDescent="0.4">
      <c r="B2" s="168" t="s">
        <v>49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7" s="64" customFormat="1" ht="27.75" customHeight="1" x14ac:dyDescent="0.35">
      <c r="B3" s="135"/>
      <c r="C3" s="136"/>
      <c r="D3" s="136"/>
      <c r="E3" s="137"/>
      <c r="F3" s="136"/>
      <c r="G3" s="136"/>
      <c r="H3" s="136"/>
      <c r="I3" s="138"/>
      <c r="J3" s="138"/>
      <c r="K3" s="136"/>
      <c r="L3" s="139"/>
      <c r="M3" s="136"/>
      <c r="N3" s="136"/>
      <c r="O3" s="140"/>
      <c r="P3" s="136"/>
    </row>
    <row r="4" spans="1:17" s="66" customFormat="1" ht="19.5" customHeight="1" x14ac:dyDescent="0.2">
      <c r="B4" s="141" t="s">
        <v>36</v>
      </c>
      <c r="C4" s="142"/>
      <c r="D4" s="142"/>
      <c r="E4" s="143"/>
      <c r="F4" s="142"/>
      <c r="G4" s="142"/>
      <c r="H4" s="142"/>
      <c r="I4" s="142"/>
      <c r="J4" s="142"/>
      <c r="K4" s="142"/>
      <c r="L4" s="142"/>
      <c r="M4" s="181" t="s">
        <v>46</v>
      </c>
      <c r="N4" s="181"/>
      <c r="O4" s="181"/>
      <c r="P4" s="181"/>
    </row>
    <row r="5" spans="1:17" ht="6" customHeight="1" x14ac:dyDescent="0.25">
      <c r="A5" s="2"/>
      <c r="B5" s="17"/>
      <c r="C5" s="174" t="s">
        <v>37</v>
      </c>
      <c r="D5" s="175"/>
      <c r="E5" s="176"/>
      <c r="F5" s="160" t="s">
        <v>47</v>
      </c>
      <c r="G5" s="160" t="s">
        <v>0</v>
      </c>
      <c r="H5" s="160" t="s">
        <v>1</v>
      </c>
      <c r="I5" s="160" t="s">
        <v>2</v>
      </c>
      <c r="J5" s="160" t="s">
        <v>3</v>
      </c>
      <c r="K5" s="160" t="s">
        <v>4</v>
      </c>
      <c r="L5" s="182" t="s">
        <v>38</v>
      </c>
      <c r="M5" s="160" t="s">
        <v>5</v>
      </c>
      <c r="N5" s="160" t="s">
        <v>43</v>
      </c>
      <c r="O5" s="183" t="s">
        <v>6</v>
      </c>
      <c r="P5" s="184"/>
      <c r="Q5" s="31"/>
    </row>
    <row r="6" spans="1:17" ht="18.95" customHeight="1" x14ac:dyDescent="0.2">
      <c r="A6" s="2"/>
      <c r="B6" s="169" t="s">
        <v>39</v>
      </c>
      <c r="C6" s="177"/>
      <c r="D6" s="178"/>
      <c r="E6" s="179"/>
      <c r="F6" s="180"/>
      <c r="G6" s="180"/>
      <c r="H6" s="180"/>
      <c r="I6" s="180"/>
      <c r="J6" s="180"/>
      <c r="K6" s="180"/>
      <c r="L6" s="180"/>
      <c r="M6" s="180"/>
      <c r="N6" s="161"/>
      <c r="O6" s="185"/>
      <c r="P6" s="186"/>
      <c r="Q6" s="31"/>
    </row>
    <row r="7" spans="1:17" ht="18.95" customHeight="1" x14ac:dyDescent="0.2">
      <c r="A7" s="2"/>
      <c r="B7" s="170"/>
      <c r="C7" s="145" t="s">
        <v>40</v>
      </c>
      <c r="D7" s="160" t="s">
        <v>7</v>
      </c>
      <c r="E7" s="172" t="s">
        <v>42</v>
      </c>
      <c r="F7" s="180"/>
      <c r="G7" s="180"/>
      <c r="H7" s="180"/>
      <c r="I7" s="180"/>
      <c r="J7" s="180"/>
      <c r="K7" s="180"/>
      <c r="L7" s="180"/>
      <c r="M7" s="180"/>
      <c r="N7" s="161"/>
      <c r="O7" s="185"/>
      <c r="P7" s="186"/>
      <c r="Q7" s="31"/>
    </row>
    <row r="8" spans="1:17" ht="18.95" customHeight="1" x14ac:dyDescent="0.25">
      <c r="A8" s="2"/>
      <c r="B8" s="18"/>
      <c r="C8" s="43" t="s">
        <v>41</v>
      </c>
      <c r="D8" s="171"/>
      <c r="E8" s="173"/>
      <c r="F8" s="178"/>
      <c r="G8" s="178"/>
      <c r="H8" s="178"/>
      <c r="I8" s="178"/>
      <c r="J8" s="178"/>
      <c r="K8" s="178"/>
      <c r="L8" s="178"/>
      <c r="M8" s="178"/>
      <c r="N8" s="188"/>
      <c r="O8" s="177"/>
      <c r="P8" s="187"/>
      <c r="Q8" s="31"/>
    </row>
    <row r="9" spans="1:17" ht="6" customHeight="1" x14ac:dyDescent="0.25">
      <c r="A9" s="2"/>
      <c r="B9" s="19"/>
      <c r="C9" s="44"/>
      <c r="D9" s="6"/>
      <c r="E9" s="17"/>
      <c r="F9" s="6"/>
      <c r="G9" s="6"/>
      <c r="H9" s="6"/>
      <c r="I9" s="6"/>
      <c r="J9" s="6"/>
      <c r="K9" s="6"/>
      <c r="L9" s="6"/>
      <c r="M9" s="6"/>
      <c r="N9" s="6"/>
      <c r="O9" s="95"/>
      <c r="P9" s="146"/>
      <c r="Q9" s="31"/>
    </row>
    <row r="10" spans="1:17" s="8" customFormat="1" ht="18.95" hidden="1" customHeight="1" outlineLevel="1" x14ac:dyDescent="0.2">
      <c r="A10" s="7"/>
      <c r="B10" s="20" t="s">
        <v>8</v>
      </c>
      <c r="C10" s="29">
        <v>23547</v>
      </c>
      <c r="D10" s="33">
        <v>82952</v>
      </c>
      <c r="E10" s="110">
        <v>106499</v>
      </c>
      <c r="F10" s="33">
        <v>4692</v>
      </c>
      <c r="G10" s="33">
        <v>12826</v>
      </c>
      <c r="H10" s="33">
        <v>15272</v>
      </c>
      <c r="I10" s="33">
        <v>145991</v>
      </c>
      <c r="J10" s="33">
        <v>1133</v>
      </c>
      <c r="K10" s="33">
        <v>50803</v>
      </c>
      <c r="L10" s="33">
        <v>64577</v>
      </c>
      <c r="M10" s="33">
        <v>1880</v>
      </c>
      <c r="N10" s="33">
        <v>2521</v>
      </c>
      <c r="O10" s="96">
        <f>407142+797</f>
        <v>407939</v>
      </c>
      <c r="P10" s="147"/>
      <c r="Q10" s="32"/>
    </row>
    <row r="11" spans="1:17" s="8" customFormat="1" ht="18.95" hidden="1" customHeight="1" outlineLevel="1" x14ac:dyDescent="0.2">
      <c r="A11" s="7"/>
      <c r="B11" s="20" t="s">
        <v>9</v>
      </c>
      <c r="C11" s="10">
        <v>19667</v>
      </c>
      <c r="D11" s="34">
        <v>80018.399999999994</v>
      </c>
      <c r="E11" s="111">
        <v>99685.4</v>
      </c>
      <c r="F11" s="34">
        <v>7753</v>
      </c>
      <c r="G11" s="34">
        <v>10313</v>
      </c>
      <c r="H11" s="34">
        <v>10888</v>
      </c>
      <c r="I11" s="34">
        <v>139724.4</v>
      </c>
      <c r="J11" s="34">
        <v>58</v>
      </c>
      <c r="K11" s="34">
        <v>43123</v>
      </c>
      <c r="L11" s="34">
        <v>39147.4</v>
      </c>
      <c r="M11" s="34">
        <v>999</v>
      </c>
      <c r="N11" s="34">
        <v>4198</v>
      </c>
      <c r="O11" s="96">
        <v>356096.2</v>
      </c>
      <c r="P11" s="147"/>
      <c r="Q11" s="32"/>
    </row>
    <row r="12" spans="1:17" s="8" customFormat="1" ht="18.95" hidden="1" customHeight="1" outlineLevel="1" x14ac:dyDescent="0.2">
      <c r="A12" s="7"/>
      <c r="B12" s="20" t="s">
        <v>10</v>
      </c>
      <c r="C12" s="10">
        <v>20362.7</v>
      </c>
      <c r="D12" s="34">
        <v>87059</v>
      </c>
      <c r="E12" s="111">
        <v>107421.7</v>
      </c>
      <c r="F12" s="34">
        <v>5736.5</v>
      </c>
      <c r="G12" s="34">
        <v>9292</v>
      </c>
      <c r="H12" s="34">
        <v>10923</v>
      </c>
      <c r="I12" s="34">
        <v>172781</v>
      </c>
      <c r="J12" s="34">
        <v>213.2</v>
      </c>
      <c r="K12" s="34">
        <v>44416.5</v>
      </c>
      <c r="L12" s="34">
        <v>21885</v>
      </c>
      <c r="M12" s="34">
        <v>596</v>
      </c>
      <c r="N12" s="34">
        <v>6404</v>
      </c>
      <c r="O12" s="96">
        <v>379668.9</v>
      </c>
      <c r="P12" s="147"/>
      <c r="Q12" s="32"/>
    </row>
    <row r="13" spans="1:17" s="8" customFormat="1" ht="18.95" hidden="1" customHeight="1" outlineLevel="1" x14ac:dyDescent="0.2">
      <c r="A13" s="7"/>
      <c r="B13" s="21" t="s">
        <v>11</v>
      </c>
      <c r="C13" s="10">
        <v>8762</v>
      </c>
      <c r="D13" s="34">
        <v>74590.399999999994</v>
      </c>
      <c r="E13" s="111">
        <v>83352.399999999994</v>
      </c>
      <c r="F13" s="34">
        <v>1602.4</v>
      </c>
      <c r="G13" s="34">
        <v>7769</v>
      </c>
      <c r="H13" s="34">
        <v>9798</v>
      </c>
      <c r="I13" s="34">
        <v>119498.2</v>
      </c>
      <c r="J13" s="34">
        <v>245.4</v>
      </c>
      <c r="K13" s="34">
        <v>55979.4</v>
      </c>
      <c r="L13" s="34">
        <v>76310.34</v>
      </c>
      <c r="M13" s="34">
        <v>843.14</v>
      </c>
      <c r="N13" s="34">
        <v>6586.54</v>
      </c>
      <c r="O13" s="96">
        <f>361984.82+498.475</f>
        <v>362483.29499999998</v>
      </c>
      <c r="P13" s="147"/>
      <c r="Q13" s="32"/>
    </row>
    <row r="14" spans="1:17" s="8" customFormat="1" ht="18.95" hidden="1" customHeight="1" outlineLevel="1" x14ac:dyDescent="0.2">
      <c r="A14" s="7"/>
      <c r="B14" s="22">
        <v>1994</v>
      </c>
      <c r="C14" s="10">
        <v>7795.6</v>
      </c>
      <c r="D14" s="34">
        <v>83340.800000000003</v>
      </c>
      <c r="E14" s="111">
        <v>91136.4</v>
      </c>
      <c r="F14" s="34">
        <v>2407</v>
      </c>
      <c r="G14" s="34">
        <v>12853.2</v>
      </c>
      <c r="H14" s="34">
        <v>12022</v>
      </c>
      <c r="I14" s="34">
        <v>105334.8</v>
      </c>
      <c r="J14" s="34">
        <v>155</v>
      </c>
      <c r="K14" s="34">
        <v>62665.1</v>
      </c>
      <c r="L14" s="34">
        <v>119056.4</v>
      </c>
      <c r="M14" s="34">
        <v>878.6</v>
      </c>
      <c r="N14" s="34">
        <v>5761.7</v>
      </c>
      <c r="O14" s="96">
        <v>412270.2</v>
      </c>
      <c r="P14" s="147"/>
      <c r="Q14" s="32"/>
    </row>
    <row r="15" spans="1:17" s="8" customFormat="1" ht="18.95" hidden="1" customHeight="1" outlineLevel="1" x14ac:dyDescent="0.2">
      <c r="A15" s="7"/>
      <c r="B15" s="22">
        <v>1995</v>
      </c>
      <c r="C15" s="10">
        <v>8210</v>
      </c>
      <c r="D15" s="34">
        <v>80387.5</v>
      </c>
      <c r="E15" s="111">
        <v>88597.5</v>
      </c>
      <c r="F15" s="34">
        <v>4843.2</v>
      </c>
      <c r="G15" s="34">
        <v>11680.5</v>
      </c>
      <c r="H15" s="34">
        <v>12543.9</v>
      </c>
      <c r="I15" s="34">
        <v>151342</v>
      </c>
      <c r="J15" s="34">
        <v>332.2</v>
      </c>
      <c r="K15" s="34">
        <v>70840.7</v>
      </c>
      <c r="L15" s="34">
        <v>130811.2</v>
      </c>
      <c r="M15" s="34">
        <v>2140.6999999999998</v>
      </c>
      <c r="N15" s="34">
        <v>6672.4</v>
      </c>
      <c r="O15" s="96">
        <v>479804.5</v>
      </c>
      <c r="P15" s="147"/>
      <c r="Q15" s="32"/>
    </row>
    <row r="16" spans="1:17" s="8" customFormat="1" ht="18.95" hidden="1" customHeight="1" outlineLevel="1" x14ac:dyDescent="0.2">
      <c r="A16" s="7"/>
      <c r="B16" s="23">
        <v>1996</v>
      </c>
      <c r="C16" s="10">
        <v>12737.4</v>
      </c>
      <c r="D16" s="34">
        <v>72802.8</v>
      </c>
      <c r="E16" s="111">
        <v>85540.2</v>
      </c>
      <c r="F16" s="34">
        <v>3431.9</v>
      </c>
      <c r="G16" s="34">
        <v>9249.7999999999993</v>
      </c>
      <c r="H16" s="34">
        <v>10897.53</v>
      </c>
      <c r="I16" s="34">
        <v>153367.4</v>
      </c>
      <c r="J16" s="34">
        <v>220.1</v>
      </c>
      <c r="K16" s="34">
        <v>64212.800000000003</v>
      </c>
      <c r="L16" s="34">
        <v>119657.60000000001</v>
      </c>
      <c r="M16" s="34">
        <v>1358.9</v>
      </c>
      <c r="N16" s="34">
        <v>5631.1319999999996</v>
      </c>
      <c r="O16" s="96">
        <v>453568.36200000002</v>
      </c>
      <c r="P16" s="147"/>
      <c r="Q16" s="32"/>
    </row>
    <row r="17" spans="1:19" s="8" customFormat="1" ht="18.95" hidden="1" customHeight="1" outlineLevel="1" x14ac:dyDescent="0.2">
      <c r="A17" s="7"/>
      <c r="B17" s="23">
        <v>1997</v>
      </c>
      <c r="C17" s="10">
        <f>+SUM(C39:C50)</f>
        <v>10887</v>
      </c>
      <c r="D17" s="34">
        <f t="shared" ref="D17:O17" si="0">+SUM(D39:D50)</f>
        <v>70097</v>
      </c>
      <c r="E17" s="111">
        <f t="shared" si="0"/>
        <v>80984</v>
      </c>
      <c r="F17" s="34">
        <f t="shared" si="0"/>
        <v>2737.915</v>
      </c>
      <c r="G17" s="34">
        <f t="shared" si="0"/>
        <v>8697</v>
      </c>
      <c r="H17" s="34">
        <f t="shared" si="0"/>
        <v>11339.174999999999</v>
      </c>
      <c r="I17" s="34">
        <f t="shared" si="0"/>
        <v>200036.136</v>
      </c>
      <c r="J17" s="34">
        <f t="shared" si="0"/>
        <v>389</v>
      </c>
      <c r="K17" s="34">
        <f t="shared" si="0"/>
        <v>59454.600000000006</v>
      </c>
      <c r="L17" s="34">
        <f t="shared" si="0"/>
        <v>110490.159</v>
      </c>
      <c r="M17" s="34">
        <f t="shared" si="0"/>
        <v>867.8</v>
      </c>
      <c r="N17" s="34">
        <f t="shared" si="0"/>
        <v>5874</v>
      </c>
      <c r="O17" s="96">
        <f t="shared" si="0"/>
        <v>480869.78499999992</v>
      </c>
      <c r="P17" s="147"/>
      <c r="Q17" s="32"/>
    </row>
    <row r="18" spans="1:19" s="8" customFormat="1" ht="18.95" hidden="1" customHeight="1" outlineLevel="1" x14ac:dyDescent="0.2">
      <c r="B18" s="23">
        <v>1998</v>
      </c>
      <c r="C18" s="10">
        <f>+SUM(C53:C64)</f>
        <v>7456</v>
      </c>
      <c r="D18" s="34">
        <f t="shared" ref="D18:M18" si="1">+SUM(D53:D64)</f>
        <v>56621</v>
      </c>
      <c r="E18" s="111">
        <f t="shared" si="1"/>
        <v>64077</v>
      </c>
      <c r="F18" s="34">
        <f t="shared" si="1"/>
        <v>2350</v>
      </c>
      <c r="G18" s="34">
        <f t="shared" si="1"/>
        <v>6183</v>
      </c>
      <c r="H18" s="34">
        <f t="shared" si="1"/>
        <v>9520</v>
      </c>
      <c r="I18" s="34">
        <f t="shared" si="1"/>
        <v>156137</v>
      </c>
      <c r="J18" s="34">
        <v>78</v>
      </c>
      <c r="K18" s="34">
        <f t="shared" si="1"/>
        <v>73901</v>
      </c>
      <c r="L18" s="34">
        <f t="shared" si="1"/>
        <v>111749</v>
      </c>
      <c r="M18" s="34">
        <f t="shared" si="1"/>
        <v>686</v>
      </c>
      <c r="N18" s="34">
        <v>10908</v>
      </c>
      <c r="O18" s="96">
        <f>SUM(E18:N18)</f>
        <v>435589</v>
      </c>
      <c r="P18" s="148"/>
      <c r="Q18" s="32"/>
    </row>
    <row r="19" spans="1:19" s="8" customFormat="1" ht="18.95" hidden="1" customHeight="1" outlineLevel="1" x14ac:dyDescent="0.2">
      <c r="B19" s="23">
        <v>1999</v>
      </c>
      <c r="C19" s="10">
        <f>+SUM(C67:C78)</f>
        <v>5340</v>
      </c>
      <c r="D19" s="34">
        <f t="shared" ref="D19:M19" si="2">+SUM(D67:D78)</f>
        <v>63866.5</v>
      </c>
      <c r="E19" s="111">
        <f t="shared" si="2"/>
        <v>69206.5</v>
      </c>
      <c r="F19" s="34">
        <f t="shared" si="2"/>
        <v>1428</v>
      </c>
      <c r="G19" s="34">
        <f t="shared" si="2"/>
        <v>3636.5000000000005</v>
      </c>
      <c r="H19" s="34">
        <f t="shared" si="2"/>
        <v>4775.6000000000004</v>
      </c>
      <c r="I19" s="34">
        <f t="shared" si="2"/>
        <v>153992.80000000002</v>
      </c>
      <c r="J19" s="34">
        <v>387</v>
      </c>
      <c r="K19" s="34">
        <f t="shared" si="2"/>
        <v>67706.400000000009</v>
      </c>
      <c r="L19" s="34">
        <f t="shared" si="2"/>
        <v>89074.1</v>
      </c>
      <c r="M19" s="34">
        <f t="shared" si="2"/>
        <v>300.39999999999998</v>
      </c>
      <c r="N19" s="34">
        <v>10441.9</v>
      </c>
      <c r="O19" s="96">
        <f>SUM(E19:N19)</f>
        <v>400949.20000000007</v>
      </c>
      <c r="P19" s="148"/>
      <c r="Q19" s="32"/>
      <c r="S19" s="12"/>
    </row>
    <row r="20" spans="1:19" s="8" customFormat="1" ht="18.95" hidden="1" customHeight="1" outlineLevel="1" x14ac:dyDescent="0.2">
      <c r="B20" s="23">
        <v>2000</v>
      </c>
      <c r="C20" s="10">
        <f t="shared" ref="C20:K20" si="3">+SUM(C81:C92)</f>
        <v>10292.900000000001</v>
      </c>
      <c r="D20" s="34">
        <f t="shared" si="3"/>
        <v>65702.399999999994</v>
      </c>
      <c r="E20" s="111">
        <f t="shared" si="3"/>
        <v>75995.299999999988</v>
      </c>
      <c r="F20" s="34">
        <f t="shared" si="3"/>
        <v>1915.4999999999998</v>
      </c>
      <c r="G20" s="34">
        <f t="shared" si="3"/>
        <v>1615.6</v>
      </c>
      <c r="H20" s="34">
        <f t="shared" si="3"/>
        <v>4529.3</v>
      </c>
      <c r="I20" s="34">
        <f t="shared" si="3"/>
        <v>170589.4</v>
      </c>
      <c r="J20" s="34">
        <v>447.8</v>
      </c>
      <c r="K20" s="34">
        <f t="shared" si="3"/>
        <v>74040.399999999994</v>
      </c>
      <c r="L20" s="34">
        <f>+SUM(L81:L92)</f>
        <v>87969.799999999988</v>
      </c>
      <c r="M20" s="34">
        <f>+SUM(M81:M92)</f>
        <v>428.57500000000005</v>
      </c>
      <c r="N20" s="34">
        <f>+SUM(N81:N92)</f>
        <v>7534.3639999999996</v>
      </c>
      <c r="O20" s="96">
        <f>SUM(E20:N20)</f>
        <v>425066.03899999993</v>
      </c>
      <c r="P20" s="148"/>
      <c r="Q20" s="32"/>
      <c r="S20" s="12"/>
    </row>
    <row r="21" spans="1:19" s="8" customFormat="1" ht="10.5" hidden="1" customHeight="1" outlineLevel="1" x14ac:dyDescent="0.2">
      <c r="A21" s="7"/>
      <c r="B21" s="24"/>
      <c r="C21" s="30"/>
      <c r="D21" s="35"/>
      <c r="E21" s="111"/>
      <c r="F21" s="35"/>
      <c r="G21" s="35"/>
      <c r="H21" s="35"/>
      <c r="I21" s="35"/>
      <c r="J21" s="35"/>
      <c r="K21" s="35"/>
      <c r="L21" s="35"/>
      <c r="M21" s="35"/>
      <c r="N21" s="35"/>
      <c r="O21" s="97"/>
      <c r="P21" s="147"/>
      <c r="Q21" s="32"/>
    </row>
    <row r="22" spans="1:19" s="8" customFormat="1" ht="18.95" hidden="1" customHeight="1" outlineLevel="1" x14ac:dyDescent="0.2">
      <c r="A22" s="7"/>
      <c r="B22" s="20" t="s">
        <v>12</v>
      </c>
      <c r="C22" s="10">
        <v>680.7</v>
      </c>
      <c r="D22" s="34">
        <v>3853.7</v>
      </c>
      <c r="E22" s="110">
        <v>4534.3999999999996</v>
      </c>
      <c r="F22" s="34">
        <v>254.3</v>
      </c>
      <c r="G22" s="34">
        <v>843</v>
      </c>
      <c r="H22" s="34">
        <v>916.43</v>
      </c>
      <c r="I22" s="34">
        <v>11016.3</v>
      </c>
      <c r="J22" s="34">
        <v>74.400000000000006</v>
      </c>
      <c r="K22" s="34">
        <v>5389.3</v>
      </c>
      <c r="L22" s="34">
        <v>9485.4</v>
      </c>
      <c r="M22" s="34">
        <v>149.4</v>
      </c>
      <c r="N22" s="34">
        <v>271.7</v>
      </c>
      <c r="O22" s="96">
        <v>32935.629999999997</v>
      </c>
      <c r="P22" s="147"/>
      <c r="Q22" s="32"/>
    </row>
    <row r="23" spans="1:19" s="8" customFormat="1" ht="18.95" hidden="1" customHeight="1" outlineLevel="1" x14ac:dyDescent="0.2">
      <c r="A23" s="7"/>
      <c r="B23" s="20" t="s">
        <v>13</v>
      </c>
      <c r="C23" s="10">
        <v>906.7</v>
      </c>
      <c r="D23" s="34">
        <v>5260.7</v>
      </c>
      <c r="E23" s="110">
        <v>6167.4</v>
      </c>
      <c r="F23" s="34">
        <v>227</v>
      </c>
      <c r="G23" s="34">
        <v>713</v>
      </c>
      <c r="H23" s="34">
        <v>281.3</v>
      </c>
      <c r="I23" s="34">
        <v>7525.7</v>
      </c>
      <c r="J23" s="34">
        <v>22.7</v>
      </c>
      <c r="K23" s="34">
        <v>4642.3</v>
      </c>
      <c r="L23" s="34">
        <v>12638.4</v>
      </c>
      <c r="M23" s="34">
        <v>253.5</v>
      </c>
      <c r="N23" s="34">
        <v>89.432000000000002</v>
      </c>
      <c r="O23" s="96">
        <v>32560.732</v>
      </c>
      <c r="P23" s="147"/>
      <c r="Q23" s="32"/>
    </row>
    <row r="24" spans="1:19" s="8" customFormat="1" ht="18.95" hidden="1" customHeight="1" outlineLevel="1" x14ac:dyDescent="0.2">
      <c r="A24" s="7"/>
      <c r="B24" s="20" t="s">
        <v>14</v>
      </c>
      <c r="C24" s="10">
        <v>638</v>
      </c>
      <c r="D24" s="34">
        <v>5710</v>
      </c>
      <c r="E24" s="110">
        <v>6348</v>
      </c>
      <c r="F24" s="34">
        <v>410</v>
      </c>
      <c r="G24" s="34">
        <v>992.3</v>
      </c>
      <c r="H24" s="34">
        <v>1788</v>
      </c>
      <c r="I24" s="34">
        <v>12531</v>
      </c>
      <c r="J24" s="34">
        <v>23</v>
      </c>
      <c r="K24" s="34">
        <v>7646</v>
      </c>
      <c r="L24" s="34">
        <v>9776.4</v>
      </c>
      <c r="M24" s="34">
        <v>76</v>
      </c>
      <c r="N24" s="34">
        <v>375</v>
      </c>
      <c r="O24" s="96">
        <v>39965.699999999997</v>
      </c>
      <c r="P24" s="147"/>
      <c r="Q24" s="32"/>
    </row>
    <row r="25" spans="1:19" s="8" customFormat="1" ht="18.95" hidden="1" customHeight="1" outlineLevel="1" x14ac:dyDescent="0.2">
      <c r="A25" s="7"/>
      <c r="B25" s="20" t="s">
        <v>15</v>
      </c>
      <c r="C25" s="10">
        <v>914</v>
      </c>
      <c r="D25" s="34">
        <v>5770</v>
      </c>
      <c r="E25" s="110">
        <v>6684</v>
      </c>
      <c r="F25" s="34">
        <v>226.2</v>
      </c>
      <c r="G25" s="34">
        <v>840.3</v>
      </c>
      <c r="H25" s="34">
        <v>230</v>
      </c>
      <c r="I25" s="34">
        <v>14330</v>
      </c>
      <c r="J25" s="34">
        <v>20</v>
      </c>
      <c r="K25" s="34">
        <v>5047</v>
      </c>
      <c r="L25" s="34">
        <v>9674.4</v>
      </c>
      <c r="M25" s="34">
        <v>89</v>
      </c>
      <c r="N25" s="34">
        <v>472</v>
      </c>
      <c r="O25" s="96">
        <v>37612.9</v>
      </c>
      <c r="P25" s="147"/>
      <c r="Q25" s="32"/>
    </row>
    <row r="26" spans="1:19" s="8" customFormat="1" ht="18.95" hidden="1" customHeight="1" outlineLevel="1" x14ac:dyDescent="0.2">
      <c r="A26" s="7"/>
      <c r="B26" s="20" t="s">
        <v>16</v>
      </c>
      <c r="C26" s="10">
        <v>1056</v>
      </c>
      <c r="D26" s="34">
        <v>6669.2</v>
      </c>
      <c r="E26" s="110">
        <v>7725.2</v>
      </c>
      <c r="F26" s="34">
        <v>464.2</v>
      </c>
      <c r="G26" s="34">
        <v>764.4</v>
      </c>
      <c r="H26" s="34">
        <v>686</v>
      </c>
      <c r="I26" s="34">
        <v>13594</v>
      </c>
      <c r="J26" s="34">
        <v>0</v>
      </c>
      <c r="K26" s="34">
        <v>5263</v>
      </c>
      <c r="L26" s="34">
        <v>11680</v>
      </c>
      <c r="M26" s="34">
        <v>48</v>
      </c>
      <c r="N26" s="34">
        <v>528</v>
      </c>
      <c r="O26" s="96">
        <v>40752.800000000003</v>
      </c>
      <c r="P26" s="147"/>
      <c r="Q26" s="32"/>
    </row>
    <row r="27" spans="1:19" s="8" customFormat="1" ht="18.95" hidden="1" customHeight="1" outlineLevel="1" x14ac:dyDescent="0.2">
      <c r="A27" s="7"/>
      <c r="B27" s="20" t="s">
        <v>17</v>
      </c>
      <c r="C27" s="10">
        <v>975</v>
      </c>
      <c r="D27" s="34">
        <v>4675.2</v>
      </c>
      <c r="E27" s="110">
        <v>5650.2</v>
      </c>
      <c r="F27" s="34">
        <v>218.2</v>
      </c>
      <c r="G27" s="34">
        <v>570.4</v>
      </c>
      <c r="H27" s="34">
        <v>1019</v>
      </c>
      <c r="I27" s="34">
        <v>11165</v>
      </c>
      <c r="J27" s="34">
        <v>57</v>
      </c>
      <c r="K27" s="34">
        <v>4908</v>
      </c>
      <c r="L27" s="34">
        <v>8706</v>
      </c>
      <c r="M27" s="34">
        <v>149</v>
      </c>
      <c r="N27" s="34">
        <v>590</v>
      </c>
      <c r="O27" s="96">
        <v>33032.800000000003</v>
      </c>
      <c r="P27" s="147"/>
      <c r="Q27" s="32"/>
    </row>
    <row r="28" spans="1:19" s="8" customFormat="1" ht="18.95" hidden="1" customHeight="1" outlineLevel="1" x14ac:dyDescent="0.2">
      <c r="A28" s="7"/>
      <c r="B28" s="20" t="s">
        <v>18</v>
      </c>
      <c r="C28" s="10">
        <v>1285</v>
      </c>
      <c r="D28" s="34">
        <v>5889</v>
      </c>
      <c r="E28" s="110">
        <v>7174</v>
      </c>
      <c r="F28" s="34">
        <v>400</v>
      </c>
      <c r="G28" s="34">
        <v>811.4</v>
      </c>
      <c r="H28" s="34">
        <v>440</v>
      </c>
      <c r="I28" s="34">
        <v>16196</v>
      </c>
      <c r="J28" s="34">
        <v>0</v>
      </c>
      <c r="K28" s="34">
        <v>5521</v>
      </c>
      <c r="L28" s="34">
        <v>9094</v>
      </c>
      <c r="M28" s="34">
        <v>192</v>
      </c>
      <c r="N28" s="34">
        <v>583</v>
      </c>
      <c r="O28" s="96">
        <v>40411.4</v>
      </c>
      <c r="P28" s="147"/>
      <c r="Q28" s="32"/>
    </row>
    <row r="29" spans="1:19" s="8" customFormat="1" ht="18.95" hidden="1" customHeight="1" outlineLevel="1" x14ac:dyDescent="0.2">
      <c r="A29" s="7"/>
      <c r="B29" s="20" t="s">
        <v>19</v>
      </c>
      <c r="C29" s="10">
        <v>1407</v>
      </c>
      <c r="D29" s="34">
        <v>6518</v>
      </c>
      <c r="E29" s="110">
        <v>7925</v>
      </c>
      <c r="F29" s="34">
        <v>318</v>
      </c>
      <c r="G29" s="34">
        <v>575</v>
      </c>
      <c r="H29" s="34">
        <v>1856.4</v>
      </c>
      <c r="I29" s="34">
        <v>15690</v>
      </c>
      <c r="J29" s="34">
        <v>9</v>
      </c>
      <c r="K29" s="34">
        <v>5955</v>
      </c>
      <c r="L29" s="34">
        <v>11938</v>
      </c>
      <c r="M29" s="34">
        <v>91</v>
      </c>
      <c r="N29" s="34">
        <v>465</v>
      </c>
      <c r="O29" s="96">
        <v>44822.400000000001</v>
      </c>
      <c r="P29" s="147"/>
      <c r="Q29" s="32"/>
    </row>
    <row r="30" spans="1:19" s="8" customFormat="1" ht="18.95" hidden="1" customHeight="1" outlineLevel="1" x14ac:dyDescent="0.2">
      <c r="A30" s="7"/>
      <c r="B30" s="20" t="s">
        <v>20</v>
      </c>
      <c r="C30" s="10">
        <v>1434</v>
      </c>
      <c r="D30" s="34">
        <v>6052</v>
      </c>
      <c r="E30" s="110">
        <v>7486</v>
      </c>
      <c r="F30" s="34">
        <v>186</v>
      </c>
      <c r="G30" s="34">
        <v>805</v>
      </c>
      <c r="H30" s="34">
        <v>1235.4000000000001</v>
      </c>
      <c r="I30" s="34">
        <v>11211</v>
      </c>
      <c r="J30" s="34">
        <v>3</v>
      </c>
      <c r="K30" s="34">
        <v>4471.3</v>
      </c>
      <c r="L30" s="34">
        <v>9132</v>
      </c>
      <c r="M30" s="34">
        <v>154</v>
      </c>
      <c r="N30" s="34">
        <v>545</v>
      </c>
      <c r="O30" s="96">
        <v>35228.699999999997</v>
      </c>
      <c r="P30" s="147"/>
      <c r="Q30" s="32"/>
    </row>
    <row r="31" spans="1:19" s="8" customFormat="1" ht="18.95" hidden="1" customHeight="1" outlineLevel="1" x14ac:dyDescent="0.2">
      <c r="A31" s="7"/>
      <c r="B31" s="20" t="s">
        <v>21</v>
      </c>
      <c r="C31" s="10">
        <v>1344</v>
      </c>
      <c r="D31" s="34">
        <v>8769</v>
      </c>
      <c r="E31" s="110">
        <v>10113</v>
      </c>
      <c r="F31" s="34">
        <v>249</v>
      </c>
      <c r="G31" s="34">
        <v>963</v>
      </c>
      <c r="H31" s="34">
        <v>1199</v>
      </c>
      <c r="I31" s="34">
        <v>13199.7</v>
      </c>
      <c r="J31" s="34">
        <v>3</v>
      </c>
      <c r="K31" s="34">
        <v>6211.3</v>
      </c>
      <c r="L31" s="34">
        <v>9359</v>
      </c>
      <c r="M31" s="34">
        <v>0</v>
      </c>
      <c r="N31" s="34">
        <v>656</v>
      </c>
      <c r="O31" s="96">
        <v>41953</v>
      </c>
      <c r="P31" s="147"/>
      <c r="Q31" s="32"/>
    </row>
    <row r="32" spans="1:19" s="8" customFormat="1" ht="18.95" hidden="1" customHeight="1" outlineLevel="1" x14ac:dyDescent="0.2">
      <c r="A32" s="7"/>
      <c r="B32" s="20" t="s">
        <v>22</v>
      </c>
      <c r="C32" s="10">
        <v>1040</v>
      </c>
      <c r="D32" s="34">
        <v>8256</v>
      </c>
      <c r="E32" s="110">
        <v>9296</v>
      </c>
      <c r="F32" s="34">
        <v>216</v>
      </c>
      <c r="G32" s="34">
        <v>564</v>
      </c>
      <c r="H32" s="34">
        <v>924</v>
      </c>
      <c r="I32" s="34">
        <v>12544.7</v>
      </c>
      <c r="J32" s="34">
        <v>0</v>
      </c>
      <c r="K32" s="34">
        <v>5081.3</v>
      </c>
      <c r="L32" s="34">
        <v>9487</v>
      </c>
      <c r="M32" s="34">
        <v>51</v>
      </c>
      <c r="N32" s="34">
        <v>629</v>
      </c>
      <c r="O32" s="96">
        <v>38793</v>
      </c>
      <c r="P32" s="147"/>
      <c r="Q32" s="32"/>
    </row>
    <row r="33" spans="1:18" s="8" customFormat="1" ht="18.95" hidden="1" customHeight="1" outlineLevel="1" x14ac:dyDescent="0.2">
      <c r="A33" s="7"/>
      <c r="B33" s="20" t="s">
        <v>23</v>
      </c>
      <c r="C33" s="10">
        <v>1057</v>
      </c>
      <c r="D33" s="34">
        <v>5380</v>
      </c>
      <c r="E33" s="110">
        <v>6437</v>
      </c>
      <c r="F33" s="34">
        <v>263</v>
      </c>
      <c r="G33" s="34">
        <v>808</v>
      </c>
      <c r="H33" s="34">
        <v>322</v>
      </c>
      <c r="I33" s="34">
        <v>14364</v>
      </c>
      <c r="J33" s="34">
        <v>8</v>
      </c>
      <c r="K33" s="34">
        <v>4077.3</v>
      </c>
      <c r="L33" s="34">
        <v>8687</v>
      </c>
      <c r="M33" s="34">
        <v>106</v>
      </c>
      <c r="N33" s="34">
        <v>427</v>
      </c>
      <c r="O33" s="96">
        <v>35499.300000000003</v>
      </c>
      <c r="P33" s="147"/>
      <c r="Q33" s="32"/>
    </row>
    <row r="34" spans="1:18" s="8" customFormat="1" ht="18.95" hidden="1" customHeight="1" outlineLevel="1" x14ac:dyDescent="0.25">
      <c r="A34" s="7"/>
      <c r="B34" s="23">
        <v>2001</v>
      </c>
      <c r="C34" s="37">
        <f t="shared" ref="C34:I34" si="4">SUM(C106:C117)</f>
        <v>5160.8</v>
      </c>
      <c r="D34" s="37">
        <f t="shared" si="4"/>
        <v>50804.600000000006</v>
      </c>
      <c r="E34" s="18">
        <f t="shared" si="4"/>
        <v>55965.4</v>
      </c>
      <c r="F34" s="37">
        <f t="shared" si="4"/>
        <v>4024.3</v>
      </c>
      <c r="G34" s="37">
        <f t="shared" si="4"/>
        <v>1790.2</v>
      </c>
      <c r="H34" s="37">
        <f t="shared" si="4"/>
        <v>4047.58</v>
      </c>
      <c r="I34" s="37">
        <f t="shared" si="4"/>
        <v>120621.4</v>
      </c>
      <c r="J34" s="37">
        <v>252</v>
      </c>
      <c r="K34" s="37">
        <f>SUM(K106:K117)</f>
        <v>52743.5</v>
      </c>
      <c r="L34" s="37">
        <f>SUM(L106:L117)</f>
        <v>86160</v>
      </c>
      <c r="M34" s="37">
        <f>SUM(M106:M117)</f>
        <v>262.48</v>
      </c>
      <c r="N34" s="37">
        <f>SUM(N106:N117)</f>
        <v>8883.9</v>
      </c>
      <c r="O34" s="98">
        <f>SUM(O106:O117)</f>
        <v>334533.80000000005</v>
      </c>
      <c r="P34" s="147"/>
      <c r="Q34" s="32"/>
    </row>
    <row r="35" spans="1:18" s="8" customFormat="1" ht="18.95" hidden="1" customHeight="1" outlineLevel="1" x14ac:dyDescent="0.2">
      <c r="A35" s="7"/>
      <c r="B35" s="51">
        <v>2002</v>
      </c>
      <c r="C35" s="10">
        <f t="shared" ref="C35:O35" si="5">+SUM(C119:C130)</f>
        <v>9294.2999999999993</v>
      </c>
      <c r="D35" s="57">
        <f t="shared" si="5"/>
        <v>48501.3</v>
      </c>
      <c r="E35" s="112">
        <f t="shared" si="5"/>
        <v>57795.6</v>
      </c>
      <c r="F35" s="10">
        <f t="shared" si="5"/>
        <v>1577.6999999999998</v>
      </c>
      <c r="G35" s="34">
        <f t="shared" si="5"/>
        <v>3279.16</v>
      </c>
      <c r="H35" s="34">
        <f t="shared" si="5"/>
        <v>4404.79</v>
      </c>
      <c r="I35" s="34">
        <f t="shared" si="5"/>
        <v>111933.69</v>
      </c>
      <c r="J35" s="34">
        <f t="shared" si="5"/>
        <v>204.4</v>
      </c>
      <c r="K35" s="34">
        <f t="shared" si="5"/>
        <v>68471.883000000002</v>
      </c>
      <c r="L35" s="34">
        <f t="shared" si="5"/>
        <v>89651.6</v>
      </c>
      <c r="M35" s="34">
        <f t="shared" si="5"/>
        <v>473.99999999999994</v>
      </c>
      <c r="N35" s="34">
        <f t="shared" si="5"/>
        <v>9845.1170000000002</v>
      </c>
      <c r="O35" s="96">
        <f t="shared" si="5"/>
        <v>347637.94000000006</v>
      </c>
      <c r="P35" s="147"/>
      <c r="Q35" s="32"/>
    </row>
    <row r="36" spans="1:18" s="8" customFormat="1" ht="18.95" hidden="1" customHeight="1" outlineLevel="1" x14ac:dyDescent="0.2">
      <c r="A36" s="7"/>
      <c r="B36" s="51">
        <v>2003</v>
      </c>
      <c r="C36" s="10">
        <f t="shared" ref="C36:P36" si="6">SUM(C133:C144)</f>
        <v>15339.254000000001</v>
      </c>
      <c r="D36" s="57">
        <f t="shared" si="6"/>
        <v>57947.002999999997</v>
      </c>
      <c r="E36" s="111">
        <f t="shared" si="6"/>
        <v>73286.256999999998</v>
      </c>
      <c r="F36" s="34">
        <f t="shared" si="6"/>
        <v>2148.4450000000002</v>
      </c>
      <c r="G36" s="34">
        <f t="shared" si="6"/>
        <v>6346.3294000000005</v>
      </c>
      <c r="H36" s="34">
        <f t="shared" si="6"/>
        <v>4321.4444999999996</v>
      </c>
      <c r="I36" s="34">
        <f t="shared" si="6"/>
        <v>124180.14169999998</v>
      </c>
      <c r="J36" s="34">
        <f t="shared" si="6"/>
        <v>286.19600000000003</v>
      </c>
      <c r="K36" s="34">
        <f t="shared" si="6"/>
        <v>75856.719899999996</v>
      </c>
      <c r="L36" s="34">
        <f t="shared" si="6"/>
        <v>71841.474000000002</v>
      </c>
      <c r="M36" s="34">
        <f t="shared" si="6"/>
        <v>1435.8778</v>
      </c>
      <c r="N36" s="34">
        <f t="shared" si="6"/>
        <v>9611.2206999999999</v>
      </c>
      <c r="O36" s="96">
        <f t="shared" si="6"/>
        <v>369314.10600000009</v>
      </c>
      <c r="P36" s="148">
        <f t="shared" si="6"/>
        <v>0</v>
      </c>
      <c r="Q36" s="32"/>
    </row>
    <row r="37" spans="1:18" s="8" customFormat="1" ht="1.5" hidden="1" customHeight="1" outlineLevel="1" x14ac:dyDescent="0.2">
      <c r="A37" s="7"/>
      <c r="B37" s="25"/>
      <c r="C37" s="30"/>
      <c r="D37" s="35"/>
      <c r="E37" s="113"/>
      <c r="F37" s="35"/>
      <c r="G37" s="35"/>
      <c r="H37" s="35"/>
      <c r="I37" s="35"/>
      <c r="J37" s="35"/>
      <c r="K37" s="35"/>
      <c r="L37" s="35"/>
      <c r="M37" s="35"/>
      <c r="N37" s="35"/>
      <c r="O37" s="97"/>
      <c r="P37" s="147"/>
      <c r="Q37" s="32"/>
    </row>
    <row r="38" spans="1:18" s="8" customFormat="1" ht="21.95" hidden="1" customHeight="1" outlineLevel="1" x14ac:dyDescent="0.2">
      <c r="A38" s="7"/>
      <c r="B38" s="26">
        <v>1997</v>
      </c>
      <c r="C38" s="30"/>
      <c r="D38" s="35"/>
      <c r="E38" s="113"/>
      <c r="F38" s="35"/>
      <c r="G38" s="35"/>
      <c r="H38" s="35"/>
      <c r="I38" s="35"/>
      <c r="J38" s="35"/>
      <c r="K38" s="35"/>
      <c r="L38" s="35"/>
      <c r="M38" s="35"/>
      <c r="N38" s="35"/>
      <c r="O38" s="97"/>
      <c r="P38" s="147"/>
      <c r="Q38" s="32"/>
      <c r="R38" s="16"/>
    </row>
    <row r="39" spans="1:18" s="8" customFormat="1" ht="18.95" hidden="1" customHeight="1" outlineLevel="1" x14ac:dyDescent="0.2">
      <c r="A39" s="7"/>
      <c r="B39" s="20" t="s">
        <v>24</v>
      </c>
      <c r="C39" s="10">
        <v>1060</v>
      </c>
      <c r="D39" s="34">
        <v>5674</v>
      </c>
      <c r="E39" s="111">
        <v>6734</v>
      </c>
      <c r="F39" s="34">
        <v>172</v>
      </c>
      <c r="G39" s="34">
        <v>860</v>
      </c>
      <c r="H39" s="34">
        <v>1337</v>
      </c>
      <c r="I39" s="34">
        <v>15688</v>
      </c>
      <c r="J39" s="34">
        <v>0</v>
      </c>
      <c r="K39" s="34">
        <v>5127</v>
      </c>
      <c r="L39" s="34">
        <v>11427</v>
      </c>
      <c r="M39" s="34">
        <v>19</v>
      </c>
      <c r="N39" s="34">
        <v>336</v>
      </c>
      <c r="O39" s="96">
        <v>41700</v>
      </c>
      <c r="P39" s="147"/>
      <c r="Q39" s="32"/>
    </row>
    <row r="40" spans="1:18" s="8" customFormat="1" ht="18.95" hidden="1" customHeight="1" outlineLevel="1" x14ac:dyDescent="0.2">
      <c r="A40" s="7"/>
      <c r="B40" s="20" t="s">
        <v>25</v>
      </c>
      <c r="C40" s="10">
        <v>1259</v>
      </c>
      <c r="D40" s="34">
        <v>3944</v>
      </c>
      <c r="E40" s="111">
        <v>5203</v>
      </c>
      <c r="F40" s="34">
        <v>122</v>
      </c>
      <c r="G40" s="34">
        <v>669</v>
      </c>
      <c r="H40" s="34">
        <v>395</v>
      </c>
      <c r="I40" s="34">
        <v>15518.630999999999</v>
      </c>
      <c r="J40" s="34">
        <v>19</v>
      </c>
      <c r="K40" s="34">
        <v>4472</v>
      </c>
      <c r="L40" s="34">
        <v>7074</v>
      </c>
      <c r="M40" s="34">
        <v>24</v>
      </c>
      <c r="N40" s="34">
        <v>241</v>
      </c>
      <c r="O40" s="96">
        <v>33737.631000000001</v>
      </c>
      <c r="P40" s="147"/>
      <c r="Q40" s="32"/>
    </row>
    <row r="41" spans="1:18" s="8" customFormat="1" ht="18.95" hidden="1" customHeight="1" outlineLevel="1" x14ac:dyDescent="0.2">
      <c r="A41" s="7"/>
      <c r="B41" s="20" t="s">
        <v>26</v>
      </c>
      <c r="C41" s="10">
        <v>886</v>
      </c>
      <c r="D41" s="34">
        <v>5477</v>
      </c>
      <c r="E41" s="111">
        <v>6363</v>
      </c>
      <c r="F41" s="34">
        <v>250</v>
      </c>
      <c r="G41" s="34">
        <v>527</v>
      </c>
      <c r="H41" s="34">
        <v>320</v>
      </c>
      <c r="I41" s="34">
        <v>15911.835999999999</v>
      </c>
      <c r="J41" s="34">
        <v>91</v>
      </c>
      <c r="K41" s="34">
        <v>4698</v>
      </c>
      <c r="L41" s="34">
        <v>7474</v>
      </c>
      <c r="M41" s="34">
        <v>158</v>
      </c>
      <c r="N41" s="34">
        <v>263</v>
      </c>
      <c r="O41" s="96">
        <v>36055.835999999996</v>
      </c>
      <c r="P41" s="147"/>
      <c r="Q41" s="32"/>
    </row>
    <row r="42" spans="1:18" s="8" customFormat="1" ht="18.95" hidden="1" customHeight="1" outlineLevel="1" x14ac:dyDescent="0.2">
      <c r="A42" s="7"/>
      <c r="B42" s="20" t="s">
        <v>27</v>
      </c>
      <c r="C42" s="10">
        <v>901</v>
      </c>
      <c r="D42" s="34">
        <v>7102</v>
      </c>
      <c r="E42" s="111">
        <v>8003</v>
      </c>
      <c r="F42" s="34">
        <v>117.587</v>
      </c>
      <c r="G42" s="34">
        <v>643</v>
      </c>
      <c r="H42" s="34">
        <v>774.31700000000001</v>
      </c>
      <c r="I42" s="34">
        <v>14966.154</v>
      </c>
      <c r="J42" s="34">
        <v>27</v>
      </c>
      <c r="K42" s="34">
        <v>4150</v>
      </c>
      <c r="L42" s="34">
        <v>11550</v>
      </c>
      <c r="M42" s="34">
        <v>73</v>
      </c>
      <c r="N42" s="34">
        <v>701</v>
      </c>
      <c r="O42" s="96">
        <v>41005.057999999997</v>
      </c>
      <c r="P42" s="147"/>
      <c r="Q42" s="32"/>
    </row>
    <row r="43" spans="1:18" s="8" customFormat="1" ht="18.95" hidden="1" customHeight="1" outlineLevel="1" x14ac:dyDescent="0.2">
      <c r="A43" s="7"/>
      <c r="B43" s="20" t="s">
        <v>28</v>
      </c>
      <c r="C43" s="10">
        <v>964</v>
      </c>
      <c r="D43" s="34">
        <v>6159</v>
      </c>
      <c r="E43" s="111">
        <v>7123</v>
      </c>
      <c r="F43" s="34">
        <v>308.01</v>
      </c>
      <c r="G43" s="34">
        <v>826</v>
      </c>
      <c r="H43" s="34">
        <v>931</v>
      </c>
      <c r="I43" s="34">
        <v>17256.222000000002</v>
      </c>
      <c r="J43" s="34">
        <v>46</v>
      </c>
      <c r="K43" s="34">
        <v>5332.4</v>
      </c>
      <c r="L43" s="34">
        <v>8273.5</v>
      </c>
      <c r="M43" s="34">
        <v>68</v>
      </c>
      <c r="N43" s="34">
        <v>337</v>
      </c>
      <c r="O43" s="96">
        <v>40501.132000000005</v>
      </c>
      <c r="P43" s="147"/>
      <c r="Q43" s="32"/>
    </row>
    <row r="44" spans="1:18" s="8" customFormat="1" ht="18.95" hidden="1" customHeight="1" outlineLevel="1" x14ac:dyDescent="0.2">
      <c r="A44" s="7"/>
      <c r="B44" s="20" t="s">
        <v>29</v>
      </c>
      <c r="C44" s="10">
        <v>889</v>
      </c>
      <c r="D44" s="34">
        <v>5557</v>
      </c>
      <c r="E44" s="111">
        <v>6446</v>
      </c>
      <c r="F44" s="34">
        <v>362.56400000000002</v>
      </c>
      <c r="G44" s="34">
        <v>679</v>
      </c>
      <c r="H44" s="34">
        <v>1722.8579999999999</v>
      </c>
      <c r="I44" s="34">
        <v>19250</v>
      </c>
      <c r="J44" s="34">
        <v>62</v>
      </c>
      <c r="K44" s="34">
        <v>4969.3999999999996</v>
      </c>
      <c r="L44" s="34">
        <v>8230</v>
      </c>
      <c r="M44" s="34">
        <v>48</v>
      </c>
      <c r="N44" s="34">
        <v>324</v>
      </c>
      <c r="O44" s="96">
        <v>42093.822</v>
      </c>
      <c r="P44" s="147"/>
      <c r="Q44" s="32"/>
    </row>
    <row r="45" spans="1:18" s="8" customFormat="1" ht="18.95" hidden="1" customHeight="1" outlineLevel="1" x14ac:dyDescent="0.2">
      <c r="A45" s="7"/>
      <c r="B45" s="20" t="s">
        <v>30</v>
      </c>
      <c r="C45" s="10">
        <v>1012</v>
      </c>
      <c r="D45" s="34">
        <v>7994</v>
      </c>
      <c r="E45" s="111">
        <v>9006</v>
      </c>
      <c r="F45" s="34">
        <v>247</v>
      </c>
      <c r="G45" s="34">
        <v>896</v>
      </c>
      <c r="H45" s="34">
        <v>1379</v>
      </c>
      <c r="I45" s="34">
        <v>20672.501</v>
      </c>
      <c r="J45" s="34">
        <v>66</v>
      </c>
      <c r="K45" s="34">
        <v>5153.3999999999996</v>
      </c>
      <c r="L45" s="34">
        <v>11697</v>
      </c>
      <c r="M45" s="34">
        <v>136.4</v>
      </c>
      <c r="N45" s="34">
        <v>739</v>
      </c>
      <c r="O45" s="96">
        <v>49992.300999999999</v>
      </c>
      <c r="P45" s="147"/>
      <c r="Q45" s="32"/>
    </row>
    <row r="46" spans="1:18" s="8" customFormat="1" ht="18.95" hidden="1" customHeight="1" outlineLevel="1" x14ac:dyDescent="0.2">
      <c r="A46" s="7"/>
      <c r="B46" s="20" t="s">
        <v>31</v>
      </c>
      <c r="C46" s="10">
        <v>741</v>
      </c>
      <c r="D46" s="34">
        <v>5996</v>
      </c>
      <c r="E46" s="111">
        <v>6737</v>
      </c>
      <c r="F46" s="34">
        <v>180.934</v>
      </c>
      <c r="G46" s="34">
        <v>247</v>
      </c>
      <c r="H46" s="34">
        <v>1627</v>
      </c>
      <c r="I46" s="34">
        <v>16712</v>
      </c>
      <c r="J46" s="34">
        <v>30</v>
      </c>
      <c r="K46" s="34">
        <v>4250.3999999999996</v>
      </c>
      <c r="L46" s="34">
        <v>8721.9040000000005</v>
      </c>
      <c r="M46" s="34">
        <v>25.4</v>
      </c>
      <c r="N46" s="34">
        <v>607</v>
      </c>
      <c r="O46" s="96">
        <v>39138.638000000006</v>
      </c>
      <c r="P46" s="147"/>
      <c r="Q46" s="32"/>
    </row>
    <row r="47" spans="1:18" s="8" customFormat="1" ht="18.95" hidden="1" customHeight="1" outlineLevel="1" x14ac:dyDescent="0.2">
      <c r="A47" s="7"/>
      <c r="B47" s="20" t="s">
        <v>32</v>
      </c>
      <c r="C47" s="10">
        <v>614</v>
      </c>
      <c r="D47" s="34">
        <v>5542</v>
      </c>
      <c r="E47" s="111">
        <v>6156</v>
      </c>
      <c r="F47" s="34">
        <v>370.38</v>
      </c>
      <c r="G47" s="34">
        <v>1063</v>
      </c>
      <c r="H47" s="34">
        <v>724</v>
      </c>
      <c r="I47" s="34">
        <v>17943.792000000001</v>
      </c>
      <c r="J47" s="34">
        <v>14</v>
      </c>
      <c r="K47" s="34">
        <v>4632</v>
      </c>
      <c r="L47" s="34">
        <v>10747.317999999999</v>
      </c>
      <c r="M47" s="34">
        <v>21</v>
      </c>
      <c r="N47" s="34">
        <v>809</v>
      </c>
      <c r="O47" s="96">
        <v>42480.49</v>
      </c>
      <c r="P47" s="147"/>
      <c r="Q47" s="32"/>
    </row>
    <row r="48" spans="1:18" s="8" customFormat="1" ht="18.95" hidden="1" customHeight="1" outlineLevel="1" x14ac:dyDescent="0.2">
      <c r="A48" s="7"/>
      <c r="B48" s="20" t="s">
        <v>33</v>
      </c>
      <c r="C48" s="10">
        <v>894</v>
      </c>
      <c r="D48" s="34">
        <v>6766</v>
      </c>
      <c r="E48" s="111">
        <v>7660</v>
      </c>
      <c r="F48" s="34">
        <v>170.44</v>
      </c>
      <c r="G48" s="34">
        <v>671</v>
      </c>
      <c r="H48" s="34">
        <v>1157</v>
      </c>
      <c r="I48" s="34">
        <v>19556</v>
      </c>
      <c r="J48" s="34">
        <v>22</v>
      </c>
      <c r="K48" s="34">
        <v>6149</v>
      </c>
      <c r="L48" s="34">
        <v>9335.4369999999999</v>
      </c>
      <c r="M48" s="34">
        <v>0</v>
      </c>
      <c r="N48" s="34">
        <v>718</v>
      </c>
      <c r="O48" s="96">
        <v>45438.877</v>
      </c>
      <c r="P48" s="147"/>
      <c r="Q48" s="32"/>
    </row>
    <row r="49" spans="1:19" s="8" customFormat="1" ht="18.95" hidden="1" customHeight="1" outlineLevel="1" x14ac:dyDescent="0.2">
      <c r="A49" s="7"/>
      <c r="B49" s="20" t="s">
        <v>34</v>
      </c>
      <c r="C49" s="10">
        <v>880</v>
      </c>
      <c r="D49" s="34">
        <v>5339</v>
      </c>
      <c r="E49" s="111">
        <v>6219</v>
      </c>
      <c r="F49" s="34">
        <v>211</v>
      </c>
      <c r="G49" s="34">
        <v>744</v>
      </c>
      <c r="H49" s="34">
        <v>479</v>
      </c>
      <c r="I49" s="34">
        <v>12936</v>
      </c>
      <c r="J49" s="34">
        <v>0</v>
      </c>
      <c r="K49" s="34">
        <v>4985</v>
      </c>
      <c r="L49" s="34">
        <v>8319</v>
      </c>
      <c r="M49" s="34">
        <v>168</v>
      </c>
      <c r="N49" s="34">
        <v>411</v>
      </c>
      <c r="O49" s="96">
        <v>34472</v>
      </c>
      <c r="P49" s="147"/>
      <c r="Q49" s="32"/>
    </row>
    <row r="50" spans="1:19" s="8" customFormat="1" ht="18.95" hidden="1" customHeight="1" outlineLevel="1" x14ac:dyDescent="0.2">
      <c r="A50" s="7"/>
      <c r="B50" s="20" t="s">
        <v>35</v>
      </c>
      <c r="C50" s="10">
        <v>787</v>
      </c>
      <c r="D50" s="34">
        <v>4547</v>
      </c>
      <c r="E50" s="111">
        <v>5334</v>
      </c>
      <c r="F50" s="34">
        <v>226</v>
      </c>
      <c r="G50" s="34">
        <v>872</v>
      </c>
      <c r="H50" s="34">
        <v>493</v>
      </c>
      <c r="I50" s="34">
        <v>13625</v>
      </c>
      <c r="J50" s="34">
        <v>12</v>
      </c>
      <c r="K50" s="34">
        <v>5536</v>
      </c>
      <c r="L50" s="34">
        <v>7641</v>
      </c>
      <c r="M50" s="34">
        <v>127</v>
      </c>
      <c r="N50" s="34">
        <v>388</v>
      </c>
      <c r="O50" s="96">
        <v>34254</v>
      </c>
      <c r="P50" s="147"/>
      <c r="Q50" s="32"/>
    </row>
    <row r="51" spans="1:19" s="8" customFormat="1" ht="18.95" hidden="1" customHeight="1" outlineLevel="1" x14ac:dyDescent="0.2">
      <c r="A51" s="7"/>
      <c r="B51" s="20"/>
      <c r="C51" s="10"/>
      <c r="D51" s="34"/>
      <c r="E51" s="111"/>
      <c r="F51" s="34"/>
      <c r="G51" s="34"/>
      <c r="H51" s="34"/>
      <c r="I51" s="34"/>
      <c r="J51" s="34"/>
      <c r="K51" s="34"/>
      <c r="L51" s="34"/>
      <c r="M51" s="34"/>
      <c r="N51" s="34"/>
      <c r="O51" s="96"/>
      <c r="P51" s="147"/>
      <c r="Q51" s="32"/>
    </row>
    <row r="52" spans="1:19" s="8" customFormat="1" ht="18.95" hidden="1" customHeight="1" outlineLevel="1" x14ac:dyDescent="0.2">
      <c r="B52" s="27" t="s">
        <v>44</v>
      </c>
      <c r="C52" s="30">
        <v>7456</v>
      </c>
      <c r="D52" s="35">
        <v>56621</v>
      </c>
      <c r="E52" s="113">
        <v>64077</v>
      </c>
      <c r="F52" s="35">
        <v>2350</v>
      </c>
      <c r="G52" s="35">
        <v>6183</v>
      </c>
      <c r="H52" s="35">
        <v>9520</v>
      </c>
      <c r="I52" s="35">
        <v>156137</v>
      </c>
      <c r="J52" s="35">
        <v>78</v>
      </c>
      <c r="K52" s="35">
        <v>73901</v>
      </c>
      <c r="L52" s="35">
        <v>111749</v>
      </c>
      <c r="M52" s="35">
        <v>686</v>
      </c>
      <c r="N52" s="35">
        <v>10886</v>
      </c>
      <c r="O52" s="97">
        <v>435567</v>
      </c>
      <c r="P52" s="147"/>
      <c r="Q52" s="32"/>
    </row>
    <row r="53" spans="1:19" s="8" customFormat="1" ht="18.95" hidden="1" customHeight="1" outlineLevel="1" x14ac:dyDescent="0.25">
      <c r="B53" s="21" t="s">
        <v>24</v>
      </c>
      <c r="C53" s="45">
        <v>514</v>
      </c>
      <c r="D53" s="36">
        <v>4531</v>
      </c>
      <c r="E53" s="114">
        <v>5045</v>
      </c>
      <c r="F53" s="36">
        <v>222</v>
      </c>
      <c r="G53" s="36">
        <v>152</v>
      </c>
      <c r="H53" s="36">
        <v>114</v>
      </c>
      <c r="I53" s="36">
        <v>19442</v>
      </c>
      <c r="J53" s="36">
        <v>0</v>
      </c>
      <c r="K53" s="36">
        <v>5519</v>
      </c>
      <c r="L53" s="36">
        <v>11334</v>
      </c>
      <c r="M53" s="34">
        <v>17</v>
      </c>
      <c r="N53" s="34">
        <v>459</v>
      </c>
      <c r="O53" s="96">
        <f t="shared" ref="O53:O64" si="7">SUM(E53:N53)</f>
        <v>42304</v>
      </c>
      <c r="P53" s="147"/>
      <c r="Q53" s="32"/>
      <c r="S53" s="9"/>
    </row>
    <row r="54" spans="1:19" s="8" customFormat="1" ht="18.95" hidden="1" customHeight="1" outlineLevel="1" x14ac:dyDescent="0.25">
      <c r="B54" s="21" t="s">
        <v>25</v>
      </c>
      <c r="C54" s="45">
        <v>719</v>
      </c>
      <c r="D54" s="36">
        <v>3216</v>
      </c>
      <c r="E54" s="114">
        <v>3935</v>
      </c>
      <c r="F54" s="36">
        <v>164</v>
      </c>
      <c r="G54" s="36">
        <v>654</v>
      </c>
      <c r="H54" s="36">
        <v>976</v>
      </c>
      <c r="I54" s="36">
        <v>12258</v>
      </c>
      <c r="J54" s="36">
        <v>0</v>
      </c>
      <c r="K54" s="36">
        <v>6009</v>
      </c>
      <c r="L54" s="36">
        <v>8877</v>
      </c>
      <c r="M54" s="34">
        <v>16</v>
      </c>
      <c r="N54" s="34">
        <v>393</v>
      </c>
      <c r="O54" s="96">
        <f t="shared" si="7"/>
        <v>33282</v>
      </c>
      <c r="P54" s="147"/>
      <c r="Q54" s="32"/>
      <c r="S54" s="9"/>
    </row>
    <row r="55" spans="1:19" s="8" customFormat="1" ht="18.95" hidden="1" customHeight="1" outlineLevel="1" x14ac:dyDescent="0.25">
      <c r="B55" s="21" t="s">
        <v>26</v>
      </c>
      <c r="C55" s="45">
        <v>782</v>
      </c>
      <c r="D55" s="36">
        <v>4501</v>
      </c>
      <c r="E55" s="114">
        <v>5283</v>
      </c>
      <c r="F55" s="36">
        <v>226</v>
      </c>
      <c r="G55" s="36">
        <v>557</v>
      </c>
      <c r="H55" s="36">
        <v>720</v>
      </c>
      <c r="I55" s="36">
        <v>12950</v>
      </c>
      <c r="J55" s="36">
        <v>12</v>
      </c>
      <c r="K55" s="36">
        <v>6107</v>
      </c>
      <c r="L55" s="36">
        <v>10804</v>
      </c>
      <c r="M55" s="38">
        <v>155</v>
      </c>
      <c r="N55" s="38">
        <v>933</v>
      </c>
      <c r="O55" s="96">
        <f t="shared" si="7"/>
        <v>37747</v>
      </c>
      <c r="P55" s="149"/>
    </row>
    <row r="56" spans="1:19" s="8" customFormat="1" ht="18.95" hidden="1" customHeight="1" outlineLevel="1" x14ac:dyDescent="0.25">
      <c r="B56" s="21" t="s">
        <v>27</v>
      </c>
      <c r="C56" s="46">
        <v>648</v>
      </c>
      <c r="D56" s="39">
        <v>5396</v>
      </c>
      <c r="E56" s="114">
        <v>6044</v>
      </c>
      <c r="F56" s="39">
        <v>222</v>
      </c>
      <c r="G56" s="39">
        <v>553</v>
      </c>
      <c r="H56" s="39">
        <v>165</v>
      </c>
      <c r="I56" s="39">
        <v>12467</v>
      </c>
      <c r="J56" s="40"/>
      <c r="K56" s="39">
        <v>6744</v>
      </c>
      <c r="L56" s="39">
        <v>8271</v>
      </c>
      <c r="M56" s="38">
        <v>121</v>
      </c>
      <c r="N56" s="38">
        <v>963</v>
      </c>
      <c r="O56" s="96">
        <f t="shared" si="7"/>
        <v>35550</v>
      </c>
      <c r="P56" s="149"/>
    </row>
    <row r="57" spans="1:19" s="8" customFormat="1" ht="18.95" hidden="1" customHeight="1" outlineLevel="1" x14ac:dyDescent="0.25">
      <c r="B57" s="21" t="s">
        <v>28</v>
      </c>
      <c r="C57" s="46">
        <v>421</v>
      </c>
      <c r="D57" s="39">
        <v>4932</v>
      </c>
      <c r="E57" s="114">
        <v>5353</v>
      </c>
      <c r="F57" s="39">
        <v>249</v>
      </c>
      <c r="G57" s="39">
        <v>620</v>
      </c>
      <c r="H57" s="39">
        <v>2795</v>
      </c>
      <c r="I57" s="39">
        <v>10163</v>
      </c>
      <c r="J57" s="39">
        <v>7</v>
      </c>
      <c r="K57" s="39">
        <v>9197</v>
      </c>
      <c r="L57" s="39">
        <v>9620</v>
      </c>
      <c r="M57" s="38">
        <v>0</v>
      </c>
      <c r="N57" s="38">
        <v>776</v>
      </c>
      <c r="O57" s="96">
        <f t="shared" si="7"/>
        <v>38780</v>
      </c>
      <c r="P57" s="149"/>
    </row>
    <row r="58" spans="1:19" s="8" customFormat="1" ht="18.95" hidden="1" customHeight="1" outlineLevel="1" x14ac:dyDescent="0.25">
      <c r="B58" s="21" t="s">
        <v>29</v>
      </c>
      <c r="C58" s="46">
        <v>784</v>
      </c>
      <c r="D58" s="39">
        <v>4871</v>
      </c>
      <c r="E58" s="114">
        <v>5655</v>
      </c>
      <c r="F58" s="39">
        <v>115</v>
      </c>
      <c r="G58" s="39">
        <v>501</v>
      </c>
      <c r="H58" s="39">
        <v>1089</v>
      </c>
      <c r="I58" s="39">
        <v>9967</v>
      </c>
      <c r="J58" s="39"/>
      <c r="K58" s="39">
        <v>5359</v>
      </c>
      <c r="L58" s="39">
        <v>8723</v>
      </c>
      <c r="M58" s="38">
        <v>30</v>
      </c>
      <c r="N58" s="38">
        <v>1728</v>
      </c>
      <c r="O58" s="96">
        <f t="shared" si="7"/>
        <v>33167</v>
      </c>
      <c r="P58" s="149"/>
    </row>
    <row r="59" spans="1:19" s="8" customFormat="1" ht="18.95" hidden="1" customHeight="1" outlineLevel="1" x14ac:dyDescent="0.25">
      <c r="B59" s="21" t="s">
        <v>30</v>
      </c>
      <c r="C59" s="46">
        <v>790</v>
      </c>
      <c r="D59" s="39">
        <v>7074</v>
      </c>
      <c r="E59" s="114">
        <v>7864</v>
      </c>
      <c r="F59" s="39">
        <v>369</v>
      </c>
      <c r="G59" s="39">
        <v>481</v>
      </c>
      <c r="H59" s="39">
        <v>1056</v>
      </c>
      <c r="I59" s="39">
        <v>15356</v>
      </c>
      <c r="J59" s="39"/>
      <c r="K59" s="39">
        <v>7617</v>
      </c>
      <c r="L59" s="39">
        <v>8890</v>
      </c>
      <c r="M59" s="38">
        <v>129</v>
      </c>
      <c r="N59" s="38">
        <v>889</v>
      </c>
      <c r="O59" s="96">
        <f t="shared" si="7"/>
        <v>42651</v>
      </c>
      <c r="P59" s="149"/>
    </row>
    <row r="60" spans="1:19" s="8" customFormat="1" ht="18.95" hidden="1" customHeight="1" outlineLevel="1" x14ac:dyDescent="0.25">
      <c r="B60" s="21" t="s">
        <v>31</v>
      </c>
      <c r="C60" s="46">
        <v>607</v>
      </c>
      <c r="D60" s="39">
        <v>5178</v>
      </c>
      <c r="E60" s="114">
        <v>5785</v>
      </c>
      <c r="F60" s="39">
        <v>207</v>
      </c>
      <c r="G60" s="39">
        <v>440</v>
      </c>
      <c r="H60" s="39">
        <v>527</v>
      </c>
      <c r="I60" s="39">
        <v>13812</v>
      </c>
      <c r="J60" s="39"/>
      <c r="K60" s="39">
        <v>4445</v>
      </c>
      <c r="L60" s="39">
        <v>8766</v>
      </c>
      <c r="M60" s="38">
        <v>15</v>
      </c>
      <c r="N60" s="38">
        <v>901</v>
      </c>
      <c r="O60" s="96">
        <f t="shared" si="7"/>
        <v>34898</v>
      </c>
      <c r="P60" s="149"/>
    </row>
    <row r="61" spans="1:19" s="8" customFormat="1" ht="18.95" hidden="1" customHeight="1" outlineLevel="1" x14ac:dyDescent="0.25">
      <c r="B61" s="21" t="s">
        <v>32</v>
      </c>
      <c r="C61" s="46">
        <v>764</v>
      </c>
      <c r="D61" s="39">
        <v>4305</v>
      </c>
      <c r="E61" s="114">
        <v>5069</v>
      </c>
      <c r="F61" s="39">
        <v>57</v>
      </c>
      <c r="G61" s="39">
        <v>549</v>
      </c>
      <c r="H61" s="39">
        <v>614</v>
      </c>
      <c r="I61" s="39">
        <v>14636</v>
      </c>
      <c r="J61" s="40"/>
      <c r="K61" s="39">
        <v>6175</v>
      </c>
      <c r="L61" s="39">
        <v>8559</v>
      </c>
      <c r="M61" s="34">
        <v>15</v>
      </c>
      <c r="N61" s="34">
        <v>1373</v>
      </c>
      <c r="O61" s="96">
        <f t="shared" si="7"/>
        <v>37047</v>
      </c>
      <c r="P61" s="147"/>
      <c r="Q61" s="32"/>
      <c r="S61" s="9"/>
    </row>
    <row r="62" spans="1:19" s="8" customFormat="1" ht="18.95" hidden="1" customHeight="1" outlineLevel="1" x14ac:dyDescent="0.25">
      <c r="B62" s="21" t="s">
        <v>33</v>
      </c>
      <c r="C62" s="46">
        <v>679</v>
      </c>
      <c r="D62" s="39">
        <v>4356</v>
      </c>
      <c r="E62" s="114">
        <v>5035</v>
      </c>
      <c r="F62" s="39">
        <v>207</v>
      </c>
      <c r="G62" s="39">
        <v>678</v>
      </c>
      <c r="H62" s="39">
        <v>520</v>
      </c>
      <c r="I62" s="39">
        <v>12699</v>
      </c>
      <c r="J62" s="40">
        <v>20</v>
      </c>
      <c r="K62" s="39">
        <v>5884</v>
      </c>
      <c r="L62" s="39">
        <v>8275</v>
      </c>
      <c r="M62" s="41">
        <v>89</v>
      </c>
      <c r="N62" s="41">
        <v>782</v>
      </c>
      <c r="O62" s="96">
        <f t="shared" si="7"/>
        <v>34189</v>
      </c>
      <c r="P62" s="150"/>
      <c r="Q62" s="32"/>
    </row>
    <row r="63" spans="1:19" s="8" customFormat="1" ht="18.95" hidden="1" customHeight="1" outlineLevel="1" x14ac:dyDescent="0.25">
      <c r="B63" s="21" t="s">
        <v>34</v>
      </c>
      <c r="C63" s="46">
        <v>316</v>
      </c>
      <c r="D63" s="39">
        <v>4145</v>
      </c>
      <c r="E63" s="114">
        <v>4461</v>
      </c>
      <c r="F63" s="39">
        <v>259</v>
      </c>
      <c r="G63" s="39">
        <v>391</v>
      </c>
      <c r="H63" s="39">
        <v>384</v>
      </c>
      <c r="I63" s="39">
        <v>11166</v>
      </c>
      <c r="J63" s="40"/>
      <c r="K63" s="39">
        <v>5370</v>
      </c>
      <c r="L63" s="39">
        <v>7920</v>
      </c>
      <c r="M63" s="38">
        <v>99</v>
      </c>
      <c r="N63" s="41">
        <v>710</v>
      </c>
      <c r="O63" s="96">
        <f t="shared" si="7"/>
        <v>30760</v>
      </c>
      <c r="P63" s="150"/>
      <c r="Q63" s="32"/>
    </row>
    <row r="64" spans="1:19" s="8" customFormat="1" ht="18.95" hidden="1" customHeight="1" outlineLevel="1" x14ac:dyDescent="0.25">
      <c r="B64" s="21" t="s">
        <v>35</v>
      </c>
      <c r="C64" s="46">
        <v>432</v>
      </c>
      <c r="D64" s="39">
        <v>4116</v>
      </c>
      <c r="E64" s="114">
        <v>4548</v>
      </c>
      <c r="F64" s="39">
        <v>53</v>
      </c>
      <c r="G64" s="39">
        <v>607</v>
      </c>
      <c r="H64" s="39">
        <v>560</v>
      </c>
      <c r="I64" s="39">
        <v>11221</v>
      </c>
      <c r="J64" s="40">
        <v>39</v>
      </c>
      <c r="K64" s="39">
        <v>5475</v>
      </c>
      <c r="L64" s="39">
        <v>11710</v>
      </c>
      <c r="M64" s="41">
        <v>0</v>
      </c>
      <c r="N64" s="41">
        <v>979</v>
      </c>
      <c r="O64" s="96">
        <f t="shared" si="7"/>
        <v>35192</v>
      </c>
      <c r="P64" s="150"/>
      <c r="Q64" s="32"/>
    </row>
    <row r="65" spans="2:19" s="8" customFormat="1" ht="12" hidden="1" customHeight="1" outlineLevel="1" x14ac:dyDescent="0.25">
      <c r="B65" s="28"/>
      <c r="C65" s="46"/>
      <c r="D65" s="39"/>
      <c r="E65" s="114"/>
      <c r="F65" s="39"/>
      <c r="G65" s="39"/>
      <c r="H65" s="39"/>
      <c r="I65" s="39"/>
      <c r="J65" s="40"/>
      <c r="K65" s="39"/>
      <c r="L65" s="39"/>
      <c r="M65" s="41"/>
      <c r="N65" s="41"/>
      <c r="O65" s="96"/>
      <c r="P65" s="150"/>
      <c r="Q65" s="32"/>
    </row>
    <row r="66" spans="2:19" s="8" customFormat="1" ht="18.95" hidden="1" customHeight="1" outlineLevel="1" x14ac:dyDescent="0.25">
      <c r="B66" s="27">
        <v>1999</v>
      </c>
      <c r="C66" s="46">
        <v>5340</v>
      </c>
      <c r="D66" s="39">
        <v>63866.5</v>
      </c>
      <c r="E66" s="114">
        <v>69206.5</v>
      </c>
      <c r="F66" s="39">
        <v>1428</v>
      </c>
      <c r="G66" s="39">
        <v>3636.5</v>
      </c>
      <c r="H66" s="39">
        <v>4775.6000000000004</v>
      </c>
      <c r="I66" s="39">
        <v>153992.79999999999</v>
      </c>
      <c r="J66" s="40">
        <v>387.4</v>
      </c>
      <c r="K66" s="39">
        <v>67706.399999999994</v>
      </c>
      <c r="L66" s="39">
        <v>89074.1</v>
      </c>
      <c r="M66" s="41">
        <v>300.39999999999998</v>
      </c>
      <c r="N66" s="41">
        <v>10271.9</v>
      </c>
      <c r="O66" s="96">
        <v>400780.6</v>
      </c>
      <c r="P66" s="150"/>
      <c r="Q66" s="32"/>
    </row>
    <row r="67" spans="2:19" s="8" customFormat="1" ht="18.95" hidden="1" customHeight="1" outlineLevel="1" x14ac:dyDescent="0.25">
      <c r="B67" s="21" t="s">
        <v>24</v>
      </c>
      <c r="C67" s="46">
        <v>149.30000000000001</v>
      </c>
      <c r="D67" s="39">
        <v>6484.1</v>
      </c>
      <c r="E67" s="114">
        <f>+C67+D67</f>
        <v>6633.4000000000005</v>
      </c>
      <c r="F67" s="39">
        <v>136.1</v>
      </c>
      <c r="G67" s="39">
        <f>337.3+11.3+0.3</f>
        <v>348.90000000000003</v>
      </c>
      <c r="H67" s="39">
        <v>295.10000000000002</v>
      </c>
      <c r="I67" s="39">
        <v>9478</v>
      </c>
      <c r="J67" s="40">
        <v>17.5</v>
      </c>
      <c r="K67" s="39">
        <f>3725.2+1218.2-0.2</f>
        <v>4943.2</v>
      </c>
      <c r="L67" s="39">
        <f>7409.3-0.3</f>
        <v>7409</v>
      </c>
      <c r="M67" s="41"/>
      <c r="N67" s="41">
        <v>535</v>
      </c>
      <c r="O67" s="96">
        <f t="shared" ref="O67:O88" si="8">SUM(E67:N67)</f>
        <v>29796.2</v>
      </c>
      <c r="P67" s="150"/>
      <c r="Q67" s="32"/>
    </row>
    <row r="68" spans="2:19" s="8" customFormat="1" ht="18.95" hidden="1" customHeight="1" outlineLevel="1" x14ac:dyDescent="0.25">
      <c r="B68" s="21" t="s">
        <v>25</v>
      </c>
      <c r="C68" s="46">
        <f>315.7</f>
        <v>315.7</v>
      </c>
      <c r="D68" s="39">
        <v>3711.3</v>
      </c>
      <c r="E68" s="114">
        <f>+C68+D68</f>
        <v>4027</v>
      </c>
      <c r="F68" s="39">
        <v>43.9</v>
      </c>
      <c r="G68" s="39">
        <f>290.5+93.6</f>
        <v>384.1</v>
      </c>
      <c r="H68" s="39">
        <v>384.8</v>
      </c>
      <c r="I68" s="39">
        <v>9649.7999999999993</v>
      </c>
      <c r="J68" s="40">
        <v>17.5</v>
      </c>
      <c r="K68" s="39">
        <f>924.6+3946.7-0.1</f>
        <v>4871.2</v>
      </c>
      <c r="L68" s="39">
        <v>6424.8</v>
      </c>
      <c r="M68" s="41"/>
      <c r="N68" s="41">
        <v>658</v>
      </c>
      <c r="O68" s="96">
        <f t="shared" si="8"/>
        <v>26461.1</v>
      </c>
      <c r="P68" s="150"/>
      <c r="Q68" s="32"/>
      <c r="R68" s="16"/>
    </row>
    <row r="69" spans="2:19" s="8" customFormat="1" ht="18.95" hidden="1" customHeight="1" outlineLevel="1" x14ac:dyDescent="0.25">
      <c r="B69" s="21" t="s">
        <v>26</v>
      </c>
      <c r="C69" s="46">
        <v>503</v>
      </c>
      <c r="D69" s="39">
        <v>6543.4</v>
      </c>
      <c r="E69" s="114">
        <f t="shared" ref="E69:E88" si="9">+D69+C69</f>
        <v>7046.4</v>
      </c>
      <c r="F69" s="39">
        <v>137.30000000000001</v>
      </c>
      <c r="G69" s="39">
        <f>199.8+33.3+0.3</f>
        <v>233.40000000000003</v>
      </c>
      <c r="H69" s="39">
        <v>678.8</v>
      </c>
      <c r="I69" s="39">
        <v>15892.5</v>
      </c>
      <c r="J69" s="40">
        <v>0</v>
      </c>
      <c r="K69" s="39">
        <f>1345+6463.7-0.3</f>
        <v>7808.4</v>
      </c>
      <c r="L69" s="39">
        <f>8689.1-0.3</f>
        <v>8688.8000000000011</v>
      </c>
      <c r="M69" s="41"/>
      <c r="N69" s="41">
        <v>676</v>
      </c>
      <c r="O69" s="96">
        <f t="shared" si="8"/>
        <v>41161.600000000006</v>
      </c>
      <c r="P69" s="150"/>
      <c r="Q69" s="32"/>
    </row>
    <row r="70" spans="2:19" s="8" customFormat="1" ht="18.95" hidden="1" customHeight="1" outlineLevel="1" x14ac:dyDescent="0.25">
      <c r="B70" s="21" t="s">
        <v>27</v>
      </c>
      <c r="C70" s="46">
        <v>327.5</v>
      </c>
      <c r="D70" s="39">
        <v>3386.8</v>
      </c>
      <c r="E70" s="114">
        <f t="shared" si="9"/>
        <v>3714.3</v>
      </c>
      <c r="F70" s="39">
        <v>137.6</v>
      </c>
      <c r="G70" s="39">
        <f>69.5+371.7</f>
        <v>441.2</v>
      </c>
      <c r="H70" s="39">
        <v>296.60000000000002</v>
      </c>
      <c r="I70" s="39">
        <v>7521.6</v>
      </c>
      <c r="J70" s="40">
        <v>35</v>
      </c>
      <c r="K70" s="39">
        <f>884+3349.7</f>
        <v>4233.7</v>
      </c>
      <c r="L70" s="39">
        <v>5780.9</v>
      </c>
      <c r="M70" s="41"/>
      <c r="N70" s="41">
        <v>740</v>
      </c>
      <c r="O70" s="96">
        <f t="shared" si="8"/>
        <v>22900.9</v>
      </c>
      <c r="P70" s="150"/>
      <c r="Q70" s="32"/>
    </row>
    <row r="71" spans="2:19" s="8" customFormat="1" ht="18.95" hidden="1" customHeight="1" outlineLevel="1" x14ac:dyDescent="0.25">
      <c r="B71" s="21" t="s">
        <v>28</v>
      </c>
      <c r="C71" s="46">
        <f>348</f>
        <v>348</v>
      </c>
      <c r="D71" s="39">
        <v>4909.3</v>
      </c>
      <c r="E71" s="114">
        <f t="shared" si="9"/>
        <v>5257.3</v>
      </c>
      <c r="F71" s="39">
        <v>131.9</v>
      </c>
      <c r="G71" s="39">
        <f>69.5+4.9</f>
        <v>74.400000000000006</v>
      </c>
      <c r="H71" s="39">
        <v>371.1</v>
      </c>
      <c r="I71" s="39">
        <v>12256</v>
      </c>
      <c r="J71" s="40">
        <v>44.8</v>
      </c>
      <c r="K71" s="39">
        <f>1035.5+4436.2-0.2</f>
        <v>5471.5</v>
      </c>
      <c r="L71" s="39">
        <v>5718.1</v>
      </c>
      <c r="M71" s="41">
        <v>111</v>
      </c>
      <c r="N71" s="41">
        <f>827.5+0.4</f>
        <v>827.9</v>
      </c>
      <c r="O71" s="96">
        <f t="shared" si="8"/>
        <v>30264</v>
      </c>
      <c r="P71" s="150"/>
      <c r="Q71" s="32"/>
      <c r="S71" s="12"/>
    </row>
    <row r="72" spans="2:19" s="8" customFormat="1" ht="18.95" hidden="1" customHeight="1" outlineLevel="1" x14ac:dyDescent="0.25">
      <c r="B72" s="21" t="s">
        <v>29</v>
      </c>
      <c r="C72" s="46">
        <v>505.8</v>
      </c>
      <c r="D72" s="39">
        <v>5482.1</v>
      </c>
      <c r="E72" s="114">
        <f t="shared" si="9"/>
        <v>5987.9000000000005</v>
      </c>
      <c r="F72" s="39">
        <v>91.6</v>
      </c>
      <c r="G72" s="39">
        <f>0+582.2</f>
        <v>582.20000000000005</v>
      </c>
      <c r="H72" s="39">
        <v>442.2</v>
      </c>
      <c r="I72" s="39">
        <v>11432.4</v>
      </c>
      <c r="J72" s="40">
        <v>28.6</v>
      </c>
      <c r="K72" s="39">
        <f>1130.6+3214.8</f>
        <v>4345.3999999999996</v>
      </c>
      <c r="L72" s="39">
        <v>9180.5</v>
      </c>
      <c r="M72" s="41"/>
      <c r="N72" s="41">
        <v>878</v>
      </c>
      <c r="O72" s="96">
        <f t="shared" si="8"/>
        <v>32968.799999999996</v>
      </c>
      <c r="P72" s="150"/>
      <c r="Q72" s="32"/>
    </row>
    <row r="73" spans="2:19" s="8" customFormat="1" ht="18.95" hidden="1" customHeight="1" outlineLevel="1" x14ac:dyDescent="0.25">
      <c r="B73" s="21" t="s">
        <v>30</v>
      </c>
      <c r="C73" s="46">
        <v>386</v>
      </c>
      <c r="D73" s="39">
        <f>4924+0.3</f>
        <v>4924.3</v>
      </c>
      <c r="E73" s="114">
        <f t="shared" si="9"/>
        <v>5310.3</v>
      </c>
      <c r="F73" s="39">
        <v>92</v>
      </c>
      <c r="G73" s="39">
        <f>79+219</f>
        <v>298</v>
      </c>
      <c r="H73" s="39">
        <v>398</v>
      </c>
      <c r="I73" s="39">
        <v>16875</v>
      </c>
      <c r="J73" s="40">
        <v>43</v>
      </c>
      <c r="K73" s="39">
        <f>707+5347</f>
        <v>6054</v>
      </c>
      <c r="L73" s="39">
        <v>5886</v>
      </c>
      <c r="M73" s="41">
        <v>23</v>
      </c>
      <c r="N73" s="41">
        <v>637</v>
      </c>
      <c r="O73" s="96">
        <f t="shared" si="8"/>
        <v>35616.300000000003</v>
      </c>
      <c r="P73" s="150"/>
      <c r="Q73" s="32"/>
    </row>
    <row r="74" spans="2:19" s="8" customFormat="1" ht="18.95" hidden="1" customHeight="1" outlineLevel="1" x14ac:dyDescent="0.25">
      <c r="B74" s="21" t="s">
        <v>31</v>
      </c>
      <c r="C74" s="46">
        <v>497</v>
      </c>
      <c r="D74" s="39">
        <v>4608</v>
      </c>
      <c r="E74" s="114">
        <f t="shared" si="9"/>
        <v>5105</v>
      </c>
      <c r="F74" s="39">
        <v>183</v>
      </c>
      <c r="G74" s="39">
        <f>94+33</f>
        <v>127</v>
      </c>
      <c r="H74" s="39">
        <v>332</v>
      </c>
      <c r="I74" s="39">
        <v>12727</v>
      </c>
      <c r="J74" s="40">
        <v>16</v>
      </c>
      <c r="K74" s="39">
        <f>5418+993-0.4</f>
        <v>6410.6</v>
      </c>
      <c r="L74" s="39">
        <v>5611</v>
      </c>
      <c r="M74" s="41">
        <v>0</v>
      </c>
      <c r="N74" s="41">
        <v>1075</v>
      </c>
      <c r="O74" s="96">
        <f t="shared" si="8"/>
        <v>31586.6</v>
      </c>
      <c r="P74" s="150"/>
      <c r="Q74" s="32"/>
    </row>
    <row r="75" spans="2:19" s="8" customFormat="1" ht="19.5" hidden="1" customHeight="1" outlineLevel="1" x14ac:dyDescent="0.25">
      <c r="B75" s="21" t="s">
        <v>32</v>
      </c>
      <c r="C75" s="46">
        <v>389</v>
      </c>
      <c r="D75" s="39">
        <f>5337+0.2</f>
        <v>5337.2</v>
      </c>
      <c r="E75" s="114">
        <f t="shared" si="9"/>
        <v>5726.2</v>
      </c>
      <c r="F75" s="39">
        <v>107</v>
      </c>
      <c r="G75" s="39">
        <f>33+230</f>
        <v>263</v>
      </c>
      <c r="H75" s="39">
        <v>474</v>
      </c>
      <c r="I75" s="39">
        <v>14603</v>
      </c>
      <c r="J75" s="40">
        <v>50</v>
      </c>
      <c r="K75" s="39">
        <f>1262+4667</f>
        <v>5929</v>
      </c>
      <c r="L75" s="39">
        <v>8703</v>
      </c>
      <c r="M75" s="41">
        <v>96</v>
      </c>
      <c r="N75" s="41">
        <v>1077</v>
      </c>
      <c r="O75" s="96">
        <f t="shared" si="8"/>
        <v>37028.199999999997</v>
      </c>
      <c r="P75" s="150"/>
      <c r="Q75" s="32"/>
    </row>
    <row r="76" spans="2:19" s="8" customFormat="1" ht="16.5" hidden="1" customHeight="1" outlineLevel="1" x14ac:dyDescent="0.25">
      <c r="B76" s="21" t="s">
        <v>33</v>
      </c>
      <c r="C76" s="46">
        <v>509.7</v>
      </c>
      <c r="D76" s="39">
        <v>5913</v>
      </c>
      <c r="E76" s="114">
        <f t="shared" si="9"/>
        <v>6422.7</v>
      </c>
      <c r="F76" s="39">
        <v>104</v>
      </c>
      <c r="G76" s="39">
        <f>22+598</f>
        <v>620</v>
      </c>
      <c r="H76" s="39">
        <v>432</v>
      </c>
      <c r="I76" s="39">
        <f>13057+0.3</f>
        <v>13057.3</v>
      </c>
      <c r="J76" s="40">
        <v>32</v>
      </c>
      <c r="K76" s="39">
        <f>5060+891-0.2</f>
        <v>5950.8</v>
      </c>
      <c r="L76" s="39">
        <v>7517</v>
      </c>
      <c r="M76" s="41">
        <v>2</v>
      </c>
      <c r="N76" s="41">
        <v>822</v>
      </c>
      <c r="O76" s="96">
        <f t="shared" si="8"/>
        <v>34959.800000000003</v>
      </c>
      <c r="P76" s="150"/>
      <c r="Q76" s="32"/>
    </row>
    <row r="77" spans="2:19" s="8" customFormat="1" ht="18.75" hidden="1" customHeight="1" outlineLevel="1" x14ac:dyDescent="0.25">
      <c r="B77" s="21" t="s">
        <v>34</v>
      </c>
      <c r="C77" s="47">
        <v>429</v>
      </c>
      <c r="D77" s="39">
        <v>6705</v>
      </c>
      <c r="E77" s="114">
        <f t="shared" si="9"/>
        <v>7134</v>
      </c>
      <c r="F77" s="39">
        <f>209+0.3</f>
        <v>209.3</v>
      </c>
      <c r="G77" s="39">
        <f>52+0+0.3</f>
        <v>52.3</v>
      </c>
      <c r="H77" s="39">
        <v>368</v>
      </c>
      <c r="I77" s="39">
        <f>16608+0.2</f>
        <v>16608.2</v>
      </c>
      <c r="J77" s="40">
        <v>39</v>
      </c>
      <c r="K77" s="39">
        <f>3983+869-0.2</f>
        <v>4851.8</v>
      </c>
      <c r="L77" s="39">
        <v>7966</v>
      </c>
      <c r="M77" s="41">
        <f>35-0.3</f>
        <v>34.700000000000003</v>
      </c>
      <c r="N77" s="41">
        <v>741</v>
      </c>
      <c r="O77" s="96">
        <f t="shared" si="8"/>
        <v>38004.300000000003</v>
      </c>
      <c r="P77" s="150"/>
      <c r="Q77" s="32"/>
    </row>
    <row r="78" spans="2:19" s="8" customFormat="1" ht="18.75" hidden="1" customHeight="1" outlineLevel="1" x14ac:dyDescent="0.25">
      <c r="B78" s="21" t="s">
        <v>35</v>
      </c>
      <c r="C78" s="46">
        <v>980</v>
      </c>
      <c r="D78" s="39">
        <v>5862</v>
      </c>
      <c r="E78" s="114">
        <f t="shared" si="9"/>
        <v>6842</v>
      </c>
      <c r="F78" s="39">
        <f>54+0.3</f>
        <v>54.3</v>
      </c>
      <c r="G78" s="39">
        <f>59+153</f>
        <v>212</v>
      </c>
      <c r="H78" s="39">
        <v>303</v>
      </c>
      <c r="I78" s="39">
        <v>13892</v>
      </c>
      <c r="J78" s="40">
        <v>64</v>
      </c>
      <c r="K78" s="39">
        <f>993+5844-0.2</f>
        <v>6836.8</v>
      </c>
      <c r="L78" s="39">
        <v>10189</v>
      </c>
      <c r="M78" s="41">
        <f>34-0.3</f>
        <v>33.700000000000003</v>
      </c>
      <c r="N78" s="41">
        <v>1605</v>
      </c>
      <c r="O78" s="96">
        <f t="shared" si="8"/>
        <v>40031.799999999996</v>
      </c>
      <c r="P78" s="150"/>
      <c r="Q78" s="32"/>
    </row>
    <row r="79" spans="2:19" s="8" customFormat="1" ht="15.75" hidden="1" customHeight="1" outlineLevel="1" x14ac:dyDescent="0.25">
      <c r="B79" s="21"/>
      <c r="C79" s="90"/>
      <c r="D79" s="91"/>
      <c r="E79" s="115"/>
      <c r="F79" s="92"/>
      <c r="G79" s="91"/>
      <c r="H79" s="91"/>
      <c r="I79" s="91"/>
      <c r="J79" s="93"/>
      <c r="K79" s="91"/>
      <c r="L79" s="91"/>
      <c r="M79" s="94"/>
      <c r="N79" s="94"/>
      <c r="O79" s="99"/>
      <c r="P79" s="150"/>
      <c r="Q79" s="32"/>
    </row>
    <row r="80" spans="2:19" s="8" customFormat="1" ht="18.75" hidden="1" customHeight="1" outlineLevel="1" x14ac:dyDescent="0.25">
      <c r="B80" s="27" t="s">
        <v>45</v>
      </c>
      <c r="C80" s="46">
        <f t="shared" ref="C80:K80" si="10">SUM(C81:C92)</f>
        <v>10292.900000000001</v>
      </c>
      <c r="D80" s="39">
        <f t="shared" si="10"/>
        <v>65702.399999999994</v>
      </c>
      <c r="E80" s="116">
        <f t="shared" si="10"/>
        <v>75995.299999999988</v>
      </c>
      <c r="F80" s="46">
        <f t="shared" si="10"/>
        <v>1915.4999999999998</v>
      </c>
      <c r="G80" s="39">
        <f t="shared" si="10"/>
        <v>1615.6</v>
      </c>
      <c r="H80" s="39">
        <f t="shared" si="10"/>
        <v>4529.3</v>
      </c>
      <c r="I80" s="39">
        <f t="shared" si="10"/>
        <v>170589.4</v>
      </c>
      <c r="J80" s="39">
        <f t="shared" si="10"/>
        <v>447.94199999999995</v>
      </c>
      <c r="K80" s="39">
        <f t="shared" si="10"/>
        <v>74040.399999999994</v>
      </c>
      <c r="L80" s="39">
        <f>SUM(L81:L92)</f>
        <v>87969.799999999988</v>
      </c>
      <c r="M80" s="39">
        <f>SUM(M81:M92)</f>
        <v>428.57500000000005</v>
      </c>
      <c r="N80" s="39">
        <f>SUM(N81:N92)</f>
        <v>7534.3639999999996</v>
      </c>
      <c r="O80" s="100">
        <f>SUM(O81:O92)</f>
        <v>425066.18099999998</v>
      </c>
      <c r="P80" s="150"/>
      <c r="Q80" s="32"/>
    </row>
    <row r="81" spans="2:19" s="8" customFormat="1" ht="18.75" hidden="1" customHeight="1" outlineLevel="1" x14ac:dyDescent="0.25">
      <c r="B81" s="21" t="s">
        <v>24</v>
      </c>
      <c r="C81" s="46">
        <v>504</v>
      </c>
      <c r="D81" s="39">
        <f>7437</f>
        <v>7437</v>
      </c>
      <c r="E81" s="114">
        <f t="shared" si="9"/>
        <v>7941</v>
      </c>
      <c r="F81" s="39">
        <v>160</v>
      </c>
      <c r="G81" s="39">
        <f>134</f>
        <v>134</v>
      </c>
      <c r="H81" s="39">
        <v>420</v>
      </c>
      <c r="I81" s="39">
        <f>12400-0.3</f>
        <v>12399.7</v>
      </c>
      <c r="J81" s="40">
        <v>42.874000000000002</v>
      </c>
      <c r="K81" s="39">
        <f>793+4789-0.3</f>
        <v>5581.7</v>
      </c>
      <c r="L81" s="39">
        <v>7059</v>
      </c>
      <c r="M81" s="41">
        <v>4.7439999999999998</v>
      </c>
      <c r="N81" s="41">
        <v>512.08499999999992</v>
      </c>
      <c r="O81" s="96">
        <f>SUM(E81:N81)</f>
        <v>34255.103000000003</v>
      </c>
      <c r="P81" s="150"/>
      <c r="Q81" s="32"/>
    </row>
    <row r="82" spans="2:19" s="8" customFormat="1" ht="18.75" hidden="1" customHeight="1" outlineLevel="1" x14ac:dyDescent="0.25">
      <c r="B82" s="21" t="s">
        <v>25</v>
      </c>
      <c r="C82" s="46">
        <v>379</v>
      </c>
      <c r="D82" s="39">
        <f>5372-0.2</f>
        <v>5371.8</v>
      </c>
      <c r="E82" s="114">
        <f t="shared" si="9"/>
        <v>5750.8</v>
      </c>
      <c r="F82" s="39">
        <v>162</v>
      </c>
      <c r="G82" s="39">
        <f>59+185</f>
        <v>244</v>
      </c>
      <c r="H82" s="39">
        <v>226</v>
      </c>
      <c r="I82" s="39">
        <f>11186-0.3</f>
        <v>11185.7</v>
      </c>
      <c r="J82" s="40">
        <v>53.838000000000001</v>
      </c>
      <c r="K82" s="39">
        <f>761+3971-0.3</f>
        <v>4731.7</v>
      </c>
      <c r="L82" s="39">
        <v>7726</v>
      </c>
      <c r="M82" s="41">
        <v>109.52</v>
      </c>
      <c r="N82" s="41">
        <v>516.20600000000002</v>
      </c>
      <c r="O82" s="96">
        <f t="shared" si="8"/>
        <v>30705.763999999999</v>
      </c>
      <c r="P82" s="150"/>
      <c r="Q82" s="32"/>
    </row>
    <row r="83" spans="2:19" s="8" customFormat="1" ht="18.75" hidden="1" customHeight="1" outlineLevel="1" x14ac:dyDescent="0.25">
      <c r="B83" s="21" t="s">
        <v>26</v>
      </c>
      <c r="C83" s="46">
        <v>473</v>
      </c>
      <c r="D83" s="39">
        <f>5472-0.3</f>
        <v>5471.7</v>
      </c>
      <c r="E83" s="114">
        <f t="shared" si="9"/>
        <v>5944.7</v>
      </c>
      <c r="F83" s="39">
        <v>215</v>
      </c>
      <c r="G83" s="39">
        <f>34+14</f>
        <v>48</v>
      </c>
      <c r="H83" s="39">
        <v>298</v>
      </c>
      <c r="I83" s="39">
        <v>17236</v>
      </c>
      <c r="J83" s="40">
        <v>34.533000000000001</v>
      </c>
      <c r="K83" s="39">
        <f>1042+8286-0.1</f>
        <v>9327.9</v>
      </c>
      <c r="L83" s="39">
        <v>9228</v>
      </c>
      <c r="M83" s="41">
        <v>181.45</v>
      </c>
      <c r="N83" s="41">
        <v>619.84</v>
      </c>
      <c r="O83" s="96">
        <f t="shared" si="8"/>
        <v>43133.422999999995</v>
      </c>
      <c r="P83" s="150"/>
      <c r="Q83" s="32"/>
    </row>
    <row r="84" spans="2:19" s="8" customFormat="1" ht="18.75" hidden="1" customHeight="1" outlineLevel="1" x14ac:dyDescent="0.25">
      <c r="B84" s="21" t="s">
        <v>27</v>
      </c>
      <c r="C84" s="46">
        <v>822.4</v>
      </c>
      <c r="D84" s="39">
        <v>4328.7</v>
      </c>
      <c r="E84" s="114">
        <f t="shared" si="9"/>
        <v>5151.0999999999995</v>
      </c>
      <c r="F84" s="39">
        <v>56.3</v>
      </c>
      <c r="G84" s="39">
        <f>58.2+40.7</f>
        <v>98.9</v>
      </c>
      <c r="H84" s="39">
        <v>214.5</v>
      </c>
      <c r="I84" s="39">
        <v>13844.5</v>
      </c>
      <c r="J84" s="40">
        <v>43.052</v>
      </c>
      <c r="K84" s="39">
        <f>815.5+3323.3</f>
        <v>4138.8</v>
      </c>
      <c r="L84" s="39">
        <v>6481.3</v>
      </c>
      <c r="M84" s="41">
        <v>14.005000000000001</v>
      </c>
      <c r="N84" s="41">
        <v>751.673</v>
      </c>
      <c r="O84" s="96">
        <f t="shared" si="8"/>
        <v>30794.129999999997</v>
      </c>
      <c r="P84" s="150"/>
      <c r="Q84" s="32"/>
    </row>
    <row r="85" spans="2:19" s="8" customFormat="1" ht="18.75" hidden="1" customHeight="1" outlineLevel="1" x14ac:dyDescent="0.25">
      <c r="B85" s="21" t="s">
        <v>28</v>
      </c>
      <c r="C85" s="46">
        <v>976.2</v>
      </c>
      <c r="D85" s="39">
        <v>6411.8</v>
      </c>
      <c r="E85" s="114">
        <f t="shared" si="9"/>
        <v>7388</v>
      </c>
      <c r="F85" s="39">
        <v>112.3</v>
      </c>
      <c r="G85" s="39">
        <f>21.3+59</f>
        <v>80.3</v>
      </c>
      <c r="H85" s="39">
        <v>364</v>
      </c>
      <c r="I85" s="39">
        <v>14202.5</v>
      </c>
      <c r="J85" s="40">
        <v>32.271999999999998</v>
      </c>
      <c r="K85" s="39">
        <f>764.3+6271.4</f>
        <v>7035.7</v>
      </c>
      <c r="L85" s="39">
        <v>5634.2</v>
      </c>
      <c r="M85" s="41">
        <v>40.92</v>
      </c>
      <c r="N85" s="41">
        <v>871.44100000000003</v>
      </c>
      <c r="O85" s="96">
        <f t="shared" si="8"/>
        <v>35761.632999999994</v>
      </c>
      <c r="P85" s="150"/>
      <c r="Q85" s="32"/>
    </row>
    <row r="86" spans="2:19" s="8" customFormat="1" ht="17.25" hidden="1" customHeight="1" outlineLevel="1" x14ac:dyDescent="0.25">
      <c r="B86" s="21" t="s">
        <v>29</v>
      </c>
      <c r="C86" s="46">
        <v>1086</v>
      </c>
      <c r="D86" s="39">
        <v>5632.2</v>
      </c>
      <c r="E86" s="114">
        <f t="shared" si="9"/>
        <v>6718.2</v>
      </c>
      <c r="F86" s="39">
        <v>286.3</v>
      </c>
      <c r="G86" s="39">
        <f>166.9+170.3</f>
        <v>337.20000000000005</v>
      </c>
      <c r="H86" s="39">
        <v>625.20000000000005</v>
      </c>
      <c r="I86" s="39">
        <v>12957.1</v>
      </c>
      <c r="J86" s="40">
        <v>20.385999999999999</v>
      </c>
      <c r="K86" s="39">
        <f>815.1+6690.9</f>
        <v>7506</v>
      </c>
      <c r="L86" s="39">
        <v>8993.6</v>
      </c>
      <c r="M86" s="41">
        <v>3.3660000000000001</v>
      </c>
      <c r="N86" s="41">
        <v>638.59799999999996</v>
      </c>
      <c r="O86" s="96">
        <f t="shared" si="8"/>
        <v>38085.949999999997</v>
      </c>
      <c r="P86" s="150"/>
      <c r="Q86" s="32"/>
    </row>
    <row r="87" spans="2:19" s="8" customFormat="1" ht="18.75" hidden="1" customHeight="1" outlineLevel="1" x14ac:dyDescent="0.25">
      <c r="B87" s="21" t="s">
        <v>30</v>
      </c>
      <c r="C87" s="46">
        <v>955.3</v>
      </c>
      <c r="D87" s="39">
        <v>4044.2</v>
      </c>
      <c r="E87" s="114">
        <f t="shared" si="9"/>
        <v>4999.5</v>
      </c>
      <c r="F87" s="39">
        <v>218.1</v>
      </c>
      <c r="G87" s="39">
        <f>42.2+0</f>
        <v>42.2</v>
      </c>
      <c r="H87" s="39">
        <v>372.1</v>
      </c>
      <c r="I87" s="39">
        <v>12932.9</v>
      </c>
      <c r="J87" s="40">
        <v>39.188000000000002</v>
      </c>
      <c r="K87" s="39">
        <f>474.1+7017.5</f>
        <v>7491.6</v>
      </c>
      <c r="L87" s="39">
        <v>6416.7</v>
      </c>
      <c r="M87" s="41">
        <v>29.861000000000001</v>
      </c>
      <c r="N87" s="41">
        <v>551.39400000000001</v>
      </c>
      <c r="O87" s="96">
        <f t="shared" si="8"/>
        <v>33093.542999999998</v>
      </c>
      <c r="P87" s="150"/>
      <c r="Q87" s="32"/>
    </row>
    <row r="88" spans="2:19" ht="17.25" hidden="1" customHeight="1" outlineLevel="1" x14ac:dyDescent="0.25">
      <c r="B88" s="21" t="s">
        <v>31</v>
      </c>
      <c r="C88" s="48">
        <v>766</v>
      </c>
      <c r="D88" s="37">
        <v>4815</v>
      </c>
      <c r="E88" s="18">
        <f t="shared" si="9"/>
        <v>5581</v>
      </c>
      <c r="F88" s="37">
        <v>152</v>
      </c>
      <c r="G88" s="37">
        <f>55+58</f>
        <v>113</v>
      </c>
      <c r="H88" s="37">
        <v>460</v>
      </c>
      <c r="I88" s="37">
        <v>16962</v>
      </c>
      <c r="J88" s="37">
        <v>32.802</v>
      </c>
      <c r="K88" s="37">
        <f>768+6289</f>
        <v>7057</v>
      </c>
      <c r="L88" s="37">
        <v>9632</v>
      </c>
      <c r="M88" s="37">
        <v>1.94</v>
      </c>
      <c r="N88" s="37">
        <v>598.09799999999996</v>
      </c>
      <c r="O88" s="96">
        <f t="shared" si="8"/>
        <v>40589.839999999997</v>
      </c>
      <c r="P88" s="151"/>
      <c r="Q88" s="31"/>
      <c r="R88" s="8"/>
      <c r="S88" s="8"/>
    </row>
    <row r="89" spans="2:19" ht="17.25" hidden="1" customHeight="1" outlineLevel="1" x14ac:dyDescent="0.25">
      <c r="B89" s="21" t="s">
        <v>32</v>
      </c>
      <c r="C89" s="48">
        <v>958</v>
      </c>
      <c r="D89" s="37">
        <v>5082</v>
      </c>
      <c r="E89" s="18">
        <f>+D89+C89</f>
        <v>6040</v>
      </c>
      <c r="F89" s="37">
        <v>49</v>
      </c>
      <c r="G89" s="37">
        <f>24+67</f>
        <v>91</v>
      </c>
      <c r="H89" s="37">
        <v>264</v>
      </c>
      <c r="I89" s="37">
        <v>17150</v>
      </c>
      <c r="J89" s="37">
        <v>13.215</v>
      </c>
      <c r="K89" s="37">
        <f>629+4515</f>
        <v>5144</v>
      </c>
      <c r="L89" s="37">
        <v>6465</v>
      </c>
      <c r="M89" s="37">
        <v>22.905000000000001</v>
      </c>
      <c r="N89" s="37">
        <v>627.94899999999996</v>
      </c>
      <c r="O89" s="96">
        <f>SUM(E89:N89)</f>
        <v>35867.068999999996</v>
      </c>
      <c r="P89" s="151"/>
      <c r="Q89" s="31"/>
      <c r="R89" s="8"/>
      <c r="S89" s="8"/>
    </row>
    <row r="90" spans="2:19" ht="17.25" hidden="1" customHeight="1" outlineLevel="1" x14ac:dyDescent="0.25">
      <c r="B90" s="21" t="s">
        <v>33</v>
      </c>
      <c r="C90" s="48">
        <v>1302</v>
      </c>
      <c r="D90" s="37">
        <v>5153</v>
      </c>
      <c r="E90" s="18">
        <f>+D90+C90</f>
        <v>6455</v>
      </c>
      <c r="F90" s="37">
        <v>249</v>
      </c>
      <c r="G90" s="37">
        <f>85+123</f>
        <v>208</v>
      </c>
      <c r="H90" s="37">
        <v>344</v>
      </c>
      <c r="I90" s="37">
        <v>14245</v>
      </c>
      <c r="J90" s="37">
        <v>91.641000000000005</v>
      </c>
      <c r="K90" s="37">
        <f>794+4463</f>
        <v>5257</v>
      </c>
      <c r="L90" s="37">
        <v>7075</v>
      </c>
      <c r="M90" s="37">
        <v>0.04</v>
      </c>
      <c r="N90" s="37">
        <v>611.83000000000004</v>
      </c>
      <c r="O90" s="96">
        <f>SUM(E90:N90)+1</f>
        <v>34537.511000000006</v>
      </c>
      <c r="P90" s="151"/>
      <c r="Q90" s="31"/>
      <c r="R90" s="8"/>
      <c r="S90" s="8"/>
    </row>
    <row r="91" spans="2:19" ht="17.25" hidden="1" customHeight="1" outlineLevel="1" x14ac:dyDescent="0.25">
      <c r="B91" s="21" t="s">
        <v>34</v>
      </c>
      <c r="C91" s="48">
        <v>1051</v>
      </c>
      <c r="D91" s="37">
        <v>6181</v>
      </c>
      <c r="E91" s="18">
        <f>+D91+C91</f>
        <v>7232</v>
      </c>
      <c r="F91" s="37">
        <f>116+0.3</f>
        <v>116.3</v>
      </c>
      <c r="G91" s="37">
        <f>24+110</f>
        <v>134</v>
      </c>
      <c r="H91" s="37">
        <f>687-0.3</f>
        <v>686.7</v>
      </c>
      <c r="I91" s="37">
        <v>13077</v>
      </c>
      <c r="J91" s="37">
        <v>11.96</v>
      </c>
      <c r="K91" s="37">
        <f>783+5102</f>
        <v>5885</v>
      </c>
      <c r="L91" s="37">
        <f>7110</f>
        <v>7110</v>
      </c>
      <c r="M91" s="37">
        <v>2.5499999999999998</v>
      </c>
      <c r="N91" s="37">
        <v>656.39</v>
      </c>
      <c r="O91" s="96">
        <f>SUM(E91:N91)-2</f>
        <v>34909.9</v>
      </c>
      <c r="P91" s="151"/>
      <c r="Q91" s="31"/>
      <c r="R91" s="8"/>
      <c r="S91" s="8"/>
    </row>
    <row r="92" spans="2:19" ht="17.25" hidden="1" customHeight="1" outlineLevel="1" x14ac:dyDescent="0.25">
      <c r="B92" s="21" t="s">
        <v>35</v>
      </c>
      <c r="C92" s="48">
        <v>1020</v>
      </c>
      <c r="D92" s="37">
        <v>5774</v>
      </c>
      <c r="E92" s="18">
        <f>+D92+C92</f>
        <v>6794</v>
      </c>
      <c r="F92" s="37">
        <f>139+0.2</f>
        <v>139.19999999999999</v>
      </c>
      <c r="G92" s="37">
        <f>62+23</f>
        <v>85</v>
      </c>
      <c r="H92" s="37">
        <f>255-0.2</f>
        <v>254.8</v>
      </c>
      <c r="I92" s="37">
        <v>14397</v>
      </c>
      <c r="J92" s="37">
        <v>32.180999999999997</v>
      </c>
      <c r="K92" s="37">
        <f>491+4393</f>
        <v>4884</v>
      </c>
      <c r="L92" s="37">
        <v>6149</v>
      </c>
      <c r="M92" s="37">
        <v>17.274000000000001</v>
      </c>
      <c r="N92" s="37">
        <v>578.86</v>
      </c>
      <c r="O92" s="96">
        <f>SUM(E92:N92)+1</f>
        <v>33332.315000000002</v>
      </c>
      <c r="P92" s="151"/>
      <c r="Q92" s="31"/>
      <c r="R92" s="8"/>
      <c r="S92" s="8"/>
    </row>
    <row r="93" spans="2:19" ht="17.25" hidden="1" customHeight="1" outlineLevel="1" collapsed="1" x14ac:dyDescent="0.2">
      <c r="B93" s="51">
        <v>2004</v>
      </c>
      <c r="C93" s="10">
        <f t="shared" ref="C93:O93" si="11">SUM(C147:C158)</f>
        <v>30741.800000000003</v>
      </c>
      <c r="D93" s="34">
        <f t="shared" si="11"/>
        <v>114610.10000000002</v>
      </c>
      <c r="E93" s="111">
        <f t="shared" si="11"/>
        <v>145351.9</v>
      </c>
      <c r="F93" s="10">
        <f t="shared" si="11"/>
        <v>2554.1999999999998</v>
      </c>
      <c r="G93" s="34">
        <f t="shared" si="11"/>
        <v>9246</v>
      </c>
      <c r="H93" s="34">
        <f t="shared" si="11"/>
        <v>9312.6000000000022</v>
      </c>
      <c r="I93" s="34">
        <f t="shared" si="11"/>
        <v>151643.40000000002</v>
      </c>
      <c r="J93" s="34">
        <f t="shared" si="11"/>
        <v>354.4</v>
      </c>
      <c r="K93" s="34">
        <f t="shared" si="11"/>
        <v>91224.1</v>
      </c>
      <c r="L93" s="34">
        <f t="shared" si="11"/>
        <v>33692.199999999997</v>
      </c>
      <c r="M93" s="34">
        <f t="shared" si="11"/>
        <v>2049.6799999999998</v>
      </c>
      <c r="N93" s="34">
        <f t="shared" si="11"/>
        <v>10343.25</v>
      </c>
      <c r="O93" s="96">
        <f t="shared" si="11"/>
        <v>455771.73</v>
      </c>
      <c r="P93" s="151"/>
      <c r="Q93" s="31"/>
      <c r="R93" s="8"/>
      <c r="S93" s="8"/>
    </row>
    <row r="94" spans="2:19" ht="17.25" hidden="1" customHeight="1" outlineLevel="1" x14ac:dyDescent="0.2">
      <c r="B94" s="51">
        <v>2005</v>
      </c>
      <c r="C94" s="10">
        <f t="shared" ref="C94:O94" si="12">SUM(C161:C172)</f>
        <v>23854.631670000002</v>
      </c>
      <c r="D94" s="34">
        <f t="shared" si="12"/>
        <v>101042.91721000003</v>
      </c>
      <c r="E94" s="117">
        <f t="shared" si="12"/>
        <v>124897.54888000002</v>
      </c>
      <c r="F94" s="10">
        <f t="shared" si="12"/>
        <v>7427.4967399999996</v>
      </c>
      <c r="G94" s="34">
        <f t="shared" si="12"/>
        <v>17936.007879999997</v>
      </c>
      <c r="H94" s="34">
        <f t="shared" si="12"/>
        <v>10752.074840000001</v>
      </c>
      <c r="I94" s="34">
        <f t="shared" si="12"/>
        <v>200147.54659000001</v>
      </c>
      <c r="J94" s="34">
        <f t="shared" si="12"/>
        <v>130.92223999999999</v>
      </c>
      <c r="K94" s="34">
        <f t="shared" si="12"/>
        <v>92361.144510000013</v>
      </c>
      <c r="L94" s="34">
        <f t="shared" si="12"/>
        <v>77772.94154</v>
      </c>
      <c r="M94" s="34">
        <f t="shared" si="12"/>
        <v>1282.6863599999999</v>
      </c>
      <c r="N94" s="34">
        <f t="shared" si="12"/>
        <v>11594.688299999987</v>
      </c>
      <c r="O94" s="96">
        <f t="shared" si="12"/>
        <v>544303.05787999998</v>
      </c>
      <c r="P94" s="151"/>
      <c r="Q94" s="31"/>
      <c r="R94" s="8"/>
      <c r="S94" s="8"/>
    </row>
    <row r="95" spans="2:19" ht="17.25" hidden="1" customHeight="1" outlineLevel="1" x14ac:dyDescent="0.2">
      <c r="B95" s="51">
        <v>2006</v>
      </c>
      <c r="C95" s="10">
        <f>SUM(C175:C186)</f>
        <v>27988.202730000001</v>
      </c>
      <c r="D95" s="34">
        <f t="shared" ref="D95:O95" si="13">SUM(D175:D186)</f>
        <v>112632.92862999999</v>
      </c>
      <c r="E95" s="117">
        <f t="shared" si="13"/>
        <v>140621.13136</v>
      </c>
      <c r="F95" s="10">
        <f t="shared" si="13"/>
        <v>16387.94066</v>
      </c>
      <c r="G95" s="34">
        <f t="shared" si="13"/>
        <v>27895.351409999999</v>
      </c>
      <c r="H95" s="34">
        <f t="shared" si="13"/>
        <v>14111.369090000002</v>
      </c>
      <c r="I95" s="34">
        <f t="shared" si="13"/>
        <v>525647.76407999999</v>
      </c>
      <c r="J95" s="34">
        <f t="shared" si="13"/>
        <v>1270.8786399999999</v>
      </c>
      <c r="K95" s="34">
        <f t="shared" si="13"/>
        <v>169892.96565000003</v>
      </c>
      <c r="L95" s="34">
        <f t="shared" si="13"/>
        <v>121876.36415999997</v>
      </c>
      <c r="M95" s="34">
        <f t="shared" si="13"/>
        <v>1880.3832799999998</v>
      </c>
      <c r="N95" s="34">
        <f t="shared" si="13"/>
        <v>8861.2820600000014</v>
      </c>
      <c r="O95" s="96">
        <f t="shared" si="13"/>
        <v>1028445.43039</v>
      </c>
      <c r="P95" s="151"/>
      <c r="Q95" s="31"/>
      <c r="R95" s="8"/>
      <c r="S95" s="8"/>
    </row>
    <row r="96" spans="2:19" ht="18" hidden="1" customHeight="1" outlineLevel="1" x14ac:dyDescent="0.25">
      <c r="B96" s="51">
        <v>2007</v>
      </c>
      <c r="C96" s="48">
        <f t="shared" ref="C96:O96" si="14">C188</f>
        <v>36594.7935</v>
      </c>
      <c r="D96" s="37">
        <f t="shared" si="14"/>
        <v>176622.92895999999</v>
      </c>
      <c r="E96" s="18">
        <f t="shared" si="14"/>
        <v>213217.72246000002</v>
      </c>
      <c r="F96" s="37">
        <f t="shared" si="14"/>
        <v>21983.256989999998</v>
      </c>
      <c r="G96" s="37">
        <f t="shared" si="14"/>
        <v>25940.588890000003</v>
      </c>
      <c r="H96" s="37">
        <f t="shared" si="14"/>
        <v>60615.48373</v>
      </c>
      <c r="I96" s="37">
        <f t="shared" si="14"/>
        <v>696544.24183000007</v>
      </c>
      <c r="J96" s="37">
        <f t="shared" si="14"/>
        <v>4677.7803900000008</v>
      </c>
      <c r="K96" s="37">
        <f t="shared" si="14"/>
        <v>226552.23491</v>
      </c>
      <c r="L96" s="37">
        <f t="shared" si="14"/>
        <v>122902.65362</v>
      </c>
      <c r="M96" s="37">
        <f t="shared" si="14"/>
        <v>2285.5495700000001</v>
      </c>
      <c r="N96" s="37">
        <f t="shared" si="14"/>
        <v>12756.619809999998</v>
      </c>
      <c r="O96" s="98">
        <f t="shared" si="14"/>
        <v>1387476.1321999999</v>
      </c>
      <c r="P96" s="151"/>
      <c r="Q96" s="31"/>
      <c r="R96" s="8"/>
      <c r="S96" s="8"/>
    </row>
    <row r="97" spans="1:19" ht="18" hidden="1" customHeight="1" collapsed="1" x14ac:dyDescent="0.25">
      <c r="B97" s="51">
        <v>2008</v>
      </c>
      <c r="C97" s="48">
        <f t="shared" ref="C97:O97" si="15">C202</f>
        <v>55295.033290000007</v>
      </c>
      <c r="D97" s="37">
        <f t="shared" si="15"/>
        <v>226400.99924</v>
      </c>
      <c r="E97" s="18">
        <f t="shared" si="15"/>
        <v>281696.03253000003</v>
      </c>
      <c r="F97" s="37">
        <f t="shared" si="15"/>
        <v>22795.851869999999</v>
      </c>
      <c r="G97" s="37">
        <f t="shared" si="15"/>
        <v>24401.052319999999</v>
      </c>
      <c r="H97" s="37">
        <f t="shared" si="15"/>
        <v>169027.31389999998</v>
      </c>
      <c r="I97" s="37">
        <f t="shared" si="15"/>
        <v>740752.50280999998</v>
      </c>
      <c r="J97" s="37">
        <f t="shared" si="15"/>
        <v>5526.5892300000014</v>
      </c>
      <c r="K97" s="37">
        <f t="shared" si="15"/>
        <v>525612.61609999998</v>
      </c>
      <c r="L97" s="37">
        <f t="shared" si="15"/>
        <v>142205.71472000002</v>
      </c>
      <c r="M97" s="37">
        <f t="shared" si="15"/>
        <v>6149.9779699999999</v>
      </c>
      <c r="N97" s="37">
        <f t="shared" si="15"/>
        <v>14130.677660000003</v>
      </c>
      <c r="O97" s="98">
        <f t="shared" si="15"/>
        <v>1932298.32911</v>
      </c>
      <c r="P97" s="151"/>
      <c r="Q97" s="31"/>
      <c r="R97" s="8"/>
      <c r="S97" s="8"/>
    </row>
    <row r="98" spans="1:19" ht="18" customHeight="1" x14ac:dyDescent="0.25">
      <c r="B98" s="51">
        <v>2009</v>
      </c>
      <c r="C98" s="48">
        <v>31529.359530000005</v>
      </c>
      <c r="D98" s="72">
        <v>202007.93926000001</v>
      </c>
      <c r="E98" s="18">
        <v>233537.29879</v>
      </c>
      <c r="F98" s="37">
        <v>17828.776289999998</v>
      </c>
      <c r="G98" s="37">
        <v>16400.70479</v>
      </c>
      <c r="H98" s="37">
        <v>138111.88583000001</v>
      </c>
      <c r="I98" s="37">
        <v>689635.14474999998</v>
      </c>
      <c r="J98" s="37">
        <v>3700.1356699999997</v>
      </c>
      <c r="K98" s="37">
        <v>610597.43794000009</v>
      </c>
      <c r="L98" s="37">
        <v>116452.17230999999</v>
      </c>
      <c r="M98" s="37">
        <v>2961.8316699999996</v>
      </c>
      <c r="N98" s="37">
        <v>16895.253789999999</v>
      </c>
      <c r="O98" s="98">
        <v>1846120.6418300003</v>
      </c>
      <c r="P98" s="151"/>
      <c r="Q98" s="31"/>
      <c r="R98" s="8"/>
      <c r="S98" s="8"/>
    </row>
    <row r="99" spans="1:19" ht="18" customHeight="1" x14ac:dyDescent="0.25">
      <c r="B99" s="51">
        <v>2010</v>
      </c>
      <c r="C99" s="75">
        <v>60625.306410000005</v>
      </c>
      <c r="D99" s="76">
        <v>289658.50539999997</v>
      </c>
      <c r="E99" s="118">
        <v>350283.81180999998</v>
      </c>
      <c r="F99" s="67">
        <v>21335.680190000003</v>
      </c>
      <c r="G99" s="67">
        <v>43449.223700000002</v>
      </c>
      <c r="H99" s="67">
        <v>156809.56485000002</v>
      </c>
      <c r="I99" s="67">
        <v>892484.20972000004</v>
      </c>
      <c r="J99" s="67">
        <v>9075.7975999999999</v>
      </c>
      <c r="K99" s="67">
        <v>799594.21985999984</v>
      </c>
      <c r="L99" s="67">
        <v>95280.486170000004</v>
      </c>
      <c r="M99" s="67">
        <v>3171.9291300000004</v>
      </c>
      <c r="N99" s="67">
        <v>24024.12773</v>
      </c>
      <c r="O99" s="98">
        <v>2395509.05076</v>
      </c>
      <c r="P99" s="151"/>
      <c r="Q99" s="31"/>
      <c r="R99" s="8"/>
      <c r="S99" s="8"/>
    </row>
    <row r="100" spans="1:19" ht="18" customHeight="1" x14ac:dyDescent="0.25">
      <c r="B100" s="51">
        <v>2011</v>
      </c>
      <c r="C100" s="75">
        <v>68464.510760000005</v>
      </c>
      <c r="D100" s="76">
        <v>385345.92819000001</v>
      </c>
      <c r="E100" s="118">
        <v>453810.43894999998</v>
      </c>
      <c r="F100" s="67">
        <v>19898.879199999999</v>
      </c>
      <c r="G100" s="67">
        <v>57817.846390000006</v>
      </c>
      <c r="H100" s="67">
        <v>240968.97222</v>
      </c>
      <c r="I100" s="67">
        <v>946453.87803000014</v>
      </c>
      <c r="J100" s="67">
        <v>11316.658620000002</v>
      </c>
      <c r="K100" s="67">
        <v>1379817.4863500001</v>
      </c>
      <c r="L100" s="67">
        <v>272595.78724999999</v>
      </c>
      <c r="M100" s="67">
        <v>9630.7745300000006</v>
      </c>
      <c r="N100" s="67">
        <v>36737.659889999995</v>
      </c>
      <c r="O100" s="98">
        <v>3429048.3814300001</v>
      </c>
      <c r="P100" s="151"/>
      <c r="Q100" s="31"/>
      <c r="R100" s="8"/>
      <c r="S100" s="8"/>
    </row>
    <row r="101" spans="1:19" ht="18" customHeight="1" x14ac:dyDescent="0.25">
      <c r="A101" s="70"/>
      <c r="B101" s="51">
        <v>2012</v>
      </c>
      <c r="C101" s="75">
        <v>56779.271889999996</v>
      </c>
      <c r="D101" s="76">
        <v>291454.95974000002</v>
      </c>
      <c r="E101" s="98">
        <v>348234.23163000005</v>
      </c>
      <c r="F101" s="75">
        <v>22020.49584</v>
      </c>
      <c r="G101" s="67">
        <v>64301.049580000006</v>
      </c>
      <c r="H101" s="67">
        <v>157788.93066999997</v>
      </c>
      <c r="I101" s="67">
        <v>739438.20572000009</v>
      </c>
      <c r="J101" s="67">
        <v>39348.757729999998</v>
      </c>
      <c r="K101" s="67">
        <v>1198200.91557</v>
      </c>
      <c r="L101" s="67">
        <v>1095174.6974599999</v>
      </c>
      <c r="M101" s="67">
        <v>7934.6322</v>
      </c>
      <c r="N101" s="67">
        <v>71960.56495</v>
      </c>
      <c r="O101" s="98">
        <v>3744402.48135</v>
      </c>
      <c r="P101" s="151"/>
      <c r="Q101" s="31"/>
      <c r="R101" s="73"/>
      <c r="S101" s="60"/>
    </row>
    <row r="102" spans="1:19" ht="18" hidden="1" customHeight="1" x14ac:dyDescent="0.25">
      <c r="A102" s="70"/>
      <c r="B102" s="51">
        <v>2013</v>
      </c>
      <c r="C102" s="75">
        <v>36358.189550000003</v>
      </c>
      <c r="D102" s="67">
        <v>333789.74822000001</v>
      </c>
      <c r="E102" s="118">
        <v>370147.93777000002</v>
      </c>
      <c r="F102" s="67">
        <v>30172.998829999997</v>
      </c>
      <c r="G102" s="67">
        <v>51682.79045</v>
      </c>
      <c r="H102" s="67">
        <v>168298.13283000002</v>
      </c>
      <c r="I102" s="67">
        <v>762374.73478000017</v>
      </c>
      <c r="J102" s="67">
        <v>49053.629390000002</v>
      </c>
      <c r="K102" s="67">
        <v>1007680.4589300001</v>
      </c>
      <c r="L102" s="67">
        <v>561368.69841000007</v>
      </c>
      <c r="M102" s="67">
        <v>3688.3405299999995</v>
      </c>
      <c r="N102" s="67">
        <v>72412.66617000007</v>
      </c>
      <c r="O102" s="98">
        <v>3076880.38809</v>
      </c>
      <c r="P102" s="151"/>
      <c r="Q102" s="31"/>
      <c r="R102" s="73"/>
      <c r="S102" s="60"/>
    </row>
    <row r="103" spans="1:19" ht="18" hidden="1" customHeight="1" x14ac:dyDescent="0.25">
      <c r="A103" s="70"/>
      <c r="B103" s="51" t="s">
        <v>52</v>
      </c>
      <c r="C103" s="75">
        <v>20175.037759999999</v>
      </c>
      <c r="D103" s="67">
        <v>345319.45142</v>
      </c>
      <c r="E103" s="118">
        <v>365494.48917999998</v>
      </c>
      <c r="F103" s="67">
        <v>28449.49987</v>
      </c>
      <c r="G103" s="67">
        <v>39288.11406</v>
      </c>
      <c r="H103" s="67">
        <v>160372.04079000003</v>
      </c>
      <c r="I103" s="67">
        <v>984484.61666000006</v>
      </c>
      <c r="J103" s="67">
        <v>60014.469110000005</v>
      </c>
      <c r="K103" s="67">
        <v>832839.47757999995</v>
      </c>
      <c r="L103" s="67">
        <v>1384254.3387500001</v>
      </c>
      <c r="M103" s="67">
        <v>2938.7856400000001</v>
      </c>
      <c r="N103" s="67">
        <v>70696.383079999912</v>
      </c>
      <c r="O103" s="98">
        <v>3928832.2147199996</v>
      </c>
      <c r="P103" s="151"/>
      <c r="Q103" s="31"/>
      <c r="R103" s="73"/>
      <c r="S103" s="60"/>
    </row>
    <row r="104" spans="1:19" ht="18" customHeight="1" x14ac:dyDescent="0.25">
      <c r="A104" s="70"/>
      <c r="B104" s="51"/>
      <c r="C104" s="75"/>
      <c r="D104" s="67"/>
      <c r="E104" s="118"/>
      <c r="F104" s="67"/>
      <c r="G104" s="67"/>
      <c r="H104" s="67"/>
      <c r="I104" s="67"/>
      <c r="J104" s="67"/>
      <c r="K104" s="67"/>
      <c r="L104" s="67"/>
      <c r="M104" s="67"/>
      <c r="N104" s="67"/>
      <c r="O104" s="98"/>
      <c r="P104" s="151"/>
      <c r="Q104" s="31"/>
      <c r="R104" s="73"/>
      <c r="S104" s="60"/>
    </row>
    <row r="105" spans="1:19" ht="18" hidden="1" customHeight="1" x14ac:dyDescent="0.25">
      <c r="B105" s="51">
        <v>2001</v>
      </c>
      <c r="C105" s="75">
        <v>5160.8</v>
      </c>
      <c r="D105" s="37">
        <v>50804.600000000006</v>
      </c>
      <c r="E105" s="119">
        <v>55965.4</v>
      </c>
      <c r="F105" s="48">
        <v>4024.3</v>
      </c>
      <c r="G105" s="37">
        <v>1790.2</v>
      </c>
      <c r="H105" s="37">
        <v>4047.58</v>
      </c>
      <c r="I105" s="37">
        <v>120621.4</v>
      </c>
      <c r="J105" s="37">
        <v>35.04</v>
      </c>
      <c r="K105" s="37">
        <v>52743.5</v>
      </c>
      <c r="L105" s="37">
        <v>86160</v>
      </c>
      <c r="M105" s="37">
        <v>262.48</v>
      </c>
      <c r="N105" s="37">
        <v>8883.9</v>
      </c>
      <c r="O105" s="98">
        <v>334533.80000000005</v>
      </c>
      <c r="P105" s="151"/>
      <c r="Q105" s="31"/>
      <c r="R105" s="37"/>
      <c r="S105" s="8"/>
    </row>
    <row r="106" spans="1:19" ht="18" hidden="1" customHeight="1" x14ac:dyDescent="0.25">
      <c r="B106" s="144" t="s">
        <v>24</v>
      </c>
      <c r="C106" s="75">
        <v>655.7</v>
      </c>
      <c r="D106" s="37">
        <v>5251</v>
      </c>
      <c r="E106" s="18">
        <v>5906.7</v>
      </c>
      <c r="F106" s="37">
        <v>228</v>
      </c>
      <c r="G106" s="37">
        <v>68</v>
      </c>
      <c r="H106" s="37">
        <v>333</v>
      </c>
      <c r="I106" s="37">
        <v>10306</v>
      </c>
      <c r="J106" s="37">
        <v>0</v>
      </c>
      <c r="K106" s="37">
        <v>4934</v>
      </c>
      <c r="L106" s="37">
        <v>8296</v>
      </c>
      <c r="M106" s="37">
        <v>3</v>
      </c>
      <c r="N106" s="37">
        <v>391</v>
      </c>
      <c r="O106" s="96">
        <v>30465.7</v>
      </c>
      <c r="P106" s="151"/>
      <c r="Q106" s="31"/>
      <c r="R106" s="37"/>
      <c r="S106" s="8"/>
    </row>
    <row r="107" spans="1:19" ht="18" hidden="1" customHeight="1" x14ac:dyDescent="0.25">
      <c r="B107" s="21" t="s">
        <v>25</v>
      </c>
      <c r="C107" s="48">
        <v>883</v>
      </c>
      <c r="D107" s="37">
        <v>4500</v>
      </c>
      <c r="E107" s="18">
        <v>5383</v>
      </c>
      <c r="F107" s="37">
        <v>329.3</v>
      </c>
      <c r="G107" s="37">
        <v>121</v>
      </c>
      <c r="H107" s="37">
        <v>249.04</v>
      </c>
      <c r="I107" s="37">
        <v>8894</v>
      </c>
      <c r="J107" s="37">
        <v>0</v>
      </c>
      <c r="K107" s="37">
        <v>3262</v>
      </c>
      <c r="L107" s="37">
        <v>4210</v>
      </c>
      <c r="M107" s="37">
        <v>22.96</v>
      </c>
      <c r="N107" s="37">
        <v>359</v>
      </c>
      <c r="O107" s="96">
        <v>22830.3</v>
      </c>
      <c r="P107" s="151"/>
      <c r="Q107" s="31"/>
      <c r="R107" s="37"/>
      <c r="S107" s="8"/>
    </row>
    <row r="108" spans="1:19" ht="18" hidden="1" customHeight="1" x14ac:dyDescent="0.25">
      <c r="B108" s="21" t="s">
        <v>26</v>
      </c>
      <c r="C108" s="48">
        <v>621.70000000000005</v>
      </c>
      <c r="D108" s="37">
        <v>5930</v>
      </c>
      <c r="E108" s="18">
        <v>6551.7</v>
      </c>
      <c r="F108" s="37">
        <v>277</v>
      </c>
      <c r="G108" s="37">
        <v>185</v>
      </c>
      <c r="H108" s="37">
        <v>356</v>
      </c>
      <c r="I108" s="37">
        <v>11323</v>
      </c>
      <c r="J108" s="37">
        <v>0</v>
      </c>
      <c r="K108" s="37">
        <v>6082</v>
      </c>
      <c r="L108" s="37">
        <v>6947</v>
      </c>
      <c r="M108" s="37">
        <v>0</v>
      </c>
      <c r="N108" s="37">
        <v>415</v>
      </c>
      <c r="O108" s="96">
        <v>32136.7</v>
      </c>
      <c r="P108" s="151"/>
      <c r="Q108" s="31"/>
      <c r="R108" s="37"/>
      <c r="S108" s="8"/>
    </row>
    <row r="109" spans="1:19" ht="18" hidden="1" customHeight="1" x14ac:dyDescent="0.25">
      <c r="B109" s="21" t="s">
        <v>27</v>
      </c>
      <c r="C109" s="48">
        <v>695</v>
      </c>
      <c r="D109" s="37">
        <v>6195.9</v>
      </c>
      <c r="E109" s="18">
        <v>6890.9</v>
      </c>
      <c r="F109" s="37">
        <v>379.5</v>
      </c>
      <c r="G109" s="37">
        <v>44</v>
      </c>
      <c r="H109" s="37">
        <v>104.1</v>
      </c>
      <c r="I109" s="37">
        <v>9307</v>
      </c>
      <c r="J109" s="37">
        <v>9.7769999999999992</v>
      </c>
      <c r="K109" s="37">
        <v>3257.6</v>
      </c>
      <c r="L109" s="37">
        <v>6210.9</v>
      </c>
      <c r="M109" s="37">
        <v>41.76</v>
      </c>
      <c r="N109" s="37">
        <v>632</v>
      </c>
      <c r="O109" s="96">
        <v>26877.536999999993</v>
      </c>
      <c r="P109" s="151"/>
      <c r="Q109" s="31"/>
      <c r="R109" s="37"/>
      <c r="S109" s="8"/>
    </row>
    <row r="110" spans="1:19" ht="18" hidden="1" customHeight="1" x14ac:dyDescent="0.25">
      <c r="B110" s="21" t="s">
        <v>28</v>
      </c>
      <c r="C110" s="48">
        <v>636.29999999999995</v>
      </c>
      <c r="D110" s="37">
        <v>5021.2</v>
      </c>
      <c r="E110" s="18">
        <v>5657.5</v>
      </c>
      <c r="F110" s="37">
        <v>276.8</v>
      </c>
      <c r="G110" s="37">
        <v>94</v>
      </c>
      <c r="H110" s="37">
        <v>470.74</v>
      </c>
      <c r="I110" s="37">
        <v>7822.7</v>
      </c>
      <c r="J110" s="37">
        <v>0</v>
      </c>
      <c r="K110" s="37">
        <v>4529.3</v>
      </c>
      <c r="L110" s="37">
        <v>8657.2999999999993</v>
      </c>
      <c r="M110" s="37">
        <v>25.98</v>
      </c>
      <c r="N110" s="37">
        <v>433.40000000000003</v>
      </c>
      <c r="O110" s="96">
        <v>27967.72</v>
      </c>
      <c r="P110" s="151"/>
      <c r="Q110" s="31"/>
      <c r="R110" s="37"/>
      <c r="S110" s="8"/>
    </row>
    <row r="111" spans="1:19" ht="18" hidden="1" customHeight="1" x14ac:dyDescent="0.25">
      <c r="B111" s="21" t="s">
        <v>29</v>
      </c>
      <c r="C111" s="48">
        <v>520.9</v>
      </c>
      <c r="D111" s="37">
        <v>3362.5</v>
      </c>
      <c r="E111" s="18">
        <v>3883.4</v>
      </c>
      <c r="F111" s="37">
        <v>358.9</v>
      </c>
      <c r="G111" s="37">
        <v>189.7</v>
      </c>
      <c r="H111" s="37">
        <v>277.09999999999997</v>
      </c>
      <c r="I111" s="37">
        <v>7209.4</v>
      </c>
      <c r="J111" s="37">
        <v>0</v>
      </c>
      <c r="K111" s="37">
        <v>2907.9</v>
      </c>
      <c r="L111" s="37">
        <v>6951</v>
      </c>
      <c r="M111" s="37">
        <v>10</v>
      </c>
      <c r="N111" s="37">
        <v>1170.8</v>
      </c>
      <c r="O111" s="96">
        <v>22958.2</v>
      </c>
      <c r="P111" s="151"/>
      <c r="Q111" s="31"/>
      <c r="R111" s="37"/>
      <c r="S111" s="8"/>
    </row>
    <row r="112" spans="1:19" ht="18" hidden="1" customHeight="1" x14ac:dyDescent="0.25">
      <c r="B112" s="21" t="s">
        <v>30</v>
      </c>
      <c r="C112" s="37">
        <v>650.20000000000005</v>
      </c>
      <c r="D112" s="37">
        <v>4084</v>
      </c>
      <c r="E112" s="18">
        <v>4734.2</v>
      </c>
      <c r="F112" s="48">
        <v>264.8</v>
      </c>
      <c r="G112" s="37">
        <v>152.5</v>
      </c>
      <c r="H112" s="37">
        <v>335.59999999999997</v>
      </c>
      <c r="I112" s="37">
        <v>11348.3</v>
      </c>
      <c r="J112" s="37">
        <v>14.534000000000001</v>
      </c>
      <c r="K112" s="37">
        <v>3691.5</v>
      </c>
      <c r="L112" s="37">
        <v>4730.8</v>
      </c>
      <c r="M112" s="37">
        <v>40.86</v>
      </c>
      <c r="N112" s="37">
        <v>889.9</v>
      </c>
      <c r="O112" s="96">
        <v>26202.994000000002</v>
      </c>
      <c r="P112" s="151"/>
      <c r="Q112" s="31"/>
      <c r="R112" s="37"/>
      <c r="S112" s="8"/>
    </row>
    <row r="113" spans="1:19" ht="18" hidden="1" customHeight="1" x14ac:dyDescent="0.25">
      <c r="B113" s="21" t="s">
        <v>31</v>
      </c>
      <c r="C113" s="37">
        <v>255</v>
      </c>
      <c r="D113" s="37">
        <v>2193</v>
      </c>
      <c r="E113" s="18">
        <v>2448</v>
      </c>
      <c r="F113" s="48">
        <v>470</v>
      </c>
      <c r="G113" s="37">
        <v>92</v>
      </c>
      <c r="H113" s="37">
        <v>358</v>
      </c>
      <c r="I113" s="37">
        <v>10886</v>
      </c>
      <c r="J113" s="37">
        <v>0</v>
      </c>
      <c r="K113" s="37">
        <v>4549.1000000000004</v>
      </c>
      <c r="L113" s="37">
        <v>6033</v>
      </c>
      <c r="M113" s="37">
        <v>26.96</v>
      </c>
      <c r="N113" s="37">
        <v>704.8</v>
      </c>
      <c r="O113" s="96">
        <v>25567.859999999997</v>
      </c>
      <c r="P113" s="151"/>
      <c r="Q113" s="31"/>
      <c r="R113" s="37"/>
      <c r="S113" s="8"/>
    </row>
    <row r="114" spans="1:19" ht="18" hidden="1" customHeight="1" x14ac:dyDescent="0.25">
      <c r="B114" s="21" t="s">
        <v>32</v>
      </c>
      <c r="C114" s="37">
        <v>162</v>
      </c>
      <c r="D114" s="37">
        <v>3582</v>
      </c>
      <c r="E114" s="18">
        <v>3744</v>
      </c>
      <c r="F114" s="48">
        <v>251</v>
      </c>
      <c r="G114" s="37">
        <v>179</v>
      </c>
      <c r="H114" s="37">
        <v>486</v>
      </c>
      <c r="I114" s="37">
        <v>15449</v>
      </c>
      <c r="J114" s="37">
        <v>0</v>
      </c>
      <c r="K114" s="37">
        <v>7771</v>
      </c>
      <c r="L114" s="37">
        <v>8664</v>
      </c>
      <c r="M114" s="37">
        <v>37.96</v>
      </c>
      <c r="N114" s="37">
        <v>703</v>
      </c>
      <c r="O114" s="96">
        <v>37284.959999999999</v>
      </c>
      <c r="P114" s="151"/>
      <c r="Q114" s="31"/>
      <c r="R114" s="37"/>
      <c r="S114" s="8"/>
    </row>
    <row r="115" spans="1:19" ht="18" hidden="1" customHeight="1" x14ac:dyDescent="0.25">
      <c r="B115" s="21" t="s">
        <v>33</v>
      </c>
      <c r="C115" s="37">
        <v>38</v>
      </c>
      <c r="D115" s="37">
        <v>3522</v>
      </c>
      <c r="E115" s="18">
        <v>3560</v>
      </c>
      <c r="F115" s="48">
        <v>293</v>
      </c>
      <c r="G115" s="37">
        <v>208</v>
      </c>
      <c r="H115" s="37">
        <v>518</v>
      </c>
      <c r="I115" s="37">
        <v>7938</v>
      </c>
      <c r="J115" s="37">
        <v>0</v>
      </c>
      <c r="K115" s="37">
        <v>4377</v>
      </c>
      <c r="L115" s="37">
        <v>8847</v>
      </c>
      <c r="M115" s="37">
        <v>5</v>
      </c>
      <c r="N115" s="37">
        <v>627</v>
      </c>
      <c r="O115" s="96">
        <v>26373</v>
      </c>
      <c r="P115" s="151"/>
      <c r="Q115" s="31"/>
      <c r="R115" s="37"/>
      <c r="S115" s="8"/>
    </row>
    <row r="116" spans="1:19" ht="18" hidden="1" customHeight="1" x14ac:dyDescent="0.25">
      <c r="B116" s="21" t="s">
        <v>34</v>
      </c>
      <c r="C116" s="48">
        <v>43</v>
      </c>
      <c r="D116" s="37">
        <v>3910</v>
      </c>
      <c r="E116" s="18">
        <v>3953</v>
      </c>
      <c r="F116" s="48">
        <v>575</v>
      </c>
      <c r="G116" s="37">
        <v>203</v>
      </c>
      <c r="H116" s="37">
        <v>160</v>
      </c>
      <c r="I116" s="37">
        <v>10888</v>
      </c>
      <c r="J116" s="37">
        <v>4.657</v>
      </c>
      <c r="K116" s="37">
        <v>4577</v>
      </c>
      <c r="L116" s="37">
        <v>10966</v>
      </c>
      <c r="M116" s="37">
        <v>0</v>
      </c>
      <c r="N116" s="37">
        <v>473</v>
      </c>
      <c r="O116" s="96">
        <v>31799.656999999999</v>
      </c>
      <c r="P116" s="151"/>
      <c r="Q116" s="31"/>
      <c r="R116" s="37"/>
      <c r="S116" s="8"/>
    </row>
    <row r="117" spans="1:19" ht="18" hidden="1" customHeight="1" x14ac:dyDescent="0.25">
      <c r="B117" s="21" t="s">
        <v>35</v>
      </c>
      <c r="C117" s="48">
        <v>0</v>
      </c>
      <c r="D117" s="37">
        <v>3253</v>
      </c>
      <c r="E117" s="18">
        <v>3253</v>
      </c>
      <c r="F117" s="48">
        <v>321</v>
      </c>
      <c r="G117" s="37">
        <v>254</v>
      </c>
      <c r="H117" s="37">
        <v>400</v>
      </c>
      <c r="I117" s="37">
        <v>9250</v>
      </c>
      <c r="J117" s="37">
        <v>6.0720000000000001</v>
      </c>
      <c r="K117" s="37">
        <v>2805.1</v>
      </c>
      <c r="L117" s="37">
        <v>5647</v>
      </c>
      <c r="M117" s="37">
        <v>48</v>
      </c>
      <c r="N117" s="37">
        <v>2085</v>
      </c>
      <c r="O117" s="96">
        <v>24069.171999999999</v>
      </c>
      <c r="P117" s="151"/>
      <c r="Q117" s="31"/>
      <c r="R117" s="37"/>
      <c r="S117" s="8"/>
    </row>
    <row r="118" spans="1:19" ht="18" hidden="1" customHeight="1" x14ac:dyDescent="0.25">
      <c r="B118" s="27">
        <v>2002</v>
      </c>
      <c r="C118" s="37">
        <v>9294.2999999999993</v>
      </c>
      <c r="D118" s="37">
        <v>48501.3</v>
      </c>
      <c r="E118" s="18">
        <v>57795.6</v>
      </c>
      <c r="F118" s="37">
        <v>1577.6999999999998</v>
      </c>
      <c r="G118" s="37">
        <v>3279.16</v>
      </c>
      <c r="H118" s="37">
        <v>4404.79</v>
      </c>
      <c r="I118" s="37">
        <v>111933.69</v>
      </c>
      <c r="J118" s="37">
        <v>204.4</v>
      </c>
      <c r="K118" s="37">
        <v>68471.883000000002</v>
      </c>
      <c r="L118" s="37">
        <v>89651.6</v>
      </c>
      <c r="M118" s="37">
        <v>473.99999999999994</v>
      </c>
      <c r="N118" s="37">
        <v>9845.1170000000002</v>
      </c>
      <c r="O118" s="98">
        <v>347637.94000000006</v>
      </c>
      <c r="P118" s="151"/>
      <c r="Q118" s="31"/>
      <c r="R118" s="37"/>
      <c r="S118" s="59"/>
    </row>
    <row r="119" spans="1:19" ht="18" hidden="1" customHeight="1" x14ac:dyDescent="0.25">
      <c r="B119" s="21" t="s">
        <v>24</v>
      </c>
      <c r="C119" s="48">
        <v>236.4</v>
      </c>
      <c r="D119" s="37">
        <v>4167.8999999999996</v>
      </c>
      <c r="E119" s="18">
        <v>4404.2999999999993</v>
      </c>
      <c r="F119" s="48">
        <v>332</v>
      </c>
      <c r="G119" s="37">
        <v>131.4</v>
      </c>
      <c r="H119" s="37">
        <v>479.5</v>
      </c>
      <c r="I119" s="37">
        <v>9269.6</v>
      </c>
      <c r="J119" s="37">
        <v>16.8</v>
      </c>
      <c r="K119" s="37">
        <v>6395.63</v>
      </c>
      <c r="L119" s="37">
        <v>5459.5</v>
      </c>
      <c r="M119" s="37">
        <v>25.8</v>
      </c>
      <c r="N119" s="37">
        <v>718.08</v>
      </c>
      <c r="O119" s="96">
        <v>27232.61</v>
      </c>
      <c r="P119" s="151"/>
      <c r="Q119" s="31"/>
      <c r="R119" s="34"/>
      <c r="S119" s="60"/>
    </row>
    <row r="120" spans="1:19" ht="18" hidden="1" customHeight="1" x14ac:dyDescent="0.25">
      <c r="B120" s="21" t="s">
        <v>25</v>
      </c>
      <c r="C120" s="48">
        <v>314.3</v>
      </c>
      <c r="D120" s="37">
        <v>4605</v>
      </c>
      <c r="E120" s="18">
        <v>4919.3</v>
      </c>
      <c r="F120" s="48">
        <v>90.1</v>
      </c>
      <c r="G120" s="37">
        <v>117.9</v>
      </c>
      <c r="H120" s="37">
        <v>105.85</v>
      </c>
      <c r="I120" s="37">
        <v>6115.49</v>
      </c>
      <c r="J120" s="37">
        <v>14.8</v>
      </c>
      <c r="K120" s="37">
        <v>2752.973</v>
      </c>
      <c r="L120" s="37">
        <v>6239.5</v>
      </c>
      <c r="M120" s="37">
        <v>82.9</v>
      </c>
      <c r="N120" s="37">
        <v>684.26700000000005</v>
      </c>
      <c r="O120" s="96">
        <v>21123.08</v>
      </c>
      <c r="P120" s="151"/>
      <c r="Q120" s="31"/>
      <c r="R120" s="34"/>
      <c r="S120" s="60"/>
    </row>
    <row r="121" spans="1:19" ht="18" hidden="1" customHeight="1" x14ac:dyDescent="0.25">
      <c r="A121" s="3" t="s">
        <v>48</v>
      </c>
      <c r="B121" s="21" t="s">
        <v>26</v>
      </c>
      <c r="C121" s="48">
        <v>351.6</v>
      </c>
      <c r="D121" s="37">
        <v>4403.5</v>
      </c>
      <c r="E121" s="18">
        <v>4755.1000000000004</v>
      </c>
      <c r="F121" s="48">
        <v>71.900000000000006</v>
      </c>
      <c r="G121" s="37">
        <v>68.900000000000006</v>
      </c>
      <c r="H121" s="37">
        <v>139.97999999999999</v>
      </c>
      <c r="I121" s="37">
        <v>5527.3</v>
      </c>
      <c r="J121" s="37">
        <v>7.5</v>
      </c>
      <c r="K121" s="37">
        <v>3540.4</v>
      </c>
      <c r="L121" s="37">
        <v>8516.9</v>
      </c>
      <c r="M121" s="37">
        <v>16.3</v>
      </c>
      <c r="N121" s="37">
        <v>637.04999999999995</v>
      </c>
      <c r="O121" s="96">
        <v>23281.329999999998</v>
      </c>
      <c r="P121" s="151"/>
      <c r="Q121" s="31"/>
      <c r="R121" s="34"/>
      <c r="S121" s="60"/>
    </row>
    <row r="122" spans="1:19" ht="18" hidden="1" customHeight="1" x14ac:dyDescent="0.25">
      <c r="B122" s="21" t="s">
        <v>27</v>
      </c>
      <c r="C122" s="48">
        <v>82.5</v>
      </c>
      <c r="D122" s="37">
        <v>4526.6000000000004</v>
      </c>
      <c r="E122" s="18">
        <v>4609.1000000000004</v>
      </c>
      <c r="F122" s="37">
        <v>131</v>
      </c>
      <c r="G122" s="37">
        <v>136.5</v>
      </c>
      <c r="H122" s="37">
        <v>758.24</v>
      </c>
      <c r="I122" s="37">
        <v>12519.2</v>
      </c>
      <c r="J122" s="37">
        <v>17.100000000000001</v>
      </c>
      <c r="K122" s="37">
        <v>6232.3</v>
      </c>
      <c r="L122" s="37">
        <v>7009.1</v>
      </c>
      <c r="M122" s="37">
        <v>9.8000000000000007</v>
      </c>
      <c r="N122" s="37">
        <v>1570.37</v>
      </c>
      <c r="O122" s="96">
        <v>32992.71</v>
      </c>
      <c r="P122" s="151"/>
      <c r="Q122" s="31"/>
      <c r="R122" s="40"/>
      <c r="S122" s="60"/>
    </row>
    <row r="123" spans="1:19" ht="18" hidden="1" customHeight="1" x14ac:dyDescent="0.25">
      <c r="B123" s="21" t="s">
        <v>28</v>
      </c>
      <c r="C123" s="48">
        <v>698.1</v>
      </c>
      <c r="D123" s="37">
        <v>3362.4</v>
      </c>
      <c r="E123" s="18">
        <v>4060.5</v>
      </c>
      <c r="F123" s="37">
        <v>171.3</v>
      </c>
      <c r="G123" s="37">
        <v>149.15</v>
      </c>
      <c r="H123" s="37">
        <v>199.9</v>
      </c>
      <c r="I123" s="37">
        <v>11070.4</v>
      </c>
      <c r="J123" s="37">
        <v>8.3000000000000007</v>
      </c>
      <c r="K123" s="37">
        <v>4606.5</v>
      </c>
      <c r="L123" s="37">
        <v>9186.7999999999993</v>
      </c>
      <c r="M123" s="37">
        <v>57.7</v>
      </c>
      <c r="N123" s="37">
        <v>667.47</v>
      </c>
      <c r="O123" s="96">
        <v>30178.02</v>
      </c>
      <c r="P123" s="151"/>
      <c r="Q123" s="31"/>
      <c r="R123" s="40"/>
      <c r="S123" s="60"/>
    </row>
    <row r="124" spans="1:19" ht="18" hidden="1" customHeight="1" x14ac:dyDescent="0.25">
      <c r="B124" s="21" t="s">
        <v>29</v>
      </c>
      <c r="C124" s="48">
        <v>1467.1</v>
      </c>
      <c r="D124" s="37">
        <v>3063.5</v>
      </c>
      <c r="E124" s="18">
        <v>4530.6000000000004</v>
      </c>
      <c r="F124" s="37">
        <v>83.3</v>
      </c>
      <c r="G124" s="37">
        <v>78.7</v>
      </c>
      <c r="H124" s="37">
        <v>492.2</v>
      </c>
      <c r="I124" s="37">
        <v>11516.24</v>
      </c>
      <c r="J124" s="37">
        <v>19.399999999999999</v>
      </c>
      <c r="K124" s="37">
        <v>7227.14</v>
      </c>
      <c r="L124" s="37">
        <v>7969.8</v>
      </c>
      <c r="M124" s="37">
        <v>20</v>
      </c>
      <c r="N124" s="37">
        <v>943.68</v>
      </c>
      <c r="O124" s="96">
        <v>32881.06</v>
      </c>
      <c r="P124" s="151"/>
      <c r="Q124" s="31"/>
      <c r="R124" s="40"/>
      <c r="S124" s="60"/>
    </row>
    <row r="125" spans="1:19" ht="18" hidden="1" customHeight="1" x14ac:dyDescent="0.25">
      <c r="B125" s="21" t="s">
        <v>30</v>
      </c>
      <c r="C125" s="37">
        <v>997.7</v>
      </c>
      <c r="D125" s="37">
        <v>6384.3</v>
      </c>
      <c r="E125" s="18">
        <v>7382</v>
      </c>
      <c r="F125" s="37">
        <v>157.1</v>
      </c>
      <c r="G125" s="37">
        <v>105.96</v>
      </c>
      <c r="H125" s="37">
        <v>263.14</v>
      </c>
      <c r="I125" s="37">
        <v>6236.97</v>
      </c>
      <c r="J125" s="37">
        <v>24.5</v>
      </c>
      <c r="K125" s="37">
        <v>4074.9</v>
      </c>
      <c r="L125" s="37">
        <v>6904.3</v>
      </c>
      <c r="M125" s="37">
        <v>78.400000000000006</v>
      </c>
      <c r="N125" s="37">
        <v>626.42999999999995</v>
      </c>
      <c r="O125" s="96">
        <v>25853.700000000004</v>
      </c>
      <c r="P125" s="151"/>
      <c r="Q125" s="31"/>
      <c r="R125" s="40"/>
      <c r="S125" s="60"/>
    </row>
    <row r="126" spans="1:19" ht="18" hidden="1" customHeight="1" x14ac:dyDescent="0.25">
      <c r="B126" s="21" t="s">
        <v>31</v>
      </c>
      <c r="C126" s="37">
        <v>1045</v>
      </c>
      <c r="D126" s="37">
        <v>2414.3000000000002</v>
      </c>
      <c r="E126" s="18">
        <v>3459.3</v>
      </c>
      <c r="F126" s="37">
        <v>44.7</v>
      </c>
      <c r="G126" s="37">
        <v>57.99</v>
      </c>
      <c r="H126" s="37">
        <v>696.2</v>
      </c>
      <c r="I126" s="37">
        <v>10973.6</v>
      </c>
      <c r="J126" s="37">
        <v>17.399999999999999</v>
      </c>
      <c r="K126" s="37">
        <v>7279.5</v>
      </c>
      <c r="L126" s="37">
        <v>9258.4</v>
      </c>
      <c r="M126" s="37">
        <v>32.799999999999997</v>
      </c>
      <c r="N126" s="37">
        <v>597.27</v>
      </c>
      <c r="O126" s="96">
        <v>32417.160000000003</v>
      </c>
      <c r="P126" s="151"/>
      <c r="Q126" s="31"/>
      <c r="R126" s="40"/>
      <c r="S126" s="60"/>
    </row>
    <row r="127" spans="1:19" ht="18" hidden="1" customHeight="1" x14ac:dyDescent="0.25">
      <c r="B127" s="21" t="s">
        <v>32</v>
      </c>
      <c r="C127" s="37">
        <v>1017.2</v>
      </c>
      <c r="D127" s="37">
        <v>3704</v>
      </c>
      <c r="E127" s="18">
        <v>4721.2</v>
      </c>
      <c r="F127" s="37">
        <v>81.900000000000006</v>
      </c>
      <c r="G127" s="37">
        <v>117.69</v>
      </c>
      <c r="H127" s="37">
        <v>436.03</v>
      </c>
      <c r="I127" s="37">
        <v>9095.9</v>
      </c>
      <c r="J127" s="37">
        <v>17.2</v>
      </c>
      <c r="K127" s="37">
        <v>6960</v>
      </c>
      <c r="L127" s="37">
        <v>7554</v>
      </c>
      <c r="M127" s="37">
        <v>1.2</v>
      </c>
      <c r="N127" s="37">
        <v>1067.6400000000001</v>
      </c>
      <c r="O127" s="96">
        <v>30052.76</v>
      </c>
      <c r="P127" s="151"/>
      <c r="Q127" s="31"/>
      <c r="R127" s="40"/>
      <c r="S127" s="60"/>
    </row>
    <row r="128" spans="1:19" ht="18" hidden="1" customHeight="1" x14ac:dyDescent="0.25">
      <c r="B128" s="21" t="s">
        <v>33</v>
      </c>
      <c r="C128" s="37">
        <v>1400.6</v>
      </c>
      <c r="D128" s="37">
        <v>4301.2</v>
      </c>
      <c r="E128" s="18">
        <v>5701.7999999999993</v>
      </c>
      <c r="F128" s="37">
        <v>209.8</v>
      </c>
      <c r="G128" s="37">
        <v>441.66</v>
      </c>
      <c r="H128" s="37">
        <v>370.65</v>
      </c>
      <c r="I128" s="37">
        <v>10039.969999999999</v>
      </c>
      <c r="J128" s="37">
        <v>21.8</v>
      </c>
      <c r="K128" s="37">
        <v>7399.2</v>
      </c>
      <c r="L128" s="37">
        <v>7640.2</v>
      </c>
      <c r="M128" s="37">
        <v>96.3</v>
      </c>
      <c r="N128" s="37">
        <v>1044.29</v>
      </c>
      <c r="O128" s="96">
        <v>32965.67</v>
      </c>
      <c r="P128" s="151"/>
      <c r="Q128" s="31"/>
      <c r="R128" s="40"/>
      <c r="S128" s="60"/>
    </row>
    <row r="129" spans="2:19" ht="18" hidden="1" customHeight="1" x14ac:dyDescent="0.25">
      <c r="B129" s="21" t="s">
        <v>34</v>
      </c>
      <c r="C129" s="37">
        <v>541.5</v>
      </c>
      <c r="D129" s="37">
        <v>3208.8</v>
      </c>
      <c r="E129" s="18">
        <v>3750.3</v>
      </c>
      <c r="F129" s="37">
        <v>40.299999999999997</v>
      </c>
      <c r="G129" s="37">
        <v>1058.03</v>
      </c>
      <c r="H129" s="37">
        <v>269.36</v>
      </c>
      <c r="I129" s="37">
        <v>8885.1</v>
      </c>
      <c r="J129" s="37">
        <v>25.9</v>
      </c>
      <c r="K129" s="37">
        <v>6343.14</v>
      </c>
      <c r="L129" s="37">
        <v>6637.4</v>
      </c>
      <c r="M129" s="37">
        <v>8.4</v>
      </c>
      <c r="N129" s="37">
        <v>825.89</v>
      </c>
      <c r="O129" s="96">
        <v>27843.82</v>
      </c>
      <c r="P129" s="151"/>
      <c r="Q129" s="31"/>
      <c r="R129" s="40"/>
      <c r="S129" s="60"/>
    </row>
    <row r="130" spans="2:19" ht="18" hidden="1" customHeight="1" x14ac:dyDescent="0.25">
      <c r="B130" s="21" t="s">
        <v>35</v>
      </c>
      <c r="C130" s="37">
        <v>1142.3</v>
      </c>
      <c r="D130" s="37">
        <v>4359.8</v>
      </c>
      <c r="E130" s="18">
        <v>5502.1</v>
      </c>
      <c r="F130" s="37">
        <v>164.3</v>
      </c>
      <c r="G130" s="37">
        <v>815.28</v>
      </c>
      <c r="H130" s="37">
        <v>193.74</v>
      </c>
      <c r="I130" s="37">
        <v>10683.92</v>
      </c>
      <c r="J130" s="37">
        <v>13.7</v>
      </c>
      <c r="K130" s="37">
        <v>5660.2</v>
      </c>
      <c r="L130" s="37">
        <v>7275.7</v>
      </c>
      <c r="M130" s="37">
        <v>44.4</v>
      </c>
      <c r="N130" s="37">
        <v>462.68</v>
      </c>
      <c r="O130" s="96">
        <v>30816.020000000004</v>
      </c>
      <c r="P130" s="151"/>
      <c r="Q130" s="31"/>
      <c r="R130" s="40"/>
      <c r="S130" s="60"/>
    </row>
    <row r="131" spans="2:19" ht="18" hidden="1" customHeight="1" x14ac:dyDescent="0.25">
      <c r="B131" s="21"/>
      <c r="C131" s="37"/>
      <c r="D131" s="37"/>
      <c r="E131" s="18"/>
      <c r="F131" s="37"/>
      <c r="G131" s="37"/>
      <c r="H131" s="37"/>
      <c r="I131" s="37"/>
      <c r="J131" s="37"/>
      <c r="K131" s="37"/>
      <c r="L131" s="37"/>
      <c r="M131" s="37"/>
      <c r="N131" s="37"/>
      <c r="O131" s="96"/>
      <c r="P131" s="151"/>
      <c r="Q131" s="31"/>
      <c r="R131" s="40"/>
      <c r="S131" s="55"/>
    </row>
    <row r="132" spans="2:19" ht="18" hidden="1" customHeight="1" x14ac:dyDescent="0.25">
      <c r="B132" s="27">
        <v>2003</v>
      </c>
      <c r="C132" s="37">
        <v>15339.254000000001</v>
      </c>
      <c r="D132" s="37">
        <v>57947.002999999997</v>
      </c>
      <c r="E132" s="119">
        <v>73286.256999999998</v>
      </c>
      <c r="F132" s="48">
        <v>2148.4450000000002</v>
      </c>
      <c r="G132" s="37">
        <v>6346.3294000000005</v>
      </c>
      <c r="H132" s="37">
        <v>4321.4444999999996</v>
      </c>
      <c r="I132" s="37">
        <v>124180.14169999998</v>
      </c>
      <c r="J132" s="37">
        <v>286.19600000000003</v>
      </c>
      <c r="K132" s="37">
        <v>75856.719899999996</v>
      </c>
      <c r="L132" s="37">
        <v>71841.474000000002</v>
      </c>
      <c r="M132" s="37">
        <v>1435.8778</v>
      </c>
      <c r="N132" s="37">
        <v>9611.2206999999999</v>
      </c>
      <c r="O132" s="98">
        <v>369314.10600000009</v>
      </c>
      <c r="P132" s="151"/>
      <c r="Q132" s="31"/>
      <c r="R132" s="37"/>
      <c r="S132" s="61"/>
    </row>
    <row r="133" spans="2:19" ht="18" hidden="1" customHeight="1" x14ac:dyDescent="0.25">
      <c r="B133" s="21" t="s">
        <v>24</v>
      </c>
      <c r="C133" s="37">
        <v>1146.1400000000001</v>
      </c>
      <c r="D133" s="37">
        <v>3819.45</v>
      </c>
      <c r="E133" s="18">
        <v>4965.59</v>
      </c>
      <c r="F133" s="37">
        <v>171.679</v>
      </c>
      <c r="G133" s="37">
        <v>532.06939999999997</v>
      </c>
      <c r="H133" s="37">
        <v>436.779</v>
      </c>
      <c r="I133" s="37">
        <v>7684.9539999999997</v>
      </c>
      <c r="J133" s="37">
        <v>23.869</v>
      </c>
      <c r="K133" s="37">
        <v>6485.3370000000004</v>
      </c>
      <c r="L133" s="37">
        <v>7722.53</v>
      </c>
      <c r="M133" s="37">
        <v>39.12697</v>
      </c>
      <c r="N133" s="37">
        <v>747.25262999999995</v>
      </c>
      <c r="O133" s="96">
        <v>28809.187000000002</v>
      </c>
      <c r="P133" s="151"/>
      <c r="Q133" s="31"/>
      <c r="R133" s="58"/>
      <c r="S133" s="62"/>
    </row>
    <row r="134" spans="2:19" ht="18" hidden="1" customHeight="1" x14ac:dyDescent="0.25">
      <c r="B134" s="21" t="s">
        <v>25</v>
      </c>
      <c r="C134" s="37">
        <v>432.14</v>
      </c>
      <c r="D134" s="37">
        <v>5173.2700000000004</v>
      </c>
      <c r="E134" s="18">
        <v>5605.4100000000008</v>
      </c>
      <c r="F134" s="37">
        <v>162.09399999999999</v>
      </c>
      <c r="G134" s="37">
        <v>524.66459999999995</v>
      </c>
      <c r="H134" s="37">
        <v>508.94499999999999</v>
      </c>
      <c r="I134" s="37">
        <v>12468.516</v>
      </c>
      <c r="J134" s="37">
        <v>21.158000000000001</v>
      </c>
      <c r="K134" s="37">
        <v>8537.5730000000003</v>
      </c>
      <c r="L134" s="37">
        <v>6953.3</v>
      </c>
      <c r="M134" s="37">
        <v>54.019930000000002</v>
      </c>
      <c r="N134" s="37">
        <v>678.79447000000005</v>
      </c>
      <c r="O134" s="96">
        <v>35514.475000000006</v>
      </c>
      <c r="P134" s="151"/>
      <c r="Q134" s="31"/>
      <c r="R134" s="58"/>
      <c r="S134" s="62"/>
    </row>
    <row r="135" spans="2:19" ht="18" hidden="1" customHeight="1" x14ac:dyDescent="0.25">
      <c r="B135" s="21" t="s">
        <v>26</v>
      </c>
      <c r="C135" s="37">
        <v>1165.8699999999999</v>
      </c>
      <c r="D135" s="37">
        <v>5028.84</v>
      </c>
      <c r="E135" s="18">
        <v>6194.71</v>
      </c>
      <c r="F135" s="37">
        <v>100.994</v>
      </c>
      <c r="G135" s="37">
        <v>526.43039999999996</v>
      </c>
      <c r="H135" s="37">
        <v>187.71199999999999</v>
      </c>
      <c r="I135" s="37">
        <v>4734.6090000000004</v>
      </c>
      <c r="J135" s="37">
        <v>21.492999999999999</v>
      </c>
      <c r="K135" s="37">
        <v>3964.643</v>
      </c>
      <c r="L135" s="37">
        <v>6214.52</v>
      </c>
      <c r="M135" s="37">
        <v>75.213489999999993</v>
      </c>
      <c r="N135" s="37">
        <v>263.64810999999997</v>
      </c>
      <c r="O135" s="96">
        <v>22283.972999999998</v>
      </c>
      <c r="P135" s="151"/>
      <c r="Q135" s="31"/>
      <c r="R135" s="58"/>
      <c r="S135" s="62"/>
    </row>
    <row r="136" spans="2:19" ht="18" hidden="1" customHeight="1" x14ac:dyDescent="0.25">
      <c r="B136" s="21" t="s">
        <v>27</v>
      </c>
      <c r="C136" s="37">
        <v>978.28</v>
      </c>
      <c r="D136" s="37">
        <v>5981.94</v>
      </c>
      <c r="E136" s="18">
        <v>6960.2199999999993</v>
      </c>
      <c r="F136" s="37">
        <v>193.15799999999999</v>
      </c>
      <c r="G136" s="37">
        <v>192.61199999999999</v>
      </c>
      <c r="H136" s="37">
        <v>418.392</v>
      </c>
      <c r="I136" s="37">
        <v>16393.985000000001</v>
      </c>
      <c r="J136" s="37">
        <v>17.957999999999998</v>
      </c>
      <c r="K136" s="37">
        <v>7588.277</v>
      </c>
      <c r="L136" s="37">
        <v>6309.97</v>
      </c>
      <c r="M136" s="37">
        <v>17.232220000000002</v>
      </c>
      <c r="N136" s="37">
        <v>306.55678</v>
      </c>
      <c r="O136" s="96">
        <v>38398.360999999997</v>
      </c>
      <c r="P136" s="151"/>
      <c r="Q136" s="31"/>
      <c r="R136" s="58"/>
      <c r="S136" s="62"/>
    </row>
    <row r="137" spans="2:19" ht="18" hidden="1" customHeight="1" x14ac:dyDescent="0.25">
      <c r="B137" s="21" t="s">
        <v>28</v>
      </c>
      <c r="C137" s="37">
        <v>942.02</v>
      </c>
      <c r="D137" s="37">
        <v>5290.09</v>
      </c>
      <c r="E137" s="18">
        <v>6232.1100000000006</v>
      </c>
      <c r="F137" s="37">
        <v>212.42</v>
      </c>
      <c r="G137" s="37">
        <v>840.93899999999996</v>
      </c>
      <c r="H137" s="37">
        <v>300.13600000000002</v>
      </c>
      <c r="I137" s="37">
        <v>8910.5789999999997</v>
      </c>
      <c r="J137" s="37">
        <v>39.676000000000002</v>
      </c>
      <c r="K137" s="37">
        <v>5742.5039999999999</v>
      </c>
      <c r="L137" s="37">
        <v>7364.78</v>
      </c>
      <c r="M137" s="37">
        <v>47.891829999999999</v>
      </c>
      <c r="N137" s="37">
        <v>688.49017000000003</v>
      </c>
      <c r="O137" s="96">
        <v>30379.526000000002</v>
      </c>
      <c r="P137" s="151"/>
      <c r="Q137" s="31"/>
      <c r="R137" s="58"/>
      <c r="S137" s="62"/>
    </row>
    <row r="138" spans="2:19" ht="18" hidden="1" customHeight="1" x14ac:dyDescent="0.25">
      <c r="B138" s="21" t="s">
        <v>29</v>
      </c>
      <c r="C138" s="37">
        <v>1229.02</v>
      </c>
      <c r="D138" s="37">
        <v>5042.46</v>
      </c>
      <c r="E138" s="18">
        <v>6271.48</v>
      </c>
      <c r="F138" s="37">
        <v>164.559</v>
      </c>
      <c r="G138" s="37">
        <v>488.02640000000002</v>
      </c>
      <c r="H138" s="37">
        <v>606.76499999999999</v>
      </c>
      <c r="I138" s="37">
        <v>9536.7240000000002</v>
      </c>
      <c r="J138" s="37">
        <v>16.483000000000001</v>
      </c>
      <c r="K138" s="37">
        <v>7988.058</v>
      </c>
      <c r="L138" s="37">
        <v>6368.6</v>
      </c>
      <c r="M138" s="37">
        <v>32.216320000000003</v>
      </c>
      <c r="N138" s="37">
        <v>565.19028000000003</v>
      </c>
      <c r="O138" s="96">
        <v>32038.102000000003</v>
      </c>
      <c r="P138" s="151"/>
      <c r="Q138" s="31"/>
      <c r="R138" s="58"/>
      <c r="S138" s="62"/>
    </row>
    <row r="139" spans="2:19" ht="18" hidden="1" customHeight="1" x14ac:dyDescent="0.25">
      <c r="B139" s="21" t="s">
        <v>30</v>
      </c>
      <c r="C139" s="37">
        <v>1295.72</v>
      </c>
      <c r="D139" s="37">
        <v>4859.12</v>
      </c>
      <c r="E139" s="18">
        <v>6154.84</v>
      </c>
      <c r="F139" s="37">
        <v>160.845</v>
      </c>
      <c r="G139" s="37">
        <v>473.26100000000002</v>
      </c>
      <c r="H139" s="37">
        <v>268.95299999999997</v>
      </c>
      <c r="I139" s="37">
        <v>10060.420400000001</v>
      </c>
      <c r="J139" s="37">
        <v>21.292000000000002</v>
      </c>
      <c r="K139" s="37">
        <v>5889.0972000000002</v>
      </c>
      <c r="L139" s="37">
        <v>6998.39</v>
      </c>
      <c r="M139" s="37">
        <v>116.88431</v>
      </c>
      <c r="N139" s="37">
        <v>686.80408999999997</v>
      </c>
      <c r="O139" s="96">
        <v>30830.787000000004</v>
      </c>
      <c r="P139" s="151"/>
      <c r="Q139" s="31"/>
      <c r="R139" s="58"/>
      <c r="S139" s="62"/>
    </row>
    <row r="140" spans="2:19" ht="18" hidden="1" customHeight="1" x14ac:dyDescent="0.25">
      <c r="B140" s="21" t="s">
        <v>31</v>
      </c>
      <c r="C140" s="37">
        <v>1353.69</v>
      </c>
      <c r="D140" s="37">
        <v>6039.01</v>
      </c>
      <c r="E140" s="18">
        <v>7392.7000000000007</v>
      </c>
      <c r="F140" s="37">
        <v>270.67500000000001</v>
      </c>
      <c r="G140" s="37">
        <v>688.53700000000003</v>
      </c>
      <c r="H140" s="37">
        <v>253.38900000000001</v>
      </c>
      <c r="I140" s="37">
        <v>6494.2640000000001</v>
      </c>
      <c r="J140" s="37">
        <v>18.649999999999999</v>
      </c>
      <c r="K140" s="37">
        <v>4678.9650000000001</v>
      </c>
      <c r="L140" s="37">
        <v>6187.59</v>
      </c>
      <c r="M140" s="37">
        <v>150.22049000000001</v>
      </c>
      <c r="N140" s="37">
        <v>946.83451000000002</v>
      </c>
      <c r="O140" s="96">
        <v>27081.825000000001</v>
      </c>
      <c r="P140" s="151"/>
      <c r="Q140" s="31"/>
      <c r="R140" s="58"/>
      <c r="S140" s="62"/>
    </row>
    <row r="141" spans="2:19" ht="18" hidden="1" customHeight="1" x14ac:dyDescent="0.25">
      <c r="B141" s="21" t="s">
        <v>32</v>
      </c>
      <c r="C141" s="37">
        <v>1037.1500000000001</v>
      </c>
      <c r="D141" s="37">
        <v>5133.8100000000004</v>
      </c>
      <c r="E141" s="18">
        <v>6170.9600000000009</v>
      </c>
      <c r="F141" s="37">
        <v>160.91200000000001</v>
      </c>
      <c r="G141" s="37">
        <v>96.438999999999993</v>
      </c>
      <c r="H141" s="37">
        <v>124.1631</v>
      </c>
      <c r="I141" s="37">
        <v>6084.875</v>
      </c>
      <c r="J141" s="37">
        <v>19.803000000000001</v>
      </c>
      <c r="K141" s="37">
        <v>4119.2930999999999</v>
      </c>
      <c r="L141" s="37">
        <v>7217.62</v>
      </c>
      <c r="M141" s="37">
        <v>264.83659</v>
      </c>
      <c r="N141" s="37">
        <v>1135.04421</v>
      </c>
      <c r="O141" s="96">
        <v>25393.946</v>
      </c>
      <c r="P141" s="151"/>
      <c r="Q141" s="31"/>
      <c r="R141" s="58"/>
      <c r="S141" s="62"/>
    </row>
    <row r="142" spans="2:19" ht="18" hidden="1" customHeight="1" x14ac:dyDescent="0.25">
      <c r="B142" s="21" t="s">
        <v>33</v>
      </c>
      <c r="C142" s="37">
        <v>1400.894</v>
      </c>
      <c r="D142" s="37">
        <v>4733.67</v>
      </c>
      <c r="E142" s="18">
        <v>6134.5640000000003</v>
      </c>
      <c r="F142" s="37">
        <v>63.530999999999999</v>
      </c>
      <c r="G142" s="37">
        <v>533.38800000000003</v>
      </c>
      <c r="H142" s="37">
        <v>204.5575</v>
      </c>
      <c r="I142" s="37">
        <v>11647.419</v>
      </c>
      <c r="J142" s="37">
        <v>26.709</v>
      </c>
      <c r="K142" s="37">
        <v>4754.4675999999999</v>
      </c>
      <c r="L142" s="37">
        <v>5129.4970000000003</v>
      </c>
      <c r="M142" s="37">
        <v>210.11002999999999</v>
      </c>
      <c r="N142" s="37">
        <v>920.32286999999997</v>
      </c>
      <c r="O142" s="96">
        <v>29624.565999999999</v>
      </c>
      <c r="P142" s="151"/>
      <c r="Q142" s="31"/>
      <c r="R142" s="58"/>
      <c r="S142" s="62"/>
    </row>
    <row r="143" spans="2:19" ht="18" hidden="1" customHeight="1" x14ac:dyDescent="0.25">
      <c r="B143" s="21" t="s">
        <v>34</v>
      </c>
      <c r="C143" s="37">
        <v>2343.6889999999999</v>
      </c>
      <c r="D143" s="37">
        <v>3886.3429999999998</v>
      </c>
      <c r="E143" s="18">
        <v>6230.0319999999992</v>
      </c>
      <c r="F143" s="37">
        <v>271.60599999999999</v>
      </c>
      <c r="G143" s="37">
        <v>806.85260000000005</v>
      </c>
      <c r="H143" s="37">
        <v>610.07389999999998</v>
      </c>
      <c r="I143" s="37">
        <v>14545.4735</v>
      </c>
      <c r="J143" s="37">
        <v>33.387</v>
      </c>
      <c r="K143" s="37">
        <v>7524.2906999999996</v>
      </c>
      <c r="L143" s="37">
        <v>2576.5619999999999</v>
      </c>
      <c r="M143" s="37">
        <v>307.46962000000002</v>
      </c>
      <c r="N143" s="37">
        <v>1616.41868</v>
      </c>
      <c r="O143" s="96">
        <v>34522.166000000005</v>
      </c>
      <c r="P143" s="151"/>
      <c r="Q143" s="31"/>
      <c r="R143" s="58"/>
      <c r="S143" s="62"/>
    </row>
    <row r="144" spans="2:19" ht="18" hidden="1" customHeight="1" x14ac:dyDescent="0.25">
      <c r="B144" s="21" t="s">
        <v>35</v>
      </c>
      <c r="C144" s="37">
        <v>2014.6410000000001</v>
      </c>
      <c r="D144" s="37">
        <v>2959</v>
      </c>
      <c r="E144" s="18">
        <v>4973.6409999999996</v>
      </c>
      <c r="F144" s="37">
        <v>215.97200000000001</v>
      </c>
      <c r="G144" s="37">
        <v>643.11</v>
      </c>
      <c r="H144" s="37">
        <v>401.57900000000001</v>
      </c>
      <c r="I144" s="37">
        <v>15618.3228</v>
      </c>
      <c r="J144" s="37">
        <v>25.718</v>
      </c>
      <c r="K144" s="37">
        <v>8584.2142999999996</v>
      </c>
      <c r="L144" s="37">
        <v>2798.1149999999998</v>
      </c>
      <c r="M144" s="37">
        <v>120.65600000000001</v>
      </c>
      <c r="N144" s="37">
        <v>1055.8639000000001</v>
      </c>
      <c r="O144" s="96">
        <v>34437.191999999995</v>
      </c>
      <c r="P144" s="151"/>
      <c r="Q144" s="31"/>
      <c r="R144" s="58"/>
      <c r="S144" s="61"/>
    </row>
    <row r="145" spans="2:19" ht="18" hidden="1" customHeight="1" x14ac:dyDescent="0.25">
      <c r="B145" s="27"/>
      <c r="C145" s="37"/>
      <c r="D145" s="37"/>
      <c r="E145" s="18"/>
      <c r="F145" s="37"/>
      <c r="G145" s="37"/>
      <c r="H145" s="37"/>
      <c r="I145" s="37"/>
      <c r="J145" s="37"/>
      <c r="K145" s="37"/>
      <c r="L145" s="37"/>
      <c r="M145" s="37"/>
      <c r="N145" s="37"/>
      <c r="O145" s="96"/>
      <c r="P145" s="151"/>
      <c r="Q145" s="31"/>
      <c r="R145" s="58"/>
      <c r="S145" s="61"/>
    </row>
    <row r="146" spans="2:19" ht="18" hidden="1" customHeight="1" x14ac:dyDescent="0.25">
      <c r="B146" s="27">
        <v>2004</v>
      </c>
      <c r="C146" s="37">
        <v>30741.800000000003</v>
      </c>
      <c r="D146" s="37">
        <v>114610.10000000002</v>
      </c>
      <c r="E146" s="18">
        <v>145351.9</v>
      </c>
      <c r="F146" s="48">
        <v>2554.1999999999998</v>
      </c>
      <c r="G146" s="37">
        <v>9246</v>
      </c>
      <c r="H146" s="37">
        <v>9312.6000000000022</v>
      </c>
      <c r="I146" s="37">
        <v>151643.40000000002</v>
      </c>
      <c r="J146" s="37">
        <v>354.4</v>
      </c>
      <c r="K146" s="37">
        <v>91224.1</v>
      </c>
      <c r="L146" s="37">
        <v>33692.199999999997</v>
      </c>
      <c r="M146" s="37">
        <v>2049.6799999999998</v>
      </c>
      <c r="N146" s="37">
        <v>10343.25</v>
      </c>
      <c r="O146" s="98">
        <v>455771.73</v>
      </c>
      <c r="P146" s="151"/>
      <c r="Q146" s="31"/>
      <c r="R146" s="37"/>
      <c r="S146" s="61"/>
    </row>
    <row r="147" spans="2:19" ht="18" hidden="1" customHeight="1" x14ac:dyDescent="0.25">
      <c r="B147" s="21" t="s">
        <v>24</v>
      </c>
      <c r="C147" s="37">
        <v>3021.2</v>
      </c>
      <c r="D147" s="37">
        <v>9646.2000000000007</v>
      </c>
      <c r="E147" s="18">
        <v>12667.400000000001</v>
      </c>
      <c r="F147" s="37">
        <v>269.8</v>
      </c>
      <c r="G147" s="37">
        <v>599.79999999999995</v>
      </c>
      <c r="H147" s="37">
        <v>1709.7</v>
      </c>
      <c r="I147" s="37">
        <v>10298.9</v>
      </c>
      <c r="J147" s="37">
        <v>10.7</v>
      </c>
      <c r="K147" s="37">
        <v>12321.1</v>
      </c>
      <c r="L147" s="37">
        <v>2969.9</v>
      </c>
      <c r="M147" s="37">
        <v>514.38</v>
      </c>
      <c r="N147" s="37">
        <v>566.1</v>
      </c>
      <c r="O147" s="96">
        <v>41927.78</v>
      </c>
      <c r="P147" s="151"/>
      <c r="Q147" s="31"/>
      <c r="R147" s="58"/>
      <c r="S147" s="61"/>
    </row>
    <row r="148" spans="2:19" ht="18" hidden="1" customHeight="1" x14ac:dyDescent="0.25">
      <c r="B148" s="21" t="s">
        <v>25</v>
      </c>
      <c r="C148" s="37">
        <v>2103</v>
      </c>
      <c r="D148" s="37">
        <v>7158.9</v>
      </c>
      <c r="E148" s="18">
        <v>9261.9</v>
      </c>
      <c r="F148" s="37">
        <v>61.1</v>
      </c>
      <c r="G148" s="37">
        <v>751.3</v>
      </c>
      <c r="H148" s="37">
        <v>291.60000000000002</v>
      </c>
      <c r="I148" s="37">
        <v>13540.2</v>
      </c>
      <c r="J148" s="37">
        <v>0</v>
      </c>
      <c r="K148" s="37">
        <v>5341.7</v>
      </c>
      <c r="L148" s="37">
        <v>2698.1</v>
      </c>
      <c r="M148" s="37">
        <v>37.909999999999997</v>
      </c>
      <c r="N148" s="37">
        <v>474.3</v>
      </c>
      <c r="O148" s="96">
        <v>32458.109999999997</v>
      </c>
      <c r="P148" s="151"/>
      <c r="Q148" s="31"/>
      <c r="R148" s="58"/>
      <c r="S148" s="61"/>
    </row>
    <row r="149" spans="2:19" ht="18" hidden="1" customHeight="1" x14ac:dyDescent="0.25">
      <c r="B149" s="21" t="s">
        <v>26</v>
      </c>
      <c r="C149" s="37">
        <v>3035.9</v>
      </c>
      <c r="D149" s="37">
        <v>11825.9</v>
      </c>
      <c r="E149" s="18">
        <v>14861.8</v>
      </c>
      <c r="F149" s="37">
        <v>274</v>
      </c>
      <c r="G149" s="37">
        <v>789.3</v>
      </c>
      <c r="H149" s="37">
        <v>512.79999999999995</v>
      </c>
      <c r="I149" s="37">
        <v>14375.2</v>
      </c>
      <c r="J149" s="37">
        <v>17</v>
      </c>
      <c r="K149" s="37">
        <v>7401.7</v>
      </c>
      <c r="L149" s="37">
        <v>2712.2</v>
      </c>
      <c r="M149" s="37">
        <v>195.57</v>
      </c>
      <c r="N149" s="37">
        <v>287.02999999999997</v>
      </c>
      <c r="O149" s="96">
        <v>41426.599999999991</v>
      </c>
      <c r="P149" s="151"/>
      <c r="Q149" s="31"/>
      <c r="R149" s="58"/>
      <c r="S149" s="61"/>
    </row>
    <row r="150" spans="2:19" ht="18" hidden="1" customHeight="1" x14ac:dyDescent="0.25">
      <c r="B150" s="21" t="s">
        <v>27</v>
      </c>
      <c r="C150" s="37">
        <v>2128.6999999999998</v>
      </c>
      <c r="D150" s="37">
        <v>9665.2999999999993</v>
      </c>
      <c r="E150" s="18">
        <v>11794</v>
      </c>
      <c r="F150" s="37">
        <v>174.2</v>
      </c>
      <c r="G150" s="37">
        <v>888.4</v>
      </c>
      <c r="H150" s="37">
        <v>555.29999999999995</v>
      </c>
      <c r="I150" s="37">
        <v>14635.8</v>
      </c>
      <c r="J150" s="37">
        <v>26.8</v>
      </c>
      <c r="K150" s="37">
        <v>6270.4</v>
      </c>
      <c r="L150" s="37">
        <v>2915.6</v>
      </c>
      <c r="M150" s="37">
        <v>56.9</v>
      </c>
      <c r="N150" s="37">
        <v>802.18</v>
      </c>
      <c r="O150" s="96">
        <v>38119.579999999994</v>
      </c>
      <c r="P150" s="151"/>
      <c r="Q150" s="31"/>
      <c r="R150" s="58"/>
      <c r="S150" s="61"/>
    </row>
    <row r="151" spans="2:19" ht="18" hidden="1" customHeight="1" x14ac:dyDescent="0.25">
      <c r="B151" s="21" t="s">
        <v>28</v>
      </c>
      <c r="C151" s="37">
        <v>3265.7</v>
      </c>
      <c r="D151" s="37">
        <v>9734.2999999999993</v>
      </c>
      <c r="E151" s="18">
        <v>13000</v>
      </c>
      <c r="F151" s="37">
        <v>257</v>
      </c>
      <c r="G151" s="37">
        <v>889</v>
      </c>
      <c r="H151" s="37">
        <v>1349.3</v>
      </c>
      <c r="I151" s="37">
        <v>10094.4</v>
      </c>
      <c r="J151" s="37">
        <v>48.9</v>
      </c>
      <c r="K151" s="37">
        <v>11767.1</v>
      </c>
      <c r="L151" s="37">
        <v>2917.7</v>
      </c>
      <c r="M151" s="37">
        <v>4.3600000000000003</v>
      </c>
      <c r="N151" s="37">
        <v>736.69</v>
      </c>
      <c r="O151" s="96">
        <v>41064.449999999997</v>
      </c>
      <c r="P151" s="151"/>
      <c r="Q151" s="31"/>
      <c r="R151" s="58"/>
      <c r="S151" s="61"/>
    </row>
    <row r="152" spans="2:19" ht="18" hidden="1" customHeight="1" x14ac:dyDescent="0.25">
      <c r="B152" s="21" t="s">
        <v>29</v>
      </c>
      <c r="C152" s="37">
        <v>2556.8000000000002</v>
      </c>
      <c r="D152" s="37">
        <v>9877.6</v>
      </c>
      <c r="E152" s="18">
        <v>12434.400000000001</v>
      </c>
      <c r="F152" s="37">
        <v>144.1</v>
      </c>
      <c r="G152" s="37">
        <v>830.4</v>
      </c>
      <c r="H152" s="37">
        <v>598.29999999999995</v>
      </c>
      <c r="I152" s="37">
        <v>11236.7</v>
      </c>
      <c r="J152" s="37">
        <v>31.1</v>
      </c>
      <c r="K152" s="37">
        <v>4861.6000000000004</v>
      </c>
      <c r="L152" s="37">
        <v>3152.5</v>
      </c>
      <c r="M152" s="37">
        <v>213.24</v>
      </c>
      <c r="N152" s="37">
        <v>2013.14</v>
      </c>
      <c r="O152" s="96">
        <v>35515.479999999996</v>
      </c>
      <c r="P152" s="151"/>
      <c r="Q152" s="31"/>
      <c r="R152" s="58"/>
      <c r="S152" s="61"/>
    </row>
    <row r="153" spans="2:19" ht="18" hidden="1" customHeight="1" x14ac:dyDescent="0.25">
      <c r="B153" s="21" t="s">
        <v>30</v>
      </c>
      <c r="C153" s="37">
        <v>1787.4</v>
      </c>
      <c r="D153" s="37">
        <v>8386.9</v>
      </c>
      <c r="E153" s="18">
        <v>10174.299999999999</v>
      </c>
      <c r="F153" s="37">
        <v>219.6</v>
      </c>
      <c r="G153" s="37">
        <v>641.79999999999995</v>
      </c>
      <c r="H153" s="37">
        <v>733.4</v>
      </c>
      <c r="I153" s="37">
        <v>11964.6</v>
      </c>
      <c r="J153" s="37">
        <v>20.100000000000001</v>
      </c>
      <c r="K153" s="37">
        <v>6936.8</v>
      </c>
      <c r="L153" s="37">
        <v>2731.5</v>
      </c>
      <c r="M153" s="37">
        <v>102.54</v>
      </c>
      <c r="N153" s="37">
        <v>1003.32</v>
      </c>
      <c r="O153" s="96">
        <v>34527.959999999992</v>
      </c>
      <c r="P153" s="151"/>
      <c r="Q153" s="31"/>
      <c r="R153" s="58"/>
      <c r="S153" s="61"/>
    </row>
    <row r="154" spans="2:19" ht="18" hidden="1" customHeight="1" x14ac:dyDescent="0.25">
      <c r="B154" s="21" t="s">
        <v>31</v>
      </c>
      <c r="C154" s="37">
        <v>3829.4</v>
      </c>
      <c r="D154" s="37">
        <v>8855.1</v>
      </c>
      <c r="E154" s="18">
        <v>12684.5</v>
      </c>
      <c r="F154" s="37">
        <v>219.1</v>
      </c>
      <c r="G154" s="37">
        <v>883.2</v>
      </c>
      <c r="H154" s="37">
        <v>660.6</v>
      </c>
      <c r="I154" s="37">
        <v>12676.4</v>
      </c>
      <c r="J154" s="37">
        <v>16.100000000000001</v>
      </c>
      <c r="K154" s="37">
        <v>5986.4</v>
      </c>
      <c r="L154" s="37">
        <v>2882.8</v>
      </c>
      <c r="M154" s="37">
        <v>226.38</v>
      </c>
      <c r="N154" s="37">
        <v>852.6</v>
      </c>
      <c r="O154" s="96">
        <v>37088.080000000002</v>
      </c>
      <c r="P154" s="151"/>
      <c r="Q154" s="31"/>
      <c r="R154" s="58"/>
      <c r="S154" s="61"/>
    </row>
    <row r="155" spans="2:19" ht="18" hidden="1" customHeight="1" x14ac:dyDescent="0.25">
      <c r="B155" s="21" t="s">
        <v>32</v>
      </c>
      <c r="C155" s="37">
        <v>2562.9</v>
      </c>
      <c r="D155" s="37">
        <v>7032.8</v>
      </c>
      <c r="E155" s="18">
        <v>9595.7000000000007</v>
      </c>
      <c r="F155" s="37">
        <v>158.9</v>
      </c>
      <c r="G155" s="37">
        <v>694.3</v>
      </c>
      <c r="H155" s="37">
        <v>934.8</v>
      </c>
      <c r="I155" s="37">
        <v>10457.799999999999</v>
      </c>
      <c r="J155" s="37">
        <v>47.7</v>
      </c>
      <c r="K155" s="37">
        <v>6993.1</v>
      </c>
      <c r="L155" s="37">
        <v>1778.6</v>
      </c>
      <c r="M155" s="37">
        <v>232.99</v>
      </c>
      <c r="N155" s="37">
        <v>1093.44</v>
      </c>
      <c r="O155" s="96">
        <v>31987.33</v>
      </c>
      <c r="P155" s="151"/>
      <c r="Q155" s="31"/>
      <c r="R155" s="58"/>
      <c r="S155" s="61"/>
    </row>
    <row r="156" spans="2:19" ht="18" hidden="1" customHeight="1" x14ac:dyDescent="0.25">
      <c r="B156" s="21" t="s">
        <v>33</v>
      </c>
      <c r="C156" s="37">
        <v>2496</v>
      </c>
      <c r="D156" s="37">
        <v>9786.2000000000007</v>
      </c>
      <c r="E156" s="18">
        <v>12282.2</v>
      </c>
      <c r="F156" s="37">
        <v>298.2</v>
      </c>
      <c r="G156" s="37">
        <v>442.3</v>
      </c>
      <c r="H156" s="37">
        <v>340.6</v>
      </c>
      <c r="I156" s="37">
        <v>9606.7999999999993</v>
      </c>
      <c r="J156" s="37">
        <v>36.4</v>
      </c>
      <c r="K156" s="37">
        <v>5249.2</v>
      </c>
      <c r="L156" s="37">
        <v>2876.5</v>
      </c>
      <c r="M156" s="37">
        <v>215.62</v>
      </c>
      <c r="N156" s="37">
        <v>720.74</v>
      </c>
      <c r="O156" s="96">
        <v>32068.560000000001</v>
      </c>
      <c r="P156" s="151"/>
      <c r="Q156" s="31"/>
      <c r="R156" s="58"/>
      <c r="S156" s="61"/>
    </row>
    <row r="157" spans="2:19" ht="18" hidden="1" customHeight="1" x14ac:dyDescent="0.25">
      <c r="B157" s="21" t="s">
        <v>34</v>
      </c>
      <c r="C157" s="37">
        <v>1885.1</v>
      </c>
      <c r="D157" s="37">
        <v>13385.8</v>
      </c>
      <c r="E157" s="18">
        <v>15270.9</v>
      </c>
      <c r="F157" s="37">
        <v>79.7</v>
      </c>
      <c r="G157" s="37">
        <v>1114.0999999999999</v>
      </c>
      <c r="H157" s="37">
        <v>704.6</v>
      </c>
      <c r="I157" s="37">
        <v>15563</v>
      </c>
      <c r="J157" s="37">
        <v>44.5</v>
      </c>
      <c r="K157" s="37">
        <v>7841.9</v>
      </c>
      <c r="L157" s="37">
        <v>1919.2</v>
      </c>
      <c r="M157" s="37">
        <v>135.52000000000001</v>
      </c>
      <c r="N157" s="37">
        <v>1070</v>
      </c>
      <c r="O157" s="96">
        <v>43743.42</v>
      </c>
      <c r="P157" s="151"/>
      <c r="Q157" s="31"/>
      <c r="R157" s="58"/>
      <c r="S157" s="61"/>
    </row>
    <row r="158" spans="2:19" ht="18" hidden="1" customHeight="1" x14ac:dyDescent="0.25">
      <c r="B158" s="21" t="s">
        <v>35</v>
      </c>
      <c r="C158" s="37">
        <v>2069.6999999999998</v>
      </c>
      <c r="D158" s="37">
        <v>9255.1</v>
      </c>
      <c r="E158" s="18">
        <v>11324.8</v>
      </c>
      <c r="F158" s="37">
        <v>398.5</v>
      </c>
      <c r="G158" s="37">
        <v>722.1</v>
      </c>
      <c r="H158" s="37">
        <v>921.6</v>
      </c>
      <c r="I158" s="37">
        <v>17193.599999999999</v>
      </c>
      <c r="J158" s="37">
        <v>55.1</v>
      </c>
      <c r="K158" s="37">
        <v>10253.1</v>
      </c>
      <c r="L158" s="37">
        <v>4137.6000000000004</v>
      </c>
      <c r="M158" s="37">
        <v>114.27</v>
      </c>
      <c r="N158" s="37">
        <v>723.71</v>
      </c>
      <c r="O158" s="96">
        <v>45844.37999999999</v>
      </c>
      <c r="P158" s="151"/>
      <c r="Q158" s="31"/>
      <c r="R158" s="58"/>
      <c r="S158" s="61"/>
    </row>
    <row r="159" spans="2:19" ht="18" hidden="1" customHeight="1" x14ac:dyDescent="0.25">
      <c r="B159" s="21"/>
      <c r="C159" s="37"/>
      <c r="D159" s="37"/>
      <c r="E159" s="18"/>
      <c r="F159" s="37"/>
      <c r="G159" s="37"/>
      <c r="H159" s="37"/>
      <c r="I159" s="37"/>
      <c r="J159" s="37"/>
      <c r="K159" s="37"/>
      <c r="L159" s="37"/>
      <c r="M159" s="37"/>
      <c r="N159" s="37"/>
      <c r="O159" s="96"/>
      <c r="P159" s="151"/>
      <c r="Q159" s="31"/>
      <c r="R159" s="58"/>
      <c r="S159" s="61"/>
    </row>
    <row r="160" spans="2:19" ht="18" hidden="1" customHeight="1" x14ac:dyDescent="0.25">
      <c r="B160" s="27">
        <v>2005</v>
      </c>
      <c r="C160" s="37">
        <v>23854.631670000002</v>
      </c>
      <c r="D160" s="37">
        <v>101042.91721000003</v>
      </c>
      <c r="E160" s="119">
        <v>124897.54888000002</v>
      </c>
      <c r="F160" s="48">
        <v>7427.4967399999996</v>
      </c>
      <c r="G160" s="67">
        <v>17936.007879999997</v>
      </c>
      <c r="H160" s="67">
        <v>10752.074840000001</v>
      </c>
      <c r="I160" s="67">
        <v>200147.54659000001</v>
      </c>
      <c r="J160" s="67">
        <v>130.92223999999999</v>
      </c>
      <c r="K160" s="37">
        <v>92361.144510000013</v>
      </c>
      <c r="L160" s="37">
        <v>77772.94154</v>
      </c>
      <c r="M160" s="37">
        <v>1282.6863599999999</v>
      </c>
      <c r="N160" s="37">
        <v>11594.688299999987</v>
      </c>
      <c r="O160" s="98">
        <v>544303.05787999998</v>
      </c>
      <c r="P160" s="151"/>
      <c r="Q160" s="31"/>
      <c r="R160" s="37"/>
      <c r="S160" s="37"/>
    </row>
    <row r="161" spans="2:19" ht="18" hidden="1" customHeight="1" x14ac:dyDescent="0.25">
      <c r="B161" s="21" t="s">
        <v>24</v>
      </c>
      <c r="C161" s="37">
        <v>1846.0329999999999</v>
      </c>
      <c r="D161" s="37">
        <v>7721.6639999999998</v>
      </c>
      <c r="E161" s="18">
        <v>9567.6970000000001</v>
      </c>
      <c r="F161" s="37">
        <v>327.20375999999999</v>
      </c>
      <c r="G161" s="67">
        <v>980.07334000000003</v>
      </c>
      <c r="H161" s="37">
        <v>431.93799999999999</v>
      </c>
      <c r="I161" s="37">
        <v>14767.58498</v>
      </c>
      <c r="J161" s="37">
        <v>10.791</v>
      </c>
      <c r="K161" s="37">
        <v>5787.9829299999992</v>
      </c>
      <c r="L161" s="37">
        <v>4002.46414</v>
      </c>
      <c r="M161" s="37">
        <v>189.49199999999999</v>
      </c>
      <c r="N161" s="37">
        <v>209.88038999999844</v>
      </c>
      <c r="O161" s="96">
        <v>36275.107539999997</v>
      </c>
      <c r="P161" s="151"/>
      <c r="Q161" s="31"/>
      <c r="R161" s="58"/>
      <c r="S161" s="62"/>
    </row>
    <row r="162" spans="2:19" ht="18" hidden="1" customHeight="1" x14ac:dyDescent="0.25">
      <c r="B162" s="21" t="s">
        <v>25</v>
      </c>
      <c r="C162" s="37">
        <v>1871.20776</v>
      </c>
      <c r="D162" s="37">
        <v>7557.64725</v>
      </c>
      <c r="E162" s="18">
        <v>9428.8550099999993</v>
      </c>
      <c r="F162" s="37">
        <v>82.015360000000001</v>
      </c>
      <c r="G162" s="67">
        <v>1135.5261</v>
      </c>
      <c r="H162" s="37">
        <v>410.57670999999999</v>
      </c>
      <c r="I162" s="37">
        <v>12298.6006</v>
      </c>
      <c r="J162" s="37">
        <v>10.234299999999999</v>
      </c>
      <c r="K162" s="37">
        <v>5351.9450800000004</v>
      </c>
      <c r="L162" s="37">
        <v>2453.3056900000001</v>
      </c>
      <c r="M162" s="37">
        <v>62.132170000000002</v>
      </c>
      <c r="N162" s="37">
        <v>302.15406000000075</v>
      </c>
      <c r="O162" s="96">
        <v>31535.345080000003</v>
      </c>
      <c r="P162" s="151"/>
      <c r="Q162" s="31"/>
      <c r="R162" s="58"/>
      <c r="S162" s="62"/>
    </row>
    <row r="163" spans="2:19" ht="18" hidden="1" customHeight="1" x14ac:dyDescent="0.25">
      <c r="B163" s="21" t="s">
        <v>26</v>
      </c>
      <c r="C163" s="37">
        <v>2472.7996499999999</v>
      </c>
      <c r="D163" s="37">
        <v>10466.242550000001</v>
      </c>
      <c r="E163" s="18">
        <v>12939.0422</v>
      </c>
      <c r="F163" s="37">
        <v>288.18295999999998</v>
      </c>
      <c r="G163" s="67">
        <v>1495.9196099999999</v>
      </c>
      <c r="H163" s="37">
        <v>1092.6943799999999</v>
      </c>
      <c r="I163" s="37">
        <v>17369.88175</v>
      </c>
      <c r="J163" s="37">
        <v>1.87775</v>
      </c>
      <c r="K163" s="37">
        <v>11026.101199999999</v>
      </c>
      <c r="L163" s="37">
        <v>5034.0660600000001</v>
      </c>
      <c r="M163" s="37">
        <v>69.620140000000006</v>
      </c>
      <c r="N163" s="37">
        <v>983.28854000000865</v>
      </c>
      <c r="O163" s="96">
        <v>50300.674590000002</v>
      </c>
      <c r="P163" s="151"/>
      <c r="Q163" s="31"/>
      <c r="R163" s="58"/>
      <c r="S163" s="62"/>
    </row>
    <row r="164" spans="2:19" ht="18" hidden="1" customHeight="1" x14ac:dyDescent="0.25">
      <c r="B164" s="21" t="s">
        <v>27</v>
      </c>
      <c r="C164" s="37">
        <v>2440.2579999999998</v>
      </c>
      <c r="D164" s="37">
        <v>9876.6225099999992</v>
      </c>
      <c r="E164" s="18">
        <v>12316.880509999999</v>
      </c>
      <c r="F164" s="37">
        <v>291.50598000000002</v>
      </c>
      <c r="G164" s="67">
        <v>845.7296</v>
      </c>
      <c r="H164" s="37">
        <v>646.19799999999998</v>
      </c>
      <c r="I164" s="37">
        <v>19479.514050000002</v>
      </c>
      <c r="J164" s="37">
        <v>2.9211</v>
      </c>
      <c r="K164" s="37">
        <v>6331.0604900000008</v>
      </c>
      <c r="L164" s="37">
        <v>4091.7436000000002</v>
      </c>
      <c r="M164" s="37">
        <v>110.29886</v>
      </c>
      <c r="N164" s="37">
        <v>1110.5052699999942</v>
      </c>
      <c r="O164" s="96">
        <v>45226.357459999999</v>
      </c>
      <c r="P164" s="151"/>
      <c r="Q164" s="31"/>
      <c r="R164" s="58"/>
      <c r="S164" s="62"/>
    </row>
    <row r="165" spans="2:19" ht="18" hidden="1" customHeight="1" x14ac:dyDescent="0.25">
      <c r="B165" s="21" t="s">
        <v>28</v>
      </c>
      <c r="C165" s="37">
        <v>2675.2167400000003</v>
      </c>
      <c r="D165" s="37">
        <v>10740.666740000001</v>
      </c>
      <c r="E165" s="18">
        <v>13415.88348</v>
      </c>
      <c r="F165" s="37">
        <v>347.87601999999998</v>
      </c>
      <c r="G165" s="67">
        <v>1020.1023899999999</v>
      </c>
      <c r="H165" s="37">
        <v>1048.62563</v>
      </c>
      <c r="I165" s="37">
        <v>16923.472720000002</v>
      </c>
      <c r="J165" s="37">
        <v>10.541880000000001</v>
      </c>
      <c r="K165" s="37">
        <v>9447.4317600000013</v>
      </c>
      <c r="L165" s="37">
        <v>2833.7015099999999</v>
      </c>
      <c r="M165" s="37">
        <v>129.18337</v>
      </c>
      <c r="N165" s="37">
        <v>610.89715999999316</v>
      </c>
      <c r="O165" s="96">
        <v>45787.715919999995</v>
      </c>
      <c r="P165" s="151"/>
      <c r="Q165" s="31"/>
      <c r="R165" s="58"/>
      <c r="S165" s="62"/>
    </row>
    <row r="166" spans="2:19" ht="18" hidden="1" customHeight="1" x14ac:dyDescent="0.25">
      <c r="B166" s="21" t="s">
        <v>29</v>
      </c>
      <c r="C166" s="37">
        <v>1536.29404</v>
      </c>
      <c r="D166" s="37">
        <v>11264.99221</v>
      </c>
      <c r="E166" s="18">
        <v>12801.286250000001</v>
      </c>
      <c r="F166" s="37">
        <v>441.55689999999998</v>
      </c>
      <c r="G166" s="67">
        <v>1089.2390600000001</v>
      </c>
      <c r="H166" s="37">
        <v>758.29651000000001</v>
      </c>
      <c r="I166" s="37">
        <v>12636.2863</v>
      </c>
      <c r="J166" s="37">
        <v>12.78459</v>
      </c>
      <c r="K166" s="37">
        <v>5781.6210799999999</v>
      </c>
      <c r="L166" s="37">
        <v>5276.9053000000004</v>
      </c>
      <c r="M166" s="37">
        <v>41.632390000000001</v>
      </c>
      <c r="N166" s="37">
        <v>1478.1482199999955</v>
      </c>
      <c r="O166" s="96">
        <v>40317.756599999993</v>
      </c>
      <c r="P166" s="151"/>
      <c r="Q166" s="31"/>
      <c r="R166" s="58"/>
      <c r="S166" s="62"/>
    </row>
    <row r="167" spans="2:19" ht="18" hidden="1" customHeight="1" x14ac:dyDescent="0.25">
      <c r="B167" s="21" t="s">
        <v>30</v>
      </c>
      <c r="C167" s="37">
        <v>2086.2942600000001</v>
      </c>
      <c r="D167" s="37">
        <v>8869.6180499999991</v>
      </c>
      <c r="E167" s="18">
        <v>10955.91231</v>
      </c>
      <c r="F167" s="67">
        <v>690.58339999999998</v>
      </c>
      <c r="G167" s="67">
        <v>1316.4478899999999</v>
      </c>
      <c r="H167" s="37">
        <v>1365.51792</v>
      </c>
      <c r="I167" s="37">
        <v>17107.189850000002</v>
      </c>
      <c r="J167" s="37">
        <v>1.87785</v>
      </c>
      <c r="K167" s="37">
        <v>9598.6782700000003</v>
      </c>
      <c r="L167" s="37">
        <v>3206.73216</v>
      </c>
      <c r="M167" s="37">
        <v>45.590339999999998</v>
      </c>
      <c r="N167" s="37">
        <v>728.26601000000664</v>
      </c>
      <c r="O167" s="96">
        <v>45016.796000000009</v>
      </c>
      <c r="P167" s="151"/>
      <c r="Q167" s="31"/>
      <c r="R167" s="58"/>
      <c r="S167" s="62"/>
    </row>
    <row r="168" spans="2:19" ht="18" hidden="1" customHeight="1" x14ac:dyDescent="0.25">
      <c r="B168" s="21" t="s">
        <v>31</v>
      </c>
      <c r="C168" s="37">
        <v>2383.1098499999998</v>
      </c>
      <c r="D168" s="37">
        <v>7826.9243399999996</v>
      </c>
      <c r="E168" s="18">
        <v>10210.034189999998</v>
      </c>
      <c r="F168" s="67">
        <v>1215.7759900000001</v>
      </c>
      <c r="G168" s="67">
        <v>1873.7410499999999</v>
      </c>
      <c r="H168" s="37">
        <v>723.26038000000005</v>
      </c>
      <c r="I168" s="37">
        <v>16322.584299999999</v>
      </c>
      <c r="J168" s="37">
        <v>3.7557</v>
      </c>
      <c r="K168" s="37">
        <v>7071.4718799999991</v>
      </c>
      <c r="L168" s="37">
        <v>8847.2055299999993</v>
      </c>
      <c r="M168" s="37">
        <v>99.822949999999992</v>
      </c>
      <c r="N168" s="37">
        <v>1055.6238599999924</v>
      </c>
      <c r="O168" s="96">
        <v>47423.275829999991</v>
      </c>
      <c r="P168" s="151"/>
      <c r="Q168" s="31"/>
      <c r="R168" s="58"/>
      <c r="S168" s="62"/>
    </row>
    <row r="169" spans="2:19" ht="18" hidden="1" customHeight="1" x14ac:dyDescent="0.25">
      <c r="B169" s="21" t="s">
        <v>32</v>
      </c>
      <c r="C169" s="37">
        <v>2086.0491700000002</v>
      </c>
      <c r="D169" s="37">
        <v>7193.4952499999999</v>
      </c>
      <c r="E169" s="18">
        <v>9279.5444200000002</v>
      </c>
      <c r="F169" s="67">
        <v>927.02739999999994</v>
      </c>
      <c r="G169" s="67">
        <v>2717.7794799999997</v>
      </c>
      <c r="H169" s="37">
        <v>1153.6120000000001</v>
      </c>
      <c r="I169" s="37">
        <v>18484.42398</v>
      </c>
      <c r="J169" s="37">
        <v>23.049600000000002</v>
      </c>
      <c r="K169" s="37">
        <v>8746.9485700000005</v>
      </c>
      <c r="L169" s="37">
        <v>9204.90416</v>
      </c>
      <c r="M169" s="37">
        <v>125.66158</v>
      </c>
      <c r="N169" s="37">
        <v>1318.454310000001</v>
      </c>
      <c r="O169" s="96">
        <v>51981.405500000001</v>
      </c>
      <c r="P169" s="151"/>
      <c r="Q169" s="31"/>
      <c r="R169" s="58"/>
      <c r="S169" s="62"/>
    </row>
    <row r="170" spans="2:19" ht="18" hidden="1" customHeight="1" x14ac:dyDescent="0.25">
      <c r="B170" s="21" t="s">
        <v>33</v>
      </c>
      <c r="C170" s="37">
        <v>1466.3915500000001</v>
      </c>
      <c r="D170" s="37">
        <v>8112.8573800000013</v>
      </c>
      <c r="E170" s="18">
        <v>9579.2489300000016</v>
      </c>
      <c r="F170" s="67">
        <v>891.95730000000003</v>
      </c>
      <c r="G170" s="67">
        <v>2560.0163600000001</v>
      </c>
      <c r="H170" s="37">
        <v>1503.18067</v>
      </c>
      <c r="I170" s="37">
        <v>17644.896239999998</v>
      </c>
      <c r="J170" s="37">
        <v>0</v>
      </c>
      <c r="K170" s="37">
        <v>8308.741109999999</v>
      </c>
      <c r="L170" s="37">
        <v>8677.7426199999991</v>
      </c>
      <c r="M170" s="37">
        <v>47.28613</v>
      </c>
      <c r="N170" s="37">
        <v>837.59875000000466</v>
      </c>
      <c r="O170" s="96">
        <v>50050.668109999999</v>
      </c>
      <c r="P170" s="151"/>
      <c r="Q170" s="31"/>
      <c r="R170" s="58"/>
      <c r="S170" s="62"/>
    </row>
    <row r="171" spans="2:19" ht="18" hidden="1" customHeight="1" x14ac:dyDescent="0.25">
      <c r="B171" s="21" t="s">
        <v>34</v>
      </c>
      <c r="C171" s="37">
        <v>1554.2192000000002</v>
      </c>
      <c r="D171" s="37">
        <v>4582.9846699999998</v>
      </c>
      <c r="E171" s="18">
        <v>6137.2038700000003</v>
      </c>
      <c r="F171" s="67">
        <v>1192.0472600000001</v>
      </c>
      <c r="G171" s="67">
        <v>1827.857</v>
      </c>
      <c r="H171" s="37">
        <v>1106.1757399999999</v>
      </c>
      <c r="I171" s="37">
        <v>16253.293899999999</v>
      </c>
      <c r="J171" s="37">
        <v>5.6335499999999996</v>
      </c>
      <c r="K171" s="37">
        <v>7985.92587</v>
      </c>
      <c r="L171" s="37">
        <v>10300.56977</v>
      </c>
      <c r="M171" s="37">
        <v>206.67662999999999</v>
      </c>
      <c r="N171" s="37">
        <v>1079.629729999986</v>
      </c>
      <c r="O171" s="96">
        <v>46095.013319999991</v>
      </c>
      <c r="P171" s="151"/>
      <c r="Q171" s="31"/>
      <c r="R171" s="58"/>
      <c r="S171" s="62"/>
    </row>
    <row r="172" spans="2:19" ht="18" hidden="1" customHeight="1" x14ac:dyDescent="0.25">
      <c r="B172" s="21" t="s">
        <v>35</v>
      </c>
      <c r="C172" s="37">
        <v>1436.7584499999998</v>
      </c>
      <c r="D172" s="37">
        <v>6829.20226</v>
      </c>
      <c r="E172" s="18">
        <v>8265.9607099999994</v>
      </c>
      <c r="F172" s="67">
        <v>731.76441</v>
      </c>
      <c r="G172" s="67">
        <v>1073.576</v>
      </c>
      <c r="H172" s="37">
        <v>511.99890000000005</v>
      </c>
      <c r="I172" s="37">
        <v>20859.817920000001</v>
      </c>
      <c r="J172" s="37">
        <v>47.454920000000001</v>
      </c>
      <c r="K172" s="37">
        <v>6923.2362700000003</v>
      </c>
      <c r="L172" s="37">
        <v>13843.601000000001</v>
      </c>
      <c r="M172" s="37">
        <v>155.28979999999999</v>
      </c>
      <c r="N172" s="37">
        <v>1880.2420000000056</v>
      </c>
      <c r="O172" s="96">
        <v>54292.941930000008</v>
      </c>
      <c r="P172" s="151"/>
      <c r="Q172" s="31"/>
      <c r="R172" s="58"/>
      <c r="S172" s="62"/>
    </row>
    <row r="173" spans="2:19" ht="18" hidden="1" customHeight="1" x14ac:dyDescent="0.25">
      <c r="B173" s="21"/>
      <c r="C173" s="37"/>
      <c r="D173" s="37"/>
      <c r="E173" s="18"/>
      <c r="F173" s="67"/>
      <c r="G173" s="67"/>
      <c r="H173" s="37"/>
      <c r="I173" s="37"/>
      <c r="J173" s="37"/>
      <c r="K173" s="37"/>
      <c r="L173" s="37"/>
      <c r="M173" s="37"/>
      <c r="N173" s="37"/>
      <c r="O173" s="96"/>
      <c r="P173" s="151"/>
      <c r="Q173" s="31"/>
      <c r="R173" s="58"/>
      <c r="S173" s="62"/>
    </row>
    <row r="174" spans="2:19" ht="18" hidden="1" customHeight="1" x14ac:dyDescent="0.25">
      <c r="B174" s="27">
        <v>2006</v>
      </c>
      <c r="C174" s="37">
        <v>27988.202730000001</v>
      </c>
      <c r="D174" s="37">
        <v>112632.92862999999</v>
      </c>
      <c r="E174" s="18">
        <v>140621.13136</v>
      </c>
      <c r="F174" s="37">
        <v>16387.94066</v>
      </c>
      <c r="G174" s="37">
        <v>27895.351409999999</v>
      </c>
      <c r="H174" s="37">
        <v>14111.369090000002</v>
      </c>
      <c r="I174" s="37">
        <v>525647.76407999999</v>
      </c>
      <c r="J174" s="37">
        <v>1270.8786399999999</v>
      </c>
      <c r="K174" s="37">
        <v>169892.96565000003</v>
      </c>
      <c r="L174" s="37">
        <v>121876.36415999997</v>
      </c>
      <c r="M174" s="37">
        <v>1880.3832799999998</v>
      </c>
      <c r="N174" s="37">
        <v>8861.2820600000014</v>
      </c>
      <c r="O174" s="98">
        <v>1028445.43039</v>
      </c>
      <c r="P174" s="151"/>
      <c r="Q174" s="31"/>
      <c r="R174" s="37"/>
      <c r="S174" s="37"/>
    </row>
    <row r="175" spans="2:19" ht="18" hidden="1" customHeight="1" x14ac:dyDescent="0.25">
      <c r="B175" s="21" t="s">
        <v>24</v>
      </c>
      <c r="C175" s="67">
        <v>2176.88382</v>
      </c>
      <c r="D175" s="67">
        <v>8573.4712600000003</v>
      </c>
      <c r="E175" s="18">
        <v>10750.355080000001</v>
      </c>
      <c r="F175" s="67">
        <v>1082.9468000000002</v>
      </c>
      <c r="G175" s="67">
        <v>2431.5999200000001</v>
      </c>
      <c r="H175" s="67">
        <v>1271.94469</v>
      </c>
      <c r="I175" s="67">
        <v>23694.926890000002</v>
      </c>
      <c r="J175" s="67">
        <v>24.268380000000001</v>
      </c>
      <c r="K175" s="37">
        <v>12239.455940000002</v>
      </c>
      <c r="L175" s="37">
        <v>12141.435009999999</v>
      </c>
      <c r="M175" s="37">
        <v>164.48159000000001</v>
      </c>
      <c r="N175" s="37">
        <v>550.81110000000001</v>
      </c>
      <c r="O175" s="96">
        <v>64352.22540000001</v>
      </c>
      <c r="P175" s="151"/>
      <c r="Q175" s="31"/>
      <c r="R175" s="58"/>
      <c r="S175" s="37"/>
    </row>
    <row r="176" spans="2:19" ht="18" hidden="1" customHeight="1" x14ac:dyDescent="0.25">
      <c r="B176" s="21" t="s">
        <v>25</v>
      </c>
      <c r="C176" s="67">
        <v>1670.46369</v>
      </c>
      <c r="D176" s="67">
        <v>6395.7568899999997</v>
      </c>
      <c r="E176" s="18">
        <v>8066.2205799999992</v>
      </c>
      <c r="F176" s="67">
        <v>776.47656999999992</v>
      </c>
      <c r="G176" s="67">
        <v>2130.0485100000001</v>
      </c>
      <c r="H176" s="67">
        <v>1045.28927</v>
      </c>
      <c r="I176" s="67">
        <v>24565.08625</v>
      </c>
      <c r="J176" s="67">
        <v>20.22786</v>
      </c>
      <c r="K176" s="37">
        <v>11531.891130000002</v>
      </c>
      <c r="L176" s="37">
        <v>11610.5921</v>
      </c>
      <c r="M176" s="37">
        <v>174.88238000000001</v>
      </c>
      <c r="N176" s="37">
        <v>451.97944999999999</v>
      </c>
      <c r="O176" s="96">
        <v>60372.694100000008</v>
      </c>
      <c r="P176" s="151"/>
      <c r="Q176" s="31"/>
      <c r="R176" s="58"/>
      <c r="S176" s="37"/>
    </row>
    <row r="177" spans="1:19" ht="18" hidden="1" customHeight="1" x14ac:dyDescent="0.25">
      <c r="B177" s="21" t="s">
        <v>26</v>
      </c>
      <c r="C177" s="67">
        <v>2048.1601599999999</v>
      </c>
      <c r="D177" s="67">
        <v>8953.8377899999996</v>
      </c>
      <c r="E177" s="18">
        <v>11001.997949999999</v>
      </c>
      <c r="F177" s="67">
        <v>1311.1135400000001</v>
      </c>
      <c r="G177" s="67">
        <v>731.22279000000003</v>
      </c>
      <c r="H177" s="67">
        <v>648.98514</v>
      </c>
      <c r="I177" s="67">
        <v>36145.854159999995</v>
      </c>
      <c r="J177" s="67">
        <v>182.91189000000003</v>
      </c>
      <c r="K177" s="37">
        <v>12508.448540000001</v>
      </c>
      <c r="L177" s="37">
        <v>12500.19687</v>
      </c>
      <c r="M177" s="37">
        <v>143.93916999999999</v>
      </c>
      <c r="N177" s="37">
        <v>563.05925000000002</v>
      </c>
      <c r="O177" s="96">
        <v>75737.729300000006</v>
      </c>
      <c r="P177" s="151"/>
      <c r="Q177" s="31"/>
      <c r="R177" s="58"/>
      <c r="S177" s="37"/>
    </row>
    <row r="178" spans="1:19" ht="18" hidden="1" customHeight="1" x14ac:dyDescent="0.25">
      <c r="B178" s="21" t="s">
        <v>27</v>
      </c>
      <c r="C178" s="67">
        <v>2095.45676</v>
      </c>
      <c r="D178" s="67">
        <v>9691.0519999999997</v>
      </c>
      <c r="E178" s="18">
        <v>11786.508760000001</v>
      </c>
      <c r="F178" s="67">
        <v>1992.9304</v>
      </c>
      <c r="G178" s="67">
        <v>2635.2525000000001</v>
      </c>
      <c r="H178" s="67">
        <v>972.16339000000005</v>
      </c>
      <c r="I178" s="67">
        <v>42800.912619999996</v>
      </c>
      <c r="J178" s="67">
        <v>150.9091</v>
      </c>
      <c r="K178" s="37">
        <v>16397.42901</v>
      </c>
      <c r="L178" s="37">
        <v>11352.997539999998</v>
      </c>
      <c r="M178" s="37">
        <v>154.32378</v>
      </c>
      <c r="N178" s="37">
        <v>434.60691999999995</v>
      </c>
      <c r="O178" s="96">
        <v>88678.034020000006</v>
      </c>
      <c r="P178" s="151"/>
      <c r="Q178" s="31"/>
      <c r="R178" s="58"/>
      <c r="S178" s="37"/>
    </row>
    <row r="179" spans="1:19" ht="18" hidden="1" customHeight="1" x14ac:dyDescent="0.25">
      <c r="B179" s="21" t="s">
        <v>28</v>
      </c>
      <c r="C179" s="67">
        <v>1867.06095</v>
      </c>
      <c r="D179" s="67">
        <v>11547.433000000001</v>
      </c>
      <c r="E179" s="18">
        <v>13414.49395</v>
      </c>
      <c r="F179" s="67">
        <v>1119.5991999999999</v>
      </c>
      <c r="G179" s="67">
        <v>2835.7248099999997</v>
      </c>
      <c r="H179" s="67">
        <v>2228.6924199999999</v>
      </c>
      <c r="I179" s="67">
        <v>49359.644690000001</v>
      </c>
      <c r="J179" s="67">
        <v>27.915749999999999</v>
      </c>
      <c r="K179" s="37">
        <v>20504.581879999998</v>
      </c>
      <c r="L179" s="37">
        <v>12287.642529999999</v>
      </c>
      <c r="M179" s="37">
        <v>24.475000000000001</v>
      </c>
      <c r="N179" s="37">
        <v>792.83212000000003</v>
      </c>
      <c r="O179" s="96">
        <v>102595.60235000002</v>
      </c>
      <c r="P179" s="151"/>
      <c r="Q179" s="31"/>
      <c r="R179" s="58"/>
      <c r="S179" s="37"/>
    </row>
    <row r="180" spans="1:19" ht="18" hidden="1" customHeight="1" x14ac:dyDescent="0.25">
      <c r="B180" s="21" t="s">
        <v>29</v>
      </c>
      <c r="C180" s="67">
        <v>1403.8642500000001</v>
      </c>
      <c r="D180" s="67">
        <v>11367.72695</v>
      </c>
      <c r="E180" s="18">
        <v>12771.591200000001</v>
      </c>
      <c r="F180" s="67">
        <v>1310.1283000000001</v>
      </c>
      <c r="G180" s="67">
        <v>1725.59538</v>
      </c>
      <c r="H180" s="67">
        <v>1155.7289800000001</v>
      </c>
      <c r="I180" s="67">
        <v>54961.077729999997</v>
      </c>
      <c r="J180" s="67">
        <v>30.250310000000002</v>
      </c>
      <c r="K180" s="37">
        <v>19376.100310000002</v>
      </c>
      <c r="L180" s="37">
        <v>9541.160460000001</v>
      </c>
      <c r="M180" s="37">
        <v>249.79568</v>
      </c>
      <c r="N180" s="37">
        <v>674.34456</v>
      </c>
      <c r="O180" s="96">
        <v>101795.77291</v>
      </c>
      <c r="P180" s="151"/>
      <c r="Q180" s="31"/>
      <c r="R180" s="58"/>
      <c r="S180" s="37"/>
    </row>
    <row r="181" spans="1:19" ht="18" hidden="1" customHeight="1" x14ac:dyDescent="0.25">
      <c r="B181" s="21" t="s">
        <v>30</v>
      </c>
      <c r="C181" s="67">
        <v>3219.25333</v>
      </c>
      <c r="D181" s="67">
        <v>8284.73092</v>
      </c>
      <c r="E181" s="18">
        <v>11503.98425</v>
      </c>
      <c r="F181" s="67">
        <v>1257.9465</v>
      </c>
      <c r="G181" s="67">
        <v>4203.0821800000003</v>
      </c>
      <c r="H181" s="67">
        <v>1346.6150300000002</v>
      </c>
      <c r="I181" s="67">
        <v>46069.052450000003</v>
      </c>
      <c r="J181" s="67">
        <v>67.194000000000003</v>
      </c>
      <c r="K181" s="37">
        <v>16553.25071</v>
      </c>
      <c r="L181" s="37">
        <v>9867.4608000000007</v>
      </c>
      <c r="M181" s="37">
        <v>91.980429999999998</v>
      </c>
      <c r="N181" s="37">
        <v>798.75413000000003</v>
      </c>
      <c r="O181" s="96">
        <v>91759.320480000009</v>
      </c>
      <c r="P181" s="151"/>
      <c r="Q181" s="31"/>
      <c r="R181" s="58"/>
      <c r="S181" s="37"/>
    </row>
    <row r="182" spans="1:19" ht="18" hidden="1" customHeight="1" x14ac:dyDescent="0.25">
      <c r="B182" s="21" t="s">
        <v>31</v>
      </c>
      <c r="C182" s="67">
        <v>3139.28532</v>
      </c>
      <c r="D182" s="67">
        <v>11272.796779999999</v>
      </c>
      <c r="E182" s="18">
        <v>14412.0821</v>
      </c>
      <c r="F182" s="67">
        <v>1949.88769</v>
      </c>
      <c r="G182" s="67">
        <v>2017.5495000000001</v>
      </c>
      <c r="H182" s="67">
        <v>857.16472999999996</v>
      </c>
      <c r="I182" s="67">
        <v>56199.188090000003</v>
      </c>
      <c r="J182" s="67">
        <v>92.68</v>
      </c>
      <c r="K182" s="37">
        <v>13448.211930000001</v>
      </c>
      <c r="L182" s="37">
        <v>10151.124</v>
      </c>
      <c r="M182" s="37">
        <v>157.42829999999998</v>
      </c>
      <c r="N182" s="37">
        <v>939.21234000000004</v>
      </c>
      <c r="O182" s="96">
        <v>100224.52867999999</v>
      </c>
      <c r="P182" s="151"/>
      <c r="Q182" s="31"/>
      <c r="R182" s="58"/>
      <c r="S182" s="37"/>
    </row>
    <row r="183" spans="1:19" ht="18" hidden="1" customHeight="1" x14ac:dyDescent="0.25">
      <c r="B183" s="21" t="s">
        <v>32</v>
      </c>
      <c r="C183" s="67">
        <v>3161.1178199999999</v>
      </c>
      <c r="D183" s="67">
        <v>8598.9138000000003</v>
      </c>
      <c r="E183" s="18">
        <v>11760.03162</v>
      </c>
      <c r="F183" s="67">
        <v>1575.0028200000002</v>
      </c>
      <c r="G183" s="67">
        <v>2024.5459600000002</v>
      </c>
      <c r="H183" s="67">
        <v>773.79032999999993</v>
      </c>
      <c r="I183" s="67">
        <v>42529.313990000002</v>
      </c>
      <c r="J183" s="67">
        <v>105.81752</v>
      </c>
      <c r="K183" s="37">
        <v>12303.173920000001</v>
      </c>
      <c r="L183" s="37">
        <v>9729.7484399999994</v>
      </c>
      <c r="M183" s="37">
        <v>254.09434999999999</v>
      </c>
      <c r="N183" s="37">
        <v>1011.9222900000001</v>
      </c>
      <c r="O183" s="96">
        <v>82067.44124</v>
      </c>
      <c r="P183" s="151"/>
      <c r="Q183" s="31"/>
      <c r="R183" s="58"/>
      <c r="S183" s="37"/>
    </row>
    <row r="184" spans="1:19" ht="18" hidden="1" customHeight="1" x14ac:dyDescent="0.25">
      <c r="B184" s="21" t="s">
        <v>33</v>
      </c>
      <c r="C184" s="67">
        <v>2587.7849500000002</v>
      </c>
      <c r="D184" s="67">
        <v>11652.89086</v>
      </c>
      <c r="E184" s="18">
        <v>14240.675810000001</v>
      </c>
      <c r="F184" s="67">
        <v>1322.2944</v>
      </c>
      <c r="G184" s="67">
        <v>3319.8249000000001</v>
      </c>
      <c r="H184" s="67">
        <v>1815.271</v>
      </c>
      <c r="I184" s="67">
        <v>55625.332740000005</v>
      </c>
      <c r="J184" s="67">
        <v>129.99600000000001</v>
      </c>
      <c r="K184" s="37">
        <v>15107.408820000001</v>
      </c>
      <c r="L184" s="37">
        <v>7259.1542600000002</v>
      </c>
      <c r="M184" s="37">
        <v>199.47555</v>
      </c>
      <c r="N184" s="37">
        <v>963.09572000000003</v>
      </c>
      <c r="O184" s="96">
        <v>99982.529200000004</v>
      </c>
      <c r="P184" s="151"/>
      <c r="Q184" s="31"/>
      <c r="R184" s="58"/>
      <c r="S184" s="37"/>
    </row>
    <row r="185" spans="1:19" ht="18" hidden="1" customHeight="1" x14ac:dyDescent="0.25">
      <c r="B185" s="21" t="s">
        <v>34</v>
      </c>
      <c r="C185" s="67">
        <v>2614.2960200000002</v>
      </c>
      <c r="D185" s="67">
        <v>10171.344000000001</v>
      </c>
      <c r="E185" s="18">
        <v>12785.640020000001</v>
      </c>
      <c r="F185" s="67">
        <v>1315.0688400000001</v>
      </c>
      <c r="G185" s="67">
        <v>1630.7892900000002</v>
      </c>
      <c r="H185" s="67">
        <v>834.51452000000006</v>
      </c>
      <c r="I185" s="67">
        <v>49790.492299999998</v>
      </c>
      <c r="J185" s="67">
        <v>284.77300000000002</v>
      </c>
      <c r="K185" s="37">
        <v>11710.907380000001</v>
      </c>
      <c r="L185" s="37">
        <v>10176.741</v>
      </c>
      <c r="M185" s="37">
        <v>170.875</v>
      </c>
      <c r="N185" s="37">
        <v>1116.7468700000002</v>
      </c>
      <c r="O185" s="96">
        <v>89816.548219999997</v>
      </c>
      <c r="P185" s="151"/>
      <c r="Q185" s="31"/>
      <c r="R185" s="58"/>
      <c r="S185" s="37"/>
    </row>
    <row r="186" spans="1:19" ht="18" hidden="1" customHeight="1" x14ac:dyDescent="0.25">
      <c r="B186" s="21" t="s">
        <v>35</v>
      </c>
      <c r="C186" s="67">
        <v>2004.57566</v>
      </c>
      <c r="D186" s="67">
        <v>6122.9743799999987</v>
      </c>
      <c r="E186" s="18">
        <v>8127.5500399999983</v>
      </c>
      <c r="F186" s="67">
        <v>1374.5456000000001</v>
      </c>
      <c r="G186" s="67">
        <v>2210.1156700000001</v>
      </c>
      <c r="H186" s="67">
        <v>1161.2095900000002</v>
      </c>
      <c r="I186" s="67">
        <v>43906.882170000004</v>
      </c>
      <c r="J186" s="67">
        <v>153.93482999999998</v>
      </c>
      <c r="K186" s="37">
        <v>8212.1060800000014</v>
      </c>
      <c r="L186" s="37">
        <v>5258.1111500000006</v>
      </c>
      <c r="M186" s="37">
        <v>94.632050000000007</v>
      </c>
      <c r="N186" s="37">
        <v>563.91731000000004</v>
      </c>
      <c r="O186" s="96">
        <v>71063.004490000007</v>
      </c>
      <c r="P186" s="151"/>
      <c r="Q186" s="31"/>
      <c r="R186" s="58"/>
      <c r="S186" s="37"/>
    </row>
    <row r="187" spans="1:19" ht="18" hidden="1" customHeight="1" x14ac:dyDescent="0.25">
      <c r="A187" s="70"/>
      <c r="B187" s="21"/>
      <c r="C187" s="67"/>
      <c r="D187" s="67"/>
      <c r="E187" s="18"/>
      <c r="F187" s="71">
        <v>0</v>
      </c>
      <c r="G187" s="71">
        <v>0</v>
      </c>
      <c r="H187" s="71">
        <v>0</v>
      </c>
      <c r="I187" s="71">
        <v>0</v>
      </c>
      <c r="J187" s="71"/>
      <c r="K187" s="37"/>
      <c r="L187" s="37"/>
      <c r="M187" s="37"/>
      <c r="N187" s="37"/>
      <c r="O187" s="96"/>
      <c r="P187" s="151"/>
      <c r="Q187" s="31"/>
      <c r="R187" s="58"/>
      <c r="S187" s="68"/>
    </row>
    <row r="188" spans="1:19" ht="18" hidden="1" customHeight="1" x14ac:dyDescent="0.25">
      <c r="A188" s="70"/>
      <c r="B188" s="27">
        <v>2007</v>
      </c>
      <c r="C188" s="37">
        <v>36594.7935</v>
      </c>
      <c r="D188" s="37">
        <v>176622.92895999999</v>
      </c>
      <c r="E188" s="18">
        <v>213217.72246000002</v>
      </c>
      <c r="F188" s="67">
        <v>21983.256989999998</v>
      </c>
      <c r="G188" s="67">
        <v>25940.588890000003</v>
      </c>
      <c r="H188" s="67">
        <v>60615.48373</v>
      </c>
      <c r="I188" s="67">
        <v>696544.24183000007</v>
      </c>
      <c r="J188" s="67">
        <v>4677.7803900000008</v>
      </c>
      <c r="K188" s="37">
        <v>226552.23491</v>
      </c>
      <c r="L188" s="37">
        <v>122902.65362</v>
      </c>
      <c r="M188" s="37">
        <v>2285.5495700000001</v>
      </c>
      <c r="N188" s="37">
        <v>12756.619809999998</v>
      </c>
      <c r="O188" s="98">
        <v>1387476.1321999999</v>
      </c>
      <c r="P188" s="151"/>
      <c r="Q188" s="31"/>
      <c r="R188" s="37"/>
      <c r="S188" s="37"/>
    </row>
    <row r="189" spans="1:19" ht="18" hidden="1" customHeight="1" x14ac:dyDescent="0.25">
      <c r="A189" s="70"/>
      <c r="B189" s="21" t="s">
        <v>24</v>
      </c>
      <c r="C189" s="67">
        <v>1608.2692199999999</v>
      </c>
      <c r="D189" s="67">
        <v>14415.89414</v>
      </c>
      <c r="E189" s="18">
        <v>16024.16336</v>
      </c>
      <c r="F189" s="67">
        <v>2576.2703999999999</v>
      </c>
      <c r="G189" s="67">
        <v>2245.7362200000002</v>
      </c>
      <c r="H189" s="67">
        <v>1691.01901</v>
      </c>
      <c r="I189" s="67">
        <v>48463.234130000004</v>
      </c>
      <c r="J189" s="67">
        <v>266.01653999999996</v>
      </c>
      <c r="K189" s="67">
        <v>13465.249339999998</v>
      </c>
      <c r="L189" s="37">
        <v>10291.95066</v>
      </c>
      <c r="M189" s="37">
        <v>94.563000000000002</v>
      </c>
      <c r="N189" s="37">
        <v>614.92489</v>
      </c>
      <c r="O189" s="96">
        <v>95733.12754999999</v>
      </c>
      <c r="P189" s="151"/>
      <c r="Q189" s="31"/>
      <c r="R189" s="55"/>
      <c r="S189" s="55"/>
    </row>
    <row r="190" spans="1:19" ht="18" hidden="1" customHeight="1" x14ac:dyDescent="0.25">
      <c r="A190" s="70"/>
      <c r="B190" s="21" t="s">
        <v>25</v>
      </c>
      <c r="C190" s="67">
        <v>1727.8689299999999</v>
      </c>
      <c r="D190" s="67">
        <v>7681.7564900000007</v>
      </c>
      <c r="E190" s="18">
        <v>9409.6254200000003</v>
      </c>
      <c r="F190" s="67">
        <v>2660.0320000000002</v>
      </c>
      <c r="G190" s="67">
        <v>1288.46216</v>
      </c>
      <c r="H190" s="67">
        <v>1660.0464899999999</v>
      </c>
      <c r="I190" s="67">
        <v>51333.309939999999</v>
      </c>
      <c r="J190" s="67">
        <v>159.91060000000002</v>
      </c>
      <c r="K190" s="67">
        <v>15646.84995</v>
      </c>
      <c r="L190" s="37">
        <v>10389.143679999999</v>
      </c>
      <c r="M190" s="37">
        <v>42.986870000000003</v>
      </c>
      <c r="N190" s="37">
        <v>535.74299000000008</v>
      </c>
      <c r="O190" s="96">
        <v>93126.110099999991</v>
      </c>
      <c r="P190" s="151"/>
      <c r="Q190" s="31"/>
      <c r="R190" s="55"/>
      <c r="S190" s="55"/>
    </row>
    <row r="191" spans="1:19" ht="18" hidden="1" customHeight="1" x14ac:dyDescent="0.25">
      <c r="A191" s="70"/>
      <c r="B191" s="21" t="s">
        <v>26</v>
      </c>
      <c r="C191" s="67">
        <v>1602.1928799999998</v>
      </c>
      <c r="D191" s="67">
        <v>2630.7910000000002</v>
      </c>
      <c r="E191" s="18">
        <v>4232.9838799999998</v>
      </c>
      <c r="F191" s="67">
        <v>1576.6120000000001</v>
      </c>
      <c r="G191" s="67">
        <v>1630.5352600000001</v>
      </c>
      <c r="H191" s="67">
        <v>2216.4277900000002</v>
      </c>
      <c r="I191" s="67">
        <v>39877.227509999997</v>
      </c>
      <c r="J191" s="67">
        <v>151.71525</v>
      </c>
      <c r="K191" s="67">
        <v>15155.096820000001</v>
      </c>
      <c r="L191" s="37">
        <v>11000.749109999999</v>
      </c>
      <c r="M191" s="37">
        <v>69.452500000000001</v>
      </c>
      <c r="N191" s="37">
        <v>1405.6098300000001</v>
      </c>
      <c r="O191" s="96">
        <v>77316.409950000001</v>
      </c>
      <c r="P191" s="151"/>
      <c r="Q191" s="31"/>
      <c r="R191" s="55"/>
      <c r="S191" s="55"/>
    </row>
    <row r="192" spans="1:19" ht="18" hidden="1" customHeight="1" x14ac:dyDescent="0.25">
      <c r="A192" s="70"/>
      <c r="B192" s="21" t="s">
        <v>27</v>
      </c>
      <c r="C192" s="67">
        <v>1948.8802600000001</v>
      </c>
      <c r="D192" s="67">
        <v>2607.4879000000001</v>
      </c>
      <c r="E192" s="18">
        <v>4556.36816</v>
      </c>
      <c r="F192" s="67">
        <v>1601.6976000000002</v>
      </c>
      <c r="G192" s="67">
        <v>2297.1147600000004</v>
      </c>
      <c r="H192" s="67">
        <v>1909.2675200000001</v>
      </c>
      <c r="I192" s="67">
        <v>55457.783499999998</v>
      </c>
      <c r="J192" s="67">
        <v>253.82489999999999</v>
      </c>
      <c r="K192" s="67">
        <v>15633.626340000001</v>
      </c>
      <c r="L192" s="37">
        <v>9710.1332500000008</v>
      </c>
      <c r="M192" s="37">
        <v>218.47755000000001</v>
      </c>
      <c r="N192" s="37">
        <v>1110.5522999999998</v>
      </c>
      <c r="O192" s="96">
        <v>92748.845879999993</v>
      </c>
      <c r="P192" s="151"/>
      <c r="Q192" s="31"/>
      <c r="R192" s="55"/>
      <c r="S192" s="55"/>
    </row>
    <row r="193" spans="1:19" ht="18" hidden="1" customHeight="1" x14ac:dyDescent="0.25">
      <c r="A193" s="70"/>
      <c r="B193" s="21" t="s">
        <v>28</v>
      </c>
      <c r="C193" s="67">
        <v>1829.57674</v>
      </c>
      <c r="D193" s="67">
        <v>15857.746560000001</v>
      </c>
      <c r="E193" s="18">
        <v>17687.3233</v>
      </c>
      <c r="F193" s="67">
        <v>1558.1071999999999</v>
      </c>
      <c r="G193" s="67">
        <v>2665.5003399999996</v>
      </c>
      <c r="H193" s="67">
        <v>2108.5064700000003</v>
      </c>
      <c r="I193" s="67">
        <v>60853.712189999998</v>
      </c>
      <c r="J193" s="67">
        <v>286.12844000000001</v>
      </c>
      <c r="K193" s="67">
        <v>14984.637359999999</v>
      </c>
      <c r="L193" s="37">
        <v>11381.15446</v>
      </c>
      <c r="M193" s="37">
        <v>365.05515000000003</v>
      </c>
      <c r="N193" s="37">
        <v>939.86821999999984</v>
      </c>
      <c r="O193" s="96">
        <v>112829.99313</v>
      </c>
      <c r="P193" s="151"/>
      <c r="Q193" s="31"/>
      <c r="R193" s="55"/>
      <c r="S193" s="55"/>
    </row>
    <row r="194" spans="1:19" ht="18" hidden="1" customHeight="1" x14ac:dyDescent="0.25">
      <c r="A194" s="70"/>
      <c r="B194" s="21" t="s">
        <v>29</v>
      </c>
      <c r="C194" s="67">
        <v>1753.9641299999998</v>
      </c>
      <c r="D194" s="67">
        <v>16024.4692</v>
      </c>
      <c r="E194" s="18">
        <v>17778.43333</v>
      </c>
      <c r="F194" s="67">
        <v>2009.6975900000002</v>
      </c>
      <c r="G194" s="67">
        <v>3164.8335299999999</v>
      </c>
      <c r="H194" s="67">
        <v>1906.0473300000001</v>
      </c>
      <c r="I194" s="67">
        <v>57875.519039999999</v>
      </c>
      <c r="J194" s="67">
        <v>719.59424999999999</v>
      </c>
      <c r="K194" s="67">
        <v>14484.313620000001</v>
      </c>
      <c r="L194" s="37">
        <v>9866.6571200000017</v>
      </c>
      <c r="M194" s="37">
        <v>203.16113000000001</v>
      </c>
      <c r="N194" s="37">
        <v>1143.7552399999997</v>
      </c>
      <c r="O194" s="96">
        <v>109152.01217999999</v>
      </c>
      <c r="P194" s="151"/>
      <c r="Q194" s="31"/>
      <c r="R194" s="55"/>
      <c r="S194" s="55"/>
    </row>
    <row r="195" spans="1:19" ht="18" hidden="1" customHeight="1" x14ac:dyDescent="0.25">
      <c r="A195" s="70"/>
      <c r="B195" s="21" t="s">
        <v>30</v>
      </c>
      <c r="C195" s="67">
        <v>2058.2118700000001</v>
      </c>
      <c r="D195" s="67">
        <v>9765.7232700000004</v>
      </c>
      <c r="E195" s="18">
        <v>11823.935140000001</v>
      </c>
      <c r="F195" s="67">
        <v>1498.2768000000001</v>
      </c>
      <c r="G195" s="67">
        <v>1525.3577399999999</v>
      </c>
      <c r="H195" s="67">
        <v>1923.4316799999999</v>
      </c>
      <c r="I195" s="67">
        <v>53272.903210000004</v>
      </c>
      <c r="J195" s="67">
        <v>484.02421999999996</v>
      </c>
      <c r="K195" s="67">
        <v>12631.687110000001</v>
      </c>
      <c r="L195" s="37">
        <v>9959.2721399999991</v>
      </c>
      <c r="M195" s="37">
        <v>659.04744000000005</v>
      </c>
      <c r="N195" s="37">
        <v>903.73264000000006</v>
      </c>
      <c r="O195" s="96">
        <v>94681.668120000017</v>
      </c>
      <c r="P195" s="151"/>
      <c r="Q195" s="31"/>
      <c r="R195" s="55"/>
      <c r="S195" s="55"/>
    </row>
    <row r="196" spans="1:19" ht="18" hidden="1" customHeight="1" x14ac:dyDescent="0.25">
      <c r="A196" s="70"/>
      <c r="B196" s="21" t="s">
        <v>31</v>
      </c>
      <c r="C196" s="67">
        <v>1491.6194800000001</v>
      </c>
      <c r="D196" s="67">
        <v>11655.536</v>
      </c>
      <c r="E196" s="18">
        <v>13147.155479999999</v>
      </c>
      <c r="F196" s="67">
        <v>2298.4522000000002</v>
      </c>
      <c r="G196" s="67">
        <v>3671.9049999999997</v>
      </c>
      <c r="H196" s="67">
        <v>5638.6262300000008</v>
      </c>
      <c r="I196" s="67">
        <v>59037.779590000006</v>
      </c>
      <c r="J196" s="67">
        <v>390.64800000000002</v>
      </c>
      <c r="K196" s="67">
        <v>16998.82474</v>
      </c>
      <c r="L196" s="37">
        <v>8794.014000000001</v>
      </c>
      <c r="M196" s="37">
        <v>181.95360000000002</v>
      </c>
      <c r="N196" s="37">
        <v>978.13780999999994</v>
      </c>
      <c r="O196" s="96">
        <v>111137.49664999999</v>
      </c>
      <c r="P196" s="151"/>
      <c r="Q196" s="31"/>
      <c r="R196" s="55"/>
      <c r="S196" s="55"/>
    </row>
    <row r="197" spans="1:19" ht="18" hidden="1" customHeight="1" x14ac:dyDescent="0.25">
      <c r="A197" s="70"/>
      <c r="B197" s="21" t="s">
        <v>32</v>
      </c>
      <c r="C197" s="67">
        <v>1954.37084</v>
      </c>
      <c r="D197" s="67">
        <v>16897.160059999998</v>
      </c>
      <c r="E197" s="18">
        <v>18851.530899999998</v>
      </c>
      <c r="F197" s="67">
        <v>1355.9536000000001</v>
      </c>
      <c r="G197" s="67">
        <v>1965.0897300000001</v>
      </c>
      <c r="H197" s="67">
        <v>7044.45766</v>
      </c>
      <c r="I197" s="67">
        <v>61263.792890000004</v>
      </c>
      <c r="J197" s="67">
        <v>356.97284999999999</v>
      </c>
      <c r="K197" s="67">
        <v>18473.152569999998</v>
      </c>
      <c r="L197" s="37">
        <v>8901.9487699999991</v>
      </c>
      <c r="M197" s="37">
        <v>0</v>
      </c>
      <c r="N197" s="37">
        <v>1565.22875</v>
      </c>
      <c r="O197" s="96">
        <v>119778.12771999999</v>
      </c>
      <c r="P197" s="151"/>
      <c r="Q197" s="31"/>
      <c r="R197" s="55"/>
      <c r="S197" s="55"/>
    </row>
    <row r="198" spans="1:19" ht="18" hidden="1" customHeight="1" x14ac:dyDescent="0.25">
      <c r="A198" s="70"/>
      <c r="B198" s="21" t="s">
        <v>33</v>
      </c>
      <c r="C198" s="67">
        <v>1893.1713</v>
      </c>
      <c r="D198" s="67">
        <v>21178.292710000002</v>
      </c>
      <c r="E198" s="18">
        <v>23071.464010000003</v>
      </c>
      <c r="F198" s="67">
        <v>1336.2692</v>
      </c>
      <c r="G198" s="67">
        <v>2668.2731000000003</v>
      </c>
      <c r="H198" s="67">
        <v>9009.6360000000004</v>
      </c>
      <c r="I198" s="67">
        <v>74078.255799999999</v>
      </c>
      <c r="J198" s="67">
        <v>395.20148</v>
      </c>
      <c r="K198" s="67">
        <v>24732.761570000002</v>
      </c>
      <c r="L198" s="37">
        <v>10184.662</v>
      </c>
      <c r="M198" s="37">
        <v>101.32564000000002</v>
      </c>
      <c r="N198" s="37">
        <v>921.29111</v>
      </c>
      <c r="O198" s="96">
        <v>146499.13991000003</v>
      </c>
      <c r="P198" s="151"/>
      <c r="Q198" s="31"/>
      <c r="R198" s="55"/>
      <c r="S198" s="55"/>
    </row>
    <row r="199" spans="1:19" ht="18" hidden="1" customHeight="1" x14ac:dyDescent="0.25">
      <c r="A199" s="70"/>
      <c r="B199" s="21" t="s">
        <v>34</v>
      </c>
      <c r="C199" s="67">
        <v>4742.7004299999999</v>
      </c>
      <c r="D199" s="67">
        <v>33006.727220000001</v>
      </c>
      <c r="E199" s="18">
        <v>37749.427649999998</v>
      </c>
      <c r="F199" s="67">
        <v>1268.4100000000001</v>
      </c>
      <c r="G199" s="67">
        <v>1561.1999999999998</v>
      </c>
      <c r="H199" s="67">
        <v>12259.737939999999</v>
      </c>
      <c r="I199" s="67">
        <v>68884.551590000003</v>
      </c>
      <c r="J199" s="67">
        <v>875.70519999999999</v>
      </c>
      <c r="K199" s="67">
        <v>31301.192630000001</v>
      </c>
      <c r="L199" s="37">
        <v>11357.865250000001</v>
      </c>
      <c r="M199" s="37">
        <v>97.301500000000019</v>
      </c>
      <c r="N199" s="37">
        <v>1340.4929</v>
      </c>
      <c r="O199" s="96">
        <v>166695.88466000001</v>
      </c>
      <c r="P199" s="151"/>
      <c r="Q199" s="31"/>
      <c r="R199" s="55"/>
      <c r="S199" s="55"/>
    </row>
    <row r="200" spans="1:19" ht="18" hidden="1" customHeight="1" x14ac:dyDescent="0.25">
      <c r="A200" s="70"/>
      <c r="B200" s="21" t="s">
        <v>35</v>
      </c>
      <c r="C200" s="67">
        <v>13983.967420000001</v>
      </c>
      <c r="D200" s="67">
        <v>24901.344410000002</v>
      </c>
      <c r="E200" s="18">
        <v>38885.311830000006</v>
      </c>
      <c r="F200" s="67">
        <v>2243.4784</v>
      </c>
      <c r="G200" s="67">
        <v>1256.58105</v>
      </c>
      <c r="H200" s="67">
        <v>13248.27961</v>
      </c>
      <c r="I200" s="67">
        <v>66146.172439999995</v>
      </c>
      <c r="J200" s="67">
        <v>338.03865999999999</v>
      </c>
      <c r="K200" s="67">
        <v>33044.842860000004</v>
      </c>
      <c r="L200" s="37">
        <v>11065.10318</v>
      </c>
      <c r="M200" s="37">
        <v>252.22518999999994</v>
      </c>
      <c r="N200" s="37">
        <v>1297.28313</v>
      </c>
      <c r="O200" s="96">
        <v>167777.31635000001</v>
      </c>
      <c r="P200" s="151"/>
      <c r="Q200" s="31"/>
      <c r="R200" s="55"/>
      <c r="S200" s="55"/>
    </row>
    <row r="201" spans="1:19" ht="18" hidden="1" customHeight="1" x14ac:dyDescent="0.25">
      <c r="A201" s="70"/>
      <c r="B201" s="21"/>
      <c r="C201" s="67"/>
      <c r="D201" s="67"/>
      <c r="E201" s="120"/>
      <c r="F201" s="67"/>
      <c r="G201" s="67"/>
      <c r="H201" s="67"/>
      <c r="I201" s="67"/>
      <c r="J201" s="67"/>
      <c r="K201" s="67"/>
      <c r="L201" s="37"/>
      <c r="M201" s="37"/>
      <c r="N201" s="37"/>
      <c r="O201" s="96"/>
      <c r="P201" s="151"/>
      <c r="Q201" s="31"/>
      <c r="R201" s="55"/>
      <c r="S201" s="55"/>
    </row>
    <row r="202" spans="1:19" ht="18" hidden="1" customHeight="1" x14ac:dyDescent="0.25">
      <c r="A202" s="70"/>
      <c r="B202" s="27">
        <v>2008</v>
      </c>
      <c r="C202" s="48">
        <v>55295.033290000007</v>
      </c>
      <c r="D202" s="72">
        <v>226400.99924</v>
      </c>
      <c r="E202" s="121">
        <v>281696.03253000003</v>
      </c>
      <c r="F202" s="48">
        <v>22795.851869999999</v>
      </c>
      <c r="G202" s="37">
        <v>24401.052319999999</v>
      </c>
      <c r="H202" s="37">
        <v>169027.31389999998</v>
      </c>
      <c r="I202" s="37">
        <v>740752.50280999998</v>
      </c>
      <c r="J202" s="37">
        <v>5526.5892300000014</v>
      </c>
      <c r="K202" s="37">
        <v>525612.61609999998</v>
      </c>
      <c r="L202" s="37">
        <v>142205.71472000002</v>
      </c>
      <c r="M202" s="37">
        <v>6149.9779699999999</v>
      </c>
      <c r="N202" s="37">
        <v>14130.677660000003</v>
      </c>
      <c r="O202" s="98">
        <v>1932298.32911</v>
      </c>
      <c r="P202" s="151"/>
      <c r="Q202" s="31"/>
      <c r="R202" s="37"/>
      <c r="S202" s="37"/>
    </row>
    <row r="203" spans="1:19" ht="18" hidden="1" customHeight="1" x14ac:dyDescent="0.25">
      <c r="A203" s="70"/>
      <c r="B203" s="21" t="s">
        <v>24</v>
      </c>
      <c r="C203" s="67">
        <v>5455.5248099999999</v>
      </c>
      <c r="D203" s="67">
        <v>16131.10655</v>
      </c>
      <c r="E203" s="18">
        <v>21586.631359999999</v>
      </c>
      <c r="F203" s="67">
        <v>2241</v>
      </c>
      <c r="G203" s="67">
        <v>2483.6471999999999</v>
      </c>
      <c r="H203" s="67">
        <v>12097.630060000001</v>
      </c>
      <c r="I203" s="67">
        <v>52134.483850000004</v>
      </c>
      <c r="J203" s="67">
        <v>451.80046000000004</v>
      </c>
      <c r="K203" s="67">
        <v>30161.04351</v>
      </c>
      <c r="L203" s="37">
        <v>13642.432500000001</v>
      </c>
      <c r="M203" s="37">
        <v>10.57</v>
      </c>
      <c r="N203" s="67">
        <v>821.86197000000016</v>
      </c>
      <c r="O203" s="96">
        <v>135631.10091000001</v>
      </c>
      <c r="P203" s="151"/>
      <c r="Q203" s="31"/>
      <c r="R203" s="73"/>
      <c r="S203" s="60"/>
    </row>
    <row r="204" spans="1:19" ht="18" hidden="1" customHeight="1" x14ac:dyDescent="0.25">
      <c r="A204" s="70"/>
      <c r="B204" s="21" t="s">
        <v>25</v>
      </c>
      <c r="C204" s="67">
        <v>821.94673</v>
      </c>
      <c r="D204" s="67">
        <v>16244.83879</v>
      </c>
      <c r="E204" s="18">
        <v>17066.785520000001</v>
      </c>
      <c r="F204" s="67">
        <v>1530.2592099999999</v>
      </c>
      <c r="G204" s="67">
        <v>2157.3208400000003</v>
      </c>
      <c r="H204" s="67">
        <v>11164.762789999999</v>
      </c>
      <c r="I204" s="67">
        <v>61497.230380000001</v>
      </c>
      <c r="J204" s="67">
        <v>300.17328000000003</v>
      </c>
      <c r="K204" s="67">
        <v>34339.075270000001</v>
      </c>
      <c r="L204" s="37">
        <v>11364.842859999999</v>
      </c>
      <c r="M204" s="37">
        <v>74.074960000000019</v>
      </c>
      <c r="N204" s="67">
        <v>937.12048000000004</v>
      </c>
      <c r="O204" s="96">
        <v>140431.64559</v>
      </c>
      <c r="P204" s="151"/>
      <c r="Q204" s="31"/>
      <c r="R204" s="73"/>
      <c r="S204" s="60"/>
    </row>
    <row r="205" spans="1:19" ht="18" hidden="1" customHeight="1" x14ac:dyDescent="0.25">
      <c r="A205" s="70"/>
      <c r="B205" s="21" t="s">
        <v>26</v>
      </c>
      <c r="C205" s="67">
        <v>2728.6584700000003</v>
      </c>
      <c r="D205" s="67">
        <v>17089.432780000003</v>
      </c>
      <c r="E205" s="18">
        <v>19818.091250000005</v>
      </c>
      <c r="F205" s="67">
        <v>1810.6256000000001</v>
      </c>
      <c r="G205" s="67">
        <v>2639.8158700000004</v>
      </c>
      <c r="H205" s="67">
        <v>13075.49303</v>
      </c>
      <c r="I205" s="67">
        <v>70266.01874</v>
      </c>
      <c r="J205" s="67">
        <v>490.69388000000004</v>
      </c>
      <c r="K205" s="67">
        <v>38438.386229999996</v>
      </c>
      <c r="L205" s="37">
        <v>11915.833190000001</v>
      </c>
      <c r="M205" s="37">
        <v>86.926800000000043</v>
      </c>
      <c r="N205" s="67">
        <v>1016.9897900000001</v>
      </c>
      <c r="O205" s="96">
        <v>159558.87437999999</v>
      </c>
      <c r="P205" s="151"/>
      <c r="Q205" s="31"/>
      <c r="R205" s="73"/>
      <c r="S205" s="60"/>
    </row>
    <row r="206" spans="1:19" ht="18" hidden="1" customHeight="1" x14ac:dyDescent="0.25">
      <c r="A206" s="70"/>
      <c r="B206" s="21" t="s">
        <v>27</v>
      </c>
      <c r="C206" s="67">
        <v>2259.7043100000001</v>
      </c>
      <c r="D206" s="67">
        <v>19462.537410000001</v>
      </c>
      <c r="E206" s="18">
        <v>21722.241720000002</v>
      </c>
      <c r="F206" s="67">
        <v>1621.3168000000001</v>
      </c>
      <c r="G206" s="67">
        <v>2217.1207599999998</v>
      </c>
      <c r="H206" s="67">
        <v>19761.216270000001</v>
      </c>
      <c r="I206" s="67">
        <v>75380.910159999999</v>
      </c>
      <c r="J206" s="67">
        <v>389.21181999999999</v>
      </c>
      <c r="K206" s="67">
        <v>48552.71931</v>
      </c>
      <c r="L206" s="37">
        <v>12519.044310000001</v>
      </c>
      <c r="M206" s="37">
        <v>356.15190000000001</v>
      </c>
      <c r="N206" s="67">
        <v>933.96676999999988</v>
      </c>
      <c r="O206" s="96">
        <v>183453.89981999999</v>
      </c>
      <c r="P206" s="151"/>
      <c r="Q206" s="31"/>
      <c r="R206" s="73"/>
      <c r="S206" s="60"/>
    </row>
    <row r="207" spans="1:19" ht="18" hidden="1" customHeight="1" x14ac:dyDescent="0.25">
      <c r="A207" s="70"/>
      <c r="B207" s="21" t="s">
        <v>28</v>
      </c>
      <c r="C207" s="67">
        <v>2143.72973</v>
      </c>
      <c r="D207" s="67">
        <v>19650.094559999998</v>
      </c>
      <c r="E207" s="18">
        <v>21793.824289999997</v>
      </c>
      <c r="F207" s="67">
        <v>1569.328</v>
      </c>
      <c r="G207" s="67">
        <v>1929.0959</v>
      </c>
      <c r="H207" s="67">
        <v>14622.70945</v>
      </c>
      <c r="I207" s="67">
        <v>75133.505220000006</v>
      </c>
      <c r="J207" s="67">
        <v>522.24621999999999</v>
      </c>
      <c r="K207" s="67">
        <v>45986.983789999998</v>
      </c>
      <c r="L207" s="37">
        <v>12284.346380000001</v>
      </c>
      <c r="M207" s="37">
        <v>194.74000000000004</v>
      </c>
      <c r="N207" s="67">
        <v>1327.3138300000001</v>
      </c>
      <c r="O207" s="96">
        <v>175364.09307999999</v>
      </c>
      <c r="P207" s="151"/>
      <c r="Q207" s="31"/>
      <c r="R207" s="73"/>
      <c r="S207" s="60"/>
    </row>
    <row r="208" spans="1:19" ht="18" hidden="1" customHeight="1" x14ac:dyDescent="0.25">
      <c r="A208" s="70"/>
      <c r="B208" s="21" t="s">
        <v>29</v>
      </c>
      <c r="C208" s="67">
        <v>6281.7986100000007</v>
      </c>
      <c r="D208" s="67">
        <v>24544.834360000001</v>
      </c>
      <c r="E208" s="18">
        <v>30826.632970000002</v>
      </c>
      <c r="F208" s="67">
        <v>2265.3535999999999</v>
      </c>
      <c r="G208" s="67">
        <v>2842.2708499999999</v>
      </c>
      <c r="H208" s="67">
        <v>15172.34778</v>
      </c>
      <c r="I208" s="67">
        <v>73509.837400000004</v>
      </c>
      <c r="J208" s="67">
        <v>602.01353000000006</v>
      </c>
      <c r="K208" s="67">
        <v>51720.15352</v>
      </c>
      <c r="L208" s="37">
        <v>13203.09006</v>
      </c>
      <c r="M208" s="37">
        <v>224.11084999999997</v>
      </c>
      <c r="N208" s="67">
        <v>1360.1642099999999</v>
      </c>
      <c r="O208" s="96">
        <v>191725.97476999997</v>
      </c>
      <c r="P208" s="151"/>
      <c r="Q208" s="31"/>
      <c r="R208" s="73"/>
      <c r="S208" s="60"/>
    </row>
    <row r="209" spans="1:19" ht="18" hidden="1" customHeight="1" x14ac:dyDescent="0.25">
      <c r="A209" s="70"/>
      <c r="B209" s="21" t="s">
        <v>30</v>
      </c>
      <c r="C209" s="67">
        <v>6258.91201</v>
      </c>
      <c r="D209" s="67">
        <v>12528.24431</v>
      </c>
      <c r="E209" s="18">
        <v>18787.156320000002</v>
      </c>
      <c r="F209" s="67">
        <v>1580.4928</v>
      </c>
      <c r="G209" s="67">
        <v>1642.0315599999999</v>
      </c>
      <c r="H209" s="67">
        <v>14647.429179999999</v>
      </c>
      <c r="I209" s="67">
        <v>70224.223569999987</v>
      </c>
      <c r="J209" s="67">
        <v>656.56306000000006</v>
      </c>
      <c r="K209" s="67">
        <v>58293.807620000007</v>
      </c>
      <c r="L209" s="37">
        <v>12300.986649999999</v>
      </c>
      <c r="M209" s="37">
        <v>1694.5307600000001</v>
      </c>
      <c r="N209" s="67">
        <v>1336.7022499999998</v>
      </c>
      <c r="O209" s="96">
        <v>181163.92376999999</v>
      </c>
      <c r="P209" s="151"/>
      <c r="Q209" s="31"/>
      <c r="R209" s="73"/>
      <c r="S209" s="60"/>
    </row>
    <row r="210" spans="1:19" ht="18" hidden="1" customHeight="1" x14ac:dyDescent="0.25">
      <c r="A210" s="70"/>
      <c r="B210" s="21" t="s">
        <v>31</v>
      </c>
      <c r="C210" s="67">
        <v>9700.6401900000001</v>
      </c>
      <c r="D210" s="67">
        <v>24285.388039999998</v>
      </c>
      <c r="E210" s="18">
        <v>33986.028229999996</v>
      </c>
      <c r="F210" s="67">
        <v>2469.6530600000001</v>
      </c>
      <c r="G210" s="67">
        <v>2821.3158699999994</v>
      </c>
      <c r="H210" s="67">
        <v>16101.49886</v>
      </c>
      <c r="I210" s="67">
        <v>62932.754260000002</v>
      </c>
      <c r="J210" s="67">
        <v>646.67406000000005</v>
      </c>
      <c r="K210" s="67">
        <v>51879.331010000002</v>
      </c>
      <c r="L210" s="37">
        <v>13428.274550000002</v>
      </c>
      <c r="M210" s="37">
        <v>511.67776000000009</v>
      </c>
      <c r="N210" s="67">
        <v>1417.1193500000002</v>
      </c>
      <c r="O210" s="96">
        <v>186194.32700999998</v>
      </c>
      <c r="P210" s="151"/>
      <c r="Q210" s="31"/>
      <c r="R210" s="73"/>
      <c r="S210" s="60"/>
    </row>
    <row r="211" spans="1:19" ht="18" hidden="1" customHeight="1" x14ac:dyDescent="0.25">
      <c r="A211" s="70"/>
      <c r="B211" s="21" t="s">
        <v>32</v>
      </c>
      <c r="C211" s="67">
        <v>7377.5391100000006</v>
      </c>
      <c r="D211" s="67">
        <v>24092.711520000001</v>
      </c>
      <c r="E211" s="18">
        <v>31470.250630000002</v>
      </c>
      <c r="F211" s="67">
        <v>1819.5824</v>
      </c>
      <c r="G211" s="67">
        <v>2802.6165800000003</v>
      </c>
      <c r="H211" s="67">
        <v>17966.514460000002</v>
      </c>
      <c r="I211" s="67">
        <v>66086.484779999999</v>
      </c>
      <c r="J211" s="67">
        <v>442.66996999999998</v>
      </c>
      <c r="K211" s="67">
        <v>47436.808239999998</v>
      </c>
      <c r="L211" s="37">
        <v>10290.48883</v>
      </c>
      <c r="M211" s="37">
        <v>2924.4335599999999</v>
      </c>
      <c r="N211" s="67">
        <v>1145.97219</v>
      </c>
      <c r="O211" s="96">
        <v>182385.82164000001</v>
      </c>
      <c r="P211" s="151"/>
      <c r="Q211" s="31"/>
      <c r="R211" s="73"/>
      <c r="S211" s="60"/>
    </row>
    <row r="212" spans="1:19" ht="18" hidden="1" customHeight="1" x14ac:dyDescent="0.25">
      <c r="A212" s="70"/>
      <c r="B212" s="21" t="s">
        <v>33</v>
      </c>
      <c r="C212" s="67">
        <v>2543.2090200000002</v>
      </c>
      <c r="D212" s="67">
        <v>19571.241000000002</v>
      </c>
      <c r="E212" s="18">
        <v>22114.450020000004</v>
      </c>
      <c r="F212" s="67">
        <v>2224.2496000000001</v>
      </c>
      <c r="G212" s="67">
        <v>1969.6970000000001</v>
      </c>
      <c r="H212" s="67">
        <v>13210.349470000001</v>
      </c>
      <c r="I212" s="67">
        <v>49861.374230000001</v>
      </c>
      <c r="J212" s="67">
        <v>674.26143999999999</v>
      </c>
      <c r="K212" s="67">
        <v>41583.594559999998</v>
      </c>
      <c r="L212" s="37">
        <v>11988.121580000001</v>
      </c>
      <c r="M212" s="37">
        <v>11.21</v>
      </c>
      <c r="N212" s="67">
        <v>1570.44676</v>
      </c>
      <c r="O212" s="96">
        <v>145207.75466000001</v>
      </c>
      <c r="P212" s="151"/>
      <c r="Q212" s="31"/>
      <c r="R212" s="73"/>
      <c r="S212" s="60"/>
    </row>
    <row r="213" spans="1:19" ht="18" hidden="1" customHeight="1" x14ac:dyDescent="0.25">
      <c r="A213" s="70"/>
      <c r="B213" s="21" t="s">
        <v>34</v>
      </c>
      <c r="C213" s="67">
        <v>6868.0714699999999</v>
      </c>
      <c r="D213" s="67">
        <v>16893.81277</v>
      </c>
      <c r="E213" s="18">
        <v>23761.884239999999</v>
      </c>
      <c r="F213" s="67">
        <v>1587.2233999999999</v>
      </c>
      <c r="G213" s="67">
        <v>554.13499999999999</v>
      </c>
      <c r="H213" s="67">
        <v>11959.351920000001</v>
      </c>
      <c r="I213" s="67">
        <v>46453.135270000006</v>
      </c>
      <c r="J213" s="67">
        <v>256.12344000000002</v>
      </c>
      <c r="K213" s="67">
        <v>41532.269420000004</v>
      </c>
      <c r="L213" s="37">
        <v>9520.4761099999996</v>
      </c>
      <c r="M213" s="37">
        <v>0</v>
      </c>
      <c r="N213" s="67">
        <v>1059.2128200000002</v>
      </c>
      <c r="O213" s="96">
        <v>136683.81161999996</v>
      </c>
      <c r="P213" s="151"/>
      <c r="Q213" s="31"/>
      <c r="R213" s="73"/>
      <c r="S213" s="60"/>
    </row>
    <row r="214" spans="1:19" ht="18" hidden="1" customHeight="1" x14ac:dyDescent="0.25">
      <c r="A214" s="70"/>
      <c r="B214" s="21" t="s">
        <v>35</v>
      </c>
      <c r="C214" s="67">
        <v>2855.2988300000002</v>
      </c>
      <c r="D214" s="67">
        <v>15906.757150000001</v>
      </c>
      <c r="E214" s="18">
        <v>18762.055980000001</v>
      </c>
      <c r="F214" s="67">
        <v>2076.7673999999997</v>
      </c>
      <c r="G214" s="67">
        <v>341.98489000000001</v>
      </c>
      <c r="H214" s="67">
        <v>9248.0106300000007</v>
      </c>
      <c r="I214" s="67">
        <v>37272.544950000003</v>
      </c>
      <c r="J214" s="67">
        <v>94.158070000000009</v>
      </c>
      <c r="K214" s="67">
        <v>35688.443619999998</v>
      </c>
      <c r="L214" s="37">
        <v>9747.7776999999987</v>
      </c>
      <c r="M214" s="37">
        <v>61.551380000000009</v>
      </c>
      <c r="N214" s="67">
        <v>1203.8072400000001</v>
      </c>
      <c r="O214" s="96">
        <v>114497.10186000001</v>
      </c>
      <c r="P214" s="151"/>
      <c r="Q214" s="31"/>
      <c r="R214" s="73"/>
      <c r="S214" s="60"/>
    </row>
    <row r="215" spans="1:19" ht="18" hidden="1" customHeight="1" x14ac:dyDescent="0.25">
      <c r="A215" s="70"/>
      <c r="B215" s="21"/>
      <c r="C215" s="67"/>
      <c r="D215" s="67"/>
      <c r="E215" s="18"/>
      <c r="F215" s="67"/>
      <c r="G215" s="67"/>
      <c r="H215" s="67"/>
      <c r="I215" s="67"/>
      <c r="J215" s="67"/>
      <c r="K215" s="67"/>
      <c r="L215" s="37"/>
      <c r="M215" s="37"/>
      <c r="N215" s="67"/>
      <c r="O215" s="96"/>
      <c r="P215" s="151"/>
      <c r="Q215" s="31"/>
      <c r="R215" s="73"/>
      <c r="S215" s="60"/>
    </row>
    <row r="216" spans="1:19" ht="18" hidden="1" customHeight="1" x14ac:dyDescent="0.25">
      <c r="A216" s="70"/>
      <c r="B216" s="27">
        <v>2009</v>
      </c>
      <c r="C216" s="37">
        <v>31529.359530000005</v>
      </c>
      <c r="D216" s="37">
        <v>202007.93926000001</v>
      </c>
      <c r="E216" s="18">
        <v>233537.29879</v>
      </c>
      <c r="F216" s="37">
        <v>17828.776289999998</v>
      </c>
      <c r="G216" s="37">
        <v>16400.70479</v>
      </c>
      <c r="H216" s="37">
        <v>138111.88583000001</v>
      </c>
      <c r="I216" s="37">
        <v>689635.14474999998</v>
      </c>
      <c r="J216" s="37">
        <v>3700.1356699999997</v>
      </c>
      <c r="K216" s="37">
        <v>610597.43794000009</v>
      </c>
      <c r="L216" s="37">
        <v>116452.17230999999</v>
      </c>
      <c r="M216" s="37">
        <v>2961.8316699999996</v>
      </c>
      <c r="N216" s="37">
        <v>16895.253789999999</v>
      </c>
      <c r="O216" s="98">
        <v>1846120.6418300003</v>
      </c>
      <c r="P216" s="151"/>
      <c r="Q216" s="31"/>
      <c r="R216" s="73"/>
      <c r="S216" s="73"/>
    </row>
    <row r="217" spans="1:19" ht="18" hidden="1" customHeight="1" x14ac:dyDescent="0.25">
      <c r="A217" s="70"/>
      <c r="B217" s="21" t="s">
        <v>24</v>
      </c>
      <c r="C217" s="67">
        <v>3085.9920400000001</v>
      </c>
      <c r="D217" s="67">
        <v>16119.706210000002</v>
      </c>
      <c r="E217" s="18">
        <v>19205.698250000001</v>
      </c>
      <c r="F217" s="67">
        <v>2618.08041</v>
      </c>
      <c r="G217" s="67">
        <v>173.05260000000001</v>
      </c>
      <c r="H217" s="67">
        <v>7623.4692100000002</v>
      </c>
      <c r="I217" s="67">
        <v>34543.235630000003</v>
      </c>
      <c r="J217" s="67">
        <v>127.60879</v>
      </c>
      <c r="K217" s="67">
        <v>28124.145570000001</v>
      </c>
      <c r="L217" s="37">
        <v>11669.821899999999</v>
      </c>
      <c r="M217" s="37">
        <v>30.653699999999997</v>
      </c>
      <c r="N217" s="67">
        <v>600.58177000000001</v>
      </c>
      <c r="O217" s="96">
        <v>104716.34782999998</v>
      </c>
      <c r="P217" s="151"/>
      <c r="Q217" s="31"/>
      <c r="R217" s="73"/>
      <c r="S217" s="73"/>
    </row>
    <row r="218" spans="1:19" ht="18" hidden="1" customHeight="1" x14ac:dyDescent="0.25">
      <c r="A218" s="70"/>
      <c r="B218" s="21" t="s">
        <v>25</v>
      </c>
      <c r="C218" s="67">
        <v>1472.0440000000001</v>
      </c>
      <c r="D218" s="67">
        <v>9344.009</v>
      </c>
      <c r="E218" s="18">
        <v>10816.053</v>
      </c>
      <c r="F218" s="67">
        <v>1174.5565200000001</v>
      </c>
      <c r="G218" s="67">
        <v>880.61182999999994</v>
      </c>
      <c r="H218" s="67">
        <v>9029.5383700000002</v>
      </c>
      <c r="I218" s="67">
        <v>38879.565299999995</v>
      </c>
      <c r="J218" s="67">
        <v>57.889000000000003</v>
      </c>
      <c r="K218" s="67">
        <v>47564.174449999999</v>
      </c>
      <c r="L218" s="37">
        <v>9553.1838000000007</v>
      </c>
      <c r="M218" s="37">
        <v>0</v>
      </c>
      <c r="N218" s="74">
        <v>380.27300000000002</v>
      </c>
      <c r="O218" s="96">
        <v>118335.84527000001</v>
      </c>
      <c r="P218" s="151"/>
      <c r="Q218" s="31"/>
      <c r="R218" s="73"/>
      <c r="S218" s="73"/>
    </row>
    <row r="219" spans="1:19" ht="18" hidden="1" customHeight="1" x14ac:dyDescent="0.25">
      <c r="A219" s="70"/>
      <c r="B219" s="21" t="s">
        <v>26</v>
      </c>
      <c r="C219" s="67">
        <v>645.66362000000004</v>
      </c>
      <c r="D219" s="67">
        <v>17826.30228</v>
      </c>
      <c r="E219" s="18">
        <v>18471.965899999999</v>
      </c>
      <c r="F219" s="67">
        <v>1248.0806100000002</v>
      </c>
      <c r="G219" s="67">
        <v>735.7802099999999</v>
      </c>
      <c r="H219" s="67">
        <v>7257.751150000001</v>
      </c>
      <c r="I219" s="67">
        <v>37719.75172</v>
      </c>
      <c r="J219" s="67">
        <v>73.663789999999992</v>
      </c>
      <c r="K219" s="67">
        <v>42241.868340000001</v>
      </c>
      <c r="L219" s="37">
        <v>10118.013559999999</v>
      </c>
      <c r="M219" s="37">
        <v>51.252540000000003</v>
      </c>
      <c r="N219" s="74">
        <v>1021.28702</v>
      </c>
      <c r="O219" s="96">
        <v>118939.41484000001</v>
      </c>
      <c r="P219" s="151"/>
      <c r="Q219" s="31"/>
      <c r="R219" s="73"/>
      <c r="S219" s="73"/>
    </row>
    <row r="220" spans="1:19" ht="18" hidden="1" customHeight="1" x14ac:dyDescent="0.25">
      <c r="A220" s="70"/>
      <c r="B220" s="21" t="s">
        <v>27</v>
      </c>
      <c r="C220" s="67">
        <v>2582.04736</v>
      </c>
      <c r="D220" s="67">
        <v>12336.914580000001</v>
      </c>
      <c r="E220" s="18">
        <v>14918.961940000001</v>
      </c>
      <c r="F220" s="67">
        <v>1842.5413999999998</v>
      </c>
      <c r="G220" s="67">
        <v>686.93761000000006</v>
      </c>
      <c r="H220" s="67">
        <v>9588.6737699999994</v>
      </c>
      <c r="I220" s="67">
        <v>42521.563119999999</v>
      </c>
      <c r="J220" s="67">
        <v>56.936450000000001</v>
      </c>
      <c r="K220" s="67">
        <v>44124.382539999999</v>
      </c>
      <c r="L220" s="37">
        <v>10275.285240000001</v>
      </c>
      <c r="M220" s="37">
        <v>0</v>
      </c>
      <c r="N220" s="74">
        <v>1714.2480800000001</v>
      </c>
      <c r="O220" s="96">
        <v>125729.53014999999</v>
      </c>
      <c r="P220" s="151"/>
      <c r="Q220" s="31"/>
      <c r="R220" s="73"/>
      <c r="S220" s="73"/>
    </row>
    <row r="221" spans="1:19" ht="18" hidden="1" customHeight="1" x14ac:dyDescent="0.25">
      <c r="A221" s="70"/>
      <c r="B221" s="21" t="s">
        <v>28</v>
      </c>
      <c r="C221" s="67">
        <v>2413.7001</v>
      </c>
      <c r="D221" s="67">
        <v>16426.167030000001</v>
      </c>
      <c r="E221" s="18">
        <v>18839.867129999999</v>
      </c>
      <c r="F221" s="67">
        <v>1366.49541</v>
      </c>
      <c r="G221" s="67">
        <v>1090.43878</v>
      </c>
      <c r="H221" s="67">
        <v>9462.2816600000006</v>
      </c>
      <c r="I221" s="67">
        <v>52562.634539999999</v>
      </c>
      <c r="J221" s="67">
        <v>198.27976000000001</v>
      </c>
      <c r="K221" s="67">
        <v>42445.026610000001</v>
      </c>
      <c r="L221" s="37">
        <v>8168.3323299999993</v>
      </c>
      <c r="M221" s="37">
        <v>0</v>
      </c>
      <c r="N221" s="67">
        <v>1169.8189200000002</v>
      </c>
      <c r="O221" s="96">
        <v>135303.17514000001</v>
      </c>
      <c r="P221" s="151"/>
      <c r="Q221" s="31"/>
      <c r="R221" s="73"/>
      <c r="S221" s="73"/>
    </row>
    <row r="222" spans="1:19" ht="18" hidden="1" customHeight="1" x14ac:dyDescent="0.25">
      <c r="A222" s="70"/>
      <c r="B222" s="21" t="s">
        <v>29</v>
      </c>
      <c r="C222" s="67">
        <v>4553.2373299999999</v>
      </c>
      <c r="D222" s="67">
        <v>15913.756230000001</v>
      </c>
      <c r="E222" s="18">
        <v>20466.993560000003</v>
      </c>
      <c r="F222" s="67">
        <v>410.61559000000005</v>
      </c>
      <c r="G222" s="67">
        <v>1807.6023100000002</v>
      </c>
      <c r="H222" s="67">
        <v>9745.8812300000009</v>
      </c>
      <c r="I222" s="67">
        <v>48287.569280000003</v>
      </c>
      <c r="J222" s="67">
        <v>278.72202000000004</v>
      </c>
      <c r="K222" s="67">
        <v>54787.703570000005</v>
      </c>
      <c r="L222" s="37">
        <v>9384.5411700000004</v>
      </c>
      <c r="M222" s="37">
        <v>0.58430000000000015</v>
      </c>
      <c r="N222" s="67">
        <v>1612.81546</v>
      </c>
      <c r="O222" s="96">
        <v>146783.02849000003</v>
      </c>
      <c r="P222" s="151"/>
      <c r="Q222" s="31"/>
      <c r="R222" s="73"/>
      <c r="S222" s="73"/>
    </row>
    <row r="223" spans="1:19" ht="18" hidden="1" customHeight="1" x14ac:dyDescent="0.25">
      <c r="A223" s="70"/>
      <c r="B223" s="21" t="s">
        <v>30</v>
      </c>
      <c r="C223" s="67">
        <v>739.37904000000003</v>
      </c>
      <c r="D223" s="67">
        <v>18208.616870000002</v>
      </c>
      <c r="E223" s="18">
        <v>18947.995910000001</v>
      </c>
      <c r="F223" s="67">
        <v>1573.9780500000002</v>
      </c>
      <c r="G223" s="67">
        <v>1662.4046700000001</v>
      </c>
      <c r="H223" s="67">
        <v>13622.54549</v>
      </c>
      <c r="I223" s="67">
        <v>59001.140290000003</v>
      </c>
      <c r="J223" s="67">
        <v>237.68946</v>
      </c>
      <c r="K223" s="67">
        <v>52448.552469999995</v>
      </c>
      <c r="L223" s="37">
        <v>8938.4110300000011</v>
      </c>
      <c r="M223" s="37">
        <v>0</v>
      </c>
      <c r="N223" s="67">
        <v>2008.6117300000003</v>
      </c>
      <c r="O223" s="96">
        <v>158441.3291</v>
      </c>
      <c r="P223" s="151"/>
      <c r="Q223" s="31"/>
      <c r="R223" s="73"/>
      <c r="S223" s="73"/>
    </row>
    <row r="224" spans="1:19" ht="18" hidden="1" customHeight="1" x14ac:dyDescent="0.25">
      <c r="A224" s="70"/>
      <c r="B224" s="21" t="s">
        <v>31</v>
      </c>
      <c r="C224" s="67">
        <v>901.67419999999993</v>
      </c>
      <c r="D224" s="67">
        <v>18392.179230000002</v>
      </c>
      <c r="E224" s="18">
        <v>19293.853430000003</v>
      </c>
      <c r="F224" s="67">
        <v>1427.20201</v>
      </c>
      <c r="G224" s="67">
        <v>1366.51475</v>
      </c>
      <c r="H224" s="67">
        <v>12118.03217</v>
      </c>
      <c r="I224" s="67">
        <v>66634.704859999998</v>
      </c>
      <c r="J224" s="67">
        <v>379.23167000000001</v>
      </c>
      <c r="K224" s="67">
        <v>52426.357909999999</v>
      </c>
      <c r="L224" s="37">
        <v>7794.5947400000005</v>
      </c>
      <c r="M224" s="37">
        <v>1173.1236299999998</v>
      </c>
      <c r="N224" s="67">
        <v>1561.2274100000002</v>
      </c>
      <c r="O224" s="96">
        <v>164174.84257999997</v>
      </c>
      <c r="P224" s="151"/>
      <c r="Q224" s="31"/>
      <c r="R224" s="73"/>
      <c r="S224" s="73"/>
    </row>
    <row r="225" spans="1:19" ht="18" hidden="1" customHeight="1" x14ac:dyDescent="0.25">
      <c r="A225" s="70"/>
      <c r="B225" s="21" t="s">
        <v>32</v>
      </c>
      <c r="C225" s="67">
        <v>1171.2032400000001</v>
      </c>
      <c r="D225" s="67">
        <v>19899.638649999997</v>
      </c>
      <c r="E225" s="18">
        <v>21070.841889999996</v>
      </c>
      <c r="F225" s="67">
        <v>1222.3223799999998</v>
      </c>
      <c r="G225" s="67">
        <v>1515.2709100000002</v>
      </c>
      <c r="H225" s="67">
        <v>15250.811230000001</v>
      </c>
      <c r="I225" s="67">
        <v>72342.181400000001</v>
      </c>
      <c r="J225" s="67">
        <v>329.67321999999996</v>
      </c>
      <c r="K225" s="67">
        <v>61063.724670000003</v>
      </c>
      <c r="L225" s="37">
        <v>10341.182589999999</v>
      </c>
      <c r="M225" s="37">
        <v>294.47649999999999</v>
      </c>
      <c r="N225" s="67">
        <v>1744.3446899999997</v>
      </c>
      <c r="O225" s="96">
        <v>185174.82947999999</v>
      </c>
      <c r="P225" s="151"/>
      <c r="Q225" s="31"/>
      <c r="R225" s="73"/>
      <c r="S225" s="73"/>
    </row>
    <row r="226" spans="1:19" ht="18" hidden="1" customHeight="1" x14ac:dyDescent="0.25">
      <c r="A226" s="70"/>
      <c r="B226" s="21" t="s">
        <v>33</v>
      </c>
      <c r="C226" s="67">
        <v>3522.4028800000001</v>
      </c>
      <c r="D226" s="67">
        <v>17643.382579999998</v>
      </c>
      <c r="E226" s="18">
        <v>21165.785459999999</v>
      </c>
      <c r="F226" s="67">
        <v>1759.1005700000001</v>
      </c>
      <c r="G226" s="67">
        <v>2033.9596500000002</v>
      </c>
      <c r="H226" s="67">
        <v>14136.714960000001</v>
      </c>
      <c r="I226" s="67">
        <v>65636.462400000004</v>
      </c>
      <c r="J226" s="67">
        <v>419.2303</v>
      </c>
      <c r="K226" s="67">
        <v>66095.733049999995</v>
      </c>
      <c r="L226" s="37">
        <v>9445.9466799999991</v>
      </c>
      <c r="M226" s="37">
        <v>274.61806000000001</v>
      </c>
      <c r="N226" s="67">
        <v>1693.7518100000004</v>
      </c>
      <c r="O226" s="96">
        <v>182661.30293999997</v>
      </c>
      <c r="P226" s="151"/>
      <c r="Q226" s="31"/>
      <c r="R226" s="73"/>
      <c r="S226" s="73"/>
    </row>
    <row r="227" spans="1:19" ht="18" hidden="1" customHeight="1" x14ac:dyDescent="0.25">
      <c r="A227" s="70"/>
      <c r="B227" s="21" t="s">
        <v>34</v>
      </c>
      <c r="C227" s="67">
        <v>6100.7843600000006</v>
      </c>
      <c r="D227" s="67">
        <v>21748.10684</v>
      </c>
      <c r="E227" s="18">
        <v>27848.891200000002</v>
      </c>
      <c r="F227" s="67">
        <v>1620.35968</v>
      </c>
      <c r="G227" s="67">
        <v>1604.32618</v>
      </c>
      <c r="H227" s="67">
        <v>16118.734570000001</v>
      </c>
      <c r="I227" s="67">
        <v>84392.685590000008</v>
      </c>
      <c r="J227" s="67">
        <v>745.26058</v>
      </c>
      <c r="K227" s="67">
        <v>58706.740750000004</v>
      </c>
      <c r="L227" s="37">
        <v>12744.56516</v>
      </c>
      <c r="M227" s="37">
        <v>864.11451</v>
      </c>
      <c r="N227" s="67">
        <v>1811.9434299999998</v>
      </c>
      <c r="O227" s="96">
        <v>206457.62165000004</v>
      </c>
      <c r="P227" s="151"/>
      <c r="Q227" s="31"/>
      <c r="R227" s="73"/>
      <c r="S227" s="73"/>
    </row>
    <row r="228" spans="1:19" ht="18" hidden="1" customHeight="1" x14ac:dyDescent="0.25">
      <c r="A228" s="70"/>
      <c r="B228" s="21" t="s">
        <v>35</v>
      </c>
      <c r="C228" s="67">
        <v>4341.2313600000007</v>
      </c>
      <c r="D228" s="67">
        <v>18149.159760000002</v>
      </c>
      <c r="E228" s="18">
        <v>22490.391120000004</v>
      </c>
      <c r="F228" s="67">
        <v>1565.4436599999999</v>
      </c>
      <c r="G228" s="67">
        <v>2843.8052900000002</v>
      </c>
      <c r="H228" s="67">
        <v>14157.452020000001</v>
      </c>
      <c r="I228" s="67">
        <v>87113.65062</v>
      </c>
      <c r="J228" s="67">
        <v>795.95063000000005</v>
      </c>
      <c r="K228" s="67">
        <v>60569.028010000002</v>
      </c>
      <c r="L228" s="37">
        <v>8018.2941100000007</v>
      </c>
      <c r="M228" s="37">
        <v>273.00842999999998</v>
      </c>
      <c r="N228" s="67">
        <v>1576.3504699999999</v>
      </c>
      <c r="O228" s="96">
        <v>199403.37435999999</v>
      </c>
      <c r="P228" s="151"/>
      <c r="Q228" s="31"/>
      <c r="R228" s="73"/>
      <c r="S228" s="73"/>
    </row>
    <row r="229" spans="1:19" ht="18" hidden="1" customHeight="1" x14ac:dyDescent="0.25">
      <c r="A229" s="70"/>
      <c r="B229" s="21"/>
      <c r="C229" s="67"/>
      <c r="D229" s="67"/>
      <c r="E229" s="18"/>
      <c r="F229" s="67"/>
      <c r="G229" s="67"/>
      <c r="H229" s="67"/>
      <c r="I229" s="67"/>
      <c r="J229" s="67"/>
      <c r="K229" s="67"/>
      <c r="L229" s="37"/>
      <c r="M229" s="37"/>
      <c r="N229" s="67"/>
      <c r="O229" s="96"/>
      <c r="P229" s="151"/>
      <c r="Q229" s="31"/>
      <c r="R229" s="73"/>
      <c r="S229" s="69"/>
    </row>
    <row r="230" spans="1:19" ht="18" hidden="1" customHeight="1" x14ac:dyDescent="0.25">
      <c r="A230" s="70"/>
      <c r="B230" s="27">
        <v>2010</v>
      </c>
      <c r="C230" s="37">
        <v>60625.306410000005</v>
      </c>
      <c r="D230" s="37">
        <v>289658.50539999997</v>
      </c>
      <c r="E230" s="18">
        <v>350283.81180999998</v>
      </c>
      <c r="F230" s="67">
        <v>21335.680190000003</v>
      </c>
      <c r="G230" s="37">
        <v>43449.223700000002</v>
      </c>
      <c r="H230" s="37">
        <v>156809.56485000002</v>
      </c>
      <c r="I230" s="37">
        <v>892484.20972000004</v>
      </c>
      <c r="J230" s="37">
        <v>9075.7975999999999</v>
      </c>
      <c r="K230" s="37">
        <v>799594.21985999984</v>
      </c>
      <c r="L230" s="37">
        <v>95280.486170000004</v>
      </c>
      <c r="M230" s="37">
        <v>3171.9291300000004</v>
      </c>
      <c r="N230" s="67">
        <v>24024.12773</v>
      </c>
      <c r="O230" s="98">
        <v>2395509.05076</v>
      </c>
      <c r="P230" s="151"/>
      <c r="Q230" s="31"/>
      <c r="R230" s="73"/>
      <c r="S230" s="37"/>
    </row>
    <row r="231" spans="1:19" ht="18" hidden="1" customHeight="1" x14ac:dyDescent="0.25">
      <c r="A231" s="70"/>
      <c r="B231" s="21" t="s">
        <v>24</v>
      </c>
      <c r="C231" s="67">
        <v>4719.2930800000004</v>
      </c>
      <c r="D231" s="67">
        <v>24300.157859999999</v>
      </c>
      <c r="E231" s="18">
        <v>29019.450939999999</v>
      </c>
      <c r="F231" s="67">
        <v>1054.58016</v>
      </c>
      <c r="G231" s="67">
        <v>1565.1361499999998</v>
      </c>
      <c r="H231" s="67">
        <v>13717.281450000002</v>
      </c>
      <c r="I231" s="67">
        <v>83553.842120000001</v>
      </c>
      <c r="J231" s="67">
        <v>608.08272999999997</v>
      </c>
      <c r="K231" s="67">
        <v>53751.213049999991</v>
      </c>
      <c r="L231" s="37">
        <v>8466.0738900000015</v>
      </c>
      <c r="M231" s="37">
        <v>340.40692999999999</v>
      </c>
      <c r="N231" s="67">
        <v>977.60490000000016</v>
      </c>
      <c r="O231" s="96">
        <v>193053.67231999998</v>
      </c>
      <c r="P231" s="151"/>
      <c r="Q231" s="31"/>
      <c r="R231" s="73"/>
      <c r="S231" s="37"/>
    </row>
    <row r="232" spans="1:19" ht="18" hidden="1" customHeight="1" x14ac:dyDescent="0.25">
      <c r="A232" s="70"/>
      <c r="B232" s="21" t="s">
        <v>25</v>
      </c>
      <c r="C232" s="67">
        <v>3893.2829400000001</v>
      </c>
      <c r="D232" s="67">
        <v>20219.986559999998</v>
      </c>
      <c r="E232" s="18">
        <v>24113.269499999999</v>
      </c>
      <c r="F232" s="67">
        <v>2334.2613900000001</v>
      </c>
      <c r="G232" s="67">
        <v>1650.8464000000001</v>
      </c>
      <c r="H232" s="67">
        <v>12309.02378</v>
      </c>
      <c r="I232" s="67">
        <v>70617.23225000003</v>
      </c>
      <c r="J232" s="67">
        <v>529.77641000000006</v>
      </c>
      <c r="K232" s="67">
        <v>45309.791500000007</v>
      </c>
      <c r="L232" s="37">
        <v>7025.4215999999997</v>
      </c>
      <c r="M232" s="37">
        <v>124.29697</v>
      </c>
      <c r="N232" s="67">
        <v>920.71785999999997</v>
      </c>
      <c r="O232" s="96">
        <v>164934.63766000004</v>
      </c>
      <c r="P232" s="151"/>
      <c r="Q232" s="31"/>
      <c r="R232" s="73"/>
      <c r="S232" s="37"/>
    </row>
    <row r="233" spans="1:19" ht="18" hidden="1" customHeight="1" x14ac:dyDescent="0.25">
      <c r="A233" s="70"/>
      <c r="B233" s="21" t="s">
        <v>26</v>
      </c>
      <c r="C233" s="67">
        <v>1794.4488999999999</v>
      </c>
      <c r="D233" s="67">
        <v>21816.168299999998</v>
      </c>
      <c r="E233" s="18">
        <v>23610.617199999997</v>
      </c>
      <c r="F233" s="67">
        <v>2391.8253599999998</v>
      </c>
      <c r="G233" s="67">
        <v>4390.4586900000004</v>
      </c>
      <c r="H233" s="67">
        <v>16564.055990000001</v>
      </c>
      <c r="I233" s="67">
        <v>80565.646840000001</v>
      </c>
      <c r="J233" s="67">
        <v>805.01587000000006</v>
      </c>
      <c r="K233" s="67">
        <v>68489.886340000012</v>
      </c>
      <c r="L233" s="37">
        <v>6744.1810700000005</v>
      </c>
      <c r="M233" s="37">
        <v>76.768420000000006</v>
      </c>
      <c r="N233" s="67">
        <v>1498.6231099999998</v>
      </c>
      <c r="O233" s="96">
        <v>205137.07888999998</v>
      </c>
      <c r="P233" s="151"/>
      <c r="Q233" s="31"/>
      <c r="R233" s="73"/>
      <c r="S233" s="37"/>
    </row>
    <row r="234" spans="1:19" ht="18" hidden="1" customHeight="1" x14ac:dyDescent="0.25">
      <c r="A234" s="70"/>
      <c r="B234" s="21" t="s">
        <v>27</v>
      </c>
      <c r="C234" s="67">
        <v>3783.2428100000002</v>
      </c>
      <c r="D234" s="67">
        <v>20710.205970000003</v>
      </c>
      <c r="E234" s="18">
        <v>24493.448780000002</v>
      </c>
      <c r="F234" s="67">
        <v>1534.73404</v>
      </c>
      <c r="G234" s="67">
        <v>3941.4230500000008</v>
      </c>
      <c r="H234" s="67">
        <v>8382.0288799999998</v>
      </c>
      <c r="I234" s="67">
        <v>57474.848350000007</v>
      </c>
      <c r="J234" s="67">
        <v>587.17158999999992</v>
      </c>
      <c r="K234" s="67">
        <v>54473.835560000007</v>
      </c>
      <c r="L234" s="37">
        <v>7954.5511400000005</v>
      </c>
      <c r="M234" s="37">
        <v>0</v>
      </c>
      <c r="N234" s="67">
        <v>1597.26152</v>
      </c>
      <c r="O234" s="96">
        <v>160439.30291000003</v>
      </c>
      <c r="P234" s="151"/>
      <c r="Q234" s="31"/>
      <c r="R234" s="73"/>
      <c r="S234" s="37"/>
    </row>
    <row r="235" spans="1:19" ht="18" hidden="1" customHeight="1" x14ac:dyDescent="0.25">
      <c r="A235" s="70"/>
      <c r="B235" s="21" t="s">
        <v>28</v>
      </c>
      <c r="C235" s="67">
        <v>4687.5634800000007</v>
      </c>
      <c r="D235" s="67">
        <v>22805.796979999999</v>
      </c>
      <c r="E235" s="18">
        <v>27493.36046</v>
      </c>
      <c r="F235" s="67">
        <v>1471.4756299999999</v>
      </c>
      <c r="G235" s="67">
        <v>4472.218350000001</v>
      </c>
      <c r="H235" s="67">
        <v>13332.758900000001</v>
      </c>
      <c r="I235" s="67">
        <v>94534.492030000023</v>
      </c>
      <c r="J235" s="67">
        <v>1017.40426</v>
      </c>
      <c r="K235" s="67">
        <v>80044.978719999985</v>
      </c>
      <c r="L235" s="37">
        <v>8220.86859</v>
      </c>
      <c r="M235" s="37">
        <v>434.57484999999997</v>
      </c>
      <c r="N235" s="67">
        <v>1763.5564599999998</v>
      </c>
      <c r="O235" s="96">
        <v>232785.68825000001</v>
      </c>
      <c r="P235" s="151"/>
      <c r="Q235" s="31"/>
      <c r="R235" s="73"/>
      <c r="S235" s="37"/>
    </row>
    <row r="236" spans="1:19" ht="18" hidden="1" customHeight="1" x14ac:dyDescent="0.25">
      <c r="A236" s="70"/>
      <c r="B236" s="21" t="s">
        <v>29</v>
      </c>
      <c r="C236" s="67">
        <v>2419.1811299999999</v>
      </c>
      <c r="D236" s="67">
        <v>20473.070070000002</v>
      </c>
      <c r="E236" s="18">
        <v>22892.251200000002</v>
      </c>
      <c r="F236" s="67">
        <v>1933.13831</v>
      </c>
      <c r="G236" s="67">
        <v>5581.2850900000003</v>
      </c>
      <c r="H236" s="67">
        <v>11689.239010000001</v>
      </c>
      <c r="I236" s="67">
        <v>66209.525829999999</v>
      </c>
      <c r="J236" s="67">
        <v>696.31524999999999</v>
      </c>
      <c r="K236" s="67">
        <v>71202.367559999999</v>
      </c>
      <c r="L236" s="37">
        <v>8635.7218000000012</v>
      </c>
      <c r="M236" s="37">
        <v>0</v>
      </c>
      <c r="N236" s="67">
        <v>1935.8150800000001</v>
      </c>
      <c r="O236" s="96">
        <v>190775.65913000001</v>
      </c>
      <c r="P236" s="151"/>
      <c r="Q236" s="31"/>
      <c r="R236" s="73"/>
      <c r="S236" s="37"/>
    </row>
    <row r="237" spans="1:19" ht="18" hidden="1" customHeight="1" x14ac:dyDescent="0.25">
      <c r="A237" s="70"/>
      <c r="B237" s="21" t="s">
        <v>30</v>
      </c>
      <c r="C237" s="67">
        <v>9891.2155299999995</v>
      </c>
      <c r="D237" s="67">
        <v>23358.19614</v>
      </c>
      <c r="E237" s="18">
        <v>33249.411670000001</v>
      </c>
      <c r="F237" s="67">
        <v>2233.75263</v>
      </c>
      <c r="G237" s="67">
        <v>3084.1518099999998</v>
      </c>
      <c r="H237" s="67">
        <v>9707.7477200000012</v>
      </c>
      <c r="I237" s="67">
        <v>57145.592919999996</v>
      </c>
      <c r="J237" s="67">
        <v>1101.0156499999998</v>
      </c>
      <c r="K237" s="67">
        <v>63515.228080000008</v>
      </c>
      <c r="L237" s="37">
        <v>9571.9920300000013</v>
      </c>
      <c r="M237" s="37">
        <v>522.92998999999998</v>
      </c>
      <c r="N237" s="67">
        <v>2109.3487300000002</v>
      </c>
      <c r="O237" s="96">
        <v>182241.17123000001</v>
      </c>
      <c r="P237" s="151"/>
      <c r="Q237" s="31"/>
      <c r="R237" s="73"/>
      <c r="S237" s="37"/>
    </row>
    <row r="238" spans="1:19" ht="18" hidden="1" customHeight="1" x14ac:dyDescent="0.25">
      <c r="A238" s="70"/>
      <c r="B238" s="21" t="s">
        <v>31</v>
      </c>
      <c r="C238" s="67">
        <v>6972.2500899999995</v>
      </c>
      <c r="D238" s="67">
        <v>24040.498300000003</v>
      </c>
      <c r="E238" s="18">
        <v>31012.748390000001</v>
      </c>
      <c r="F238" s="67">
        <v>1826.0572</v>
      </c>
      <c r="G238" s="67">
        <v>3751.7533299999996</v>
      </c>
      <c r="H238" s="67">
        <v>10893.5015</v>
      </c>
      <c r="I238" s="67">
        <v>59200.92078</v>
      </c>
      <c r="J238" s="67">
        <v>634.0769600000001</v>
      </c>
      <c r="K238" s="67">
        <v>41622.952149999997</v>
      </c>
      <c r="L238" s="37">
        <v>6340.8179400000008</v>
      </c>
      <c r="M238" s="37">
        <v>504.18650000000002</v>
      </c>
      <c r="N238" s="67">
        <v>1332.4547499999999</v>
      </c>
      <c r="O238" s="96">
        <v>157119.46950000004</v>
      </c>
      <c r="P238" s="151"/>
      <c r="Q238" s="31"/>
      <c r="R238" s="73"/>
      <c r="S238" s="37"/>
    </row>
    <row r="239" spans="1:19" ht="18" hidden="1" customHeight="1" x14ac:dyDescent="0.25">
      <c r="A239" s="70"/>
      <c r="B239" s="21" t="s">
        <v>32</v>
      </c>
      <c r="C239" s="67">
        <v>4763.7232000000004</v>
      </c>
      <c r="D239" s="67">
        <v>25814.237709999998</v>
      </c>
      <c r="E239" s="18">
        <v>30577.960909999998</v>
      </c>
      <c r="F239" s="67">
        <v>1569.7108500000002</v>
      </c>
      <c r="G239" s="67">
        <v>2209.72471</v>
      </c>
      <c r="H239" s="67">
        <v>13375.957159999998</v>
      </c>
      <c r="I239" s="67">
        <v>82933.666289999994</v>
      </c>
      <c r="J239" s="67">
        <v>762.33072000000004</v>
      </c>
      <c r="K239" s="67">
        <v>70556.629920000007</v>
      </c>
      <c r="L239" s="37">
        <v>7942.9547799999991</v>
      </c>
      <c r="M239" s="37">
        <v>368.89626000000004</v>
      </c>
      <c r="N239" s="67">
        <v>2153.38303</v>
      </c>
      <c r="O239" s="96">
        <v>212451.21463</v>
      </c>
      <c r="P239" s="151"/>
      <c r="Q239" s="31"/>
      <c r="R239" s="73"/>
      <c r="S239" s="37"/>
    </row>
    <row r="240" spans="1:19" ht="18" hidden="1" customHeight="1" x14ac:dyDescent="0.25">
      <c r="A240" s="70"/>
      <c r="B240" s="21" t="s">
        <v>33</v>
      </c>
      <c r="C240" s="67">
        <v>5570.9571100000003</v>
      </c>
      <c r="D240" s="67">
        <v>27577.931059999999</v>
      </c>
      <c r="E240" s="18">
        <v>33148.888169999998</v>
      </c>
      <c r="F240" s="67">
        <v>1398.0698399999999</v>
      </c>
      <c r="G240" s="67">
        <v>3759.4768899999999</v>
      </c>
      <c r="H240" s="67">
        <v>17018.83671</v>
      </c>
      <c r="I240" s="67">
        <v>79488.729150000014</v>
      </c>
      <c r="J240" s="67">
        <v>475.87958999999995</v>
      </c>
      <c r="K240" s="67">
        <v>78995.105930000005</v>
      </c>
      <c r="L240" s="37">
        <v>7599.5054500000006</v>
      </c>
      <c r="M240" s="37">
        <v>419.42887999999999</v>
      </c>
      <c r="N240" s="67">
        <v>2970.2889000000009</v>
      </c>
      <c r="O240" s="96">
        <v>225274.20951000002</v>
      </c>
      <c r="P240" s="151"/>
      <c r="Q240" s="31"/>
      <c r="R240" s="73"/>
      <c r="S240" s="37"/>
    </row>
    <row r="241" spans="1:19" ht="18" hidden="1" customHeight="1" x14ac:dyDescent="0.25">
      <c r="A241" s="70"/>
      <c r="B241" s="21" t="s">
        <v>34</v>
      </c>
      <c r="C241" s="67">
        <v>7450.5383400000001</v>
      </c>
      <c r="D241" s="67">
        <v>31892.728620000002</v>
      </c>
      <c r="E241" s="18">
        <v>39343.266960000001</v>
      </c>
      <c r="F241" s="67">
        <v>1808.2273200000002</v>
      </c>
      <c r="G241" s="67">
        <v>4074.3232499999999</v>
      </c>
      <c r="H241" s="67">
        <v>10281.34275</v>
      </c>
      <c r="I241" s="67">
        <v>78672.06985</v>
      </c>
      <c r="J241" s="67">
        <v>653.71524999999997</v>
      </c>
      <c r="K241" s="67">
        <v>73890.037089999998</v>
      </c>
      <c r="L241" s="37">
        <v>8471.8486199999988</v>
      </c>
      <c r="M241" s="37">
        <v>138.01738</v>
      </c>
      <c r="N241" s="67">
        <v>3472.0525700000003</v>
      </c>
      <c r="O241" s="96">
        <v>220804.90104</v>
      </c>
      <c r="P241" s="151"/>
      <c r="Q241" s="31"/>
      <c r="R241" s="73"/>
      <c r="S241" s="37"/>
    </row>
    <row r="242" spans="1:19" ht="18" hidden="1" customHeight="1" x14ac:dyDescent="0.25">
      <c r="A242" s="70"/>
      <c r="B242" s="21" t="s">
        <v>35</v>
      </c>
      <c r="C242" s="67">
        <v>4679.6098000000011</v>
      </c>
      <c r="D242" s="67">
        <v>26649.527829999999</v>
      </c>
      <c r="E242" s="18">
        <v>31329.137630000001</v>
      </c>
      <c r="F242" s="67">
        <v>1779.84746</v>
      </c>
      <c r="G242" s="67">
        <v>4968.42598</v>
      </c>
      <c r="H242" s="67">
        <v>19537.790999999997</v>
      </c>
      <c r="I242" s="67">
        <v>82087.643309999999</v>
      </c>
      <c r="J242" s="67">
        <v>1205.01332</v>
      </c>
      <c r="K242" s="67">
        <v>97742.193960000004</v>
      </c>
      <c r="L242" s="37">
        <v>8306.5492599999998</v>
      </c>
      <c r="M242" s="37">
        <v>242.42295000000001</v>
      </c>
      <c r="N242" s="67">
        <v>3293.0208200000002</v>
      </c>
      <c r="O242" s="96">
        <v>250492.04569000003</v>
      </c>
      <c r="P242" s="151"/>
      <c r="Q242" s="31"/>
      <c r="R242" s="73"/>
      <c r="S242" s="37"/>
    </row>
    <row r="243" spans="1:19" ht="18" hidden="1" customHeight="1" x14ac:dyDescent="0.25">
      <c r="A243" s="70"/>
      <c r="B243" s="27">
        <v>2011</v>
      </c>
      <c r="C243" s="37">
        <v>68464.510760000005</v>
      </c>
      <c r="D243" s="37">
        <v>385345.92819000001</v>
      </c>
      <c r="E243" s="18">
        <v>453810.43894999998</v>
      </c>
      <c r="F243" s="37">
        <v>19898.879199999999</v>
      </c>
      <c r="G243" s="37">
        <v>57817.846390000006</v>
      </c>
      <c r="H243" s="37">
        <v>240968.97222</v>
      </c>
      <c r="I243" s="37">
        <v>946453.87803000014</v>
      </c>
      <c r="J243" s="37">
        <v>11316.658620000002</v>
      </c>
      <c r="K243" s="37">
        <v>1379817.4863500001</v>
      </c>
      <c r="L243" s="37">
        <v>272595.78724999999</v>
      </c>
      <c r="M243" s="37">
        <v>9630.7745300000006</v>
      </c>
      <c r="N243" s="37">
        <v>36737.659889999995</v>
      </c>
      <c r="O243" s="98">
        <v>3429048.3814300001</v>
      </c>
      <c r="P243" s="152"/>
      <c r="Q243" s="31"/>
      <c r="R243" s="89"/>
      <c r="S243" s="69"/>
    </row>
    <row r="244" spans="1:19" ht="18" hidden="1" customHeight="1" x14ac:dyDescent="0.25">
      <c r="A244" s="70"/>
      <c r="B244" s="21" t="s">
        <v>24</v>
      </c>
      <c r="C244" s="67">
        <v>2182.9028000000003</v>
      </c>
      <c r="D244" s="67">
        <v>38740.512709999995</v>
      </c>
      <c r="E244" s="18">
        <v>40923.415509999999</v>
      </c>
      <c r="F244" s="67">
        <v>1799.0539799999999</v>
      </c>
      <c r="G244" s="67">
        <v>4288.1833299999998</v>
      </c>
      <c r="H244" s="67">
        <v>20528.878430000001</v>
      </c>
      <c r="I244" s="67">
        <v>96414.447719999982</v>
      </c>
      <c r="J244" s="67">
        <v>938.49529999999993</v>
      </c>
      <c r="K244" s="67">
        <v>95145.198529999994</v>
      </c>
      <c r="L244" s="37">
        <v>11243.40337</v>
      </c>
      <c r="M244" s="37">
        <v>3498.6690200000003</v>
      </c>
      <c r="N244" s="67">
        <v>2465.3367300000009</v>
      </c>
      <c r="O244" s="96">
        <v>277245.08191999997</v>
      </c>
      <c r="P244" s="151"/>
      <c r="Q244" s="31"/>
      <c r="R244" s="89"/>
      <c r="S244" s="69"/>
    </row>
    <row r="245" spans="1:19" ht="18" hidden="1" customHeight="1" x14ac:dyDescent="0.25">
      <c r="A245" s="70"/>
      <c r="B245" s="21" t="s">
        <v>25</v>
      </c>
      <c r="C245" s="67">
        <v>7017.6435600000004</v>
      </c>
      <c r="D245" s="67">
        <v>35940.694080000001</v>
      </c>
      <c r="E245" s="18">
        <v>42958.337639999998</v>
      </c>
      <c r="F245" s="67">
        <v>1335.63076</v>
      </c>
      <c r="G245" s="67">
        <v>4552.6976500000001</v>
      </c>
      <c r="H245" s="67">
        <v>19036.890790000009</v>
      </c>
      <c r="I245" s="67">
        <v>83948.106110000008</v>
      </c>
      <c r="J245" s="67">
        <v>972.13181999999995</v>
      </c>
      <c r="K245" s="67">
        <v>106919.26052</v>
      </c>
      <c r="L245" s="37">
        <v>15138.4627</v>
      </c>
      <c r="M245" s="37">
        <v>218.31207000000001</v>
      </c>
      <c r="N245" s="67">
        <v>2116.1551500000005</v>
      </c>
      <c r="O245" s="96">
        <v>277195.98521000001</v>
      </c>
      <c r="P245" s="151"/>
      <c r="Q245" s="31"/>
      <c r="R245" s="89"/>
      <c r="S245" s="69"/>
    </row>
    <row r="246" spans="1:19" ht="18" hidden="1" customHeight="1" x14ac:dyDescent="0.25">
      <c r="A246" s="70"/>
      <c r="B246" s="21" t="s">
        <v>26</v>
      </c>
      <c r="C246" s="67">
        <v>5663.5148600000002</v>
      </c>
      <c r="D246" s="67">
        <v>33574.875960000005</v>
      </c>
      <c r="E246" s="18">
        <v>39238.390820000008</v>
      </c>
      <c r="F246" s="67">
        <v>1685.7075600000001</v>
      </c>
      <c r="G246" s="67">
        <v>3970.1007400000003</v>
      </c>
      <c r="H246" s="67">
        <v>13902.73554</v>
      </c>
      <c r="I246" s="67">
        <v>53179.950400000016</v>
      </c>
      <c r="J246" s="67">
        <v>1022.0029900000001</v>
      </c>
      <c r="K246" s="67">
        <v>76474.503509999995</v>
      </c>
      <c r="L246" s="37">
        <v>13841.338070000002</v>
      </c>
      <c r="M246" s="37">
        <v>120.19256</v>
      </c>
      <c r="N246" s="67">
        <v>2062.87691</v>
      </c>
      <c r="O246" s="96">
        <v>205497.7991</v>
      </c>
      <c r="P246" s="151"/>
      <c r="Q246" s="31"/>
      <c r="R246" s="89"/>
      <c r="S246" s="69"/>
    </row>
    <row r="247" spans="1:19" ht="18" hidden="1" customHeight="1" x14ac:dyDescent="0.25">
      <c r="A247" s="70"/>
      <c r="B247" s="21" t="s">
        <v>27</v>
      </c>
      <c r="C247" s="67">
        <v>10402.634540000001</v>
      </c>
      <c r="D247" s="67">
        <v>36785.110829999998</v>
      </c>
      <c r="E247" s="18">
        <v>47187.745369999997</v>
      </c>
      <c r="F247" s="67">
        <v>1144.00218</v>
      </c>
      <c r="G247" s="67">
        <v>4848.9329600000001</v>
      </c>
      <c r="H247" s="67">
        <v>17532.590720000004</v>
      </c>
      <c r="I247" s="67">
        <v>84896.018400000001</v>
      </c>
      <c r="J247" s="67">
        <v>783.34224000000006</v>
      </c>
      <c r="K247" s="67">
        <v>126955.01944</v>
      </c>
      <c r="L247" s="37">
        <v>20661.64589</v>
      </c>
      <c r="M247" s="37">
        <v>234.89957000000001</v>
      </c>
      <c r="N247" s="67">
        <v>2365.3651500000014</v>
      </c>
      <c r="O247" s="96">
        <v>306609.56192000001</v>
      </c>
      <c r="P247" s="151"/>
      <c r="Q247" s="31"/>
      <c r="R247" s="89"/>
      <c r="S247" s="69"/>
    </row>
    <row r="248" spans="1:19" ht="18" hidden="1" customHeight="1" x14ac:dyDescent="0.25">
      <c r="A248" s="70"/>
      <c r="B248" s="21" t="s">
        <v>28</v>
      </c>
      <c r="C248" s="67">
        <v>4851.59879</v>
      </c>
      <c r="D248" s="67">
        <v>34167.567949999997</v>
      </c>
      <c r="E248" s="18">
        <v>39019.166740000001</v>
      </c>
      <c r="F248" s="67">
        <v>1366.3460600000001</v>
      </c>
      <c r="G248" s="67">
        <v>4431.7921099999994</v>
      </c>
      <c r="H248" s="67">
        <v>21604.414670000002</v>
      </c>
      <c r="I248" s="67">
        <v>91613.473169999983</v>
      </c>
      <c r="J248" s="67">
        <v>583.25991999999997</v>
      </c>
      <c r="K248" s="67">
        <v>138117.40175999998</v>
      </c>
      <c r="L248" s="37">
        <v>20887.983899999999</v>
      </c>
      <c r="M248" s="37">
        <v>1636.8823599999998</v>
      </c>
      <c r="N248" s="67">
        <v>2546.8260699999992</v>
      </c>
      <c r="O248" s="96">
        <v>321807.54675999994</v>
      </c>
      <c r="P248" s="151"/>
      <c r="Q248" s="31"/>
      <c r="R248" s="89"/>
      <c r="S248" s="69"/>
    </row>
    <row r="249" spans="1:19" ht="18" hidden="1" customHeight="1" x14ac:dyDescent="0.25">
      <c r="A249" s="70"/>
      <c r="B249" s="21" t="s">
        <v>29</v>
      </c>
      <c r="C249" s="67">
        <v>5339.9592799999991</v>
      </c>
      <c r="D249" s="67">
        <v>32617.664519999998</v>
      </c>
      <c r="E249" s="18">
        <v>37957.623800000001</v>
      </c>
      <c r="F249" s="67">
        <v>1351.0680600000001</v>
      </c>
      <c r="G249" s="67">
        <v>5607.0951400000004</v>
      </c>
      <c r="H249" s="67">
        <v>25258.394070000002</v>
      </c>
      <c r="I249" s="67">
        <v>67705.588170000003</v>
      </c>
      <c r="J249" s="67">
        <v>464.52745999999996</v>
      </c>
      <c r="K249" s="67">
        <v>117643.07735000001</v>
      </c>
      <c r="L249" s="37">
        <v>29863.291570000001</v>
      </c>
      <c r="M249" s="37">
        <v>256.77609999999999</v>
      </c>
      <c r="N249" s="67">
        <v>3139.7037599999967</v>
      </c>
      <c r="O249" s="96">
        <v>289247.14548000001</v>
      </c>
      <c r="P249" s="151"/>
      <c r="Q249" s="31"/>
      <c r="R249" s="89"/>
      <c r="S249" s="69"/>
    </row>
    <row r="250" spans="1:19" ht="18" hidden="1" customHeight="1" x14ac:dyDescent="0.25">
      <c r="A250" s="70"/>
      <c r="B250" s="21" t="s">
        <v>30</v>
      </c>
      <c r="C250" s="67">
        <v>7147.9467999999997</v>
      </c>
      <c r="D250" s="67">
        <v>33199.267200000002</v>
      </c>
      <c r="E250" s="18">
        <v>40347.214</v>
      </c>
      <c r="F250" s="67">
        <v>1742.9165</v>
      </c>
      <c r="G250" s="67">
        <v>6896.5910199999998</v>
      </c>
      <c r="H250" s="67">
        <v>18135.679059999999</v>
      </c>
      <c r="I250" s="67">
        <v>82137.672920000012</v>
      </c>
      <c r="J250" s="67">
        <v>1268.4570700000002</v>
      </c>
      <c r="K250" s="67">
        <v>127834.61133000001</v>
      </c>
      <c r="L250" s="37">
        <v>30816.98676</v>
      </c>
      <c r="M250" s="37">
        <v>294.27285999999998</v>
      </c>
      <c r="N250" s="67">
        <v>3165.1502900000014</v>
      </c>
      <c r="O250" s="96">
        <v>312639.55181000009</v>
      </c>
      <c r="P250" s="151"/>
      <c r="Q250" s="31"/>
      <c r="R250" s="89"/>
      <c r="S250" s="69"/>
    </row>
    <row r="251" spans="1:19" ht="18" hidden="1" customHeight="1" x14ac:dyDescent="0.25">
      <c r="A251" s="70"/>
      <c r="B251" s="21" t="s">
        <v>31</v>
      </c>
      <c r="C251" s="67">
        <v>5284.86816</v>
      </c>
      <c r="D251" s="67">
        <v>36662.993470000001</v>
      </c>
      <c r="E251" s="18">
        <v>41947.861629999999</v>
      </c>
      <c r="F251" s="67">
        <v>2173.7173899999998</v>
      </c>
      <c r="G251" s="67">
        <v>2697.2888800000001</v>
      </c>
      <c r="H251" s="67">
        <v>30069.162380000009</v>
      </c>
      <c r="I251" s="67">
        <v>94892.030750000005</v>
      </c>
      <c r="J251" s="67">
        <v>1044.18389</v>
      </c>
      <c r="K251" s="67">
        <v>130184.34512000001</v>
      </c>
      <c r="L251" s="37">
        <v>23509.711230000001</v>
      </c>
      <c r="M251" s="37">
        <v>423.16197</v>
      </c>
      <c r="N251" s="67">
        <v>3537.2153899999994</v>
      </c>
      <c r="O251" s="96">
        <v>330478.6786300001</v>
      </c>
      <c r="P251" s="151"/>
      <c r="Q251" s="31"/>
      <c r="R251" s="89"/>
      <c r="S251" s="69"/>
    </row>
    <row r="252" spans="1:19" ht="18" hidden="1" customHeight="1" x14ac:dyDescent="0.25">
      <c r="A252" s="70"/>
      <c r="B252" s="21" t="s">
        <v>32</v>
      </c>
      <c r="C252" s="67">
        <v>5101.0703300000005</v>
      </c>
      <c r="D252" s="67">
        <v>31307.879250000002</v>
      </c>
      <c r="E252" s="18">
        <v>36408.94958</v>
      </c>
      <c r="F252" s="67">
        <v>1566.2146</v>
      </c>
      <c r="G252" s="67">
        <v>7525.0138500000003</v>
      </c>
      <c r="H252" s="67">
        <v>22509.585310000002</v>
      </c>
      <c r="I252" s="67">
        <v>89384.47107</v>
      </c>
      <c r="J252" s="67">
        <v>1611.2276800000002</v>
      </c>
      <c r="K252" s="67">
        <v>150543.00821</v>
      </c>
      <c r="L252" s="37">
        <v>21180.045010000002</v>
      </c>
      <c r="M252" s="37">
        <v>326.40045000000003</v>
      </c>
      <c r="N252" s="67">
        <v>3297.6988799999999</v>
      </c>
      <c r="O252" s="96">
        <v>334352.61464000004</v>
      </c>
      <c r="P252" s="151"/>
      <c r="Q252" s="31"/>
      <c r="R252" s="89"/>
      <c r="S252" s="69"/>
    </row>
    <row r="253" spans="1:19" ht="18" hidden="1" customHeight="1" x14ac:dyDescent="0.25">
      <c r="A253" s="70"/>
      <c r="B253" s="21" t="s">
        <v>33</v>
      </c>
      <c r="C253" s="67">
        <v>4488.1944199999998</v>
      </c>
      <c r="D253" s="67">
        <v>23917.448070000002</v>
      </c>
      <c r="E253" s="18">
        <v>28405.642490000002</v>
      </c>
      <c r="F253" s="67">
        <v>1972.4804900000001</v>
      </c>
      <c r="G253" s="67">
        <v>4330.2372500000001</v>
      </c>
      <c r="H253" s="67">
        <v>15200.642629999998</v>
      </c>
      <c r="I253" s="67">
        <v>67666.653810000003</v>
      </c>
      <c r="J253" s="67">
        <v>308.34502000000003</v>
      </c>
      <c r="K253" s="67">
        <v>91289.227010000002</v>
      </c>
      <c r="L253" s="37">
        <v>26589.17643</v>
      </c>
      <c r="M253" s="37">
        <v>0</v>
      </c>
      <c r="N253" s="67">
        <v>4436.5060799999992</v>
      </c>
      <c r="O253" s="96">
        <v>240198.91120999999</v>
      </c>
      <c r="P253" s="151"/>
      <c r="Q253" s="31"/>
      <c r="R253" s="89"/>
      <c r="S253" s="69"/>
    </row>
    <row r="254" spans="1:19" ht="18" hidden="1" customHeight="1" x14ac:dyDescent="0.25">
      <c r="A254" s="70"/>
      <c r="B254" s="21" t="s">
        <v>34</v>
      </c>
      <c r="C254" s="67">
        <v>3969.11222</v>
      </c>
      <c r="D254" s="67">
        <v>21838.800770000002</v>
      </c>
      <c r="E254" s="18">
        <v>25807.912990000001</v>
      </c>
      <c r="F254" s="67">
        <v>1985.62345</v>
      </c>
      <c r="G254" s="67">
        <v>3224.2002499999999</v>
      </c>
      <c r="H254" s="67">
        <v>16689.764029999998</v>
      </c>
      <c r="I254" s="67">
        <v>62303.074330000003</v>
      </c>
      <c r="J254" s="67">
        <v>870.94686000000002</v>
      </c>
      <c r="K254" s="67">
        <v>97647.197700000019</v>
      </c>
      <c r="L254" s="37">
        <v>33210.784930000002</v>
      </c>
      <c r="M254" s="37">
        <v>2312.7152300000002</v>
      </c>
      <c r="N254" s="67">
        <v>3921.3206299999983</v>
      </c>
      <c r="O254" s="96">
        <v>247973.54040000003</v>
      </c>
      <c r="P254" s="151"/>
      <c r="Q254" s="31"/>
      <c r="R254" s="89"/>
      <c r="S254" s="69"/>
    </row>
    <row r="255" spans="1:19" ht="18" hidden="1" customHeight="1" x14ac:dyDescent="0.25">
      <c r="A255" s="70"/>
      <c r="B255" s="21" t="s">
        <v>35</v>
      </c>
      <c r="C255" s="67">
        <v>7015.0650000000005</v>
      </c>
      <c r="D255" s="67">
        <v>26593.113379999995</v>
      </c>
      <c r="E255" s="18">
        <v>33608.178379999998</v>
      </c>
      <c r="F255" s="67">
        <v>1776.1181700000002</v>
      </c>
      <c r="G255" s="67">
        <v>5445.7132099999999</v>
      </c>
      <c r="H255" s="67">
        <v>20500.234589999996</v>
      </c>
      <c r="I255" s="67">
        <v>72312.391180000006</v>
      </c>
      <c r="J255" s="67">
        <v>1449.7383699999998</v>
      </c>
      <c r="K255" s="67">
        <v>121064.63587000001</v>
      </c>
      <c r="L255" s="37">
        <v>25652.957390000003</v>
      </c>
      <c r="M255" s="37">
        <v>308.49234000000001</v>
      </c>
      <c r="N255" s="67">
        <v>3683.5048499999975</v>
      </c>
      <c r="O255" s="96">
        <v>285801.96435000002</v>
      </c>
      <c r="P255" s="151"/>
      <c r="Q255" s="31"/>
      <c r="R255" s="89"/>
      <c r="S255" s="69"/>
    </row>
    <row r="256" spans="1:19" ht="18" hidden="1" customHeight="1" x14ac:dyDescent="0.25">
      <c r="A256" s="70"/>
      <c r="B256" s="21"/>
      <c r="C256" s="67"/>
      <c r="D256" s="67"/>
      <c r="E256" s="18"/>
      <c r="F256" s="67"/>
      <c r="G256" s="67"/>
      <c r="H256" s="67"/>
      <c r="I256" s="67"/>
      <c r="J256" s="67"/>
      <c r="K256" s="67"/>
      <c r="L256" s="37"/>
      <c r="M256" s="37"/>
      <c r="N256" s="67"/>
      <c r="O256" s="96"/>
      <c r="P256" s="151"/>
      <c r="Q256" s="31"/>
      <c r="R256" s="73"/>
      <c r="S256" s="69"/>
    </row>
    <row r="257" spans="1:19" ht="18" hidden="1" customHeight="1" x14ac:dyDescent="0.25">
      <c r="A257" s="70"/>
      <c r="B257" s="27">
        <v>2012</v>
      </c>
      <c r="C257" s="37">
        <v>56779.271889999996</v>
      </c>
      <c r="D257" s="37">
        <v>291454.95974000002</v>
      </c>
      <c r="E257" s="18">
        <v>348234.23163000005</v>
      </c>
      <c r="F257" s="37">
        <v>22020.49584</v>
      </c>
      <c r="G257" s="37">
        <v>64301.049580000006</v>
      </c>
      <c r="H257" s="37">
        <v>157788.93066999997</v>
      </c>
      <c r="I257" s="37">
        <v>739438.20572000009</v>
      </c>
      <c r="J257" s="37">
        <v>39348.757729999998</v>
      </c>
      <c r="K257" s="37">
        <v>1198200.91557</v>
      </c>
      <c r="L257" s="37">
        <v>1095174.6974599999</v>
      </c>
      <c r="M257" s="37">
        <v>7934.6322</v>
      </c>
      <c r="N257" s="37">
        <v>71960.56495</v>
      </c>
      <c r="O257" s="98">
        <v>3744402.48135</v>
      </c>
      <c r="P257" s="151"/>
      <c r="Q257" s="31"/>
      <c r="R257" s="89"/>
      <c r="S257" s="69"/>
    </row>
    <row r="258" spans="1:19" ht="18" hidden="1" customHeight="1" x14ac:dyDescent="0.25">
      <c r="A258" s="70"/>
      <c r="B258" s="21" t="s">
        <v>24</v>
      </c>
      <c r="C258" s="67">
        <v>5843.3832499999999</v>
      </c>
      <c r="D258" s="67">
        <v>25664.012009999999</v>
      </c>
      <c r="E258" s="18">
        <v>31507.395259999998</v>
      </c>
      <c r="F258" s="67">
        <v>1197.0889899999997</v>
      </c>
      <c r="G258" s="67">
        <v>4558.1522700000005</v>
      </c>
      <c r="H258" s="67">
        <v>11787.637060000001</v>
      </c>
      <c r="I258" s="67">
        <v>58801.824089999995</v>
      </c>
      <c r="J258" s="67">
        <v>569.37374</v>
      </c>
      <c r="K258" s="67">
        <v>81437.740269999995</v>
      </c>
      <c r="L258" s="37">
        <v>24475.766529999997</v>
      </c>
      <c r="M258" s="37">
        <v>238.28563</v>
      </c>
      <c r="N258" s="67">
        <v>2263.2604500000002</v>
      </c>
      <c r="O258" s="96">
        <v>216836.52428999997</v>
      </c>
      <c r="P258" s="151"/>
      <c r="Q258" s="31"/>
      <c r="R258" s="89"/>
      <c r="S258" s="69"/>
    </row>
    <row r="259" spans="1:19" ht="18" hidden="1" customHeight="1" x14ac:dyDescent="0.25">
      <c r="A259" s="70"/>
      <c r="B259" s="21" t="s">
        <v>25</v>
      </c>
      <c r="C259" s="67">
        <v>6633.2380499999999</v>
      </c>
      <c r="D259" s="67">
        <v>24004.404309999998</v>
      </c>
      <c r="E259" s="18">
        <v>30637.642359999998</v>
      </c>
      <c r="F259" s="67">
        <v>2191.8583599999997</v>
      </c>
      <c r="G259" s="67">
        <v>4503.2384700000002</v>
      </c>
      <c r="H259" s="67">
        <v>10115.615470000001</v>
      </c>
      <c r="I259" s="67">
        <v>44396.449650000002</v>
      </c>
      <c r="J259" s="67">
        <v>797.31778000000008</v>
      </c>
      <c r="K259" s="67">
        <v>73918.985759999996</v>
      </c>
      <c r="L259" s="37">
        <v>41997.902290000005</v>
      </c>
      <c r="M259" s="37">
        <v>104.96440000000001</v>
      </c>
      <c r="N259" s="67">
        <v>6682.4104100000013</v>
      </c>
      <c r="O259" s="96">
        <v>215346.38495000001</v>
      </c>
      <c r="P259" s="151"/>
      <c r="Q259" s="31"/>
      <c r="R259" s="89"/>
      <c r="S259" s="69"/>
    </row>
    <row r="260" spans="1:19" ht="18" hidden="1" customHeight="1" x14ac:dyDescent="0.25">
      <c r="A260" s="70"/>
      <c r="B260" s="21" t="s">
        <v>26</v>
      </c>
      <c r="C260" s="67">
        <v>7686.81675</v>
      </c>
      <c r="D260" s="67">
        <v>27217.659070000005</v>
      </c>
      <c r="E260" s="18">
        <v>34904.475820000007</v>
      </c>
      <c r="F260" s="67">
        <v>2282.6916900000001</v>
      </c>
      <c r="G260" s="67">
        <v>6030.4666799999995</v>
      </c>
      <c r="H260" s="67">
        <v>15071.82358</v>
      </c>
      <c r="I260" s="67">
        <v>71331.960810000004</v>
      </c>
      <c r="J260" s="67">
        <v>1013.72499</v>
      </c>
      <c r="K260" s="67">
        <v>107589.91034</v>
      </c>
      <c r="L260" s="37">
        <v>33267.644320000007</v>
      </c>
      <c r="M260" s="37">
        <v>134.38299000000001</v>
      </c>
      <c r="N260" s="67">
        <v>8378.2995199999987</v>
      </c>
      <c r="O260" s="96">
        <v>280005.38074000005</v>
      </c>
      <c r="P260" s="151"/>
      <c r="Q260" s="31"/>
      <c r="R260" s="89"/>
      <c r="S260" s="69"/>
    </row>
    <row r="261" spans="1:19" ht="18" hidden="1" customHeight="1" x14ac:dyDescent="0.25">
      <c r="A261" s="70"/>
      <c r="B261" s="21" t="s">
        <v>27</v>
      </c>
      <c r="C261" s="67">
        <v>8218.1887800000004</v>
      </c>
      <c r="D261" s="67">
        <v>20731.580000000002</v>
      </c>
      <c r="E261" s="18">
        <v>28949.768780000002</v>
      </c>
      <c r="F261" s="67">
        <v>1691.49676</v>
      </c>
      <c r="G261" s="67">
        <v>4863.1218200000003</v>
      </c>
      <c r="H261" s="67">
        <v>15299.645660000002</v>
      </c>
      <c r="I261" s="67">
        <v>60560.659210000005</v>
      </c>
      <c r="J261" s="67">
        <v>909.30626000000007</v>
      </c>
      <c r="K261" s="67">
        <v>112183.21416</v>
      </c>
      <c r="L261" s="37">
        <v>69735.899180000008</v>
      </c>
      <c r="M261" s="37">
        <v>301.19228000000004</v>
      </c>
      <c r="N261" s="67">
        <v>8204.1763599999995</v>
      </c>
      <c r="O261" s="96">
        <v>302698.48047000001</v>
      </c>
      <c r="P261" s="151"/>
      <c r="Q261" s="31"/>
      <c r="R261" s="89"/>
      <c r="S261" s="69"/>
    </row>
    <row r="262" spans="1:19" ht="18" hidden="1" customHeight="1" x14ac:dyDescent="0.25">
      <c r="A262" s="70"/>
      <c r="B262" s="21" t="s">
        <v>28</v>
      </c>
      <c r="C262" s="67">
        <v>5929.8758699999989</v>
      </c>
      <c r="D262" s="67">
        <v>20523.249449999999</v>
      </c>
      <c r="E262" s="18">
        <v>26453.125319999999</v>
      </c>
      <c r="F262" s="67">
        <v>1141.4347299999999</v>
      </c>
      <c r="G262" s="67">
        <v>5940.2124300000005</v>
      </c>
      <c r="H262" s="67">
        <v>15945.903450000002</v>
      </c>
      <c r="I262" s="67">
        <v>68696.496040000013</v>
      </c>
      <c r="J262" s="67">
        <v>1140.04692</v>
      </c>
      <c r="K262" s="67">
        <v>98953.394239999994</v>
      </c>
      <c r="L262" s="37">
        <v>88859.804219999991</v>
      </c>
      <c r="M262" s="37">
        <v>151.5155</v>
      </c>
      <c r="N262" s="67">
        <v>8340.8388500000001</v>
      </c>
      <c r="O262" s="96">
        <v>315622.77169999998</v>
      </c>
      <c r="P262" s="151"/>
      <c r="Q262" s="31"/>
      <c r="R262" s="89"/>
      <c r="S262" s="69"/>
    </row>
    <row r="263" spans="1:19" ht="18" hidden="1" customHeight="1" x14ac:dyDescent="0.25">
      <c r="A263" s="70"/>
      <c r="B263" s="21" t="s">
        <v>29</v>
      </c>
      <c r="C263" s="67">
        <v>6241.7331300000005</v>
      </c>
      <c r="D263" s="67">
        <v>23179.4895</v>
      </c>
      <c r="E263" s="18">
        <v>29421.22263</v>
      </c>
      <c r="F263" s="67">
        <v>1889.3284100000001</v>
      </c>
      <c r="G263" s="67">
        <v>5324.1787500000009</v>
      </c>
      <c r="H263" s="67">
        <v>9107.1347799999985</v>
      </c>
      <c r="I263" s="67">
        <v>54322.929880000003</v>
      </c>
      <c r="J263" s="67">
        <v>5893.3561799999998</v>
      </c>
      <c r="K263" s="67">
        <v>75631.149110000013</v>
      </c>
      <c r="L263" s="37">
        <v>112803.53645000001</v>
      </c>
      <c r="M263" s="37">
        <v>2406.6508399999998</v>
      </c>
      <c r="N263" s="67">
        <v>3666.71011</v>
      </c>
      <c r="O263" s="96">
        <v>300466.19714000006</v>
      </c>
      <c r="P263" s="151"/>
      <c r="Q263" s="31"/>
      <c r="R263" s="89"/>
      <c r="S263" s="69"/>
    </row>
    <row r="264" spans="1:19" ht="18" hidden="1" customHeight="1" x14ac:dyDescent="0.25">
      <c r="A264" s="70"/>
      <c r="B264" s="21" t="s">
        <v>30</v>
      </c>
      <c r="C264" s="67">
        <v>2862.0968100000005</v>
      </c>
      <c r="D264" s="67">
        <v>25274.484850000001</v>
      </c>
      <c r="E264" s="18">
        <v>28136.58166</v>
      </c>
      <c r="F264" s="67">
        <v>2448.4160599999996</v>
      </c>
      <c r="G264" s="67">
        <v>7274.8888299999999</v>
      </c>
      <c r="H264" s="67">
        <v>15072.323619999999</v>
      </c>
      <c r="I264" s="67">
        <v>61579.154500000004</v>
      </c>
      <c r="J264" s="67">
        <v>2443.4724200000001</v>
      </c>
      <c r="K264" s="67">
        <v>109237.47305000002</v>
      </c>
      <c r="L264" s="37">
        <v>87469.863519999999</v>
      </c>
      <c r="M264" s="37">
        <v>429.68516999999997</v>
      </c>
      <c r="N264" s="67">
        <v>7245.1852999999992</v>
      </c>
      <c r="O264" s="96">
        <v>321337.04413000005</v>
      </c>
      <c r="P264" s="151"/>
      <c r="Q264" s="31"/>
      <c r="R264" s="89"/>
      <c r="S264" s="69"/>
    </row>
    <row r="265" spans="1:19" ht="18" hidden="1" customHeight="1" x14ac:dyDescent="0.25">
      <c r="A265" s="70"/>
      <c r="B265" s="21" t="s">
        <v>31</v>
      </c>
      <c r="C265" s="67">
        <v>2628.00531</v>
      </c>
      <c r="D265" s="67">
        <v>22721.977940000001</v>
      </c>
      <c r="E265" s="18">
        <v>25349.983250000001</v>
      </c>
      <c r="F265" s="67">
        <v>1536.5063400000001</v>
      </c>
      <c r="G265" s="67">
        <v>4959.0853900000002</v>
      </c>
      <c r="H265" s="67">
        <v>14600.065340000001</v>
      </c>
      <c r="I265" s="67">
        <v>71102.505669999999</v>
      </c>
      <c r="J265" s="67">
        <v>4036.5970900000002</v>
      </c>
      <c r="K265" s="67">
        <v>87957.108360000013</v>
      </c>
      <c r="L265" s="37">
        <v>98555.856419999996</v>
      </c>
      <c r="M265" s="37">
        <v>13.915450000000002</v>
      </c>
      <c r="N265" s="67">
        <v>3643.7008900000001</v>
      </c>
      <c r="O265" s="96">
        <v>311755.32419999992</v>
      </c>
      <c r="P265" s="151"/>
      <c r="Q265" s="31"/>
      <c r="R265" s="89"/>
      <c r="S265" s="69"/>
    </row>
    <row r="266" spans="1:19" ht="18" hidden="1" customHeight="1" x14ac:dyDescent="0.25">
      <c r="A266" s="70"/>
      <c r="B266" s="21" t="s">
        <v>32</v>
      </c>
      <c r="C266" s="67">
        <v>2461.5315499999997</v>
      </c>
      <c r="D266" s="67">
        <v>22238.074989999997</v>
      </c>
      <c r="E266" s="18">
        <v>24699.606539999997</v>
      </c>
      <c r="F266" s="67">
        <v>1878.9960999999998</v>
      </c>
      <c r="G266" s="67">
        <v>4350.4088600000005</v>
      </c>
      <c r="H266" s="67">
        <v>13657.219640000001</v>
      </c>
      <c r="I266" s="67">
        <v>57297.439989999999</v>
      </c>
      <c r="J266" s="67">
        <v>5775.6833099999994</v>
      </c>
      <c r="K266" s="67">
        <v>117793.13782999999</v>
      </c>
      <c r="L266" s="37">
        <v>123738.35459999999</v>
      </c>
      <c r="M266" s="37">
        <v>2450.4801100000004</v>
      </c>
      <c r="N266" s="67">
        <v>6671.3869100000002</v>
      </c>
      <c r="O266" s="96">
        <v>358312.71389000001</v>
      </c>
      <c r="P266" s="151"/>
      <c r="Q266" s="31"/>
      <c r="R266" s="89"/>
      <c r="S266" s="69"/>
    </row>
    <row r="267" spans="1:19" ht="18" hidden="1" customHeight="1" x14ac:dyDescent="0.25">
      <c r="A267" s="70"/>
      <c r="B267" s="21" t="s">
        <v>33</v>
      </c>
      <c r="C267" s="67">
        <v>2705.1139900000003</v>
      </c>
      <c r="D267" s="67">
        <v>29425.110299999997</v>
      </c>
      <c r="E267" s="18">
        <v>32130.224289999998</v>
      </c>
      <c r="F267" s="67">
        <v>1905.2291599999999</v>
      </c>
      <c r="G267" s="67">
        <v>6379.93541</v>
      </c>
      <c r="H267" s="67">
        <v>13886.206539999999</v>
      </c>
      <c r="I267" s="67">
        <v>65631.728109999996</v>
      </c>
      <c r="J267" s="67">
        <v>4051.7994600000002</v>
      </c>
      <c r="K267" s="67">
        <v>123181.4645</v>
      </c>
      <c r="L267" s="37">
        <v>111457.57986</v>
      </c>
      <c r="M267" s="37">
        <v>185.98614999999998</v>
      </c>
      <c r="N267" s="67">
        <v>6202.0905299999995</v>
      </c>
      <c r="O267" s="96">
        <v>365012.24400999997</v>
      </c>
      <c r="P267" s="151"/>
      <c r="Q267" s="31"/>
      <c r="R267" s="89"/>
      <c r="S267" s="69"/>
    </row>
    <row r="268" spans="1:19" ht="18" hidden="1" customHeight="1" x14ac:dyDescent="0.25">
      <c r="A268" s="70"/>
      <c r="B268" s="21" t="s">
        <v>34</v>
      </c>
      <c r="C268" s="67">
        <v>2170.2939500000002</v>
      </c>
      <c r="D268" s="67">
        <v>22887.206969999999</v>
      </c>
      <c r="E268" s="18">
        <v>25057.500919999999</v>
      </c>
      <c r="F268" s="67">
        <v>2103.1620700000003</v>
      </c>
      <c r="G268" s="67">
        <v>4669.2409500000003</v>
      </c>
      <c r="H268" s="67">
        <v>10606.468060000001</v>
      </c>
      <c r="I268" s="67">
        <v>65331.063350000011</v>
      </c>
      <c r="J268" s="67">
        <v>6489.2427400000006</v>
      </c>
      <c r="K268" s="67">
        <v>105931.3425</v>
      </c>
      <c r="L268" s="37">
        <v>141878.57038000002</v>
      </c>
      <c r="M268" s="37">
        <v>1206.9178800000002</v>
      </c>
      <c r="N268" s="67">
        <v>6003.4938400000001</v>
      </c>
      <c r="O268" s="96">
        <v>369277.00269000005</v>
      </c>
      <c r="P268" s="151"/>
      <c r="Q268" s="31"/>
      <c r="R268" s="89"/>
      <c r="S268" s="69"/>
    </row>
    <row r="269" spans="1:19" ht="18" hidden="1" customHeight="1" x14ac:dyDescent="0.25">
      <c r="A269" s="70"/>
      <c r="B269" s="21" t="s">
        <v>35</v>
      </c>
      <c r="C269" s="67">
        <v>3398.9944500000001</v>
      </c>
      <c r="D269" s="67">
        <v>27587.710350000001</v>
      </c>
      <c r="E269" s="18">
        <v>30986.7048</v>
      </c>
      <c r="F269" s="67">
        <v>1754.2871700000001</v>
      </c>
      <c r="G269" s="67">
        <v>5448.1197200000006</v>
      </c>
      <c r="H269" s="67">
        <v>12638.887470000001</v>
      </c>
      <c r="I269" s="67">
        <v>60385.99442000001</v>
      </c>
      <c r="J269" s="67">
        <v>6228.8368399999999</v>
      </c>
      <c r="K269" s="67">
        <v>104385.99545</v>
      </c>
      <c r="L269" s="37">
        <v>160933.91969000001</v>
      </c>
      <c r="M269" s="37">
        <v>310.65580000000006</v>
      </c>
      <c r="N269" s="67">
        <v>4659.0117799999998</v>
      </c>
      <c r="O269" s="96">
        <v>387732.41314000002</v>
      </c>
      <c r="P269" s="151"/>
      <c r="Q269" s="31"/>
      <c r="R269" s="89"/>
      <c r="S269" s="69"/>
    </row>
    <row r="270" spans="1:19" ht="18" hidden="1" customHeight="1" x14ac:dyDescent="0.25">
      <c r="A270" s="70"/>
      <c r="B270" s="21"/>
      <c r="C270" s="67"/>
      <c r="D270" s="67"/>
      <c r="E270" s="18"/>
      <c r="F270" s="67"/>
      <c r="G270" s="67"/>
      <c r="H270" s="67"/>
      <c r="I270" s="67"/>
      <c r="J270" s="67"/>
      <c r="K270" s="67"/>
      <c r="L270" s="37"/>
      <c r="M270" s="37"/>
      <c r="N270" s="67"/>
      <c r="O270" s="96"/>
      <c r="P270" s="151"/>
      <c r="Q270" s="31"/>
      <c r="R270" s="73"/>
      <c r="S270" s="69"/>
    </row>
    <row r="271" spans="1:19" ht="18" customHeight="1" x14ac:dyDescent="0.25">
      <c r="A271" s="70"/>
      <c r="B271" s="27">
        <v>2013</v>
      </c>
      <c r="C271" s="37">
        <v>36358.189550000003</v>
      </c>
      <c r="D271" s="37">
        <v>333789.74822000001</v>
      </c>
      <c r="E271" s="18">
        <v>370147.93777000002</v>
      </c>
      <c r="F271" s="37">
        <v>30172.998829999997</v>
      </c>
      <c r="G271" s="37">
        <v>51682.79045</v>
      </c>
      <c r="H271" s="37">
        <v>168298.13283000002</v>
      </c>
      <c r="I271" s="37">
        <v>762374.73478000017</v>
      </c>
      <c r="J271" s="37">
        <v>49053.629390000002</v>
      </c>
      <c r="K271" s="37">
        <v>1007680.4589300001</v>
      </c>
      <c r="L271" s="37">
        <v>561368.69841000007</v>
      </c>
      <c r="M271" s="37">
        <v>3688.3405299999995</v>
      </c>
      <c r="N271" s="37">
        <v>72412.66617000007</v>
      </c>
      <c r="O271" s="98">
        <v>3076880.38809</v>
      </c>
      <c r="P271" s="151"/>
      <c r="Q271" s="31"/>
      <c r="R271" s="73"/>
      <c r="S271" s="69"/>
    </row>
    <row r="272" spans="1:19" ht="18" customHeight="1" x14ac:dyDescent="0.25">
      <c r="A272" s="70"/>
      <c r="B272" s="21" t="s">
        <v>24</v>
      </c>
      <c r="C272" s="67">
        <v>5464.4055999999991</v>
      </c>
      <c r="D272" s="67">
        <v>32536.58394</v>
      </c>
      <c r="E272" s="18">
        <v>38000.989540000002</v>
      </c>
      <c r="F272" s="67">
        <v>2862.0579700000003</v>
      </c>
      <c r="G272" s="67">
        <v>5376.6452399999998</v>
      </c>
      <c r="H272" s="67">
        <v>13342.42857</v>
      </c>
      <c r="I272" s="67">
        <v>76344.687770000004</v>
      </c>
      <c r="J272" s="67">
        <v>3526.3768</v>
      </c>
      <c r="K272" s="67">
        <v>115055.81881</v>
      </c>
      <c r="L272" s="37">
        <v>158986.68781</v>
      </c>
      <c r="M272" s="37">
        <v>133.86094999999997</v>
      </c>
      <c r="N272" s="67">
        <v>7837.6160099999979</v>
      </c>
      <c r="O272" s="96">
        <v>421467.16946999996</v>
      </c>
      <c r="P272" s="151"/>
      <c r="Q272" s="31"/>
      <c r="R272" s="73"/>
      <c r="S272" s="69"/>
    </row>
    <row r="273" spans="1:19" ht="18" customHeight="1" x14ac:dyDescent="0.25">
      <c r="A273" s="70"/>
      <c r="B273" s="21" t="s">
        <v>25</v>
      </c>
      <c r="C273" s="67">
        <v>3899.008339999999</v>
      </c>
      <c r="D273" s="67">
        <v>29508.162950000005</v>
      </c>
      <c r="E273" s="18">
        <v>33407.171290000006</v>
      </c>
      <c r="F273" s="67">
        <v>1687.9720499999999</v>
      </c>
      <c r="G273" s="67">
        <v>2779.1940199999999</v>
      </c>
      <c r="H273" s="67">
        <v>9994.5513800000008</v>
      </c>
      <c r="I273" s="67">
        <v>57957.436860000002</v>
      </c>
      <c r="J273" s="67">
        <v>2928.1278700000003</v>
      </c>
      <c r="K273" s="67">
        <v>88969.42955999999</v>
      </c>
      <c r="L273" s="37">
        <v>12557.60529</v>
      </c>
      <c r="M273" s="37">
        <v>101.10162</v>
      </c>
      <c r="N273" s="67">
        <v>3167.5851799999946</v>
      </c>
      <c r="O273" s="96">
        <v>213550.17512</v>
      </c>
      <c r="P273" s="151"/>
      <c r="Q273" s="31"/>
      <c r="R273" s="73"/>
      <c r="S273" s="69"/>
    </row>
    <row r="274" spans="1:19" ht="18" customHeight="1" x14ac:dyDescent="0.25">
      <c r="A274" s="70"/>
      <c r="B274" s="21" t="s">
        <v>26</v>
      </c>
      <c r="C274" s="67">
        <v>4177.7820700000002</v>
      </c>
      <c r="D274" s="67">
        <v>24455.081670000003</v>
      </c>
      <c r="E274" s="18">
        <v>28632.863740000004</v>
      </c>
      <c r="F274" s="67">
        <v>1704.7307600000001</v>
      </c>
      <c r="G274" s="67">
        <v>4164.5571200000004</v>
      </c>
      <c r="H274" s="67">
        <v>10699.89752</v>
      </c>
      <c r="I274" s="67">
        <v>64934.629539999987</v>
      </c>
      <c r="J274" s="67">
        <v>4178.6608999999999</v>
      </c>
      <c r="K274" s="67">
        <v>77765.522590000008</v>
      </c>
      <c r="L274" s="37">
        <v>51749.73057</v>
      </c>
      <c r="M274" s="37">
        <v>194.45694</v>
      </c>
      <c r="N274" s="67">
        <v>6090.3156099999906</v>
      </c>
      <c r="O274" s="96">
        <v>250115.36528999999</v>
      </c>
      <c r="P274" s="151"/>
      <c r="Q274" s="31"/>
      <c r="R274" s="73"/>
      <c r="S274" s="69"/>
    </row>
    <row r="275" spans="1:19" ht="18" customHeight="1" x14ac:dyDescent="0.25">
      <c r="A275" s="70"/>
      <c r="B275" s="21" t="s">
        <v>27</v>
      </c>
      <c r="C275" s="67">
        <v>2014.0909400000005</v>
      </c>
      <c r="D275" s="67">
        <v>22019.96227</v>
      </c>
      <c r="E275" s="18">
        <v>24034.053210000002</v>
      </c>
      <c r="F275" s="67">
        <v>2041.3038999999999</v>
      </c>
      <c r="G275" s="67">
        <v>5878.562460000001</v>
      </c>
      <c r="H275" s="67">
        <v>14276.579629999998</v>
      </c>
      <c r="I275" s="67">
        <v>67291.886119999996</v>
      </c>
      <c r="J275" s="67">
        <v>4601.4326199999996</v>
      </c>
      <c r="K275" s="67">
        <v>105450.47370999999</v>
      </c>
      <c r="L275" s="37">
        <v>67168.156419999999</v>
      </c>
      <c r="M275" s="37">
        <v>115.13103</v>
      </c>
      <c r="N275" s="67">
        <v>3920.2417200000491</v>
      </c>
      <c r="O275" s="96">
        <v>294777.82082000002</v>
      </c>
      <c r="P275" s="151"/>
      <c r="Q275" s="31"/>
      <c r="R275" s="73"/>
      <c r="S275" s="69"/>
    </row>
    <row r="276" spans="1:19" ht="18" customHeight="1" x14ac:dyDescent="0.25">
      <c r="A276" s="70"/>
      <c r="B276" s="21" t="s">
        <v>28</v>
      </c>
      <c r="C276" s="67">
        <v>2767.0879699999996</v>
      </c>
      <c r="D276" s="67">
        <v>25105.090270000001</v>
      </c>
      <c r="E276" s="18">
        <v>27872.178240000001</v>
      </c>
      <c r="F276" s="67">
        <v>2274.88931</v>
      </c>
      <c r="G276" s="67">
        <v>3161.8985100000004</v>
      </c>
      <c r="H276" s="67">
        <v>14903.19564</v>
      </c>
      <c r="I276" s="67">
        <v>59556.441699999996</v>
      </c>
      <c r="J276" s="67">
        <v>3830.8437799999997</v>
      </c>
      <c r="K276" s="67">
        <v>83195.43710000001</v>
      </c>
      <c r="L276" s="37">
        <v>44972.606310000003</v>
      </c>
      <c r="M276" s="37">
        <v>1198.3545599999998</v>
      </c>
      <c r="N276" s="67">
        <v>5370.088539999997</v>
      </c>
      <c r="O276" s="96">
        <v>246335.93369000001</v>
      </c>
      <c r="P276" s="151"/>
      <c r="Q276" s="31"/>
      <c r="R276" s="73"/>
      <c r="S276" s="69"/>
    </row>
    <row r="277" spans="1:19" ht="18" customHeight="1" x14ac:dyDescent="0.25">
      <c r="A277" s="70"/>
      <c r="B277" s="21" t="s">
        <v>29</v>
      </c>
      <c r="C277" s="67">
        <v>2295.9303</v>
      </c>
      <c r="D277" s="67">
        <v>22482.692340000001</v>
      </c>
      <c r="E277" s="18">
        <v>24778.622640000001</v>
      </c>
      <c r="F277" s="67">
        <v>2889.9355099999998</v>
      </c>
      <c r="G277" s="67">
        <v>4263.6148499999999</v>
      </c>
      <c r="H277" s="67">
        <v>13833.660180000003</v>
      </c>
      <c r="I277" s="67">
        <v>51414.336110000004</v>
      </c>
      <c r="J277" s="67">
        <v>1998.4724900000001</v>
      </c>
      <c r="K277" s="67">
        <v>74134.042260000017</v>
      </c>
      <c r="L277" s="37">
        <v>34534.23199</v>
      </c>
      <c r="M277" s="37">
        <v>31.970989999999997</v>
      </c>
      <c r="N277" s="67">
        <v>5575.6144600000116</v>
      </c>
      <c r="O277" s="96">
        <v>213454.50148000004</v>
      </c>
      <c r="P277" s="151"/>
      <c r="Q277" s="31"/>
      <c r="R277" s="73"/>
      <c r="S277" s="69"/>
    </row>
    <row r="278" spans="1:19" ht="18" customHeight="1" x14ac:dyDescent="0.25">
      <c r="A278" s="70"/>
      <c r="B278" s="21" t="s">
        <v>30</v>
      </c>
      <c r="C278" s="67">
        <v>3624.8415600000008</v>
      </c>
      <c r="D278" s="67">
        <v>22666.116399999999</v>
      </c>
      <c r="E278" s="18">
        <v>26290.95796</v>
      </c>
      <c r="F278" s="67">
        <v>3846.6162100000001</v>
      </c>
      <c r="G278" s="67">
        <v>4199.5091700000003</v>
      </c>
      <c r="H278" s="67">
        <v>15880.078489999998</v>
      </c>
      <c r="I278" s="67">
        <v>65087.78757</v>
      </c>
      <c r="J278" s="67">
        <v>6017.1177100000004</v>
      </c>
      <c r="K278" s="67">
        <v>81408.936629999997</v>
      </c>
      <c r="L278" s="37">
        <v>34676.724110000003</v>
      </c>
      <c r="M278" s="37">
        <v>127.9785</v>
      </c>
      <c r="N278" s="67">
        <v>9323.2836599999864</v>
      </c>
      <c r="O278" s="96">
        <v>246858.99001000001</v>
      </c>
      <c r="P278" s="151"/>
      <c r="Q278" s="31"/>
      <c r="R278" s="73"/>
      <c r="S278" s="69"/>
    </row>
    <row r="279" spans="1:19" ht="18" customHeight="1" x14ac:dyDescent="0.25">
      <c r="A279" s="70"/>
      <c r="B279" s="21" t="s">
        <v>31</v>
      </c>
      <c r="C279" s="67">
        <v>3822.7789100000009</v>
      </c>
      <c r="D279" s="67">
        <v>26514.585200000001</v>
      </c>
      <c r="E279" s="18">
        <v>30337.364110000002</v>
      </c>
      <c r="F279" s="67">
        <v>1654.8594700000001</v>
      </c>
      <c r="G279" s="67">
        <v>4680.0470400000004</v>
      </c>
      <c r="H279" s="67">
        <v>12598.36717</v>
      </c>
      <c r="I279" s="67">
        <v>62056.482339999995</v>
      </c>
      <c r="J279" s="67">
        <v>3682.2331199999999</v>
      </c>
      <c r="K279" s="67">
        <v>65014.786670000009</v>
      </c>
      <c r="L279" s="37">
        <v>27527.909910000002</v>
      </c>
      <c r="M279" s="37">
        <v>129.35242</v>
      </c>
      <c r="N279" s="67">
        <v>5221.8350199999695</v>
      </c>
      <c r="O279" s="96">
        <v>212903.23727000001</v>
      </c>
      <c r="P279" s="151"/>
      <c r="Q279" s="31"/>
      <c r="R279" s="73"/>
      <c r="S279" s="69"/>
    </row>
    <row r="280" spans="1:19" ht="18" customHeight="1" x14ac:dyDescent="0.25">
      <c r="A280" s="70"/>
      <c r="B280" s="21" t="s">
        <v>32</v>
      </c>
      <c r="C280" s="67">
        <v>1640.5386799999997</v>
      </c>
      <c r="D280" s="67">
        <v>25406.827219999999</v>
      </c>
      <c r="E280" s="18">
        <v>27047.365899999997</v>
      </c>
      <c r="F280" s="67">
        <v>3040.7872900000002</v>
      </c>
      <c r="G280" s="67">
        <v>4344.6834699999999</v>
      </c>
      <c r="H280" s="67">
        <v>16773.616740000001</v>
      </c>
      <c r="I280" s="67">
        <v>63483.878470000003</v>
      </c>
      <c r="J280" s="67">
        <v>2147.31754</v>
      </c>
      <c r="K280" s="67">
        <v>80394.385769999993</v>
      </c>
      <c r="L280" s="37">
        <v>22819.384250000003</v>
      </c>
      <c r="M280" s="37">
        <v>446.48434000000003</v>
      </c>
      <c r="N280" s="67">
        <v>7000.0930499999668</v>
      </c>
      <c r="O280" s="96">
        <v>227497.99681999997</v>
      </c>
      <c r="P280" s="151"/>
      <c r="Q280" s="31"/>
      <c r="R280" s="73"/>
      <c r="S280" s="69"/>
    </row>
    <row r="281" spans="1:19" ht="18" customHeight="1" x14ac:dyDescent="0.25">
      <c r="A281" s="70"/>
      <c r="B281" s="21" t="s">
        <v>33</v>
      </c>
      <c r="C281" s="67">
        <v>2748.964660000001</v>
      </c>
      <c r="D281" s="67">
        <v>34950.991260000003</v>
      </c>
      <c r="E281" s="18">
        <v>37699.95592</v>
      </c>
      <c r="F281" s="67">
        <v>566.33667000000003</v>
      </c>
      <c r="G281" s="67">
        <v>5360.8995299999997</v>
      </c>
      <c r="H281" s="67">
        <v>14737.274540000004</v>
      </c>
      <c r="I281" s="67">
        <v>67423.072319999992</v>
      </c>
      <c r="J281" s="67">
        <v>5965.7226500000006</v>
      </c>
      <c r="K281" s="67">
        <v>90638.082490000001</v>
      </c>
      <c r="L281" s="37">
        <v>40120.492420000002</v>
      </c>
      <c r="M281" s="37">
        <v>225.07180000000002</v>
      </c>
      <c r="N281" s="67">
        <v>5670.7211200000602</v>
      </c>
      <c r="O281" s="96">
        <v>268407.62946000003</v>
      </c>
      <c r="P281" s="151"/>
      <c r="Q281" s="31"/>
      <c r="R281" s="73"/>
      <c r="S281" s="69"/>
    </row>
    <row r="282" spans="1:19" ht="18" customHeight="1" x14ac:dyDescent="0.25">
      <c r="A282" s="70"/>
      <c r="B282" s="21" t="s">
        <v>34</v>
      </c>
      <c r="C282" s="67">
        <v>1530.9259400000001</v>
      </c>
      <c r="D282" s="67">
        <v>29400.837070000005</v>
      </c>
      <c r="E282" s="18">
        <v>30931.763010000006</v>
      </c>
      <c r="F282" s="67">
        <v>2706.5868500000001</v>
      </c>
      <c r="G282" s="67">
        <v>2877.0785500000002</v>
      </c>
      <c r="H282" s="67">
        <v>12294.249530000001</v>
      </c>
      <c r="I282" s="67">
        <v>62454.575120000009</v>
      </c>
      <c r="J282" s="67">
        <v>6258.5241999999998</v>
      </c>
      <c r="K282" s="67">
        <v>74094.23083</v>
      </c>
      <c r="L282" s="37">
        <v>30046.504300000004</v>
      </c>
      <c r="M282" s="37">
        <v>304.22609999999997</v>
      </c>
      <c r="N282" s="67">
        <v>6747.3202800000145</v>
      </c>
      <c r="O282" s="96">
        <v>228715.05877000003</v>
      </c>
      <c r="P282" s="151"/>
      <c r="Q282" s="31"/>
      <c r="R282" s="73"/>
      <c r="S282" s="69"/>
    </row>
    <row r="283" spans="1:19" ht="18" customHeight="1" x14ac:dyDescent="0.25">
      <c r="A283" s="70"/>
      <c r="B283" s="21" t="s">
        <v>35</v>
      </c>
      <c r="C283" s="67">
        <v>2371.8345800000002</v>
      </c>
      <c r="D283" s="67">
        <v>38742.817630000005</v>
      </c>
      <c r="E283" s="18">
        <v>41114.652210000007</v>
      </c>
      <c r="F283" s="67">
        <v>4896.9228400000002</v>
      </c>
      <c r="G283" s="67">
        <v>4596.1004899999998</v>
      </c>
      <c r="H283" s="67">
        <v>18964.23344</v>
      </c>
      <c r="I283" s="67">
        <v>64369.520860000011</v>
      </c>
      <c r="J283" s="67">
        <v>3918.7997100000002</v>
      </c>
      <c r="K283" s="67">
        <v>71559.312510000003</v>
      </c>
      <c r="L283" s="37">
        <v>36208.665030000004</v>
      </c>
      <c r="M283" s="37">
        <v>680.35127999999997</v>
      </c>
      <c r="N283" s="67">
        <v>6487.9515200000315</v>
      </c>
      <c r="O283" s="96">
        <v>252796.50989000004</v>
      </c>
      <c r="P283" s="151"/>
      <c r="Q283" s="31"/>
      <c r="R283" s="73"/>
      <c r="S283" s="69"/>
    </row>
    <row r="284" spans="1:19" ht="18" customHeight="1" x14ac:dyDescent="0.25">
      <c r="A284" s="70"/>
      <c r="B284" s="21"/>
      <c r="C284" s="67"/>
      <c r="D284" s="67"/>
      <c r="E284" s="18"/>
      <c r="F284" s="67"/>
      <c r="G284" s="67"/>
      <c r="H284" s="67"/>
      <c r="I284" s="67"/>
      <c r="J284" s="67"/>
      <c r="K284" s="67"/>
      <c r="L284" s="37"/>
      <c r="M284" s="37"/>
      <c r="N284" s="67"/>
      <c r="O284" s="96"/>
      <c r="P284" s="151"/>
      <c r="Q284" s="31"/>
      <c r="R284" s="73"/>
      <c r="S284" s="69"/>
    </row>
    <row r="285" spans="1:19" ht="18" customHeight="1" x14ac:dyDescent="0.25">
      <c r="A285" s="70"/>
      <c r="B285" s="27" t="s">
        <v>53</v>
      </c>
      <c r="C285" s="37">
        <v>20175.037759999999</v>
      </c>
      <c r="D285" s="37">
        <v>345319.45142</v>
      </c>
      <c r="E285" s="18">
        <v>365494.48917999998</v>
      </c>
      <c r="F285" s="37">
        <v>28449.49987</v>
      </c>
      <c r="G285" s="37">
        <v>39288.11406</v>
      </c>
      <c r="H285" s="37">
        <v>160372.04079000003</v>
      </c>
      <c r="I285" s="37">
        <v>984484.61666000006</v>
      </c>
      <c r="J285" s="37">
        <v>60014.469110000005</v>
      </c>
      <c r="K285" s="37">
        <v>832839.47757999995</v>
      </c>
      <c r="L285" s="37">
        <v>1384254.3387500001</v>
      </c>
      <c r="M285" s="37">
        <v>2938.7856400000001</v>
      </c>
      <c r="N285" s="37">
        <v>70696.383079999912</v>
      </c>
      <c r="O285" s="98">
        <v>3928832.2147199996</v>
      </c>
      <c r="P285" s="151"/>
      <c r="Q285" s="31"/>
      <c r="R285" s="73"/>
      <c r="S285" s="69"/>
    </row>
    <row r="286" spans="1:19" ht="18" customHeight="1" x14ac:dyDescent="0.25">
      <c r="A286" s="70"/>
      <c r="B286" s="21" t="s">
        <v>24</v>
      </c>
      <c r="C286" s="67">
        <v>994.26243000000011</v>
      </c>
      <c r="D286" s="67">
        <v>30033.494650000001</v>
      </c>
      <c r="E286" s="18">
        <v>31027.757079999999</v>
      </c>
      <c r="F286" s="67">
        <v>3605.1598700000004</v>
      </c>
      <c r="G286" s="67">
        <v>2650.7435399999999</v>
      </c>
      <c r="H286" s="67">
        <v>14957.916130000001</v>
      </c>
      <c r="I286" s="67">
        <v>77085.531790000008</v>
      </c>
      <c r="J286" s="67">
        <v>3323.96837</v>
      </c>
      <c r="K286" s="67">
        <v>63639.083570000003</v>
      </c>
      <c r="L286" s="37">
        <v>56793.837319999999</v>
      </c>
      <c r="M286" s="37">
        <v>113.9834</v>
      </c>
      <c r="N286" s="67">
        <v>5802.3950699999405</v>
      </c>
      <c r="O286" s="96">
        <v>259000.37613999995</v>
      </c>
      <c r="P286" s="151"/>
      <c r="Q286" s="31"/>
      <c r="R286" s="73"/>
      <c r="S286" s="69"/>
    </row>
    <row r="287" spans="1:19" ht="18" customHeight="1" x14ac:dyDescent="0.25">
      <c r="A287" s="70"/>
      <c r="B287" s="21" t="s">
        <v>25</v>
      </c>
      <c r="C287" s="67">
        <v>1878.29729</v>
      </c>
      <c r="D287" s="67">
        <v>27626.462529999997</v>
      </c>
      <c r="E287" s="18">
        <v>29504.759819999996</v>
      </c>
      <c r="F287" s="67">
        <v>3486.2532700000002</v>
      </c>
      <c r="G287" s="67">
        <v>3405.3194400000002</v>
      </c>
      <c r="H287" s="67">
        <v>13382.41085</v>
      </c>
      <c r="I287" s="67">
        <v>60667.247289999992</v>
      </c>
      <c r="J287" s="67">
        <v>2978.0372000000002</v>
      </c>
      <c r="K287" s="67">
        <v>68195.0383</v>
      </c>
      <c r="L287" s="37">
        <v>145965.53277000002</v>
      </c>
      <c r="M287" s="37">
        <v>295.69236000000001</v>
      </c>
      <c r="N287" s="67">
        <v>3398.4058799999766</v>
      </c>
      <c r="O287" s="96">
        <v>331278.69718000002</v>
      </c>
      <c r="P287" s="151"/>
      <c r="Q287" s="31"/>
      <c r="R287" s="73"/>
      <c r="S287" s="69"/>
    </row>
    <row r="288" spans="1:19" ht="18" customHeight="1" x14ac:dyDescent="0.25">
      <c r="A288" s="70"/>
      <c r="B288" s="21" t="s">
        <v>26</v>
      </c>
      <c r="C288" s="67">
        <v>1680.4655700000001</v>
      </c>
      <c r="D288" s="67">
        <v>26998.793410000006</v>
      </c>
      <c r="E288" s="18">
        <v>28679.258980000006</v>
      </c>
      <c r="F288" s="67">
        <v>2313.5964899999999</v>
      </c>
      <c r="G288" s="67">
        <v>2120.63859</v>
      </c>
      <c r="H288" s="67">
        <v>16885.490229999999</v>
      </c>
      <c r="I288" s="67">
        <v>81825.856929999994</v>
      </c>
      <c r="J288" s="67">
        <v>8090.5162</v>
      </c>
      <c r="K288" s="67">
        <v>83971.310099999988</v>
      </c>
      <c r="L288" s="37">
        <v>162212.47474000001</v>
      </c>
      <c r="M288" s="37">
        <v>229.23209</v>
      </c>
      <c r="N288" s="67">
        <v>5575.1942300000228</v>
      </c>
      <c r="O288" s="96">
        <v>391903.56858000002</v>
      </c>
      <c r="P288" s="151"/>
      <c r="Q288" s="31"/>
      <c r="R288" s="73"/>
      <c r="S288" s="69"/>
    </row>
    <row r="289" spans="1:32" ht="18" customHeight="1" x14ac:dyDescent="0.25">
      <c r="A289" s="70"/>
      <c r="B289" s="21" t="s">
        <v>27</v>
      </c>
      <c r="C289" s="67">
        <v>1928.2960299999993</v>
      </c>
      <c r="D289" s="67">
        <v>25852.302060000002</v>
      </c>
      <c r="E289" s="18">
        <v>27780.598090000003</v>
      </c>
      <c r="F289" s="67">
        <v>2354.0025499999997</v>
      </c>
      <c r="G289" s="67">
        <v>4056.9667599999998</v>
      </c>
      <c r="H289" s="67">
        <v>12970.139950000001</v>
      </c>
      <c r="I289" s="67">
        <v>73659.633000000016</v>
      </c>
      <c r="J289" s="67">
        <v>1902.1787800000002</v>
      </c>
      <c r="K289" s="67">
        <v>71749.921749999994</v>
      </c>
      <c r="L289" s="37">
        <v>120261.59390999998</v>
      </c>
      <c r="M289" s="37">
        <v>302.30437000000001</v>
      </c>
      <c r="N289" s="67">
        <v>5830.5811699999613</v>
      </c>
      <c r="O289" s="96">
        <v>320867.92032999999</v>
      </c>
      <c r="P289" s="151"/>
      <c r="Q289" s="31"/>
      <c r="R289" s="73"/>
      <c r="S289" s="69"/>
    </row>
    <row r="290" spans="1:32" ht="18" customHeight="1" x14ac:dyDescent="0.25">
      <c r="A290" s="70"/>
      <c r="B290" s="21" t="s">
        <v>28</v>
      </c>
      <c r="C290" s="67">
        <v>1407.3393200000005</v>
      </c>
      <c r="D290" s="67">
        <v>32687.455180000008</v>
      </c>
      <c r="E290" s="18">
        <v>34094.794500000004</v>
      </c>
      <c r="F290" s="67">
        <v>1936.23173</v>
      </c>
      <c r="G290" s="67">
        <v>3805.0876399999997</v>
      </c>
      <c r="H290" s="67">
        <v>12327.281320000002</v>
      </c>
      <c r="I290" s="67">
        <v>73038.183669999999</v>
      </c>
      <c r="J290" s="67">
        <v>3825.7356399999999</v>
      </c>
      <c r="K290" s="67">
        <v>69243.837710000007</v>
      </c>
      <c r="L290" s="37">
        <v>149999.90664</v>
      </c>
      <c r="M290" s="37">
        <v>1005.83651</v>
      </c>
      <c r="N290" s="67">
        <v>4198.2914900000324</v>
      </c>
      <c r="O290" s="96">
        <v>353475.18685000006</v>
      </c>
      <c r="P290" s="151"/>
      <c r="Q290" s="31"/>
      <c r="R290" s="73"/>
      <c r="S290" s="69"/>
    </row>
    <row r="291" spans="1:32" ht="18" customHeight="1" x14ac:dyDescent="0.25">
      <c r="A291" s="70"/>
      <c r="B291" s="21" t="s">
        <v>29</v>
      </c>
      <c r="C291" s="67">
        <v>1699.6696399999998</v>
      </c>
      <c r="D291" s="67">
        <v>29203.513369999997</v>
      </c>
      <c r="E291" s="18">
        <v>30903.183009999997</v>
      </c>
      <c r="F291" s="67">
        <v>2092.12644</v>
      </c>
      <c r="G291" s="67">
        <v>2874.7997599999999</v>
      </c>
      <c r="H291" s="67">
        <v>7963.4236400000009</v>
      </c>
      <c r="I291" s="67">
        <v>72128.900819999995</v>
      </c>
      <c r="J291" s="67">
        <v>5817.1011499999995</v>
      </c>
      <c r="K291" s="67">
        <v>65124.136939999982</v>
      </c>
      <c r="L291" s="37">
        <v>110584.78336</v>
      </c>
      <c r="M291" s="37">
        <v>190.30600000000001</v>
      </c>
      <c r="N291" s="67">
        <v>4667.4360899999738</v>
      </c>
      <c r="O291" s="96">
        <v>302346.19720999995</v>
      </c>
      <c r="P291" s="151"/>
      <c r="Q291" s="31"/>
      <c r="R291" s="73"/>
      <c r="S291" s="69"/>
    </row>
    <row r="292" spans="1:32" ht="18" customHeight="1" x14ac:dyDescent="0.25">
      <c r="A292" s="70"/>
      <c r="B292" s="21" t="s">
        <v>30</v>
      </c>
      <c r="C292" s="67">
        <v>1200.4291400000002</v>
      </c>
      <c r="D292" s="67">
        <v>29248.383930000004</v>
      </c>
      <c r="E292" s="18">
        <v>30448.813070000004</v>
      </c>
      <c r="F292" s="67">
        <v>2714.94697</v>
      </c>
      <c r="G292" s="67">
        <v>2513.7370599999995</v>
      </c>
      <c r="H292" s="67">
        <v>13681.399599999999</v>
      </c>
      <c r="I292" s="67">
        <v>86470.208549999996</v>
      </c>
      <c r="J292" s="67">
        <v>4683.777000000001</v>
      </c>
      <c r="K292" s="67">
        <v>77545.311450000008</v>
      </c>
      <c r="L292" s="37">
        <v>140469.73201000001</v>
      </c>
      <c r="M292" s="37">
        <v>85.23912</v>
      </c>
      <c r="N292" s="67">
        <v>5359.3857399999979</v>
      </c>
      <c r="O292" s="96">
        <v>363972.55056999996</v>
      </c>
      <c r="P292" s="151"/>
      <c r="Q292" s="31"/>
      <c r="R292" s="73"/>
      <c r="S292" s="69"/>
    </row>
    <row r="293" spans="1:32" ht="18" customHeight="1" x14ac:dyDescent="0.25">
      <c r="A293" s="70"/>
      <c r="B293" s="21" t="s">
        <v>31</v>
      </c>
      <c r="C293" s="67">
        <v>1666.2943799999998</v>
      </c>
      <c r="D293" s="67">
        <v>30145.415959999998</v>
      </c>
      <c r="E293" s="18">
        <v>31811.710339999998</v>
      </c>
      <c r="F293" s="67">
        <v>2091.46668</v>
      </c>
      <c r="G293" s="67">
        <v>3973.7038200000002</v>
      </c>
      <c r="H293" s="67">
        <v>14493.737499999999</v>
      </c>
      <c r="I293" s="67">
        <v>96730.98735000001</v>
      </c>
      <c r="J293" s="67">
        <v>3641.9112399999999</v>
      </c>
      <c r="K293" s="67">
        <v>69342.183999999994</v>
      </c>
      <c r="L293" s="37">
        <v>113333.61054000001</v>
      </c>
      <c r="M293" s="37">
        <v>497.56551000000002</v>
      </c>
      <c r="N293" s="67">
        <v>8997.9606600000407</v>
      </c>
      <c r="O293" s="96">
        <v>344914.83764000004</v>
      </c>
      <c r="P293" s="151"/>
      <c r="Q293" s="31"/>
      <c r="R293" s="73"/>
      <c r="S293" s="69"/>
    </row>
    <row r="294" spans="1:32" ht="18" customHeight="1" x14ac:dyDescent="0.25">
      <c r="A294" s="70"/>
      <c r="B294" s="21" t="s">
        <v>32</v>
      </c>
      <c r="C294" s="67">
        <v>2099.8408700000005</v>
      </c>
      <c r="D294" s="67">
        <v>29671.812479999997</v>
      </c>
      <c r="E294" s="18">
        <v>31771.653349999997</v>
      </c>
      <c r="F294" s="67">
        <v>2247.3472999999999</v>
      </c>
      <c r="G294" s="67">
        <v>3050.5754400000001</v>
      </c>
      <c r="H294" s="67">
        <v>14160.30356</v>
      </c>
      <c r="I294" s="67">
        <v>101897.46930999997</v>
      </c>
      <c r="J294" s="67">
        <v>7558.3029199999992</v>
      </c>
      <c r="K294" s="67">
        <v>78598.242969999992</v>
      </c>
      <c r="L294" s="37">
        <v>103865.55763</v>
      </c>
      <c r="M294" s="37">
        <v>58.49109</v>
      </c>
      <c r="N294" s="67">
        <v>4895.9524799999781</v>
      </c>
      <c r="O294" s="96">
        <v>348103.89604999998</v>
      </c>
      <c r="P294" s="151"/>
      <c r="Q294" s="31"/>
      <c r="R294" s="73"/>
      <c r="S294" s="69"/>
    </row>
    <row r="295" spans="1:32" ht="18" customHeight="1" x14ac:dyDescent="0.25">
      <c r="A295" s="70"/>
      <c r="B295" s="21" t="s">
        <v>33</v>
      </c>
      <c r="C295" s="67">
        <v>1124.3729299999998</v>
      </c>
      <c r="D295" s="67">
        <v>28366.207730000002</v>
      </c>
      <c r="E295" s="18">
        <v>29490.58066</v>
      </c>
      <c r="F295" s="67">
        <v>2226.5137000000004</v>
      </c>
      <c r="G295" s="67">
        <v>3396.7069900000006</v>
      </c>
      <c r="H295" s="67">
        <v>14712.12052</v>
      </c>
      <c r="I295" s="67">
        <v>83485.32626999999</v>
      </c>
      <c r="J295" s="67">
        <v>7629.3681100000003</v>
      </c>
      <c r="K295" s="67">
        <v>67482.606710000007</v>
      </c>
      <c r="L295" s="37">
        <v>100710.7791</v>
      </c>
      <c r="M295" s="129">
        <v>12.016450000000001</v>
      </c>
      <c r="N295" s="67">
        <v>8027.0314199999557</v>
      </c>
      <c r="O295" s="96">
        <v>317173.04992999992</v>
      </c>
      <c r="P295" s="151"/>
      <c r="Q295" s="31"/>
      <c r="R295" s="73"/>
      <c r="S295" s="69"/>
    </row>
    <row r="296" spans="1:32" ht="18" customHeight="1" x14ac:dyDescent="0.25">
      <c r="A296" s="70"/>
      <c r="B296" s="21" t="s">
        <v>34</v>
      </c>
      <c r="C296" s="67">
        <v>2525.85061</v>
      </c>
      <c r="D296" s="67">
        <v>26531.105879999999</v>
      </c>
      <c r="E296" s="18">
        <v>29056.95649</v>
      </c>
      <c r="F296" s="67">
        <v>716.02114000000006</v>
      </c>
      <c r="G296" s="67">
        <v>4107.8622699999996</v>
      </c>
      <c r="H296" s="67">
        <v>11803.405850000001</v>
      </c>
      <c r="I296" s="67">
        <v>91334.04909</v>
      </c>
      <c r="J296" s="67">
        <v>4556.3259400000006</v>
      </c>
      <c r="K296" s="67">
        <v>61284.103180000006</v>
      </c>
      <c r="L296" s="37">
        <v>94145.018299999996</v>
      </c>
      <c r="M296" s="129">
        <v>71.369140000000002</v>
      </c>
      <c r="N296" s="67">
        <v>6640.1732000000193</v>
      </c>
      <c r="O296" s="96">
        <v>303715.28460000001</v>
      </c>
      <c r="P296" s="151"/>
      <c r="Q296" s="31"/>
      <c r="R296" s="73"/>
      <c r="S296" s="69"/>
    </row>
    <row r="297" spans="1:32" ht="18" customHeight="1" x14ac:dyDescent="0.25">
      <c r="A297" s="70"/>
      <c r="B297" s="21" t="s">
        <v>35</v>
      </c>
      <c r="C297" s="67">
        <v>1969.9195499999996</v>
      </c>
      <c r="D297" s="67">
        <v>28954.504240000002</v>
      </c>
      <c r="E297" s="18">
        <v>30924.423789999997</v>
      </c>
      <c r="F297" s="67">
        <v>2665.8337299999994</v>
      </c>
      <c r="G297" s="67">
        <v>3331.9727499999999</v>
      </c>
      <c r="H297" s="67">
        <v>13034.411639999998</v>
      </c>
      <c r="I297" s="67">
        <v>86161.222590000005</v>
      </c>
      <c r="J297" s="67">
        <v>6007.2465599999996</v>
      </c>
      <c r="K297" s="67">
        <v>56663.700900000011</v>
      </c>
      <c r="L297" s="37">
        <v>85911.512430000002</v>
      </c>
      <c r="M297" s="129">
        <v>76.749600000000001</v>
      </c>
      <c r="N297" s="67">
        <v>7303.5756500000134</v>
      </c>
      <c r="O297" s="96">
        <v>292080.64964000002</v>
      </c>
      <c r="P297" s="151"/>
      <c r="Q297" s="31"/>
      <c r="R297" s="73"/>
      <c r="S297" s="69"/>
    </row>
    <row r="298" spans="1:32" ht="18" customHeight="1" x14ac:dyDescent="0.25">
      <c r="A298" s="70"/>
      <c r="B298" s="21"/>
      <c r="C298" s="67"/>
      <c r="D298" s="67"/>
      <c r="E298" s="18"/>
      <c r="F298" s="67"/>
      <c r="G298" s="67"/>
      <c r="H298" s="67"/>
      <c r="I298" s="67"/>
      <c r="J298" s="67"/>
      <c r="K298" s="67"/>
      <c r="L298" s="37"/>
      <c r="M298" s="129"/>
      <c r="N298" s="37"/>
      <c r="O298" s="96"/>
      <c r="P298" s="151"/>
      <c r="Q298" s="31"/>
      <c r="R298" s="73"/>
      <c r="S298" s="69"/>
    </row>
    <row r="299" spans="1:32" ht="18" customHeight="1" x14ac:dyDescent="0.25">
      <c r="A299" s="70"/>
      <c r="B299" s="27" t="s">
        <v>54</v>
      </c>
      <c r="C299" s="67">
        <v>16416.596680000002</v>
      </c>
      <c r="D299" s="67">
        <v>251327.75621999998</v>
      </c>
      <c r="E299" s="18">
        <v>267744.3529</v>
      </c>
      <c r="F299" s="67">
        <v>22135.24253</v>
      </c>
      <c r="G299" s="67">
        <v>28660.310300000001</v>
      </c>
      <c r="H299" s="67">
        <v>133510.88412</v>
      </c>
      <c r="I299" s="67">
        <v>865715.85163000005</v>
      </c>
      <c r="J299" s="67">
        <v>46640.752119999997</v>
      </c>
      <c r="K299" s="67">
        <v>666690.68917999999</v>
      </c>
      <c r="L299" s="37">
        <v>747675.11283999984</v>
      </c>
      <c r="M299" s="129">
        <v>4157.3128100000004</v>
      </c>
      <c r="N299" s="37">
        <v>68820.248250000092</v>
      </c>
      <c r="O299" s="96">
        <v>2851750.7566800006</v>
      </c>
      <c r="P299" s="151"/>
      <c r="Q299" s="31"/>
      <c r="R299" s="73"/>
      <c r="S299" s="69"/>
    </row>
    <row r="300" spans="1:32" ht="18" customHeight="1" x14ac:dyDescent="0.25">
      <c r="A300" s="70"/>
      <c r="B300" s="21" t="s">
        <v>24</v>
      </c>
      <c r="C300" s="67">
        <v>1049.8328200000001</v>
      </c>
      <c r="D300" s="67">
        <v>25003.012900000002</v>
      </c>
      <c r="E300" s="18">
        <v>26052.845720000001</v>
      </c>
      <c r="F300" s="67">
        <v>2259.3123999999998</v>
      </c>
      <c r="G300" s="67">
        <v>2190.5680499999999</v>
      </c>
      <c r="H300" s="67">
        <v>12544.687800000002</v>
      </c>
      <c r="I300" s="67">
        <v>76069.550520000004</v>
      </c>
      <c r="J300" s="67">
        <v>6121.9764699999996</v>
      </c>
      <c r="K300" s="67">
        <v>66988.499290000007</v>
      </c>
      <c r="L300" s="37">
        <v>77614.231270000018</v>
      </c>
      <c r="M300" s="129">
        <v>85.841880000000003</v>
      </c>
      <c r="N300" s="37">
        <v>4325.6272800000152</v>
      </c>
      <c r="O300" s="96">
        <v>274253.14068000007</v>
      </c>
      <c r="P300" s="151"/>
      <c r="Q300" s="31"/>
      <c r="R300" s="73"/>
      <c r="S300" s="67"/>
      <c r="T300" s="67"/>
      <c r="U300" s="18"/>
      <c r="V300" s="67"/>
      <c r="W300" s="67"/>
      <c r="X300" s="67"/>
      <c r="Y300" s="67"/>
      <c r="Z300" s="67"/>
      <c r="AA300" s="67"/>
      <c r="AB300" s="37"/>
      <c r="AC300" s="129"/>
      <c r="AD300" s="37"/>
      <c r="AE300" s="96"/>
      <c r="AF300" s="128"/>
    </row>
    <row r="301" spans="1:32" ht="18" customHeight="1" x14ac:dyDescent="0.25">
      <c r="A301" s="70"/>
      <c r="B301" s="21" t="s">
        <v>25</v>
      </c>
      <c r="C301" s="67">
        <v>841.20026000000007</v>
      </c>
      <c r="D301" s="67">
        <v>21250.438389999999</v>
      </c>
      <c r="E301" s="18">
        <v>22091.638650000001</v>
      </c>
      <c r="F301" s="67">
        <v>2366.69956</v>
      </c>
      <c r="G301" s="67">
        <v>3021.78278</v>
      </c>
      <c r="H301" s="67">
        <v>10100.485799999999</v>
      </c>
      <c r="I301" s="67">
        <v>60333.862839999994</v>
      </c>
      <c r="J301" s="67">
        <v>4342.0258600000006</v>
      </c>
      <c r="K301" s="67">
        <v>51357.181389999991</v>
      </c>
      <c r="L301" s="37">
        <v>45515.580860000009</v>
      </c>
      <c r="M301" s="129">
        <v>228.44446000000002</v>
      </c>
      <c r="N301" s="37">
        <v>3811.4660799999838</v>
      </c>
      <c r="O301" s="96">
        <v>203169.16827999998</v>
      </c>
      <c r="P301" s="151"/>
      <c r="Q301" s="31"/>
      <c r="R301" s="73"/>
      <c r="S301" s="67"/>
      <c r="T301" s="67"/>
      <c r="U301" s="18"/>
      <c r="V301" s="67"/>
      <c r="W301" s="67"/>
      <c r="X301" s="67"/>
      <c r="Y301" s="67"/>
      <c r="Z301" s="67"/>
      <c r="AA301" s="67"/>
      <c r="AB301" s="37"/>
      <c r="AC301" s="129"/>
      <c r="AD301" s="37"/>
      <c r="AE301" s="96"/>
      <c r="AF301" s="128"/>
    </row>
    <row r="302" spans="1:32" ht="18" customHeight="1" x14ac:dyDescent="0.25">
      <c r="A302" s="70"/>
      <c r="B302" s="21" t="s">
        <v>26</v>
      </c>
      <c r="C302" s="67">
        <v>1897.4052399999996</v>
      </c>
      <c r="D302" s="67">
        <v>26665.871500000001</v>
      </c>
      <c r="E302" s="18">
        <v>28563.276740000001</v>
      </c>
      <c r="F302" s="67">
        <v>2960.5278700000003</v>
      </c>
      <c r="G302" s="67">
        <v>3571.4470800000004</v>
      </c>
      <c r="H302" s="67">
        <v>8243.177450000001</v>
      </c>
      <c r="I302" s="67">
        <v>65931.981209999998</v>
      </c>
      <c r="J302" s="67">
        <v>4756.8196200000002</v>
      </c>
      <c r="K302" s="67">
        <v>56902.962199999994</v>
      </c>
      <c r="L302" s="37">
        <v>66387.047760000001</v>
      </c>
      <c r="M302" s="129">
        <v>151.67564999999999</v>
      </c>
      <c r="N302" s="37">
        <v>6132.4683800000348</v>
      </c>
      <c r="O302" s="96">
        <v>243601.38396000001</v>
      </c>
      <c r="P302" s="151"/>
      <c r="Q302" s="31"/>
      <c r="R302" s="73"/>
      <c r="S302" s="67"/>
      <c r="T302" s="67"/>
      <c r="U302" s="18"/>
      <c r="V302" s="67"/>
      <c r="W302" s="67"/>
      <c r="X302" s="67"/>
      <c r="Y302" s="67"/>
      <c r="Z302" s="67"/>
      <c r="AA302" s="67"/>
      <c r="AB302" s="37"/>
      <c r="AC302" s="129"/>
      <c r="AD302" s="37"/>
      <c r="AE302" s="96"/>
      <c r="AF302" s="128"/>
    </row>
    <row r="303" spans="1:32" ht="18" customHeight="1" x14ac:dyDescent="0.25">
      <c r="A303" s="70"/>
      <c r="B303" s="21" t="s">
        <v>27</v>
      </c>
      <c r="C303" s="67">
        <v>937.51726000000008</v>
      </c>
      <c r="D303" s="67">
        <v>21204.112319999997</v>
      </c>
      <c r="E303" s="18">
        <v>22141.629579999997</v>
      </c>
      <c r="F303" s="67">
        <v>2244.9428899999998</v>
      </c>
      <c r="G303" s="67">
        <v>2772.6476900000002</v>
      </c>
      <c r="H303" s="67">
        <v>11292.709690000002</v>
      </c>
      <c r="I303" s="67">
        <v>66300.710269999996</v>
      </c>
      <c r="J303" s="67">
        <v>5263.2385400000003</v>
      </c>
      <c r="K303" s="67">
        <v>62519.468989999994</v>
      </c>
      <c r="L303" s="37">
        <v>77082.987119999991</v>
      </c>
      <c r="M303" s="129">
        <v>604.48284000000001</v>
      </c>
      <c r="N303" s="37">
        <v>6924.9772199999716</v>
      </c>
      <c r="O303" s="96">
        <v>257147.79483</v>
      </c>
      <c r="P303" s="151"/>
      <c r="Q303" s="31"/>
      <c r="R303" s="73"/>
      <c r="S303" s="67"/>
      <c r="T303" s="67"/>
      <c r="U303" s="18"/>
      <c r="V303" s="67"/>
      <c r="W303" s="67"/>
      <c r="X303" s="67"/>
      <c r="Y303" s="67"/>
      <c r="Z303" s="67"/>
      <c r="AA303" s="67"/>
      <c r="AB303" s="37"/>
      <c r="AC303" s="129"/>
      <c r="AD303" s="37"/>
      <c r="AE303" s="96"/>
      <c r="AF303" s="128"/>
    </row>
    <row r="304" spans="1:32" ht="18" customHeight="1" x14ac:dyDescent="0.25">
      <c r="A304" s="70"/>
      <c r="B304" s="21" t="s">
        <v>28</v>
      </c>
      <c r="C304" s="67">
        <v>2350.0655700000002</v>
      </c>
      <c r="D304" s="67">
        <v>19060.232580000004</v>
      </c>
      <c r="E304" s="18">
        <v>21410.298150000006</v>
      </c>
      <c r="F304" s="67">
        <v>1978.6947700000001</v>
      </c>
      <c r="G304" s="67">
        <v>2427.2889500000001</v>
      </c>
      <c r="H304" s="67">
        <v>10532.977399999998</v>
      </c>
      <c r="I304" s="67">
        <v>94595.901810000025</v>
      </c>
      <c r="J304" s="67">
        <v>4895.8379500000001</v>
      </c>
      <c r="K304" s="67">
        <v>56934.344949999992</v>
      </c>
      <c r="L304" s="37">
        <v>60019.804939999995</v>
      </c>
      <c r="M304" s="129">
        <v>47.595270000000006</v>
      </c>
      <c r="N304" s="37">
        <v>4654.7914800000435</v>
      </c>
      <c r="O304" s="96">
        <v>257497.53567000004</v>
      </c>
      <c r="P304" s="151"/>
      <c r="Q304" s="31"/>
      <c r="R304" s="73"/>
      <c r="S304" s="67"/>
      <c r="T304" s="67"/>
      <c r="U304" s="18"/>
      <c r="V304" s="67"/>
      <c r="W304" s="67"/>
      <c r="X304" s="67"/>
      <c r="Y304" s="67"/>
      <c r="Z304" s="67"/>
      <c r="AA304" s="67"/>
      <c r="AB304" s="37"/>
      <c r="AC304" s="129"/>
      <c r="AD304" s="37"/>
      <c r="AE304" s="96"/>
      <c r="AF304" s="128"/>
    </row>
    <row r="305" spans="1:32" ht="18" customHeight="1" x14ac:dyDescent="0.25">
      <c r="A305" s="70"/>
      <c r="B305" s="21" t="s">
        <v>29</v>
      </c>
      <c r="C305" s="67">
        <v>1067.1404800000003</v>
      </c>
      <c r="D305" s="67">
        <v>20810.900579999998</v>
      </c>
      <c r="E305" s="18">
        <v>21878.041059999996</v>
      </c>
      <c r="F305" s="67">
        <v>2195.0884799999999</v>
      </c>
      <c r="G305" s="67">
        <v>3194.8827999999999</v>
      </c>
      <c r="H305" s="67">
        <v>17415.18101</v>
      </c>
      <c r="I305" s="67">
        <v>88035.793430000005</v>
      </c>
      <c r="J305" s="67">
        <v>3380.4585899999997</v>
      </c>
      <c r="K305" s="67">
        <v>68661.854290000003</v>
      </c>
      <c r="L305" s="37">
        <v>64334.694560000004</v>
      </c>
      <c r="M305" s="129">
        <v>114.83087</v>
      </c>
      <c r="N305" s="37">
        <v>6801.5412399999914</v>
      </c>
      <c r="O305" s="96">
        <v>276012.36632999999</v>
      </c>
      <c r="P305" s="151"/>
      <c r="Q305" s="31"/>
      <c r="R305" s="73"/>
      <c r="S305" s="67"/>
      <c r="T305" s="67"/>
      <c r="U305" s="18"/>
      <c r="V305" s="67"/>
      <c r="W305" s="67"/>
      <c r="X305" s="67"/>
      <c r="Y305" s="67"/>
      <c r="Z305" s="67"/>
      <c r="AA305" s="67"/>
      <c r="AB305" s="37"/>
      <c r="AC305" s="129"/>
      <c r="AD305" s="37"/>
      <c r="AE305" s="96"/>
      <c r="AF305" s="128"/>
    </row>
    <row r="306" spans="1:32" ht="18" customHeight="1" x14ac:dyDescent="0.25">
      <c r="A306" s="70"/>
      <c r="B306" s="21" t="s">
        <v>30</v>
      </c>
      <c r="C306" s="67">
        <v>1121.9523300000001</v>
      </c>
      <c r="D306" s="67">
        <v>18212.465489999999</v>
      </c>
      <c r="E306" s="18">
        <v>19334.417819999999</v>
      </c>
      <c r="F306" s="67">
        <v>991.54555999999991</v>
      </c>
      <c r="G306" s="67">
        <v>1564.8236300000001</v>
      </c>
      <c r="H306" s="67">
        <v>9899.1075000000001</v>
      </c>
      <c r="I306" s="67">
        <v>73084.557840000009</v>
      </c>
      <c r="J306" s="67">
        <v>4691.3236699999998</v>
      </c>
      <c r="K306" s="67">
        <v>41198.424819999993</v>
      </c>
      <c r="L306" s="37">
        <v>50448.576239999995</v>
      </c>
      <c r="M306" s="129">
        <v>182.87615</v>
      </c>
      <c r="N306" s="37">
        <v>5996.8896899999818</v>
      </c>
      <c r="O306" s="96">
        <v>207392.54291999998</v>
      </c>
      <c r="P306" s="151"/>
      <c r="Q306" s="31"/>
      <c r="R306" s="73"/>
      <c r="S306" s="67"/>
      <c r="T306" s="67"/>
      <c r="U306" s="18"/>
      <c r="V306" s="67"/>
      <c r="W306" s="67"/>
      <c r="X306" s="67"/>
      <c r="Y306" s="67"/>
      <c r="Z306" s="67"/>
      <c r="AA306" s="67"/>
      <c r="AB306" s="37"/>
      <c r="AC306" s="129"/>
      <c r="AD306" s="37"/>
      <c r="AE306" s="96"/>
      <c r="AF306" s="128"/>
    </row>
    <row r="307" spans="1:32" ht="18" customHeight="1" x14ac:dyDescent="0.25">
      <c r="A307" s="70"/>
      <c r="B307" s="21" t="s">
        <v>31</v>
      </c>
      <c r="C307" s="67">
        <v>967.55384000000015</v>
      </c>
      <c r="D307" s="67">
        <v>22007.986949999999</v>
      </c>
      <c r="E307" s="18">
        <v>22975.540789999999</v>
      </c>
      <c r="F307" s="67">
        <v>1733.9815899999999</v>
      </c>
      <c r="G307" s="67">
        <v>3409.1318600000009</v>
      </c>
      <c r="H307" s="67">
        <v>8195.24676</v>
      </c>
      <c r="I307" s="67">
        <v>69963.816340000005</v>
      </c>
      <c r="J307" s="67">
        <v>2352.0943499999998</v>
      </c>
      <c r="K307" s="67">
        <v>48015.624900000003</v>
      </c>
      <c r="L307" s="37">
        <v>65489.22916000001</v>
      </c>
      <c r="M307" s="129">
        <v>63.944519999999997</v>
      </c>
      <c r="N307" s="37">
        <v>8133.5116000000271</v>
      </c>
      <c r="O307" s="96">
        <v>230332.12187000003</v>
      </c>
      <c r="P307" s="151"/>
      <c r="Q307" s="31"/>
      <c r="R307" s="73"/>
      <c r="S307" s="67"/>
      <c r="T307" s="67"/>
      <c r="U307" s="18"/>
      <c r="V307" s="67"/>
      <c r="W307" s="67"/>
      <c r="X307" s="67"/>
      <c r="Y307" s="67"/>
      <c r="Z307" s="67"/>
      <c r="AA307" s="67"/>
      <c r="AB307" s="37"/>
      <c r="AC307" s="129"/>
      <c r="AD307" s="37"/>
      <c r="AE307" s="96"/>
      <c r="AF307" s="128"/>
    </row>
    <row r="308" spans="1:32" ht="18" customHeight="1" x14ac:dyDescent="0.25">
      <c r="A308" s="70"/>
      <c r="B308" s="21" t="s">
        <v>32</v>
      </c>
      <c r="C308" s="67">
        <v>1002.4075800000003</v>
      </c>
      <c r="D308" s="67">
        <v>22780.591250000005</v>
      </c>
      <c r="E308" s="18">
        <v>23782.998830000004</v>
      </c>
      <c r="F308" s="67">
        <v>1786.9897799999999</v>
      </c>
      <c r="G308" s="67">
        <v>1673.2000000000003</v>
      </c>
      <c r="H308" s="67">
        <v>11669.653120000001</v>
      </c>
      <c r="I308" s="67">
        <v>68470.346789999996</v>
      </c>
      <c r="J308" s="67">
        <v>2900.95019</v>
      </c>
      <c r="K308" s="67">
        <v>53920.278080000004</v>
      </c>
      <c r="L308" s="37">
        <v>65489.909240000001</v>
      </c>
      <c r="M308" s="129">
        <v>347.71926999999999</v>
      </c>
      <c r="N308" s="37">
        <v>5355.5108000000182</v>
      </c>
      <c r="O308" s="96">
        <v>235397.55610000002</v>
      </c>
      <c r="P308" s="151"/>
      <c r="Q308" s="31"/>
      <c r="R308" s="73"/>
      <c r="S308" s="67"/>
      <c r="T308" s="67"/>
      <c r="U308" s="18"/>
      <c r="V308" s="67"/>
      <c r="W308" s="67"/>
      <c r="X308" s="67"/>
      <c r="Y308" s="67"/>
      <c r="Z308" s="67"/>
      <c r="AA308" s="67"/>
      <c r="AB308" s="37"/>
      <c r="AC308" s="129"/>
      <c r="AD308" s="37"/>
      <c r="AE308" s="96"/>
      <c r="AF308" s="128"/>
    </row>
    <row r="309" spans="1:32" ht="18" customHeight="1" x14ac:dyDescent="0.25">
      <c r="A309" s="70"/>
      <c r="B309" s="21" t="s">
        <v>33</v>
      </c>
      <c r="C309" s="67">
        <v>1350.4977899999997</v>
      </c>
      <c r="D309" s="67">
        <v>21057.35543</v>
      </c>
      <c r="E309" s="18">
        <v>22407.853220000001</v>
      </c>
      <c r="F309" s="67">
        <v>1460.9090000000001</v>
      </c>
      <c r="G309" s="67">
        <v>2141.1689200000001</v>
      </c>
      <c r="H309" s="67">
        <v>13527.26216</v>
      </c>
      <c r="I309" s="67">
        <v>73541.873810000005</v>
      </c>
      <c r="J309" s="67">
        <v>2797.4637400000001</v>
      </c>
      <c r="K309" s="67">
        <v>62765.200999999986</v>
      </c>
      <c r="L309" s="37">
        <v>71172.667189999993</v>
      </c>
      <c r="M309" s="129">
        <v>1356.9560000000001</v>
      </c>
      <c r="N309" s="37">
        <v>6353.771139999968</v>
      </c>
      <c r="O309" s="96">
        <v>257525.12617999996</v>
      </c>
      <c r="P309" s="151"/>
      <c r="Q309" s="31"/>
      <c r="R309" s="73"/>
      <c r="S309" s="67"/>
      <c r="T309" s="67"/>
      <c r="U309" s="18"/>
      <c r="V309" s="67"/>
      <c r="W309" s="67"/>
      <c r="X309" s="67"/>
      <c r="Y309" s="67"/>
      <c r="Z309" s="67"/>
      <c r="AA309" s="67"/>
      <c r="AB309" s="37"/>
      <c r="AC309" s="129"/>
      <c r="AD309" s="37"/>
      <c r="AE309" s="96"/>
      <c r="AF309" s="128"/>
    </row>
    <row r="310" spans="1:32" ht="18" customHeight="1" x14ac:dyDescent="0.25">
      <c r="A310" s="70"/>
      <c r="B310" s="21" t="s">
        <v>34</v>
      </c>
      <c r="C310" s="67">
        <v>1374.0713199999996</v>
      </c>
      <c r="D310" s="67">
        <v>16578.483530000001</v>
      </c>
      <c r="E310" s="18">
        <v>17952.554849999997</v>
      </c>
      <c r="F310" s="67">
        <v>903.2264100000001</v>
      </c>
      <c r="G310" s="67">
        <v>1606.8739400000002</v>
      </c>
      <c r="H310" s="67">
        <v>9762.5516900000002</v>
      </c>
      <c r="I310" s="67">
        <v>63474.620429999988</v>
      </c>
      <c r="J310" s="67">
        <v>3079.94839</v>
      </c>
      <c r="K310" s="67">
        <v>47764.813500000004</v>
      </c>
      <c r="L310" s="37">
        <v>34714.484629999999</v>
      </c>
      <c r="M310" s="129">
        <v>244.14117999999999</v>
      </c>
      <c r="N310" s="37">
        <v>5359.9125099999947</v>
      </c>
      <c r="O310" s="96">
        <v>184863.12753</v>
      </c>
      <c r="P310" s="151"/>
      <c r="Q310" s="31"/>
      <c r="R310" s="73"/>
      <c r="S310" s="67"/>
      <c r="T310" s="67"/>
      <c r="U310" s="18"/>
      <c r="V310" s="67"/>
      <c r="W310" s="67"/>
      <c r="X310" s="67"/>
      <c r="Y310" s="67"/>
      <c r="Z310" s="67"/>
      <c r="AA310" s="67"/>
      <c r="AB310" s="37"/>
      <c r="AC310" s="129"/>
      <c r="AD310" s="37"/>
      <c r="AE310" s="96"/>
      <c r="AF310" s="128"/>
    </row>
    <row r="311" spans="1:32" ht="18" customHeight="1" x14ac:dyDescent="0.25">
      <c r="A311" s="70"/>
      <c r="B311" s="21" t="s">
        <v>35</v>
      </c>
      <c r="C311" s="67">
        <v>2456.9521900000004</v>
      </c>
      <c r="D311" s="67">
        <v>16696.3053</v>
      </c>
      <c r="E311" s="18">
        <v>19153.257489999996</v>
      </c>
      <c r="F311" s="67">
        <v>1253.32422</v>
      </c>
      <c r="G311" s="67">
        <v>1086.4945999999998</v>
      </c>
      <c r="H311" s="67">
        <v>10327.843740000002</v>
      </c>
      <c r="I311" s="67">
        <v>65912.836340000009</v>
      </c>
      <c r="J311" s="67">
        <v>2058.6147500000002</v>
      </c>
      <c r="K311" s="67">
        <v>49662.03577000001</v>
      </c>
      <c r="L311" s="37">
        <v>69405.899870000008</v>
      </c>
      <c r="M311" s="129">
        <v>728.80471999999997</v>
      </c>
      <c r="N311" s="37">
        <v>4969.7808300000615</v>
      </c>
      <c r="O311" s="96">
        <v>224558.89233000003</v>
      </c>
      <c r="P311" s="151"/>
      <c r="Q311" s="31"/>
      <c r="R311" s="73"/>
      <c r="S311" s="67"/>
      <c r="T311" s="67"/>
      <c r="U311" s="18"/>
      <c r="V311" s="67"/>
      <c r="W311" s="67"/>
      <c r="X311" s="67"/>
      <c r="Y311" s="67"/>
      <c r="Z311" s="67"/>
      <c r="AA311" s="67"/>
      <c r="AB311" s="37"/>
      <c r="AC311" s="129"/>
      <c r="AD311" s="37"/>
      <c r="AE311" s="96"/>
      <c r="AF311" s="128"/>
    </row>
    <row r="312" spans="1:32" ht="7.5" customHeight="1" thickBot="1" x14ac:dyDescent="0.25">
      <c r="B312" s="153"/>
      <c r="C312" s="154"/>
      <c r="D312" s="154"/>
      <c r="E312" s="155"/>
      <c r="F312" s="154"/>
      <c r="G312" s="154"/>
      <c r="H312" s="154"/>
      <c r="I312" s="154"/>
      <c r="J312" s="154"/>
      <c r="K312" s="154"/>
      <c r="L312" s="154"/>
      <c r="M312" s="154"/>
      <c r="N312" s="154"/>
      <c r="O312" s="156"/>
      <c r="P312" s="157"/>
      <c r="Q312" s="31"/>
      <c r="R312" s="49"/>
      <c r="S312" s="69"/>
    </row>
    <row r="313" spans="1:32" s="14" customFormat="1" ht="19.5" customHeight="1" x14ac:dyDescent="0.2">
      <c r="A313" s="13"/>
      <c r="B313" s="52" t="s">
        <v>51</v>
      </c>
      <c r="C313" s="11"/>
      <c r="D313" s="53"/>
      <c r="E313" s="122"/>
      <c r="F313" s="53"/>
      <c r="G313" s="53"/>
      <c r="H313" s="53"/>
      <c r="I313" s="53"/>
      <c r="J313" s="53"/>
      <c r="K313" s="53"/>
      <c r="L313" s="54"/>
      <c r="M313" s="54"/>
      <c r="N313" s="54"/>
      <c r="O313" s="101"/>
      <c r="P313" s="54"/>
      <c r="R313" s="42"/>
      <c r="S313" s="50"/>
    </row>
    <row r="314" spans="1:32" s="14" customFormat="1" ht="12.75" customHeight="1" x14ac:dyDescent="0.2">
      <c r="B314" s="5" t="s">
        <v>50</v>
      </c>
      <c r="C314" s="15"/>
      <c r="D314" s="15"/>
      <c r="E314" s="123"/>
      <c r="F314" s="15"/>
      <c r="G314" s="15"/>
      <c r="H314" s="15"/>
      <c r="I314" s="15"/>
      <c r="J314" s="15"/>
      <c r="K314" s="15"/>
      <c r="O314" s="102"/>
    </row>
    <row r="315" spans="1:32" ht="14.25" customHeight="1" x14ac:dyDescent="0.2">
      <c r="B315" s="5" t="s">
        <v>56</v>
      </c>
      <c r="C315" s="2"/>
      <c r="D315" s="2"/>
      <c r="E315" s="124"/>
      <c r="F315" s="2"/>
      <c r="G315" s="2"/>
      <c r="H315" s="2"/>
      <c r="I315" s="2"/>
      <c r="K315" s="2"/>
    </row>
    <row r="316" spans="1:32" ht="15" customHeight="1" x14ac:dyDescent="0.2">
      <c r="B316" s="5" t="s">
        <v>55</v>
      </c>
      <c r="C316" s="1"/>
      <c r="D316" s="1"/>
      <c r="E316" s="124"/>
      <c r="F316" s="2"/>
      <c r="G316" s="1"/>
      <c r="H316" s="1"/>
      <c r="I316" s="1"/>
      <c r="J316" s="1"/>
      <c r="K316" s="1"/>
      <c r="O316" s="104"/>
    </row>
    <row r="317" spans="1:32" ht="15" customHeight="1" x14ac:dyDescent="0.2">
      <c r="B317" s="5" t="s">
        <v>57</v>
      </c>
      <c r="C317" s="1"/>
      <c r="D317" s="1"/>
      <c r="E317" s="124"/>
      <c r="F317" s="2"/>
      <c r="G317" s="1"/>
      <c r="H317" s="1"/>
      <c r="I317" s="1"/>
      <c r="J317" s="1"/>
      <c r="K317" s="1"/>
      <c r="O317" s="104"/>
    </row>
    <row r="318" spans="1:32" ht="15" customHeight="1" x14ac:dyDescent="0.2">
      <c r="B318" s="5"/>
    </row>
    <row r="319" spans="1:32" ht="15" customHeight="1" x14ac:dyDescent="0.2">
      <c r="J319" s="87"/>
    </row>
    <row r="320" spans="1:32" ht="15" customHeight="1" x14ac:dyDescent="0.2"/>
    <row r="321" spans="2:17" ht="15" customHeight="1" x14ac:dyDescent="0.2">
      <c r="I321" s="56"/>
    </row>
    <row r="322" spans="2:17" ht="15" customHeight="1" x14ac:dyDescent="0.2">
      <c r="D322" s="81"/>
      <c r="E322" s="125"/>
      <c r="F322" s="82"/>
      <c r="G322" s="82"/>
      <c r="H322" s="82"/>
      <c r="I322" s="82"/>
      <c r="J322" s="82"/>
      <c r="K322" s="82"/>
      <c r="L322" s="82"/>
      <c r="M322" s="83"/>
      <c r="N322" s="160"/>
      <c r="O322" s="105"/>
      <c r="P322" s="49"/>
      <c r="Q322" s="49"/>
    </row>
    <row r="323" spans="2:17" ht="15" customHeight="1" x14ac:dyDescent="0.2">
      <c r="C323" s="4"/>
      <c r="D323" s="162"/>
      <c r="E323" s="162"/>
      <c r="F323" s="161"/>
      <c r="G323" s="161"/>
      <c r="H323" s="161"/>
      <c r="I323" s="161"/>
      <c r="J323" s="161"/>
      <c r="K323" s="161"/>
      <c r="L323" s="166"/>
      <c r="M323" s="167"/>
      <c r="N323" s="161"/>
      <c r="O323" s="158"/>
      <c r="P323" s="77"/>
      <c r="Q323" s="80"/>
    </row>
    <row r="324" spans="2:17" ht="15" customHeight="1" x14ac:dyDescent="0.2">
      <c r="D324" s="163"/>
      <c r="E324" s="164"/>
      <c r="F324" s="165"/>
      <c r="G324" s="165"/>
      <c r="H324" s="165"/>
      <c r="I324" s="161"/>
      <c r="J324" s="165"/>
      <c r="K324" s="165"/>
      <c r="L324" s="166"/>
      <c r="M324" s="167"/>
      <c r="N324" s="161"/>
      <c r="O324" s="159"/>
      <c r="P324" s="77"/>
      <c r="Q324" s="80"/>
    </row>
    <row r="325" spans="2:17" ht="15" hidden="1" customHeight="1" x14ac:dyDescent="0.2">
      <c r="B325" s="5"/>
      <c r="E325" s="126"/>
      <c r="F325" s="84"/>
      <c r="G325" s="84"/>
      <c r="H325" s="85"/>
      <c r="I325" s="85"/>
      <c r="J325" s="85"/>
    </row>
    <row r="326" spans="2:17" ht="15" hidden="1" customHeight="1" x14ac:dyDescent="0.2">
      <c r="D326" s="27"/>
      <c r="E326" s="127"/>
      <c r="F326" s="77"/>
      <c r="G326" s="77"/>
      <c r="H326" s="77"/>
      <c r="I326" s="77"/>
      <c r="J326" s="78"/>
      <c r="K326" s="77"/>
      <c r="L326" s="77"/>
      <c r="M326" s="79"/>
      <c r="N326" s="77"/>
      <c r="O326" s="106"/>
    </row>
    <row r="327" spans="2:17" ht="15" hidden="1" customHeight="1" x14ac:dyDescent="0.2">
      <c r="D327" s="21"/>
      <c r="E327" s="127"/>
      <c r="F327" s="77"/>
      <c r="G327" s="77"/>
      <c r="H327" s="77"/>
      <c r="I327" s="77"/>
      <c r="J327" s="78"/>
      <c r="K327" s="77"/>
      <c r="L327" s="77"/>
      <c r="M327" s="79"/>
      <c r="N327" s="77"/>
      <c r="O327" s="106"/>
      <c r="P327" s="86"/>
    </row>
    <row r="328" spans="2:17" ht="15" hidden="1" customHeight="1" x14ac:dyDescent="0.2">
      <c r="D328" s="21"/>
      <c r="E328" s="127"/>
      <c r="F328" s="77"/>
      <c r="G328" s="77"/>
      <c r="H328" s="77"/>
      <c r="I328" s="77"/>
      <c r="J328" s="78"/>
      <c r="K328" s="77"/>
      <c r="L328" s="77"/>
      <c r="M328" s="79"/>
      <c r="N328" s="77"/>
      <c r="O328" s="106"/>
    </row>
    <row r="329" spans="2:17" ht="15" hidden="1" customHeight="1" x14ac:dyDescent="0.2">
      <c r="D329" s="21"/>
      <c r="E329" s="127"/>
      <c r="F329" s="77"/>
      <c r="G329" s="77"/>
      <c r="H329" s="77"/>
      <c r="I329" s="77"/>
      <c r="J329" s="78"/>
      <c r="K329" s="77"/>
      <c r="L329" s="77"/>
      <c r="M329" s="79"/>
      <c r="N329" s="77"/>
      <c r="O329" s="106"/>
    </row>
    <row r="330" spans="2:17" ht="15" hidden="1" customHeight="1" x14ac:dyDescent="0.2">
      <c r="D330" s="21"/>
      <c r="E330" s="127"/>
      <c r="F330" s="77"/>
      <c r="G330" s="77"/>
      <c r="H330" s="77"/>
      <c r="I330" s="77"/>
      <c r="J330" s="78"/>
      <c r="K330" s="77"/>
      <c r="L330" s="77"/>
      <c r="M330" s="79"/>
      <c r="N330" s="77"/>
      <c r="O330" s="106"/>
    </row>
    <row r="331" spans="2:17" ht="15" hidden="1" customHeight="1" x14ac:dyDescent="0.2">
      <c r="D331" s="21"/>
      <c r="E331" s="127"/>
      <c r="F331" s="77"/>
      <c r="G331" s="77"/>
      <c r="H331" s="77"/>
      <c r="I331" s="77"/>
      <c r="J331" s="78"/>
      <c r="K331" s="77"/>
      <c r="L331" s="77"/>
      <c r="M331" s="79"/>
      <c r="N331" s="77"/>
      <c r="O331" s="106"/>
    </row>
    <row r="332" spans="2:17" ht="15" hidden="1" customHeight="1" x14ac:dyDescent="0.2">
      <c r="D332" s="21"/>
      <c r="E332" s="127"/>
      <c r="F332" s="77"/>
      <c r="G332" s="77"/>
      <c r="H332" s="77"/>
      <c r="I332" s="77"/>
      <c r="J332" s="78"/>
      <c r="K332" s="77"/>
      <c r="L332" s="77"/>
      <c r="M332" s="79"/>
      <c r="N332" s="77"/>
      <c r="O332" s="106"/>
    </row>
    <row r="333" spans="2:17" ht="15" hidden="1" customHeight="1" x14ac:dyDescent="0.2">
      <c r="D333" s="21"/>
      <c r="E333" s="127"/>
      <c r="F333" s="77"/>
      <c r="G333" s="77"/>
      <c r="H333" s="77"/>
      <c r="I333" s="77"/>
      <c r="J333" s="78"/>
      <c r="K333" s="77"/>
      <c r="L333" s="77"/>
      <c r="M333" s="79"/>
      <c r="N333" s="77"/>
      <c r="O333" s="106"/>
    </row>
    <row r="334" spans="2:17" ht="15" hidden="1" customHeight="1" x14ac:dyDescent="0.2">
      <c r="D334" s="21"/>
      <c r="E334" s="127"/>
      <c r="F334" s="77"/>
      <c r="G334" s="77"/>
      <c r="H334" s="77"/>
      <c r="I334" s="77"/>
      <c r="J334" s="78"/>
      <c r="K334" s="77"/>
      <c r="L334" s="77"/>
      <c r="M334" s="79"/>
      <c r="N334" s="77"/>
      <c r="O334" s="106"/>
    </row>
    <row r="335" spans="2:17" ht="15" hidden="1" customHeight="1" x14ac:dyDescent="0.2">
      <c r="D335" s="21"/>
      <c r="E335" s="127"/>
      <c r="F335" s="77"/>
      <c r="G335" s="77"/>
      <c r="H335" s="77"/>
      <c r="I335" s="77"/>
      <c r="J335" s="78"/>
      <c r="K335" s="77"/>
      <c r="L335" s="77"/>
      <c r="M335" s="79"/>
      <c r="N335" s="77"/>
      <c r="O335" s="106"/>
    </row>
    <row r="336" spans="2:17" ht="15" hidden="1" customHeight="1" x14ac:dyDescent="0.2">
      <c r="D336" s="21"/>
      <c r="E336" s="127"/>
      <c r="F336" s="77"/>
      <c r="G336" s="77"/>
      <c r="H336" s="77"/>
      <c r="I336" s="77"/>
      <c r="J336" s="78"/>
      <c r="K336" s="77"/>
      <c r="L336" s="77"/>
      <c r="M336" s="79"/>
      <c r="N336" s="77"/>
      <c r="O336" s="106"/>
    </row>
    <row r="337" spans="4:15" ht="15" hidden="1" customHeight="1" x14ac:dyDescent="0.2">
      <c r="D337" s="21"/>
      <c r="E337" s="127"/>
      <c r="F337" s="77"/>
      <c r="G337" s="77"/>
      <c r="H337" s="77"/>
      <c r="I337" s="77"/>
      <c r="J337" s="78"/>
      <c r="K337" s="77"/>
      <c r="L337" s="77"/>
      <c r="M337" s="79"/>
      <c r="N337" s="77"/>
      <c r="O337" s="106"/>
    </row>
    <row r="338" spans="4:15" ht="15" hidden="1" customHeight="1" x14ac:dyDescent="0.2">
      <c r="D338" s="21"/>
      <c r="E338" s="127"/>
      <c r="F338" s="77"/>
      <c r="G338" s="77"/>
      <c r="H338" s="77"/>
      <c r="I338" s="77"/>
      <c r="J338" s="78"/>
      <c r="K338" s="77"/>
      <c r="L338" s="77"/>
      <c r="M338" s="79"/>
      <c r="N338" s="77"/>
      <c r="O338" s="106"/>
    </row>
    <row r="339" spans="4:15" ht="15" hidden="1" customHeight="1" x14ac:dyDescent="0.2"/>
    <row r="340" spans="4:15" ht="15" hidden="1" customHeight="1" x14ac:dyDescent="0.2">
      <c r="D340" s="27"/>
      <c r="E340" s="127"/>
      <c r="F340" s="77"/>
      <c r="G340" s="77"/>
      <c r="H340" s="77"/>
      <c r="I340" s="77"/>
      <c r="J340" s="78"/>
      <c r="K340" s="77"/>
      <c r="L340" s="77"/>
      <c r="M340" s="79"/>
      <c r="N340" s="77"/>
      <c r="O340" s="106"/>
    </row>
    <row r="341" spans="4:15" ht="15" hidden="1" customHeight="1" x14ac:dyDescent="0.2">
      <c r="D341" s="21"/>
      <c r="E341" s="127"/>
      <c r="F341" s="77"/>
      <c r="G341" s="77"/>
      <c r="H341" s="77"/>
      <c r="I341" s="77"/>
      <c r="J341" s="78"/>
      <c r="K341" s="77"/>
      <c r="L341" s="77"/>
      <c r="M341" s="79"/>
      <c r="N341" s="77"/>
      <c r="O341" s="106"/>
    </row>
    <row r="342" spans="4:15" ht="15" hidden="1" customHeight="1" x14ac:dyDescent="0.2">
      <c r="D342" s="21"/>
      <c r="E342" s="127"/>
      <c r="F342" s="77"/>
      <c r="G342" s="77"/>
      <c r="H342" s="77"/>
      <c r="I342" s="77"/>
      <c r="J342" s="78"/>
      <c r="K342" s="77"/>
      <c r="L342" s="77"/>
      <c r="M342" s="79"/>
      <c r="N342" s="77"/>
      <c r="O342" s="106"/>
    </row>
    <row r="343" spans="4:15" ht="15" hidden="1" customHeight="1" x14ac:dyDescent="0.2">
      <c r="D343" s="21"/>
      <c r="E343" s="127"/>
      <c r="F343" s="77"/>
      <c r="G343" s="77"/>
      <c r="H343" s="77"/>
      <c r="I343" s="77"/>
      <c r="J343" s="78"/>
      <c r="K343" s="77"/>
      <c r="L343" s="77"/>
      <c r="M343" s="79"/>
      <c r="N343" s="77"/>
      <c r="O343" s="106"/>
    </row>
    <row r="344" spans="4:15" ht="15" hidden="1" customHeight="1" x14ac:dyDescent="0.2">
      <c r="D344" s="21"/>
      <c r="E344" s="127"/>
      <c r="F344" s="77"/>
      <c r="G344" s="77"/>
      <c r="H344" s="77"/>
      <c r="I344" s="77"/>
      <c r="J344" s="78"/>
      <c r="K344" s="77"/>
      <c r="L344" s="77"/>
      <c r="M344" s="79"/>
      <c r="N344" s="77"/>
      <c r="O344" s="106"/>
    </row>
    <row r="345" spans="4:15" ht="15" hidden="1" customHeight="1" x14ac:dyDescent="0.2">
      <c r="D345" s="21"/>
      <c r="E345" s="127"/>
      <c r="F345" s="77"/>
      <c r="G345" s="77"/>
      <c r="H345" s="77"/>
      <c r="I345" s="77"/>
      <c r="J345" s="78"/>
      <c r="K345" s="77"/>
      <c r="L345" s="77"/>
      <c r="M345" s="79"/>
      <c r="N345" s="77"/>
      <c r="O345" s="106"/>
    </row>
    <row r="346" spans="4:15" ht="15" hidden="1" customHeight="1" x14ac:dyDescent="0.2">
      <c r="D346" s="21"/>
      <c r="E346" s="127"/>
      <c r="F346" s="77"/>
      <c r="G346" s="77"/>
      <c r="H346" s="77"/>
      <c r="I346" s="77"/>
      <c r="J346" s="78"/>
      <c r="K346" s="77"/>
      <c r="L346" s="77"/>
      <c r="M346" s="79"/>
      <c r="N346" s="77"/>
      <c r="O346" s="106"/>
    </row>
    <row r="347" spans="4:15" ht="15" hidden="1" customHeight="1" x14ac:dyDescent="0.2">
      <c r="D347" s="21"/>
      <c r="E347" s="127"/>
      <c r="F347" s="77"/>
      <c r="G347" s="77"/>
      <c r="H347" s="77"/>
      <c r="I347" s="77"/>
      <c r="J347" s="78"/>
      <c r="K347" s="77"/>
      <c r="L347" s="77"/>
      <c r="M347" s="79"/>
      <c r="N347" s="77"/>
      <c r="O347" s="106"/>
    </row>
    <row r="348" spans="4:15" ht="15" hidden="1" customHeight="1" x14ac:dyDescent="0.2">
      <c r="D348" s="21"/>
      <c r="E348" s="127"/>
      <c r="F348" s="77"/>
      <c r="G348" s="77"/>
      <c r="H348" s="77"/>
      <c r="I348" s="77"/>
      <c r="J348" s="78"/>
      <c r="K348" s="77"/>
      <c r="L348" s="77"/>
      <c r="M348" s="79"/>
      <c r="N348" s="77"/>
      <c r="O348" s="106"/>
    </row>
    <row r="349" spans="4:15" ht="15" hidden="1" customHeight="1" x14ac:dyDescent="0.2">
      <c r="D349" s="21"/>
      <c r="E349" s="127"/>
      <c r="F349" s="77"/>
      <c r="G349" s="77"/>
      <c r="H349" s="77"/>
      <c r="I349" s="77"/>
      <c r="J349" s="78"/>
      <c r="K349" s="77"/>
      <c r="L349" s="77"/>
      <c r="M349" s="79"/>
      <c r="N349" s="77"/>
      <c r="O349" s="106"/>
    </row>
    <row r="350" spans="4:15" ht="15" hidden="1" customHeight="1" x14ac:dyDescent="0.2">
      <c r="D350" s="21"/>
      <c r="E350" s="127"/>
      <c r="F350" s="77"/>
      <c r="G350" s="77"/>
      <c r="H350" s="77"/>
      <c r="I350" s="77"/>
      <c r="J350" s="78"/>
      <c r="K350" s="77"/>
      <c r="L350" s="77"/>
      <c r="M350" s="79"/>
      <c r="N350" s="77"/>
      <c r="O350" s="106"/>
    </row>
    <row r="351" spans="4:15" ht="15" hidden="1" customHeight="1" x14ac:dyDescent="0.2">
      <c r="D351" s="21"/>
      <c r="E351" s="127"/>
      <c r="F351" s="77"/>
      <c r="G351" s="77"/>
      <c r="H351" s="77"/>
      <c r="I351" s="77"/>
      <c r="J351" s="78"/>
      <c r="K351" s="77"/>
      <c r="L351" s="77"/>
      <c r="M351" s="79"/>
      <c r="N351" s="77"/>
      <c r="O351" s="106"/>
    </row>
    <row r="352" spans="4:15" ht="15" hidden="1" customHeight="1" x14ac:dyDescent="0.2">
      <c r="D352" s="21"/>
      <c r="E352" s="127"/>
      <c r="F352" s="77"/>
      <c r="G352" s="77"/>
      <c r="H352" s="77"/>
      <c r="I352" s="77"/>
      <c r="J352" s="78"/>
      <c r="K352" s="77"/>
      <c r="L352" s="77"/>
      <c r="M352" s="79"/>
      <c r="N352" s="77"/>
      <c r="O352" s="106"/>
    </row>
    <row r="353" spans="4:15" ht="15" hidden="1" customHeight="1" x14ac:dyDescent="0.2"/>
    <row r="354" spans="4:15" ht="15" hidden="1" customHeight="1" x14ac:dyDescent="0.2">
      <c r="D354" s="27"/>
      <c r="E354" s="127"/>
      <c r="F354" s="77"/>
      <c r="G354" s="77"/>
      <c r="H354" s="77"/>
      <c r="I354" s="77"/>
      <c r="J354" s="78"/>
      <c r="K354" s="77"/>
      <c r="L354" s="77"/>
      <c r="M354" s="79"/>
      <c r="N354" s="77"/>
      <c r="O354" s="106"/>
    </row>
    <row r="355" spans="4:15" ht="15" hidden="1" customHeight="1" x14ac:dyDescent="0.2">
      <c r="D355" s="21"/>
      <c r="E355" s="127"/>
      <c r="F355" s="77"/>
      <c r="G355" s="77"/>
      <c r="H355" s="77"/>
      <c r="I355" s="77"/>
      <c r="J355" s="78"/>
      <c r="K355" s="77"/>
      <c r="L355" s="77"/>
      <c r="M355" s="79"/>
      <c r="N355" s="77"/>
      <c r="O355" s="106"/>
    </row>
    <row r="356" spans="4:15" ht="15" hidden="1" customHeight="1" x14ac:dyDescent="0.2">
      <c r="D356" s="21"/>
      <c r="E356" s="127"/>
      <c r="F356" s="77"/>
      <c r="G356" s="77"/>
      <c r="H356" s="77"/>
      <c r="I356" s="77"/>
      <c r="J356" s="78"/>
      <c r="K356" s="77"/>
      <c r="L356" s="77"/>
      <c r="M356" s="79"/>
      <c r="N356" s="77"/>
      <c r="O356" s="106"/>
    </row>
    <row r="357" spans="4:15" ht="15" hidden="1" customHeight="1" x14ac:dyDescent="0.2">
      <c r="D357" s="21"/>
      <c r="E357" s="127"/>
      <c r="F357" s="77"/>
      <c r="G357" s="77"/>
      <c r="H357" s="77"/>
      <c r="I357" s="77"/>
      <c r="J357" s="78"/>
      <c r="K357" s="77"/>
      <c r="L357" s="77"/>
      <c r="M357" s="79"/>
      <c r="N357" s="77"/>
      <c r="O357" s="106"/>
    </row>
    <row r="358" spans="4:15" ht="15" hidden="1" customHeight="1" x14ac:dyDescent="0.2">
      <c r="D358" s="21"/>
      <c r="E358" s="127"/>
      <c r="F358" s="77"/>
      <c r="G358" s="77"/>
      <c r="H358" s="77"/>
      <c r="I358" s="77"/>
      <c r="J358" s="78"/>
      <c r="K358" s="77"/>
      <c r="L358" s="77"/>
      <c r="M358" s="79"/>
      <c r="N358" s="77"/>
      <c r="O358" s="106"/>
    </row>
    <row r="359" spans="4:15" ht="15" hidden="1" customHeight="1" x14ac:dyDescent="0.2">
      <c r="D359" s="21"/>
      <c r="E359" s="127"/>
      <c r="F359" s="77"/>
      <c r="G359" s="77"/>
      <c r="H359" s="77"/>
      <c r="I359" s="77"/>
      <c r="J359" s="78"/>
      <c r="K359" s="77"/>
      <c r="L359" s="77"/>
      <c r="M359" s="79"/>
      <c r="N359" s="77"/>
      <c r="O359" s="106"/>
    </row>
    <row r="360" spans="4:15" ht="15" hidden="1" customHeight="1" x14ac:dyDescent="0.2">
      <c r="D360" s="21"/>
      <c r="E360" s="127"/>
      <c r="F360" s="77"/>
      <c r="G360" s="77"/>
      <c r="H360" s="77"/>
      <c r="I360" s="77"/>
      <c r="J360" s="78"/>
      <c r="K360" s="77"/>
      <c r="L360" s="77"/>
      <c r="M360" s="79"/>
      <c r="N360" s="77"/>
      <c r="O360" s="106"/>
    </row>
    <row r="361" spans="4:15" ht="15" hidden="1" customHeight="1" x14ac:dyDescent="0.2">
      <c r="D361" s="21"/>
      <c r="E361" s="127"/>
      <c r="F361" s="77"/>
      <c r="G361" s="77"/>
      <c r="H361" s="77"/>
      <c r="I361" s="77"/>
      <c r="J361" s="78"/>
      <c r="K361" s="77"/>
      <c r="L361" s="77"/>
      <c r="M361" s="79"/>
      <c r="N361" s="77"/>
      <c r="O361" s="106"/>
    </row>
    <row r="362" spans="4:15" ht="15" hidden="1" customHeight="1" x14ac:dyDescent="0.2">
      <c r="D362" s="21"/>
      <c r="E362" s="127"/>
      <c r="F362" s="77"/>
      <c r="G362" s="77"/>
      <c r="H362" s="77"/>
      <c r="I362" s="77"/>
      <c r="J362" s="78"/>
      <c r="K362" s="77"/>
      <c r="L362" s="77"/>
      <c r="M362" s="79"/>
      <c r="N362" s="77"/>
      <c r="O362" s="106"/>
    </row>
    <row r="363" spans="4:15" ht="15" hidden="1" customHeight="1" x14ac:dyDescent="0.2">
      <c r="D363" s="21"/>
      <c r="E363" s="127"/>
      <c r="F363" s="77"/>
      <c r="G363" s="77"/>
      <c r="H363" s="77"/>
      <c r="I363" s="77"/>
      <c r="J363" s="78"/>
      <c r="K363" s="77"/>
      <c r="L363" s="77"/>
      <c r="M363" s="79"/>
      <c r="N363" s="77"/>
      <c r="O363" s="106"/>
    </row>
    <row r="364" spans="4:15" ht="15" hidden="1" customHeight="1" x14ac:dyDescent="0.2">
      <c r="D364" s="21"/>
      <c r="E364" s="127"/>
      <c r="F364" s="77"/>
      <c r="G364" s="77"/>
      <c r="H364" s="77"/>
      <c r="I364" s="77"/>
      <c r="J364" s="78"/>
      <c r="K364" s="77"/>
      <c r="L364" s="77"/>
      <c r="M364" s="79"/>
      <c r="N364" s="77"/>
      <c r="O364" s="106"/>
    </row>
    <row r="365" spans="4:15" ht="15" hidden="1" customHeight="1" x14ac:dyDescent="0.2">
      <c r="D365" s="21"/>
      <c r="E365" s="127"/>
      <c r="F365" s="77"/>
      <c r="G365" s="77"/>
      <c r="H365" s="77"/>
      <c r="I365" s="77"/>
      <c r="J365" s="78"/>
      <c r="K365" s="77"/>
      <c r="L365" s="77"/>
      <c r="M365" s="79"/>
      <c r="N365" s="77"/>
      <c r="O365" s="106"/>
    </row>
    <row r="366" spans="4:15" ht="15" hidden="1" customHeight="1" x14ac:dyDescent="0.2">
      <c r="D366" s="21"/>
      <c r="E366" s="127"/>
      <c r="F366" s="77"/>
      <c r="G366" s="77"/>
      <c r="H366" s="77"/>
      <c r="I366" s="77"/>
      <c r="J366" s="78"/>
      <c r="K366" s="77"/>
      <c r="L366" s="77"/>
      <c r="M366" s="79"/>
      <c r="N366" s="77"/>
      <c r="O366" s="106"/>
    </row>
    <row r="367" spans="4:15" ht="15" hidden="1" customHeight="1" x14ac:dyDescent="0.2"/>
    <row r="368" spans="4:15" ht="15" hidden="1" customHeight="1" x14ac:dyDescent="0.2">
      <c r="D368" s="27"/>
      <c r="E368" s="127"/>
      <c r="F368" s="77"/>
      <c r="G368" s="77"/>
      <c r="H368" s="77"/>
      <c r="I368" s="77"/>
      <c r="J368" s="78"/>
      <c r="K368" s="77"/>
      <c r="L368" s="77"/>
      <c r="M368" s="79"/>
      <c r="N368" s="77"/>
      <c r="O368" s="106"/>
    </row>
    <row r="369" spans="4:15" ht="15" hidden="1" customHeight="1" x14ac:dyDescent="0.2">
      <c r="D369" s="21"/>
      <c r="E369" s="127"/>
      <c r="F369" s="77"/>
      <c r="G369" s="77"/>
      <c r="H369" s="77"/>
      <c r="I369" s="77"/>
      <c r="J369" s="78"/>
      <c r="K369" s="77"/>
      <c r="L369" s="77"/>
      <c r="M369" s="79"/>
      <c r="N369" s="77"/>
      <c r="O369" s="106"/>
    </row>
    <row r="370" spans="4:15" ht="15" hidden="1" customHeight="1" x14ac:dyDescent="0.2">
      <c r="D370" s="21"/>
      <c r="E370" s="127"/>
      <c r="F370" s="77"/>
      <c r="G370" s="77"/>
      <c r="H370" s="77"/>
      <c r="I370" s="77"/>
      <c r="J370" s="78"/>
      <c r="K370" s="77"/>
      <c r="L370" s="77"/>
      <c r="M370" s="79"/>
      <c r="N370" s="77"/>
      <c r="O370" s="106"/>
    </row>
    <row r="371" spans="4:15" ht="15" hidden="1" customHeight="1" x14ac:dyDescent="0.2">
      <c r="D371" s="21"/>
      <c r="E371" s="127"/>
      <c r="F371" s="77"/>
      <c r="G371" s="77"/>
      <c r="H371" s="77"/>
      <c r="I371" s="77"/>
      <c r="J371" s="78"/>
      <c r="K371" s="77"/>
      <c r="L371" s="77"/>
      <c r="M371" s="79"/>
      <c r="N371" s="77"/>
      <c r="O371" s="106"/>
    </row>
    <row r="372" spans="4:15" ht="15" hidden="1" customHeight="1" x14ac:dyDescent="0.2">
      <c r="D372" s="21"/>
      <c r="E372" s="127"/>
      <c r="F372" s="77"/>
      <c r="G372" s="77"/>
      <c r="H372" s="77"/>
      <c r="I372" s="77"/>
      <c r="J372" s="78"/>
      <c r="K372" s="77"/>
      <c r="L372" s="77"/>
      <c r="M372" s="79"/>
      <c r="N372" s="77"/>
      <c r="O372" s="106"/>
    </row>
    <row r="373" spans="4:15" ht="15" hidden="1" customHeight="1" x14ac:dyDescent="0.2">
      <c r="D373" s="21"/>
      <c r="E373" s="127"/>
      <c r="F373" s="77"/>
      <c r="G373" s="77"/>
      <c r="H373" s="77"/>
      <c r="I373" s="77"/>
      <c r="J373" s="78"/>
      <c r="K373" s="77"/>
      <c r="L373" s="77"/>
      <c r="M373" s="79"/>
      <c r="N373" s="77"/>
      <c r="O373" s="106"/>
    </row>
    <row r="374" spans="4:15" ht="15" hidden="1" customHeight="1" x14ac:dyDescent="0.2">
      <c r="D374" s="21"/>
      <c r="E374" s="127"/>
      <c r="F374" s="77"/>
      <c r="G374" s="77"/>
      <c r="H374" s="77"/>
      <c r="I374" s="77"/>
      <c r="J374" s="78"/>
      <c r="K374" s="77"/>
      <c r="L374" s="77"/>
      <c r="M374" s="79"/>
      <c r="N374" s="77"/>
      <c r="O374" s="106"/>
    </row>
    <row r="375" spans="4:15" ht="15" hidden="1" customHeight="1" x14ac:dyDescent="0.2">
      <c r="D375" s="21"/>
      <c r="E375" s="127"/>
      <c r="F375" s="77"/>
      <c r="G375" s="77"/>
      <c r="H375" s="77"/>
      <c r="I375" s="77"/>
      <c r="J375" s="78"/>
      <c r="K375" s="77"/>
      <c r="L375" s="77"/>
      <c r="M375" s="79"/>
      <c r="N375" s="77"/>
      <c r="O375" s="106"/>
    </row>
    <row r="376" spans="4:15" ht="15" hidden="1" customHeight="1" x14ac:dyDescent="0.2">
      <c r="D376" s="21"/>
      <c r="E376" s="127"/>
      <c r="F376" s="77"/>
      <c r="G376" s="77"/>
      <c r="H376" s="77"/>
      <c r="I376" s="77"/>
      <c r="J376" s="78"/>
      <c r="K376" s="77"/>
      <c r="L376" s="77"/>
      <c r="M376" s="79"/>
      <c r="N376" s="77"/>
      <c r="O376" s="106"/>
    </row>
    <row r="377" spans="4:15" ht="15" hidden="1" customHeight="1" x14ac:dyDescent="0.2">
      <c r="D377" s="21"/>
      <c r="E377" s="127"/>
      <c r="F377" s="77"/>
      <c r="G377" s="77"/>
      <c r="H377" s="77"/>
      <c r="I377" s="77"/>
      <c r="J377" s="78"/>
      <c r="K377" s="77"/>
      <c r="L377" s="77"/>
      <c r="M377" s="79"/>
      <c r="N377" s="77"/>
      <c r="O377" s="106"/>
    </row>
    <row r="378" spans="4:15" ht="15" hidden="1" customHeight="1" x14ac:dyDescent="0.2">
      <c r="D378" s="21"/>
      <c r="E378" s="127"/>
      <c r="F378" s="77"/>
      <c r="G378" s="77"/>
      <c r="H378" s="77"/>
      <c r="I378" s="77"/>
      <c r="J378" s="78"/>
      <c r="K378" s="77"/>
      <c r="L378" s="77"/>
      <c r="M378" s="79"/>
      <c r="N378" s="77"/>
      <c r="O378" s="106"/>
    </row>
    <row r="379" spans="4:15" ht="15" hidden="1" customHeight="1" x14ac:dyDescent="0.2">
      <c r="D379" s="21"/>
      <c r="E379" s="127"/>
      <c r="F379" s="77"/>
      <c r="G379" s="77"/>
      <c r="H379" s="77"/>
      <c r="I379" s="77"/>
      <c r="J379" s="78"/>
      <c r="K379" s="77"/>
      <c r="L379" s="77"/>
      <c r="M379" s="79"/>
      <c r="N379" s="77"/>
      <c r="O379" s="106"/>
    </row>
    <row r="380" spans="4:15" ht="15" hidden="1" customHeight="1" x14ac:dyDescent="0.2">
      <c r="D380" s="21"/>
      <c r="E380" s="127"/>
      <c r="F380" s="77"/>
      <c r="G380" s="77"/>
      <c r="H380" s="77"/>
      <c r="I380" s="77"/>
      <c r="J380" s="78"/>
      <c r="K380" s="77"/>
      <c r="L380" s="77"/>
      <c r="M380" s="79"/>
      <c r="N380" s="77"/>
      <c r="O380" s="106"/>
    </row>
    <row r="381" spans="4:15" ht="15" hidden="1" customHeight="1" x14ac:dyDescent="0.2"/>
    <row r="382" spans="4:15" ht="15" hidden="1" customHeight="1" x14ac:dyDescent="0.2">
      <c r="D382" s="27"/>
      <c r="E382" s="127"/>
      <c r="F382" s="77"/>
      <c r="G382" s="77"/>
      <c r="H382" s="77"/>
      <c r="I382" s="77"/>
      <c r="J382" s="78"/>
      <c r="K382" s="77"/>
      <c r="L382" s="77"/>
      <c r="M382" s="79"/>
      <c r="N382" s="77"/>
      <c r="O382" s="106"/>
    </row>
    <row r="383" spans="4:15" ht="15" hidden="1" customHeight="1" x14ac:dyDescent="0.2">
      <c r="D383" s="21"/>
      <c r="E383" s="127"/>
      <c r="F383" s="77"/>
      <c r="G383" s="77"/>
      <c r="H383" s="77"/>
      <c r="I383" s="77"/>
      <c r="J383" s="78"/>
      <c r="K383" s="77"/>
      <c r="L383" s="77"/>
      <c r="M383" s="79"/>
      <c r="N383" s="77"/>
      <c r="O383" s="106"/>
    </row>
    <row r="384" spans="4:15" ht="15" hidden="1" customHeight="1" x14ac:dyDescent="0.2">
      <c r="D384" s="21"/>
      <c r="E384" s="127"/>
      <c r="F384" s="77"/>
      <c r="G384" s="77"/>
      <c r="H384" s="77"/>
      <c r="I384" s="77"/>
      <c r="J384" s="78"/>
      <c r="K384" s="77"/>
      <c r="L384" s="77"/>
      <c r="M384" s="79"/>
      <c r="N384" s="77"/>
      <c r="O384" s="106"/>
    </row>
    <row r="385" spans="4:15" ht="15" hidden="1" customHeight="1" x14ac:dyDescent="0.2">
      <c r="D385" s="21"/>
      <c r="E385" s="127"/>
      <c r="F385" s="77"/>
      <c r="G385" s="77"/>
      <c r="H385" s="77"/>
      <c r="I385" s="77"/>
      <c r="J385" s="78"/>
      <c r="K385" s="77"/>
      <c r="L385" s="77"/>
      <c r="M385" s="79"/>
      <c r="N385" s="77"/>
      <c r="O385" s="106"/>
    </row>
    <row r="386" spans="4:15" ht="15" hidden="1" customHeight="1" x14ac:dyDescent="0.2">
      <c r="D386" s="21"/>
      <c r="E386" s="127"/>
      <c r="F386" s="77"/>
      <c r="G386" s="77"/>
      <c r="H386" s="77"/>
      <c r="I386" s="77"/>
      <c r="J386" s="78"/>
      <c r="K386" s="77"/>
      <c r="L386" s="77"/>
      <c r="M386" s="79"/>
      <c r="N386" s="77"/>
      <c r="O386" s="106"/>
    </row>
    <row r="387" spans="4:15" ht="15" hidden="1" customHeight="1" x14ac:dyDescent="0.2">
      <c r="D387" s="21"/>
      <c r="E387" s="127"/>
      <c r="F387" s="77"/>
      <c r="G387" s="77"/>
      <c r="H387" s="77"/>
      <c r="I387" s="77"/>
      <c r="J387" s="78"/>
      <c r="K387" s="77"/>
      <c r="L387" s="77"/>
      <c r="M387" s="79"/>
      <c r="N387" s="77"/>
      <c r="O387" s="106"/>
    </row>
    <row r="388" spans="4:15" ht="15" hidden="1" customHeight="1" x14ac:dyDescent="0.2">
      <c r="D388" s="21"/>
      <c r="E388" s="127"/>
      <c r="F388" s="77"/>
      <c r="G388" s="77"/>
      <c r="H388" s="77"/>
      <c r="I388" s="77"/>
      <c r="J388" s="78"/>
      <c r="K388" s="77"/>
      <c r="L388" s="77"/>
      <c r="M388" s="79"/>
      <c r="N388" s="77"/>
      <c r="O388" s="106"/>
    </row>
    <row r="389" spans="4:15" ht="15" hidden="1" customHeight="1" x14ac:dyDescent="0.2">
      <c r="D389" s="21"/>
      <c r="E389" s="127"/>
      <c r="F389" s="77"/>
      <c r="G389" s="77"/>
      <c r="H389" s="77"/>
      <c r="I389" s="77"/>
      <c r="J389" s="78"/>
      <c r="K389" s="77"/>
      <c r="L389" s="77"/>
      <c r="M389" s="79"/>
      <c r="N389" s="77"/>
      <c r="O389" s="106"/>
    </row>
    <row r="390" spans="4:15" ht="15" hidden="1" customHeight="1" x14ac:dyDescent="0.2">
      <c r="D390" s="21"/>
      <c r="E390" s="127"/>
      <c r="F390" s="77"/>
      <c r="G390" s="77"/>
      <c r="H390" s="77"/>
      <c r="I390" s="77"/>
      <c r="J390" s="78"/>
      <c r="K390" s="77"/>
      <c r="L390" s="77"/>
      <c r="M390" s="79"/>
      <c r="N390" s="77"/>
      <c r="O390" s="106"/>
    </row>
    <row r="391" spans="4:15" ht="15" hidden="1" customHeight="1" x14ac:dyDescent="0.2">
      <c r="D391" s="21"/>
      <c r="E391" s="127"/>
      <c r="F391" s="77"/>
      <c r="G391" s="77"/>
      <c r="H391" s="77"/>
      <c r="I391" s="77"/>
      <c r="J391" s="78"/>
      <c r="K391" s="77"/>
      <c r="L391" s="77"/>
      <c r="M391" s="79"/>
      <c r="N391" s="77"/>
      <c r="O391" s="106"/>
    </row>
    <row r="392" spans="4:15" ht="15" hidden="1" customHeight="1" x14ac:dyDescent="0.2">
      <c r="D392" s="21"/>
      <c r="E392" s="127"/>
      <c r="F392" s="77"/>
      <c r="G392" s="77"/>
      <c r="H392" s="77"/>
      <c r="I392" s="77"/>
      <c r="J392" s="78"/>
      <c r="K392" s="77"/>
      <c r="L392" s="77"/>
      <c r="M392" s="79"/>
      <c r="N392" s="77"/>
      <c r="O392" s="106"/>
    </row>
    <row r="393" spans="4:15" ht="15" hidden="1" customHeight="1" x14ac:dyDescent="0.2">
      <c r="D393" s="21"/>
      <c r="E393" s="127"/>
      <c r="F393" s="77"/>
      <c r="G393" s="77"/>
      <c r="H393" s="77"/>
      <c r="I393" s="77"/>
      <c r="J393" s="78"/>
      <c r="K393" s="77"/>
      <c r="L393" s="77"/>
      <c r="M393" s="79"/>
      <c r="N393" s="77"/>
      <c r="O393" s="106"/>
    </row>
    <row r="394" spans="4:15" ht="15" hidden="1" customHeight="1" x14ac:dyDescent="0.2">
      <c r="D394" s="21"/>
      <c r="E394" s="127"/>
      <c r="F394" s="77"/>
      <c r="G394" s="77"/>
      <c r="H394" s="77"/>
      <c r="I394" s="77"/>
      <c r="J394" s="78"/>
      <c r="K394" s="77"/>
      <c r="L394" s="77"/>
      <c r="M394" s="79"/>
      <c r="N394" s="77"/>
      <c r="O394" s="106"/>
    </row>
    <row r="395" spans="4:15" ht="15" hidden="1" customHeight="1" x14ac:dyDescent="0.2"/>
    <row r="396" spans="4:15" ht="15" hidden="1" customHeight="1" x14ac:dyDescent="0.2">
      <c r="D396" s="27"/>
      <c r="E396" s="127"/>
      <c r="F396" s="77"/>
      <c r="G396" s="77"/>
      <c r="H396" s="77"/>
      <c r="I396" s="77"/>
      <c r="J396" s="78"/>
      <c r="K396" s="77"/>
      <c r="L396" s="77"/>
      <c r="M396" s="79"/>
      <c r="N396" s="77"/>
      <c r="O396" s="106"/>
    </row>
    <row r="397" spans="4:15" ht="15" hidden="1" customHeight="1" x14ac:dyDescent="0.2">
      <c r="D397" s="21"/>
      <c r="E397" s="127"/>
      <c r="F397" s="77"/>
      <c r="G397" s="77"/>
      <c r="H397" s="77"/>
      <c r="I397" s="77"/>
      <c r="J397" s="78"/>
      <c r="K397" s="77"/>
      <c r="L397" s="77"/>
      <c r="M397" s="79"/>
      <c r="N397" s="77"/>
      <c r="O397" s="106"/>
    </row>
    <row r="398" spans="4:15" ht="15" hidden="1" customHeight="1" x14ac:dyDescent="0.2">
      <c r="D398" s="21"/>
      <c r="E398" s="127"/>
      <c r="F398" s="77"/>
      <c r="G398" s="77"/>
      <c r="H398" s="77"/>
      <c r="I398" s="77"/>
      <c r="J398" s="78"/>
      <c r="K398" s="77"/>
      <c r="L398" s="77"/>
      <c r="M398" s="79"/>
      <c r="N398" s="77"/>
      <c r="O398" s="106"/>
    </row>
    <row r="399" spans="4:15" ht="15" hidden="1" customHeight="1" x14ac:dyDescent="0.2">
      <c r="D399" s="21"/>
      <c r="E399" s="127"/>
      <c r="F399" s="77"/>
      <c r="G399" s="77"/>
      <c r="H399" s="77"/>
      <c r="I399" s="77"/>
      <c r="J399" s="78"/>
      <c r="K399" s="77"/>
      <c r="L399" s="77"/>
      <c r="M399" s="79"/>
      <c r="N399" s="77"/>
      <c r="O399" s="106"/>
    </row>
    <row r="400" spans="4:15" ht="15" hidden="1" customHeight="1" x14ac:dyDescent="0.2">
      <c r="D400" s="21"/>
      <c r="E400" s="127"/>
      <c r="F400" s="77"/>
      <c r="G400" s="77"/>
      <c r="H400" s="77"/>
      <c r="I400" s="77"/>
      <c r="J400" s="78"/>
      <c r="K400" s="77"/>
      <c r="L400" s="77"/>
      <c r="M400" s="79"/>
      <c r="N400" s="77"/>
      <c r="O400" s="106"/>
    </row>
    <row r="401" spans="4:15" ht="15" hidden="1" customHeight="1" x14ac:dyDescent="0.2">
      <c r="D401" s="21"/>
      <c r="E401" s="127"/>
      <c r="F401" s="77"/>
      <c r="G401" s="77"/>
      <c r="H401" s="77"/>
      <c r="I401" s="77"/>
      <c r="J401" s="78"/>
      <c r="K401" s="77"/>
      <c r="L401" s="77"/>
      <c r="M401" s="79"/>
      <c r="N401" s="77"/>
      <c r="O401" s="106"/>
    </row>
    <row r="402" spans="4:15" ht="15" hidden="1" customHeight="1" x14ac:dyDescent="0.2">
      <c r="D402" s="21"/>
      <c r="E402" s="127"/>
      <c r="F402" s="77"/>
      <c r="G402" s="77"/>
      <c r="H402" s="77"/>
      <c r="I402" s="77"/>
      <c r="J402" s="78"/>
      <c r="K402" s="77"/>
      <c r="L402" s="77"/>
      <c r="M402" s="79"/>
      <c r="N402" s="77"/>
      <c r="O402" s="107"/>
    </row>
    <row r="403" spans="4:15" ht="15" hidden="1" customHeight="1" x14ac:dyDescent="0.2">
      <c r="D403" s="21"/>
      <c r="E403" s="127"/>
      <c r="F403" s="77"/>
      <c r="G403" s="77"/>
      <c r="H403" s="77"/>
      <c r="I403" s="77"/>
      <c r="J403" s="78"/>
      <c r="K403" s="77"/>
      <c r="L403" s="77"/>
      <c r="M403" s="79"/>
      <c r="N403" s="77"/>
      <c r="O403" s="107"/>
    </row>
    <row r="404" spans="4:15" ht="15" hidden="1" customHeight="1" x14ac:dyDescent="0.2">
      <c r="D404" s="21"/>
      <c r="E404" s="127"/>
      <c r="F404" s="77"/>
      <c r="G404" s="77"/>
      <c r="H404" s="77"/>
      <c r="I404" s="77"/>
      <c r="J404" s="78"/>
      <c r="K404" s="77"/>
      <c r="L404" s="77"/>
      <c r="M404" s="79"/>
      <c r="N404" s="77"/>
      <c r="O404" s="107"/>
    </row>
    <row r="405" spans="4:15" ht="15" hidden="1" customHeight="1" x14ac:dyDescent="0.2">
      <c r="D405" s="21"/>
      <c r="E405" s="127"/>
      <c r="F405" s="77"/>
      <c r="G405" s="77"/>
      <c r="H405" s="77"/>
      <c r="I405" s="77"/>
      <c r="J405" s="78"/>
      <c r="K405" s="77"/>
      <c r="L405" s="77"/>
      <c r="M405" s="79"/>
      <c r="N405" s="77"/>
      <c r="O405" s="107"/>
    </row>
    <row r="406" spans="4:15" ht="15" hidden="1" customHeight="1" x14ac:dyDescent="0.2">
      <c r="D406" s="21"/>
      <c r="E406" s="127"/>
      <c r="F406" s="77"/>
      <c r="G406" s="77"/>
      <c r="H406" s="77"/>
      <c r="I406" s="77"/>
      <c r="J406" s="78"/>
      <c r="K406" s="77"/>
      <c r="L406" s="77"/>
      <c r="M406" s="79"/>
      <c r="N406" s="77"/>
      <c r="O406" s="107"/>
    </row>
    <row r="407" spans="4:15" ht="15" hidden="1" customHeight="1" x14ac:dyDescent="0.2">
      <c r="D407" s="21"/>
      <c r="E407" s="127"/>
      <c r="F407" s="77"/>
      <c r="G407" s="77"/>
      <c r="H407" s="77"/>
      <c r="I407" s="77"/>
      <c r="J407" s="78"/>
      <c r="K407" s="77"/>
      <c r="L407" s="77"/>
      <c r="M407" s="79"/>
      <c r="N407" s="77"/>
      <c r="O407" s="107"/>
    </row>
    <row r="408" spans="4:15" ht="15" hidden="1" customHeight="1" x14ac:dyDescent="0.2">
      <c r="D408" s="21"/>
      <c r="E408" s="127"/>
      <c r="F408" s="77"/>
      <c r="G408" s="77"/>
      <c r="H408" s="77"/>
      <c r="I408" s="77"/>
      <c r="J408" s="78"/>
      <c r="K408" s="77"/>
      <c r="L408" s="77"/>
      <c r="M408" s="79"/>
      <c r="N408" s="77"/>
      <c r="O408" s="107"/>
    </row>
    <row r="409" spans="4:15" ht="15" hidden="1" customHeight="1" x14ac:dyDescent="0.2">
      <c r="N409" s="49"/>
      <c r="O409" s="108"/>
    </row>
    <row r="410" spans="4:15" ht="15" hidden="1" customHeight="1" x14ac:dyDescent="0.2">
      <c r="D410" s="27"/>
      <c r="E410" s="127"/>
      <c r="F410" s="77"/>
      <c r="G410" s="77"/>
      <c r="H410" s="77"/>
      <c r="I410" s="77"/>
      <c r="J410" s="78"/>
      <c r="K410" s="77"/>
      <c r="L410" s="77"/>
      <c r="M410" s="79"/>
      <c r="N410" s="77"/>
      <c r="O410" s="107"/>
    </row>
    <row r="411" spans="4:15" ht="15" hidden="1" customHeight="1" x14ac:dyDescent="0.2">
      <c r="D411" s="21"/>
      <c r="E411" s="127"/>
      <c r="F411" s="77"/>
      <c r="G411" s="77"/>
      <c r="H411" s="77"/>
      <c r="I411" s="77"/>
      <c r="J411" s="78"/>
      <c r="K411" s="77"/>
      <c r="L411" s="77"/>
      <c r="M411" s="79"/>
      <c r="N411" s="77"/>
      <c r="O411" s="107"/>
    </row>
    <row r="412" spans="4:15" ht="15" hidden="1" customHeight="1" x14ac:dyDescent="0.2">
      <c r="D412" s="21"/>
      <c r="E412" s="127"/>
      <c r="F412" s="77"/>
      <c r="G412" s="77"/>
      <c r="H412" s="77"/>
      <c r="I412" s="77"/>
      <c r="J412" s="78"/>
      <c r="K412" s="77"/>
      <c r="L412" s="77"/>
      <c r="M412" s="79"/>
      <c r="N412" s="77"/>
      <c r="O412" s="107"/>
    </row>
    <row r="413" spans="4:15" ht="15" hidden="1" customHeight="1" x14ac:dyDescent="0.2">
      <c r="D413" s="21"/>
      <c r="E413" s="127"/>
      <c r="F413" s="77"/>
      <c r="G413" s="77"/>
      <c r="H413" s="77"/>
      <c r="I413" s="77"/>
      <c r="J413" s="78"/>
      <c r="K413" s="77"/>
      <c r="L413" s="77"/>
      <c r="M413" s="79"/>
      <c r="N413" s="77"/>
      <c r="O413" s="107"/>
    </row>
    <row r="414" spans="4:15" ht="15" hidden="1" customHeight="1" x14ac:dyDescent="0.2">
      <c r="D414" s="21"/>
      <c r="E414" s="127"/>
      <c r="F414" s="77"/>
      <c r="G414" s="77"/>
      <c r="H414" s="77"/>
      <c r="I414" s="77"/>
      <c r="J414" s="78"/>
      <c r="K414" s="77"/>
      <c r="L414" s="77"/>
      <c r="M414" s="79"/>
      <c r="N414" s="77"/>
      <c r="O414" s="107"/>
    </row>
    <row r="415" spans="4:15" ht="15" hidden="1" customHeight="1" x14ac:dyDescent="0.2">
      <c r="D415" s="21"/>
      <c r="E415" s="127"/>
      <c r="F415" s="77"/>
      <c r="G415" s="77"/>
      <c r="H415" s="77"/>
      <c r="I415" s="77"/>
      <c r="J415" s="78"/>
      <c r="K415" s="77"/>
      <c r="L415" s="77"/>
      <c r="M415" s="79"/>
      <c r="N415" s="77"/>
      <c r="O415" s="107"/>
    </row>
    <row r="416" spans="4:15" ht="15" hidden="1" customHeight="1" x14ac:dyDescent="0.2">
      <c r="D416" s="21"/>
      <c r="E416" s="127"/>
      <c r="F416" s="77"/>
      <c r="G416" s="77"/>
      <c r="H416" s="77"/>
      <c r="I416" s="77"/>
      <c r="J416" s="78"/>
      <c r="K416" s="77"/>
      <c r="L416" s="77"/>
      <c r="M416" s="79"/>
      <c r="N416" s="77"/>
      <c r="O416" s="107"/>
    </row>
    <row r="417" spans="4:15" ht="15" hidden="1" customHeight="1" x14ac:dyDescent="0.2">
      <c r="D417" s="21"/>
      <c r="E417" s="127"/>
      <c r="F417" s="77"/>
      <c r="G417" s="77"/>
      <c r="H417" s="77"/>
      <c r="I417" s="77"/>
      <c r="J417" s="78"/>
      <c r="K417" s="77"/>
      <c r="L417" s="77"/>
      <c r="M417" s="79"/>
      <c r="N417" s="77"/>
      <c r="O417" s="107"/>
    </row>
    <row r="418" spans="4:15" ht="15" hidden="1" customHeight="1" x14ac:dyDescent="0.2">
      <c r="D418" s="21"/>
      <c r="E418" s="127"/>
      <c r="F418" s="77"/>
      <c r="G418" s="77"/>
      <c r="H418" s="77"/>
      <c r="I418" s="77"/>
      <c r="J418" s="78"/>
      <c r="K418" s="77"/>
      <c r="L418" s="77"/>
      <c r="M418" s="79"/>
      <c r="N418" s="77"/>
      <c r="O418" s="107"/>
    </row>
    <row r="419" spans="4:15" ht="15" hidden="1" customHeight="1" x14ac:dyDescent="0.2">
      <c r="D419" s="21"/>
      <c r="E419" s="127"/>
      <c r="F419" s="77"/>
      <c r="G419" s="77"/>
      <c r="H419" s="77"/>
      <c r="I419" s="77"/>
      <c r="J419" s="78"/>
      <c r="K419" s="77"/>
      <c r="L419" s="77"/>
      <c r="M419" s="79"/>
      <c r="N419" s="77"/>
      <c r="O419" s="107"/>
    </row>
    <row r="420" spans="4:15" ht="15" hidden="1" customHeight="1" x14ac:dyDescent="0.2">
      <c r="D420" s="21"/>
      <c r="E420" s="127"/>
      <c r="F420" s="77"/>
      <c r="G420" s="77"/>
      <c r="H420" s="77"/>
      <c r="I420" s="77"/>
      <c r="J420" s="78"/>
      <c r="K420" s="77"/>
      <c r="L420" s="77"/>
      <c r="M420" s="79"/>
      <c r="N420" s="77"/>
      <c r="O420" s="107"/>
    </row>
    <row r="421" spans="4:15" ht="15" hidden="1" customHeight="1" x14ac:dyDescent="0.2">
      <c r="D421" s="21"/>
      <c r="E421" s="127"/>
      <c r="F421" s="77"/>
      <c r="G421" s="77"/>
      <c r="H421" s="77"/>
      <c r="I421" s="77"/>
      <c r="J421" s="78"/>
      <c r="K421" s="77"/>
      <c r="L421" s="77"/>
      <c r="M421" s="79"/>
      <c r="N421" s="77"/>
      <c r="O421" s="107"/>
    </row>
    <row r="422" spans="4:15" ht="15" hidden="1" customHeight="1" x14ac:dyDescent="0.2">
      <c r="D422" s="21"/>
      <c r="E422" s="127"/>
      <c r="F422" s="77"/>
      <c r="G422" s="77"/>
      <c r="H422" s="77"/>
      <c r="I422" s="77"/>
      <c r="J422" s="78"/>
      <c r="K422" s="77"/>
      <c r="L422" s="77"/>
      <c r="M422" s="79"/>
      <c r="N422" s="77"/>
      <c r="O422" s="107"/>
    </row>
    <row r="423" spans="4:15" ht="15" customHeight="1" x14ac:dyDescent="0.2"/>
    <row r="424" spans="4:15" ht="15" customHeight="1" x14ac:dyDescent="0.2">
      <c r="D424" s="27"/>
      <c r="E424" s="127"/>
      <c r="F424" s="77"/>
      <c r="G424" s="77"/>
      <c r="H424" s="77"/>
      <c r="I424" s="77"/>
      <c r="J424" s="78"/>
      <c r="K424" s="77"/>
      <c r="L424" s="77"/>
      <c r="M424" s="79"/>
      <c r="N424" s="77"/>
      <c r="O424" s="107"/>
    </row>
    <row r="425" spans="4:15" ht="15" customHeight="1" x14ac:dyDescent="0.2">
      <c r="D425" s="21"/>
      <c r="E425" s="127"/>
      <c r="F425" s="77"/>
      <c r="G425" s="77"/>
      <c r="H425" s="77"/>
      <c r="I425" s="77"/>
      <c r="J425" s="78"/>
      <c r="K425" s="77"/>
      <c r="L425" s="88"/>
      <c r="M425" s="79"/>
      <c r="N425" s="77"/>
      <c r="O425" s="107"/>
    </row>
    <row r="426" spans="4:15" ht="15" customHeight="1" x14ac:dyDescent="0.2">
      <c r="D426" s="21"/>
      <c r="E426" s="127"/>
      <c r="F426" s="77"/>
      <c r="G426" s="77"/>
      <c r="H426" s="77"/>
      <c r="I426" s="77"/>
      <c r="J426" s="78"/>
      <c r="K426" s="77"/>
      <c r="L426" s="88"/>
      <c r="M426" s="79"/>
      <c r="N426" s="77"/>
      <c r="O426" s="107"/>
    </row>
    <row r="427" spans="4:15" ht="15" customHeight="1" x14ac:dyDescent="0.2">
      <c r="D427" s="21"/>
      <c r="E427" s="127"/>
      <c r="F427" s="77"/>
      <c r="G427" s="77"/>
      <c r="H427" s="77"/>
      <c r="I427" s="77"/>
      <c r="J427" s="78"/>
      <c r="K427" s="77"/>
      <c r="L427" s="88"/>
      <c r="M427" s="79"/>
      <c r="N427" s="77"/>
      <c r="O427" s="107"/>
    </row>
    <row r="428" spans="4:15" ht="15" customHeight="1" x14ac:dyDescent="0.2">
      <c r="D428" s="21"/>
      <c r="E428" s="127"/>
      <c r="F428" s="77"/>
      <c r="G428" s="77"/>
      <c r="H428" s="77"/>
      <c r="I428" s="77"/>
      <c r="J428" s="78"/>
      <c r="K428" s="77"/>
      <c r="L428" s="88"/>
      <c r="M428" s="79"/>
      <c r="N428" s="77"/>
      <c r="O428" s="107"/>
    </row>
    <row r="429" spans="4:15" ht="15" customHeight="1" x14ac:dyDescent="0.2">
      <c r="D429" s="21"/>
      <c r="E429" s="127"/>
      <c r="F429" s="77"/>
      <c r="G429" s="77"/>
      <c r="H429" s="77"/>
      <c r="I429" s="77"/>
      <c r="J429" s="78"/>
      <c r="K429" s="77"/>
      <c r="L429" s="88"/>
      <c r="M429" s="79"/>
      <c r="N429" s="77"/>
      <c r="O429" s="107"/>
    </row>
    <row r="430" spans="4:15" ht="15" customHeight="1" x14ac:dyDescent="0.2">
      <c r="D430" s="21"/>
      <c r="E430" s="127"/>
      <c r="F430" s="77"/>
      <c r="G430" s="77"/>
      <c r="H430" s="77"/>
      <c r="I430" s="77"/>
      <c r="J430" s="78"/>
      <c r="K430" s="77"/>
      <c r="L430" s="88"/>
      <c r="M430" s="79"/>
      <c r="N430" s="77"/>
      <c r="O430" s="107"/>
    </row>
    <row r="431" spans="4:15" ht="15" customHeight="1" x14ac:dyDescent="0.2">
      <c r="D431" s="21"/>
      <c r="E431" s="127"/>
      <c r="F431" s="77"/>
      <c r="G431" s="77"/>
      <c r="H431" s="77"/>
      <c r="I431" s="77"/>
      <c r="J431" s="78"/>
      <c r="K431" s="77"/>
      <c r="L431" s="88"/>
      <c r="M431" s="79"/>
      <c r="N431" s="77"/>
      <c r="O431" s="107"/>
    </row>
    <row r="432" spans="4:15" ht="15" customHeight="1" x14ac:dyDescent="0.2">
      <c r="D432" s="21"/>
      <c r="E432" s="127"/>
      <c r="F432" s="77"/>
      <c r="G432" s="77"/>
      <c r="H432" s="77"/>
      <c r="I432" s="77"/>
      <c r="J432" s="78"/>
      <c r="K432" s="77"/>
      <c r="L432" s="88"/>
      <c r="M432" s="79"/>
      <c r="N432" s="77"/>
      <c r="O432" s="107"/>
    </row>
    <row r="433" spans="4:16" ht="15" customHeight="1" x14ac:dyDescent="0.2">
      <c r="D433" s="21"/>
      <c r="E433" s="127"/>
      <c r="F433" s="77"/>
      <c r="G433" s="77"/>
      <c r="H433" s="77"/>
      <c r="I433" s="77"/>
      <c r="J433" s="78"/>
      <c r="K433" s="77"/>
      <c r="L433" s="88"/>
      <c r="M433" s="79"/>
      <c r="N433" s="77"/>
      <c r="O433" s="107"/>
    </row>
    <row r="434" spans="4:16" ht="15" customHeight="1" x14ac:dyDescent="0.2">
      <c r="D434" s="21"/>
      <c r="E434" s="127"/>
      <c r="F434" s="77"/>
      <c r="G434" s="77"/>
      <c r="H434" s="77"/>
      <c r="I434" s="77"/>
      <c r="J434" s="78"/>
      <c r="K434" s="77"/>
      <c r="L434" s="88"/>
      <c r="M434" s="79"/>
      <c r="N434" s="77"/>
      <c r="O434" s="107"/>
    </row>
    <row r="435" spans="4:16" ht="15" customHeight="1" x14ac:dyDescent="0.2">
      <c r="D435" s="21"/>
      <c r="E435" s="127"/>
      <c r="F435" s="77"/>
      <c r="G435" s="77"/>
      <c r="H435" s="77"/>
      <c r="I435" s="77"/>
      <c r="J435" s="78"/>
      <c r="K435" s="77"/>
      <c r="L435" s="88"/>
      <c r="M435" s="79"/>
      <c r="N435" s="77"/>
      <c r="O435" s="107"/>
    </row>
    <row r="436" spans="4:16" ht="15" customHeight="1" x14ac:dyDescent="0.2">
      <c r="D436" s="21"/>
      <c r="E436" s="127"/>
      <c r="F436" s="77"/>
      <c r="G436" s="77"/>
      <c r="H436" s="77"/>
      <c r="I436" s="77"/>
      <c r="J436" s="78"/>
      <c r="K436" s="77"/>
      <c r="L436" s="88"/>
      <c r="M436" s="79"/>
      <c r="N436" s="77"/>
      <c r="O436" s="107"/>
    </row>
    <row r="437" spans="4:16" ht="15" customHeight="1" x14ac:dyDescent="0.2">
      <c r="D437"/>
      <c r="E437" s="109"/>
      <c r="F437"/>
      <c r="G437"/>
      <c r="H437"/>
      <c r="I437"/>
      <c r="J437"/>
      <c r="K437"/>
      <c r="L437"/>
      <c r="M437"/>
      <c r="N437"/>
      <c r="O437" s="109"/>
      <c r="P437"/>
    </row>
    <row r="438" spans="4:16" ht="15" customHeight="1" x14ac:dyDescent="0.2">
      <c r="D438" s="27"/>
      <c r="E438" s="127"/>
      <c r="F438" s="77"/>
      <c r="G438" s="77"/>
      <c r="H438" s="77"/>
      <c r="I438" s="77"/>
      <c r="J438" s="78"/>
      <c r="K438" s="77"/>
      <c r="L438" s="77"/>
      <c r="M438" s="79"/>
      <c r="N438" s="77"/>
      <c r="O438" s="107"/>
      <c r="P438"/>
    </row>
    <row r="439" spans="4:16" ht="15" customHeight="1" x14ac:dyDescent="0.2">
      <c r="D439" s="21"/>
      <c r="E439" s="127"/>
      <c r="F439" s="77"/>
      <c r="G439" s="77"/>
      <c r="H439" s="77"/>
      <c r="I439" s="77"/>
      <c r="J439" s="78"/>
      <c r="K439" s="77"/>
      <c r="L439" s="88"/>
      <c r="M439" s="79"/>
      <c r="N439" s="77"/>
      <c r="O439" s="107"/>
      <c r="P439"/>
    </row>
    <row r="440" spans="4:16" ht="15" customHeight="1" x14ac:dyDescent="0.2">
      <c r="D440" s="21"/>
      <c r="E440" s="127"/>
      <c r="F440" s="77"/>
      <c r="G440" s="77"/>
      <c r="H440" s="77"/>
      <c r="I440" s="77"/>
      <c r="J440" s="78"/>
      <c r="K440" s="77"/>
      <c r="L440" s="88"/>
      <c r="M440" s="79"/>
      <c r="N440" s="77"/>
      <c r="O440" s="107"/>
      <c r="P440"/>
    </row>
    <row r="441" spans="4:16" ht="15" customHeight="1" x14ac:dyDescent="0.2">
      <c r="D441" s="21"/>
      <c r="E441" s="127"/>
      <c r="F441" s="77"/>
      <c r="G441" s="77"/>
      <c r="H441" s="77"/>
      <c r="I441" s="77"/>
      <c r="J441" s="78"/>
      <c r="K441" s="77"/>
      <c r="L441" s="88"/>
      <c r="M441" s="79"/>
      <c r="N441" s="77"/>
      <c r="O441" s="107"/>
      <c r="P441"/>
    </row>
    <row r="442" spans="4:16" ht="15" customHeight="1" x14ac:dyDescent="0.2">
      <c r="D442" s="21"/>
      <c r="E442" s="127"/>
      <c r="F442" s="77"/>
      <c r="G442" s="77"/>
      <c r="H442" s="77"/>
      <c r="I442" s="77"/>
      <c r="J442" s="78"/>
      <c r="K442" s="77"/>
      <c r="L442" s="88"/>
      <c r="M442" s="79"/>
      <c r="N442" s="77"/>
      <c r="O442" s="107"/>
    </row>
    <row r="443" spans="4:16" ht="15" customHeight="1" x14ac:dyDescent="0.2">
      <c r="D443" s="21"/>
      <c r="E443" s="127"/>
      <c r="F443" s="77"/>
      <c r="G443" s="77"/>
      <c r="H443" s="77"/>
      <c r="I443" s="77"/>
      <c r="J443" s="78"/>
      <c r="K443" s="77"/>
      <c r="L443" s="88"/>
      <c r="M443" s="79"/>
      <c r="N443" s="77"/>
      <c r="O443" s="107"/>
    </row>
    <row r="444" spans="4:16" ht="15" customHeight="1" x14ac:dyDescent="0.2">
      <c r="D444" s="21"/>
      <c r="E444" s="127"/>
      <c r="F444" s="77"/>
      <c r="G444" s="77"/>
      <c r="H444" s="77"/>
      <c r="I444" s="77"/>
      <c r="J444" s="78"/>
      <c r="K444" s="77"/>
      <c r="L444" s="88"/>
      <c r="M444" s="79"/>
      <c r="N444" s="77"/>
      <c r="O444" s="107"/>
    </row>
    <row r="445" spans="4:16" ht="15" customHeight="1" x14ac:dyDescent="0.2">
      <c r="D445" s="21"/>
      <c r="E445" s="127"/>
      <c r="F445" s="77"/>
      <c r="G445" s="77"/>
      <c r="H445" s="77"/>
      <c r="I445" s="77"/>
      <c r="J445" s="78"/>
      <c r="K445" s="77"/>
      <c r="L445" s="88"/>
      <c r="M445" s="79"/>
      <c r="N445" s="77"/>
      <c r="O445" s="107"/>
    </row>
    <row r="446" spans="4:16" ht="15" customHeight="1" x14ac:dyDescent="0.2">
      <c r="D446" s="21"/>
      <c r="E446" s="127"/>
      <c r="F446" s="77"/>
      <c r="G446" s="77"/>
      <c r="H446" s="77"/>
      <c r="I446" s="77"/>
      <c r="J446" s="78"/>
      <c r="K446" s="77"/>
      <c r="L446" s="88"/>
      <c r="M446" s="79"/>
      <c r="N446" s="77"/>
      <c r="O446" s="107"/>
    </row>
    <row r="447" spans="4:16" ht="15" customHeight="1" x14ac:dyDescent="0.2">
      <c r="D447" s="21"/>
      <c r="E447" s="127"/>
      <c r="F447" s="77"/>
      <c r="G447" s="77"/>
      <c r="H447" s="77"/>
      <c r="I447" s="77"/>
      <c r="J447" s="78"/>
      <c r="K447" s="77"/>
      <c r="L447" s="88"/>
      <c r="M447" s="79"/>
      <c r="N447" s="77"/>
      <c r="O447" s="107"/>
    </row>
    <row r="448" spans="4:16" ht="15" customHeight="1" x14ac:dyDescent="0.2">
      <c r="D448" s="21"/>
      <c r="E448" s="127"/>
      <c r="F448" s="77"/>
      <c r="G448" s="77"/>
      <c r="H448" s="77"/>
      <c r="I448" s="77"/>
      <c r="J448" s="78"/>
      <c r="K448" s="77"/>
      <c r="L448" s="88"/>
      <c r="M448" s="79"/>
      <c r="N448" s="77"/>
      <c r="O448" s="107"/>
    </row>
    <row r="449" spans="4:15" ht="15" customHeight="1" x14ac:dyDescent="0.2">
      <c r="D449" s="21"/>
      <c r="E449" s="127"/>
      <c r="F449" s="77"/>
      <c r="G449" s="77"/>
      <c r="H449" s="77"/>
      <c r="I449" s="77"/>
      <c r="J449" s="78"/>
      <c r="K449" s="77"/>
      <c r="L449" s="88"/>
      <c r="M449" s="79"/>
      <c r="N449" s="77"/>
      <c r="O449" s="107"/>
    </row>
    <row r="450" spans="4:15" ht="15" customHeight="1" x14ac:dyDescent="0.2">
      <c r="D450" s="21"/>
      <c r="E450" s="127"/>
      <c r="F450" s="77"/>
      <c r="G450" s="77"/>
      <c r="H450" s="77"/>
      <c r="I450" s="77"/>
      <c r="J450" s="78"/>
      <c r="K450" s="77"/>
      <c r="L450" s="88"/>
      <c r="M450" s="79"/>
      <c r="N450" s="77"/>
      <c r="O450" s="107"/>
    </row>
    <row r="451" spans="4:15" ht="15" customHeight="1" x14ac:dyDescent="0.2"/>
    <row r="452" spans="4:15" ht="15" customHeight="1" x14ac:dyDescent="0.2">
      <c r="D452" s="27"/>
      <c r="E452" s="127"/>
      <c r="F452" s="77"/>
      <c r="G452" s="77"/>
      <c r="H452" s="77"/>
      <c r="I452" s="77"/>
      <c r="J452" s="78"/>
      <c r="K452" s="77"/>
      <c r="L452" s="77"/>
      <c r="M452" s="79"/>
      <c r="N452" s="77"/>
      <c r="O452" s="107"/>
    </row>
    <row r="453" spans="4:15" ht="15" customHeight="1" x14ac:dyDescent="0.2">
      <c r="D453" s="21"/>
      <c r="E453" s="127"/>
      <c r="F453" s="77"/>
      <c r="G453" s="77"/>
      <c r="H453" s="77"/>
      <c r="I453" s="77"/>
      <c r="J453" s="78"/>
      <c r="K453" s="77"/>
      <c r="L453" s="88"/>
      <c r="M453" s="79"/>
      <c r="N453" s="77"/>
      <c r="O453" s="107"/>
    </row>
    <row r="454" spans="4:15" ht="15" customHeight="1" x14ac:dyDescent="0.2">
      <c r="D454" s="21"/>
      <c r="E454" s="127"/>
      <c r="F454" s="77"/>
      <c r="G454" s="77"/>
      <c r="H454" s="77"/>
      <c r="I454" s="77"/>
      <c r="J454" s="78"/>
      <c r="K454" s="77"/>
      <c r="L454" s="88"/>
      <c r="M454" s="79"/>
      <c r="N454" s="77"/>
      <c r="O454" s="107"/>
    </row>
    <row r="455" spans="4:15" ht="15" customHeight="1" x14ac:dyDescent="0.2">
      <c r="D455" s="21"/>
      <c r="E455" s="127"/>
      <c r="F455" s="77"/>
      <c r="G455" s="77"/>
      <c r="H455" s="77"/>
      <c r="I455" s="77"/>
      <c r="J455" s="78"/>
      <c r="K455" s="77"/>
      <c r="L455" s="88"/>
      <c r="M455" s="79"/>
      <c r="N455" s="77"/>
      <c r="O455" s="107"/>
    </row>
    <row r="456" spans="4:15" ht="15" x14ac:dyDescent="0.2">
      <c r="D456" s="21"/>
      <c r="E456" s="127"/>
      <c r="F456" s="77"/>
      <c r="G456" s="77"/>
      <c r="H456" s="77"/>
      <c r="I456" s="77"/>
      <c r="J456" s="78"/>
      <c r="K456" s="77"/>
      <c r="L456" s="88"/>
      <c r="M456" s="79"/>
      <c r="N456" s="77"/>
      <c r="O456" s="107"/>
    </row>
    <row r="457" spans="4:15" ht="15" x14ac:dyDescent="0.2">
      <c r="D457" s="21"/>
      <c r="E457" s="127"/>
      <c r="F457" s="77"/>
      <c r="G457" s="77"/>
      <c r="H457" s="77"/>
      <c r="I457" s="77"/>
      <c r="J457" s="78"/>
      <c r="K457" s="77"/>
      <c r="L457" s="88"/>
      <c r="M457" s="79"/>
      <c r="N457" s="77"/>
      <c r="O457" s="107"/>
    </row>
    <row r="458" spans="4:15" ht="15" x14ac:dyDescent="0.2">
      <c r="D458" s="21"/>
      <c r="E458" s="127"/>
      <c r="F458" s="77"/>
      <c r="G458" s="77"/>
      <c r="H458" s="77"/>
      <c r="I458" s="77"/>
      <c r="J458" s="78"/>
      <c r="K458" s="77"/>
      <c r="L458" s="88"/>
      <c r="M458" s="79"/>
      <c r="N458" s="77"/>
      <c r="O458" s="107"/>
    </row>
    <row r="459" spans="4:15" ht="15" x14ac:dyDescent="0.2">
      <c r="D459" s="21"/>
      <c r="E459" s="127"/>
      <c r="F459" s="77"/>
      <c r="G459" s="77"/>
      <c r="H459" s="77"/>
      <c r="I459" s="77"/>
      <c r="J459" s="78"/>
      <c r="K459" s="77"/>
      <c r="L459" s="88"/>
      <c r="M459" s="79"/>
      <c r="N459" s="77"/>
      <c r="O459" s="107"/>
    </row>
    <row r="460" spans="4:15" ht="15" x14ac:dyDescent="0.2">
      <c r="D460" s="21"/>
      <c r="E460" s="127"/>
      <c r="F460" s="77"/>
      <c r="G460" s="77"/>
      <c r="H460" s="77"/>
      <c r="I460" s="77"/>
      <c r="J460" s="78"/>
      <c r="K460" s="77"/>
      <c r="L460" s="88"/>
      <c r="M460" s="79"/>
      <c r="N460" s="77"/>
      <c r="O460" s="107"/>
    </row>
    <row r="461" spans="4:15" ht="15" x14ac:dyDescent="0.2">
      <c r="D461" s="21"/>
      <c r="E461" s="127"/>
      <c r="F461" s="77"/>
      <c r="G461" s="77"/>
      <c r="H461" s="77"/>
      <c r="I461" s="77"/>
      <c r="J461" s="78"/>
      <c r="K461" s="77"/>
      <c r="L461" s="88"/>
      <c r="M461" s="79"/>
      <c r="N461" s="77"/>
      <c r="O461" s="107"/>
    </row>
    <row r="462" spans="4:15" ht="15" x14ac:dyDescent="0.2">
      <c r="D462" s="21"/>
      <c r="E462" s="127"/>
      <c r="F462" s="77"/>
      <c r="G462" s="77"/>
      <c r="H462" s="77"/>
      <c r="I462" s="77"/>
      <c r="J462" s="78"/>
      <c r="K462" s="77"/>
      <c r="L462" s="88"/>
      <c r="M462" s="79"/>
      <c r="N462" s="77"/>
      <c r="O462" s="107"/>
    </row>
    <row r="463" spans="4:15" ht="15" x14ac:dyDescent="0.2">
      <c r="D463" s="21"/>
      <c r="E463" s="127"/>
      <c r="F463" s="77"/>
      <c r="G463" s="77"/>
      <c r="H463" s="77"/>
      <c r="I463" s="77"/>
      <c r="J463" s="78"/>
      <c r="K463" s="77"/>
      <c r="L463" s="88"/>
      <c r="M463" s="79"/>
      <c r="N463" s="77"/>
      <c r="O463" s="107"/>
    </row>
    <row r="464" spans="4:15" ht="15" x14ac:dyDescent="0.2">
      <c r="D464" s="21"/>
      <c r="E464" s="127"/>
      <c r="F464" s="77"/>
      <c r="G464" s="77"/>
      <c r="H464" s="77"/>
      <c r="I464" s="77"/>
      <c r="J464" s="78"/>
      <c r="K464" s="77"/>
      <c r="L464" s="88"/>
      <c r="M464" s="79"/>
      <c r="N464" s="77"/>
      <c r="O464" s="107"/>
    </row>
  </sheetData>
  <mergeCells count="28">
    <mergeCell ref="B2:P2"/>
    <mergeCell ref="B6:B7"/>
    <mergeCell ref="D7:D8"/>
    <mergeCell ref="E7:E8"/>
    <mergeCell ref="C5:E6"/>
    <mergeCell ref="H5:H8"/>
    <mergeCell ref="I5:I8"/>
    <mergeCell ref="J5:J8"/>
    <mergeCell ref="K5:K8"/>
    <mergeCell ref="F5:F8"/>
    <mergeCell ref="G5:G8"/>
    <mergeCell ref="M4:P4"/>
    <mergeCell ref="L5:L8"/>
    <mergeCell ref="M5:M8"/>
    <mergeCell ref="O5:P8"/>
    <mergeCell ref="N5:N8"/>
    <mergeCell ref="O323:O324"/>
    <mergeCell ref="N322:N324"/>
    <mergeCell ref="D323:D324"/>
    <mergeCell ref="E323:E324"/>
    <mergeCell ref="F323:F324"/>
    <mergeCell ref="G323:G324"/>
    <mergeCell ref="H323:H324"/>
    <mergeCell ref="I323:I324"/>
    <mergeCell ref="J323:J324"/>
    <mergeCell ref="K323:K324"/>
    <mergeCell ref="L323:L324"/>
    <mergeCell ref="M323:M324"/>
  </mergeCells>
  <phoneticPr fontId="0" type="noConversion"/>
  <printOptions horizontalCentered="1" verticalCentered="1"/>
  <pageMargins left="0.59055118110236227" right="0.59055118110236227" top="0.23622047244094491" bottom="0.86614173228346458" header="0.51181102362204722" footer="0.27559055118110237"/>
  <pageSetup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9-04</vt:lpstr>
      <vt:lpstr>Hoja1</vt:lpstr>
      <vt:lpstr>'9-04'!A_impresión_IM</vt:lpstr>
      <vt:lpstr>'9-04'!Área_de_impresión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Valued Acer Customer</cp:lastModifiedBy>
  <cp:lastPrinted>2016-05-13T13:46:14Z</cp:lastPrinted>
  <dcterms:created xsi:type="dcterms:W3CDTF">1998-08-31T18:01:29Z</dcterms:created>
  <dcterms:modified xsi:type="dcterms:W3CDTF">2016-05-20T21:33:41Z</dcterms:modified>
</cp:coreProperties>
</file>