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65" yWindow="-45" windowWidth="9900" windowHeight="9930"/>
  </bookViews>
  <sheets>
    <sheet name="10-05" sheetId="1" r:id="rId1"/>
    <sheet name="Auxiliar 2014" sheetId="3" r:id="rId2"/>
    <sheet name="Auxiliar 2015" sheetId="2" r:id="rId3"/>
  </sheets>
  <definedNames>
    <definedName name="_Regression_Int" localSheetId="0" hidden="1">1</definedName>
    <definedName name="A_impresión_IM" localSheetId="0">'10-05'!$A$1:$O$316</definedName>
    <definedName name="_xlnm.Print_Area" localSheetId="0">'10-05'!$A$1:$N$317</definedName>
  </definedNames>
  <calcPr calcId="145621"/>
</workbook>
</file>

<file path=xl/calcChain.xml><?xml version="1.0" encoding="utf-8"?>
<calcChain xmlns="http://schemas.openxmlformats.org/spreadsheetml/2006/main">
  <c r="N35" i="3" l="1"/>
  <c r="M30" i="3"/>
  <c r="K36" i="3"/>
  <c r="K37" i="3"/>
  <c r="K38" i="3"/>
  <c r="K39" i="3"/>
  <c r="K40" i="3"/>
  <c r="K41" i="3"/>
  <c r="K42" i="3"/>
  <c r="K43" i="3"/>
  <c r="K44" i="3"/>
  <c r="K45" i="3"/>
  <c r="K46" i="3"/>
  <c r="K47" i="3"/>
  <c r="K35" i="3"/>
  <c r="H36" i="3"/>
  <c r="N36" i="3" s="1"/>
  <c r="H37" i="3"/>
  <c r="N37" i="3" s="1"/>
  <c r="H38" i="3"/>
  <c r="N38" i="3" s="1"/>
  <c r="H39" i="3"/>
  <c r="N39" i="3" s="1"/>
  <c r="H40" i="3"/>
  <c r="N40" i="3" s="1"/>
  <c r="H41" i="3"/>
  <c r="N41" i="3" s="1"/>
  <c r="H42" i="3"/>
  <c r="N42" i="3" s="1"/>
  <c r="H43" i="3"/>
  <c r="N43" i="3" s="1"/>
  <c r="H44" i="3"/>
  <c r="N44" i="3" s="1"/>
  <c r="H45" i="3"/>
  <c r="N45" i="3" s="1"/>
  <c r="H46" i="3"/>
  <c r="N46" i="3" s="1"/>
  <c r="H47" i="3"/>
  <c r="N47" i="3" s="1"/>
  <c r="H35" i="3"/>
  <c r="J26" i="2" l="1"/>
  <c r="L26" i="2" s="1"/>
  <c r="G26" i="2"/>
  <c r="J31" i="2" l="1"/>
  <c r="J32" i="2"/>
  <c r="J33" i="2"/>
  <c r="J34" i="2"/>
  <c r="J35" i="2"/>
  <c r="J36" i="2"/>
  <c r="J30" i="2"/>
  <c r="G31" i="2"/>
  <c r="M31" i="2" s="1"/>
  <c r="G32" i="2"/>
  <c r="G33" i="2"/>
  <c r="G34" i="2"/>
  <c r="G35" i="2"/>
  <c r="G36" i="2"/>
  <c r="G30" i="2"/>
  <c r="M30" i="2" s="1"/>
  <c r="M36" i="2" l="1"/>
  <c r="M35" i="2"/>
  <c r="M34" i="2"/>
  <c r="M33" i="2"/>
  <c r="M32" i="2"/>
  <c r="M519" i="1" l="1"/>
  <c r="L519" i="1"/>
  <c r="K519" i="1"/>
  <c r="J519" i="1"/>
  <c r="I519" i="1"/>
  <c r="H519" i="1"/>
  <c r="G519" i="1"/>
  <c r="F519" i="1"/>
  <c r="E519" i="1"/>
  <c r="M518" i="1"/>
  <c r="L518" i="1"/>
  <c r="K518" i="1"/>
  <c r="J518" i="1"/>
  <c r="I518" i="1"/>
  <c r="H518" i="1"/>
  <c r="G518" i="1"/>
  <c r="F518" i="1"/>
  <c r="E518" i="1"/>
  <c r="M517" i="1"/>
  <c r="L517" i="1"/>
  <c r="K517" i="1"/>
  <c r="J517" i="1"/>
  <c r="I517" i="1"/>
  <c r="H517" i="1"/>
  <c r="G517" i="1"/>
  <c r="F517" i="1"/>
  <c r="E517" i="1"/>
  <c r="N518" i="1" l="1"/>
  <c r="D518" i="1"/>
  <c r="N517" i="1"/>
  <c r="D517" i="1"/>
  <c r="N519" i="1"/>
  <c r="D519" i="1"/>
  <c r="M516" i="1"/>
  <c r="L516" i="1"/>
  <c r="K516" i="1"/>
  <c r="J516" i="1"/>
  <c r="I516" i="1"/>
  <c r="H516" i="1"/>
  <c r="G516" i="1"/>
  <c r="F516" i="1"/>
  <c r="E516" i="1"/>
  <c r="M515" i="1"/>
  <c r="L515" i="1"/>
  <c r="K515" i="1"/>
  <c r="J515" i="1"/>
  <c r="I515" i="1"/>
  <c r="H515" i="1"/>
  <c r="G515" i="1"/>
  <c r="F515" i="1"/>
  <c r="E515" i="1"/>
  <c r="M514" i="1"/>
  <c r="L514" i="1"/>
  <c r="K514" i="1"/>
  <c r="J514" i="1"/>
  <c r="I514" i="1"/>
  <c r="H514" i="1"/>
  <c r="G514" i="1"/>
  <c r="F514" i="1"/>
  <c r="E514" i="1"/>
  <c r="M513" i="1"/>
  <c r="L513" i="1"/>
  <c r="K513" i="1"/>
  <c r="J513" i="1"/>
  <c r="I513" i="1"/>
  <c r="H513" i="1"/>
  <c r="G513" i="1"/>
  <c r="F513" i="1"/>
  <c r="E513" i="1"/>
  <c r="M512" i="1"/>
  <c r="L512" i="1"/>
  <c r="K512" i="1"/>
  <c r="J512" i="1"/>
  <c r="I512" i="1"/>
  <c r="H512" i="1"/>
  <c r="G512" i="1"/>
  <c r="F512" i="1"/>
  <c r="E512" i="1"/>
  <c r="L511" i="1"/>
  <c r="K511" i="1"/>
  <c r="J511" i="1"/>
  <c r="I511" i="1"/>
  <c r="H511" i="1"/>
  <c r="G511" i="1"/>
  <c r="F511" i="1"/>
  <c r="E511" i="1"/>
  <c r="L508" i="1" l="1"/>
  <c r="K508" i="1"/>
  <c r="J508" i="1"/>
  <c r="I508" i="1"/>
  <c r="H508" i="1"/>
  <c r="G508" i="1"/>
  <c r="F508" i="1"/>
  <c r="E508" i="1"/>
  <c r="L507" i="1"/>
  <c r="K507" i="1"/>
  <c r="J507" i="1"/>
  <c r="I507" i="1"/>
  <c r="H507" i="1"/>
  <c r="G507" i="1"/>
  <c r="F507" i="1"/>
  <c r="E507" i="1"/>
  <c r="L506" i="1"/>
  <c r="K506" i="1"/>
  <c r="J506" i="1"/>
  <c r="I506" i="1"/>
  <c r="H506" i="1"/>
  <c r="G506" i="1"/>
  <c r="F506" i="1"/>
  <c r="E506" i="1"/>
  <c r="L505" i="1"/>
  <c r="K505" i="1"/>
  <c r="J505" i="1"/>
  <c r="I505" i="1"/>
  <c r="H505" i="1"/>
  <c r="G505" i="1"/>
  <c r="F505" i="1"/>
  <c r="E505" i="1"/>
  <c r="L504" i="1"/>
  <c r="K504" i="1"/>
  <c r="J504" i="1"/>
  <c r="I504" i="1"/>
  <c r="H504" i="1"/>
  <c r="G504" i="1"/>
  <c r="F504" i="1"/>
  <c r="E504" i="1"/>
  <c r="L503" i="1"/>
  <c r="K503" i="1"/>
  <c r="J503" i="1"/>
  <c r="I503" i="1"/>
  <c r="H503" i="1"/>
  <c r="G503" i="1"/>
  <c r="F503" i="1"/>
  <c r="E503" i="1"/>
  <c r="L502" i="1"/>
  <c r="K502" i="1"/>
  <c r="J502" i="1"/>
  <c r="I502" i="1"/>
  <c r="H502" i="1"/>
  <c r="G502" i="1"/>
  <c r="F502" i="1"/>
  <c r="E502" i="1"/>
  <c r="L501" i="1"/>
  <c r="K501" i="1"/>
  <c r="J501" i="1"/>
  <c r="I501" i="1"/>
  <c r="H501" i="1"/>
  <c r="G501" i="1"/>
  <c r="F501" i="1"/>
  <c r="E501" i="1"/>
  <c r="L500" i="1"/>
  <c r="K500" i="1"/>
  <c r="J500" i="1"/>
  <c r="I500" i="1"/>
  <c r="H500" i="1"/>
  <c r="G500" i="1"/>
  <c r="F500" i="1"/>
  <c r="E500" i="1"/>
  <c r="L499" i="1"/>
  <c r="K499" i="1"/>
  <c r="J499" i="1"/>
  <c r="I499" i="1"/>
  <c r="H499" i="1"/>
  <c r="G499" i="1"/>
  <c r="F499" i="1"/>
  <c r="E499" i="1"/>
  <c r="L498" i="1"/>
  <c r="K498" i="1"/>
  <c r="J498" i="1"/>
  <c r="I498" i="1"/>
  <c r="H498" i="1"/>
  <c r="G498" i="1"/>
  <c r="F498" i="1"/>
  <c r="E498" i="1"/>
  <c r="L497" i="1"/>
  <c r="K497" i="1"/>
  <c r="J497" i="1"/>
  <c r="I497" i="1"/>
  <c r="H497" i="1"/>
  <c r="G497" i="1"/>
  <c r="F497" i="1"/>
  <c r="E497" i="1"/>
  <c r="N515" i="1" l="1"/>
  <c r="D515" i="1"/>
  <c r="N516" i="1"/>
  <c r="D516" i="1"/>
  <c r="N514" i="1"/>
  <c r="D514" i="1"/>
  <c r="K496" i="1"/>
  <c r="J496" i="1"/>
  <c r="I496" i="1"/>
  <c r="H496" i="1"/>
  <c r="G496" i="1"/>
  <c r="F496" i="1"/>
  <c r="E496" i="1"/>
  <c r="L510" i="1" l="1"/>
  <c r="K510" i="1"/>
  <c r="I510" i="1"/>
  <c r="G510" i="1"/>
  <c r="F510" i="1"/>
  <c r="E510" i="1"/>
  <c r="H510" i="1" l="1"/>
  <c r="J510" i="1"/>
  <c r="D512" i="1"/>
  <c r="N511" i="1"/>
  <c r="D511" i="1"/>
  <c r="N513" i="1"/>
  <c r="D513" i="1"/>
  <c r="D510" i="1"/>
  <c r="N512" i="1" l="1"/>
  <c r="L496" i="1"/>
  <c r="D500" i="1" l="1"/>
  <c r="M500" i="1"/>
  <c r="D503" i="1"/>
  <c r="M503" i="1"/>
  <c r="D504" i="1"/>
  <c r="M504" i="1"/>
  <c r="D497" i="1"/>
  <c r="D498" i="1"/>
  <c r="M498" i="1"/>
  <c r="D508" i="1"/>
  <c r="M508" i="1"/>
  <c r="D501" i="1"/>
  <c r="M501" i="1"/>
  <c r="D506" i="1"/>
  <c r="M506" i="1"/>
  <c r="D507" i="1"/>
  <c r="M507" i="1"/>
  <c r="D499" i="1"/>
  <c r="M499" i="1"/>
  <c r="N510" i="1"/>
  <c r="N503" i="1"/>
  <c r="N504" i="1"/>
  <c r="N500" i="1"/>
  <c r="N506" i="1"/>
  <c r="N501" i="1"/>
  <c r="N508" i="1"/>
  <c r="N507" i="1"/>
  <c r="M497" i="1" l="1"/>
  <c r="D505" i="1" l="1"/>
  <c r="M505" i="1"/>
  <c r="D502" i="1"/>
  <c r="N502" i="1"/>
  <c r="D496" i="1"/>
  <c r="N505" i="1"/>
  <c r="M502" i="1" l="1"/>
  <c r="M496" i="1" l="1"/>
  <c r="N497" i="1"/>
  <c r="N498" i="1"/>
  <c r="N499" i="1"/>
  <c r="M494" i="1"/>
  <c r="L494" i="1"/>
  <c r="K494" i="1"/>
  <c r="J494" i="1"/>
  <c r="I494" i="1"/>
  <c r="H494" i="1"/>
  <c r="G494" i="1"/>
  <c r="F494" i="1"/>
  <c r="E494" i="1"/>
  <c r="M493" i="1"/>
  <c r="L493" i="1"/>
  <c r="K493" i="1"/>
  <c r="J493" i="1"/>
  <c r="I493" i="1"/>
  <c r="H493" i="1"/>
  <c r="G493" i="1"/>
  <c r="F493" i="1"/>
  <c r="E493" i="1"/>
  <c r="M492" i="1"/>
  <c r="L492" i="1"/>
  <c r="K492" i="1"/>
  <c r="J492" i="1"/>
  <c r="I492" i="1"/>
  <c r="H492" i="1"/>
  <c r="G492" i="1"/>
  <c r="F492" i="1"/>
  <c r="E492" i="1"/>
  <c r="N496" i="1" l="1"/>
  <c r="L482" i="1"/>
  <c r="K482" i="1"/>
  <c r="J482" i="1"/>
  <c r="I482" i="1"/>
  <c r="H482" i="1"/>
  <c r="G482" i="1"/>
  <c r="M482" i="1"/>
  <c r="F482" i="1"/>
  <c r="E482" i="1"/>
  <c r="D494" i="1"/>
  <c r="D493" i="1"/>
  <c r="D492" i="1"/>
  <c r="D491" i="1"/>
  <c r="D490" i="1"/>
  <c r="D485" i="1" l="1"/>
  <c r="D486" i="1"/>
  <c r="D487" i="1"/>
  <c r="D484" i="1"/>
  <c r="D488" i="1"/>
  <c r="K491" i="1"/>
  <c r="K490" i="1"/>
  <c r="K489" i="1"/>
  <c r="K488" i="1"/>
  <c r="K487" i="1"/>
  <c r="K486" i="1"/>
  <c r="K485" i="1"/>
  <c r="K484" i="1"/>
  <c r="K483" i="1"/>
  <c r="J491" i="1"/>
  <c r="J490" i="1"/>
  <c r="J489" i="1"/>
  <c r="J488" i="1"/>
  <c r="J487" i="1"/>
  <c r="J486" i="1"/>
  <c r="J485" i="1"/>
  <c r="J484" i="1"/>
  <c r="J483" i="1"/>
  <c r="I491" i="1"/>
  <c r="I490" i="1"/>
  <c r="I489" i="1"/>
  <c r="I488" i="1"/>
  <c r="I487" i="1"/>
  <c r="I486" i="1"/>
  <c r="I485" i="1"/>
  <c r="M491" i="1"/>
  <c r="L491" i="1"/>
  <c r="H491" i="1"/>
  <c r="G491" i="1"/>
  <c r="F491" i="1"/>
  <c r="E491" i="1"/>
  <c r="M490" i="1"/>
  <c r="L490" i="1"/>
  <c r="H490" i="1"/>
  <c r="G490" i="1"/>
  <c r="F490" i="1"/>
  <c r="E490" i="1"/>
  <c r="M489" i="1"/>
  <c r="L489" i="1"/>
  <c r="H489" i="1"/>
  <c r="G489" i="1"/>
  <c r="F489" i="1"/>
  <c r="E489" i="1"/>
  <c r="I483" i="1"/>
  <c r="N494" i="1" l="1"/>
  <c r="N493" i="1"/>
  <c r="N492" i="1"/>
  <c r="D489" i="1"/>
  <c r="M485" i="1"/>
  <c r="M484" i="1"/>
  <c r="M483" i="1"/>
  <c r="F487" i="1"/>
  <c r="F488" i="1"/>
  <c r="E487" i="1"/>
  <c r="E486" i="1"/>
  <c r="E485" i="1"/>
  <c r="E484" i="1"/>
  <c r="E483" i="1"/>
  <c r="M488" i="1"/>
  <c r="L488" i="1"/>
  <c r="H488" i="1"/>
  <c r="G488" i="1"/>
  <c r="E488" i="1"/>
  <c r="M487" i="1"/>
  <c r="L487" i="1"/>
  <c r="H487" i="1"/>
  <c r="G487" i="1"/>
  <c r="M486" i="1"/>
  <c r="L486" i="1"/>
  <c r="H486" i="1"/>
  <c r="G486" i="1"/>
  <c r="F486" i="1"/>
  <c r="N491" i="1" l="1"/>
  <c r="N489" i="1"/>
  <c r="N490" i="1"/>
  <c r="N487" i="1"/>
  <c r="N488" i="1" l="1"/>
  <c r="N486" i="1"/>
  <c r="L484" i="1"/>
  <c r="L483" i="1"/>
  <c r="L485" i="1"/>
  <c r="H485" i="1"/>
  <c r="G485" i="1"/>
  <c r="F485" i="1"/>
  <c r="I484" i="1"/>
  <c r="H484" i="1"/>
  <c r="G484" i="1"/>
  <c r="F484" i="1"/>
  <c r="H483" i="1"/>
  <c r="G483" i="1"/>
  <c r="F483" i="1"/>
  <c r="D483" i="1" l="1"/>
  <c r="D482" i="1" l="1"/>
  <c r="N484" i="1"/>
  <c r="N485" i="1"/>
  <c r="N483" i="1" l="1"/>
  <c r="N482" i="1" l="1"/>
  <c r="D3" i="1" l="1"/>
  <c r="N9" i="1"/>
  <c r="N12" i="1"/>
  <c r="D14" i="1"/>
  <c r="F14" i="1"/>
  <c r="J14" i="1"/>
  <c r="B15" i="1"/>
  <c r="C15" i="1"/>
  <c r="E15" i="1"/>
  <c r="G15" i="1"/>
  <c r="H15" i="1"/>
  <c r="I15" i="1"/>
  <c r="L15" i="1"/>
  <c r="N15" i="1"/>
  <c r="B16" i="1"/>
  <c r="C16" i="1"/>
  <c r="E16" i="1"/>
  <c r="G16" i="1"/>
  <c r="H16" i="1"/>
  <c r="I16" i="1"/>
  <c r="L16" i="1"/>
  <c r="B17" i="1"/>
  <c r="C17" i="1"/>
  <c r="E17" i="1"/>
  <c r="K17" i="1"/>
  <c r="L17" i="1"/>
  <c r="B18" i="1"/>
  <c r="C18" i="1"/>
  <c r="B19" i="1"/>
  <c r="C19" i="1"/>
  <c r="E19" i="1"/>
  <c r="G19" i="1"/>
  <c r="H19" i="1"/>
  <c r="K19" i="1"/>
  <c r="L19" i="1"/>
  <c r="K20" i="1"/>
  <c r="B21" i="1"/>
  <c r="C21" i="1"/>
  <c r="E21" i="1"/>
  <c r="F21" i="1"/>
  <c r="G21" i="1"/>
  <c r="H21" i="1"/>
  <c r="J21" i="1"/>
  <c r="K21" i="1"/>
  <c r="L21" i="1"/>
  <c r="M21" i="1"/>
  <c r="B22" i="1"/>
  <c r="C22" i="1"/>
  <c r="E22" i="1"/>
  <c r="F22" i="1"/>
  <c r="G22" i="1"/>
  <c r="H22" i="1"/>
  <c r="I22" i="1"/>
  <c r="J22" i="1"/>
  <c r="L22" i="1"/>
  <c r="M22" i="1"/>
  <c r="B23" i="1"/>
  <c r="C23" i="1"/>
  <c r="E23" i="1"/>
  <c r="F23" i="1"/>
  <c r="G23" i="1"/>
  <c r="H23" i="1"/>
  <c r="I23" i="1"/>
  <c r="J23" i="1"/>
  <c r="K23" i="1"/>
  <c r="L23" i="1"/>
  <c r="M23" i="1"/>
  <c r="B24" i="1"/>
  <c r="C24" i="1"/>
  <c r="E24" i="1"/>
  <c r="F24" i="1"/>
  <c r="G24" i="1"/>
  <c r="H24" i="1"/>
  <c r="I24" i="1"/>
  <c r="J24" i="1"/>
  <c r="K24" i="1"/>
  <c r="L24" i="1"/>
  <c r="M24" i="1"/>
  <c r="B25" i="1"/>
  <c r="C25" i="1"/>
  <c r="E25" i="1"/>
  <c r="F25" i="1"/>
  <c r="G25" i="1"/>
  <c r="H25" i="1"/>
  <c r="I25" i="1"/>
  <c r="J25" i="1"/>
  <c r="K25" i="1"/>
  <c r="L25" i="1"/>
  <c r="M25" i="1"/>
  <c r="B26" i="1"/>
  <c r="C26" i="1"/>
  <c r="B27" i="1"/>
  <c r="C27" i="1"/>
  <c r="O201" i="1"/>
  <c r="C20" i="1" l="1"/>
  <c r="F19" i="1"/>
  <c r="J20" i="1"/>
  <c r="N16" i="1"/>
  <c r="H20" i="1"/>
  <c r="D18" i="1"/>
  <c r="D22" i="1"/>
  <c r="D15" i="1"/>
  <c r="L27" i="1"/>
  <c r="J27" i="1"/>
  <c r="H27" i="1"/>
  <c r="F27" i="1"/>
  <c r="M26" i="1"/>
  <c r="K26" i="1"/>
  <c r="I26" i="1"/>
  <c r="G26" i="1"/>
  <c r="E26" i="1"/>
  <c r="M27" i="1"/>
  <c r="K27" i="1"/>
  <c r="I27" i="1"/>
  <c r="G27" i="1"/>
  <c r="E27" i="1"/>
  <c r="L26" i="1"/>
  <c r="J26" i="1"/>
  <c r="H26" i="1"/>
  <c r="F26" i="1"/>
  <c r="M14" i="1"/>
  <c r="E20" i="1"/>
  <c r="N23" i="1"/>
  <c r="F17" i="1"/>
  <c r="N24" i="1"/>
  <c r="D24" i="1"/>
  <c r="D21" i="1"/>
  <c r="G17" i="1"/>
  <c r="D25" i="1"/>
  <c r="D23" i="1"/>
  <c r="G20" i="1"/>
  <c r="F20" i="1"/>
  <c r="D19" i="1"/>
  <c r="J19" i="1"/>
  <c r="E18" i="1"/>
  <c r="L18" i="1"/>
  <c r="K18" i="1"/>
  <c r="F18" i="1"/>
  <c r="D17" i="1"/>
  <c r="M16" i="1"/>
  <c r="F16" i="1"/>
  <c r="F15" i="1"/>
  <c r="K22" i="1"/>
  <c r="L20" i="1"/>
  <c r="M20" i="1"/>
  <c r="B20" i="1"/>
  <c r="H18" i="1"/>
  <c r="J18" i="1"/>
  <c r="G18" i="1"/>
  <c r="H17" i="1"/>
  <c r="J17" i="1"/>
  <c r="D16" i="1"/>
  <c r="J16" i="1"/>
  <c r="J15" i="1"/>
  <c r="M19" i="1"/>
  <c r="D27" i="1" l="1"/>
  <c r="D20" i="1"/>
  <c r="D26" i="1"/>
  <c r="N17" i="1"/>
  <c r="N22" i="1"/>
  <c r="N26" i="1"/>
  <c r="N19" i="1"/>
  <c r="N21" i="1"/>
  <c r="M15" i="1"/>
  <c r="N18" i="1"/>
  <c r="N25" i="1"/>
  <c r="N27" i="1" l="1"/>
  <c r="M511" i="1" l="1"/>
  <c r="M510" i="1"/>
</calcChain>
</file>

<file path=xl/sharedStrings.xml><?xml version="1.0" encoding="utf-8"?>
<sst xmlns="http://schemas.openxmlformats.org/spreadsheetml/2006/main" count="514" uniqueCount="114">
  <si>
    <t>VOLUMEN</t>
  </si>
  <si>
    <t>Antimonio</t>
  </si>
  <si>
    <t>Plomo</t>
  </si>
  <si>
    <t>Zinc</t>
  </si>
  <si>
    <t>Cobre</t>
  </si>
  <si>
    <t>Plata</t>
  </si>
  <si>
    <t>Oro</t>
  </si>
  <si>
    <t>Aleaciones</t>
  </si>
  <si>
    <t>TOTAL</t>
  </si>
  <si>
    <t>Metálico</t>
  </si>
  <si>
    <t xml:space="preserve"> 1990</t>
  </si>
  <si>
    <t xml:space="preserve"> 1991</t>
  </si>
  <si>
    <t xml:space="preserve"> 1992</t>
  </si>
  <si>
    <t>ENE96(p)</t>
  </si>
  <si>
    <t>FEB96(p)</t>
  </si>
  <si>
    <t>MAR96(p)</t>
  </si>
  <si>
    <t>ABR96(p)</t>
  </si>
  <si>
    <t>MAY96(p)</t>
  </si>
  <si>
    <t>JUN96(p)</t>
  </si>
  <si>
    <t>JUL96(p)</t>
  </si>
  <si>
    <t>AGO96(p)</t>
  </si>
  <si>
    <t>SEP96(p)</t>
  </si>
  <si>
    <t>OCT96(p)</t>
  </si>
  <si>
    <t>NOV96(p)</t>
  </si>
  <si>
    <t>DIC96(p)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</si>
  <si>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</si>
  <si>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</si>
  <si>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</si>
  <si>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</si>
  <si>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</si>
  <si>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</si>
  <si>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</si>
  <si>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</si>
  <si>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</si>
  <si>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</si>
  <si>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</si>
  <si>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</si>
  <si>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 s t a ñ o</t>
  </si>
  <si>
    <t>EXPORTACIÓN DE MINERALES</t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</si>
  <si>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</si>
  <si>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</si>
  <si>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</si>
  <si>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</si>
  <si>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</si>
  <si>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</si>
  <si>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</si>
  <si>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</si>
  <si>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</si>
  <si>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</si>
  <si>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</si>
  <si>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</si>
  <si>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t>PERÍODO</t>
  </si>
  <si>
    <t>Concen-</t>
  </si>
  <si>
    <t>trado</t>
  </si>
  <si>
    <t>Total</t>
  </si>
  <si>
    <r>
      <t xml:space="preserve"> Otros</t>
    </r>
    <r>
      <rPr>
        <b/>
        <vertAlign val="superscript"/>
        <sz val="12"/>
        <color indexed="8"/>
        <rFont val="Arial"/>
        <family val="2"/>
      </rPr>
      <t xml:space="preserve"> (1)</t>
    </r>
  </si>
  <si>
    <t xml:space="preserve">           JUN</t>
  </si>
  <si>
    <t>Wólfram</t>
  </si>
  <si>
    <t xml:space="preserve">           JUL</t>
  </si>
  <si>
    <t xml:space="preserve">           AGO</t>
  </si>
  <si>
    <t xml:space="preserve">           SEP</t>
  </si>
  <si>
    <t>FUENTE:</t>
  </si>
  <si>
    <t>ELABORACIÓN:</t>
  </si>
  <si>
    <t>NOTAS:</t>
  </si>
  <si>
    <t>2004</t>
  </si>
  <si>
    <t>(En toneladas métricas)</t>
  </si>
  <si>
    <r>
      <t>2013</t>
    </r>
    <r>
      <rPr>
        <vertAlign val="superscript"/>
        <sz val="11"/>
        <color indexed="8"/>
        <rFont val="Arial"/>
        <family val="2"/>
      </rPr>
      <t>(p)</t>
    </r>
  </si>
  <si>
    <r>
      <t>1998</t>
    </r>
    <r>
      <rPr>
        <vertAlign val="superscript"/>
        <sz val="11"/>
        <color indexed="8"/>
        <rFont val="Arial"/>
        <family val="2"/>
      </rPr>
      <t xml:space="preserve"> (p)</t>
    </r>
  </si>
  <si>
    <r>
      <t>2000</t>
    </r>
    <r>
      <rPr>
        <vertAlign val="superscript"/>
        <sz val="11"/>
        <color indexed="8"/>
        <rFont val="Arial"/>
        <family val="2"/>
      </rPr>
      <t xml:space="preserve"> (p)</t>
    </r>
  </si>
  <si>
    <r>
      <t>2003</t>
    </r>
    <r>
      <rPr>
        <vertAlign val="superscript"/>
        <sz val="11"/>
        <color indexed="8"/>
        <rFont val="Arial"/>
        <family val="2"/>
      </rPr>
      <t xml:space="preserve"> (p)</t>
    </r>
  </si>
  <si>
    <t xml:space="preserve">           OCT</t>
  </si>
  <si>
    <t xml:space="preserve">           NOV</t>
  </si>
  <si>
    <t xml:space="preserve">           DIC</t>
  </si>
  <si>
    <t>ENE(p)</t>
  </si>
  <si>
    <t>FEB(p)</t>
  </si>
  <si>
    <t>MAR(p)</t>
  </si>
  <si>
    <t>TRIM I</t>
  </si>
  <si>
    <t>ABR(p)</t>
  </si>
  <si>
    <t>MAY(p)</t>
  </si>
  <si>
    <t>JUN(p)</t>
  </si>
  <si>
    <t>TRIM II</t>
  </si>
  <si>
    <t>SEM I</t>
  </si>
  <si>
    <t>Valor total de minerales</t>
  </si>
  <si>
    <t>Estaño (c)</t>
  </si>
  <si>
    <t xml:space="preserve">    Volumen(T.M.)</t>
  </si>
  <si>
    <t>Estaño (m)</t>
  </si>
  <si>
    <t>Wolfram</t>
  </si>
  <si>
    <t xml:space="preserve">    Volumen(ooo T.M.)</t>
  </si>
  <si>
    <t xml:space="preserve">    Volumen( T.M.)</t>
  </si>
  <si>
    <t xml:space="preserve">    Volumen(kilos finos)</t>
  </si>
  <si>
    <t>Otros metales</t>
  </si>
  <si>
    <t>Volumen</t>
  </si>
  <si>
    <t>Volumen(T.M.)</t>
  </si>
  <si>
    <t>SEM I normalizado</t>
  </si>
  <si>
    <t>JUL(p)</t>
  </si>
  <si>
    <t>AGO(p)</t>
  </si>
  <si>
    <t>SEP(p)</t>
  </si>
  <si>
    <t>TRIM III</t>
  </si>
  <si>
    <t>ENE-SEP</t>
  </si>
  <si>
    <t>OCT(p)</t>
  </si>
  <si>
    <t>NOV(p)</t>
  </si>
  <si>
    <t>DIC(p)</t>
  </si>
  <si>
    <t>TRIM IV</t>
  </si>
  <si>
    <t>2014 (p)</t>
  </si>
  <si>
    <t>Volumen(ooo T.M.)</t>
  </si>
  <si>
    <t>Volumen (T.M.)</t>
  </si>
  <si>
    <r>
      <t>2014</t>
    </r>
    <r>
      <rPr>
        <vertAlign val="superscript"/>
        <sz val="11"/>
        <color indexed="8"/>
        <rFont val="Arial"/>
        <family val="2"/>
      </rPr>
      <t>(p)</t>
    </r>
  </si>
  <si>
    <r>
      <t>2014</t>
    </r>
    <r>
      <rPr>
        <vertAlign val="superscript"/>
        <sz val="11"/>
        <color indexed="8"/>
        <rFont val="Arial"/>
        <family val="2"/>
      </rPr>
      <t xml:space="preserve"> p</t>
    </r>
  </si>
  <si>
    <r>
      <t>2015</t>
    </r>
    <r>
      <rPr>
        <vertAlign val="superscript"/>
        <sz val="11"/>
        <color indexed="8"/>
        <rFont val="Arial"/>
        <family val="2"/>
      </rPr>
      <t xml:space="preserve"> p (2)</t>
    </r>
  </si>
  <si>
    <t>(2) Datos para 2015 actualizados al mes de febrero de 2016</t>
  </si>
  <si>
    <t>ADUANA NACIONAL. - INTITUTO NACIONAL DE ESTADISTICA</t>
  </si>
  <si>
    <t>BANCO CENTRAL DE BOLIVIA - ASESORÍA DE POLÍTICA ECONÓMICA - SECTOR EXTERNO</t>
  </si>
  <si>
    <t>(1) Incluye sal, yeso, cadmio, hierro, ulexita, calcita, manganeso, baritina, tantalita y otros minerales no tradicionales</t>
  </si>
  <si>
    <t>(p) Cifras preliminares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</si>
</sst>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"/>
    <numFmt numFmtId="165" formatCode="#,##0.000_);\(#,##0.000\)"/>
    <numFmt numFmtId="166" formatCode="0_);\(0\)"/>
    <numFmt numFmtId="167" formatCode="#,##0.0000_);\(#,##0.0000\)"/>
    <numFmt numFmtId="168" formatCode="#,##0.0"/>
    <numFmt numFmtId="169" formatCode="#,##0.000000\ _p_t_a;\-#,##0.000000\ _p_t_a"/>
    <numFmt numFmtId="170" formatCode="#,##0.0000000\ _p_t_a;\-#,##0.0000000\ _p_t_a"/>
    <numFmt numFmtId="171" formatCode="#,##0.00000000000\ _p_t_a;\-#,##0.00000000000\ _p_t_a"/>
    <numFmt numFmtId="172" formatCode="#,##0.0\ _B_s;\-#,##0.0\ _B_s"/>
    <numFmt numFmtId="173" formatCode="#,##0.00000\ _B_s;\-#,##0.00000\ _B_s"/>
    <numFmt numFmtId="174" formatCode="#,##0.000000\ _B_s;\-#,##0.000000\ _B_s"/>
    <numFmt numFmtId="175" formatCode="#,##0.00000000\ _B_s;\-#,##0.00000000\ _B_s"/>
    <numFmt numFmtId="176" formatCode="#,##0.000000000\ _B_s;\-#,##0.000000000\ _B_s"/>
  </numFmts>
  <fonts count="32" x14ac:knownFonts="1">
    <font>
      <sz val="12"/>
      <name val="Courier"/>
    </font>
    <font>
      <sz val="1"/>
      <color indexed="8"/>
      <name val="Courier"/>
      <family val="3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2"/>
      <name val="Courier"/>
      <family val="3"/>
    </font>
    <font>
      <b/>
      <vertAlign val="superscript"/>
      <sz val="12"/>
      <color indexed="8"/>
      <name val="Arial"/>
      <family val="2"/>
    </font>
    <font>
      <sz val="20"/>
      <name val="Times New Roman"/>
      <family val="1"/>
    </font>
    <font>
      <sz val="18"/>
      <name val="Times New Roman"/>
      <family val="1"/>
    </font>
    <font>
      <sz val="15"/>
      <name val="Times New Roman"/>
      <family val="1"/>
    </font>
    <font>
      <sz val="12"/>
      <color indexed="8"/>
      <name val="Arial"/>
      <family val="2"/>
    </font>
    <font>
      <sz val="12"/>
      <name val="Arial"/>
      <family val="2"/>
    </font>
    <font>
      <vertAlign val="superscript"/>
      <sz val="11"/>
      <color indexed="8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name val="Courier"/>
      <family val="3"/>
    </font>
    <font>
      <b/>
      <sz val="12"/>
      <name val="Calibri"/>
      <family val="2"/>
    </font>
    <font>
      <b/>
      <sz val="8"/>
      <name val="Calibri"/>
      <family val="2"/>
    </font>
    <font>
      <b/>
      <sz val="15"/>
      <color indexed="8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b/>
      <sz val="20"/>
      <color indexed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37" fontId="0" fillId="0" borderId="0"/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  <xf numFmtId="164" fontId="1" fillId="0" borderId="0">
      <protection locked="0"/>
    </xf>
  </cellStyleXfs>
  <cellXfs count="153">
    <xf numFmtId="37" fontId="0" fillId="0" borderId="0" xfId="0"/>
    <xf numFmtId="37" fontId="2" fillId="0" borderId="0" xfId="0" applyFont="1" applyFill="1" applyAlignment="1" applyProtection="1"/>
    <xf numFmtId="37" fontId="2" fillId="0" borderId="0" xfId="0" applyFont="1" applyFill="1"/>
    <xf numFmtId="37" fontId="2" fillId="0" borderId="0" xfId="0" applyNumberFormat="1" applyFont="1" applyFill="1" applyProtection="1"/>
    <xf numFmtId="37" fontId="3" fillId="0" borderId="0" xfId="0" applyFont="1"/>
    <xf numFmtId="37" fontId="3" fillId="0" borderId="0" xfId="0" applyFont="1" applyAlignment="1">
      <alignment vertical="center"/>
    </xf>
    <xf numFmtId="37" fontId="4" fillId="0" borderId="1" xfId="0" applyNumberFormat="1" applyFont="1" applyFill="1" applyBorder="1" applyAlignment="1" applyProtection="1">
      <alignment horizontal="right" vertical="center"/>
    </xf>
    <xf numFmtId="37" fontId="6" fillId="0" borderId="3" xfId="0" applyFont="1" applyFill="1" applyBorder="1" applyAlignment="1" applyProtection="1">
      <alignment horizontal="centerContinuous" vertical="center"/>
    </xf>
    <xf numFmtId="37" fontId="4" fillId="0" borderId="4" xfId="0" applyFont="1" applyFill="1" applyBorder="1" applyAlignment="1" applyProtection="1">
      <alignment horizontal="left" vertical="center"/>
    </xf>
    <xf numFmtId="37" fontId="4" fillId="0" borderId="5" xfId="0" applyFont="1" applyFill="1" applyBorder="1" applyAlignment="1" applyProtection="1">
      <alignment horizontal="left" vertical="center"/>
    </xf>
    <xf numFmtId="166" fontId="4" fillId="0" borderId="4" xfId="0" applyNumberFormat="1" applyFont="1" applyFill="1" applyBorder="1" applyAlignment="1" applyProtection="1">
      <alignment horizontal="left" vertical="center"/>
    </xf>
    <xf numFmtId="166" fontId="4" fillId="0" borderId="4" xfId="0" applyNumberFormat="1" applyFont="1" applyFill="1" applyBorder="1" applyAlignment="1">
      <alignment horizontal="left" vertical="center"/>
    </xf>
    <xf numFmtId="3" fontId="4" fillId="0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 applyProtection="1">
      <alignment horizontal="center" vertical="center"/>
    </xf>
    <xf numFmtId="3" fontId="5" fillId="0" borderId="0" xfId="0" applyNumberFormat="1" applyFont="1" applyAlignment="1" applyProtection="1">
      <alignment horizontal="center"/>
    </xf>
    <xf numFmtId="39" fontId="5" fillId="0" borderId="0" xfId="0" applyNumberFormat="1" applyFont="1" applyAlignment="1" applyProtection="1">
      <alignment horizontal="center" vertical="center"/>
    </xf>
    <xf numFmtId="3" fontId="4" fillId="0" borderId="7" xfId="0" applyNumberFormat="1" applyFont="1" applyFill="1" applyBorder="1" applyAlignment="1" applyProtection="1">
      <alignment horizontal="right" vertical="center"/>
    </xf>
    <xf numFmtId="3" fontId="4" fillId="0" borderId="0" xfId="0" applyNumberFormat="1" applyFont="1" applyFill="1" applyBorder="1" applyAlignment="1" applyProtection="1">
      <alignment horizontal="right" vertical="center"/>
    </xf>
    <xf numFmtId="168" fontId="4" fillId="0" borderId="0" xfId="0" applyNumberFormat="1" applyFont="1" applyFill="1" applyBorder="1" applyAlignment="1" applyProtection="1">
      <alignment horizontal="right" vertical="center"/>
    </xf>
    <xf numFmtId="37" fontId="2" fillId="0" borderId="0" xfId="0" applyFont="1" applyFill="1" applyBorder="1" applyAlignment="1">
      <alignment vertical="center"/>
    </xf>
    <xf numFmtId="37" fontId="2" fillId="0" borderId="0" xfId="0" applyFont="1" applyFill="1" applyBorder="1" applyAlignment="1" applyProtection="1"/>
    <xf numFmtId="37" fontId="2" fillId="0" borderId="0" xfId="0" applyNumberFormat="1" applyFont="1" applyFill="1" applyBorder="1" applyProtection="1"/>
    <xf numFmtId="37" fontId="2" fillId="0" borderId="0" xfId="0" applyFont="1" applyFill="1" applyBorder="1"/>
    <xf numFmtId="37" fontId="4" fillId="0" borderId="0" xfId="0" applyFont="1" applyFill="1" applyBorder="1" applyAlignment="1" applyProtection="1">
      <alignment horizontal="right" vertical="center"/>
    </xf>
    <xf numFmtId="37" fontId="4" fillId="0" borderId="0" xfId="0" applyNumberFormat="1" applyFont="1" applyFill="1" applyBorder="1" applyAlignment="1" applyProtection="1">
      <alignment horizontal="right" vertical="center"/>
    </xf>
    <xf numFmtId="167" fontId="4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Border="1" applyAlignment="1" applyProtection="1">
      <alignment horizontal="right" vertical="center"/>
    </xf>
    <xf numFmtId="3" fontId="5" fillId="0" borderId="0" xfId="0" applyNumberFormat="1" applyFont="1" applyBorder="1" applyAlignment="1" applyProtection="1">
      <alignment horizontal="right"/>
    </xf>
    <xf numFmtId="3" fontId="5" fillId="0" borderId="0" xfId="0" applyNumberFormat="1" applyFont="1" applyBorder="1" applyAlignment="1">
      <alignment horizontal="right"/>
    </xf>
    <xf numFmtId="37" fontId="4" fillId="0" borderId="8" xfId="0" applyFont="1" applyFill="1" applyBorder="1" applyAlignment="1" applyProtection="1">
      <alignment vertical="center"/>
    </xf>
    <xf numFmtId="3" fontId="5" fillId="0" borderId="9" xfId="0" applyNumberFormat="1" applyFont="1" applyBorder="1" applyAlignment="1" applyProtection="1">
      <alignment horizontal="right" vertical="center"/>
    </xf>
    <xf numFmtId="3" fontId="5" fillId="0" borderId="9" xfId="0" applyNumberFormat="1" applyFont="1" applyBorder="1" applyAlignment="1" applyProtection="1">
      <alignment horizontal="right"/>
    </xf>
    <xf numFmtId="3" fontId="5" fillId="0" borderId="9" xfId="0" applyNumberFormat="1" applyFont="1" applyBorder="1" applyAlignment="1">
      <alignment horizontal="right"/>
    </xf>
    <xf numFmtId="168" fontId="5" fillId="0" borderId="9" xfId="0" applyNumberFormat="1" applyFont="1" applyBorder="1" applyAlignment="1" applyProtection="1">
      <alignment horizontal="right" vertical="center"/>
    </xf>
    <xf numFmtId="37" fontId="6" fillId="0" borderId="10" xfId="0" applyFont="1" applyFill="1" applyBorder="1" applyAlignment="1" applyProtection="1">
      <alignment horizontal="centerContinuous" vertical="center"/>
    </xf>
    <xf numFmtId="3" fontId="5" fillId="0" borderId="7" xfId="0" applyNumberFormat="1" applyFont="1" applyBorder="1" applyAlignment="1" applyProtection="1">
      <alignment horizontal="right"/>
    </xf>
    <xf numFmtId="37" fontId="0" fillId="0" borderId="0" xfId="0" applyBorder="1"/>
    <xf numFmtId="37" fontId="3" fillId="0" borderId="0" xfId="0" applyFont="1" applyBorder="1" applyAlignment="1">
      <alignment vertical="center"/>
    </xf>
    <xf numFmtId="37" fontId="2" fillId="0" borderId="0" xfId="0" applyFont="1" applyFill="1" applyBorder="1" applyAlignment="1" applyProtection="1">
      <alignment vertical="center"/>
    </xf>
    <xf numFmtId="37" fontId="3" fillId="0" borderId="0" xfId="0" applyFont="1" applyBorder="1"/>
    <xf numFmtId="170" fontId="3" fillId="0" borderId="0" xfId="0" applyNumberFormat="1" applyFont="1" applyBorder="1" applyAlignment="1">
      <alignment vertical="center"/>
    </xf>
    <xf numFmtId="169" fontId="3" fillId="0" borderId="0" xfId="0" applyNumberFormat="1" applyFont="1" applyBorder="1" applyAlignment="1">
      <alignment vertical="center"/>
    </xf>
    <xf numFmtId="37" fontId="9" fillId="0" borderId="0" xfId="0" applyFont="1"/>
    <xf numFmtId="37" fontId="10" fillId="0" borderId="0" xfId="0" applyFont="1"/>
    <xf numFmtId="49" fontId="4" fillId="0" borderId="4" xfId="0" applyNumberFormat="1" applyFont="1" applyFill="1" applyBorder="1" applyAlignment="1" applyProtection="1">
      <alignment horizontal="left" vertical="center"/>
    </xf>
    <xf numFmtId="3" fontId="5" fillId="0" borderId="0" xfId="0" applyNumberFormat="1" applyFont="1" applyFill="1" applyBorder="1" applyAlignment="1" applyProtection="1">
      <alignment horizontal="right" vertical="center"/>
    </xf>
    <xf numFmtId="3" fontId="5" fillId="0" borderId="0" xfId="0" applyNumberFormat="1" applyFont="1" applyFill="1" applyBorder="1" applyAlignment="1" applyProtection="1">
      <alignment horizontal="right"/>
    </xf>
    <xf numFmtId="37" fontId="11" fillId="0" borderId="0" xfId="0" applyFont="1"/>
    <xf numFmtId="37" fontId="11" fillId="0" borderId="0" xfId="0" applyFont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3" fillId="0" borderId="0" xfId="0" applyNumberFormat="1" applyFont="1" applyBorder="1" applyAlignment="1">
      <alignment vertical="center"/>
    </xf>
    <xf numFmtId="174" fontId="3" fillId="0" borderId="0" xfId="0" applyNumberFormat="1" applyFont="1" applyAlignment="1">
      <alignment vertical="center"/>
    </xf>
    <xf numFmtId="173" fontId="3" fillId="0" borderId="0" xfId="0" applyNumberFormat="1" applyFont="1" applyBorder="1" applyAlignment="1">
      <alignment vertical="center"/>
    </xf>
    <xf numFmtId="175" fontId="3" fillId="0" borderId="0" xfId="0" applyNumberFormat="1" applyFont="1"/>
    <xf numFmtId="176" fontId="3" fillId="0" borderId="0" xfId="0" applyNumberFormat="1" applyFont="1"/>
    <xf numFmtId="172" fontId="2" fillId="0" borderId="0" xfId="0" applyNumberFormat="1" applyFont="1" applyFill="1"/>
    <xf numFmtId="3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Border="1" applyAlignment="1" applyProtection="1">
      <alignment horizontal="right"/>
    </xf>
    <xf numFmtId="37" fontId="3" fillId="0" borderId="0" xfId="0" applyNumberFormat="1" applyFont="1" applyBorder="1" applyAlignment="1">
      <alignment horizontal="right" vertical="center"/>
    </xf>
    <xf numFmtId="172" fontId="3" fillId="0" borderId="0" xfId="0" applyNumberFormat="1" applyFont="1" applyAlignment="1">
      <alignment vertical="center"/>
    </xf>
    <xf numFmtId="168" fontId="5" fillId="2" borderId="0" xfId="0" applyNumberFormat="1" applyFont="1" applyFill="1" applyBorder="1" applyAlignment="1" applyProtection="1">
      <alignment horizontal="right"/>
    </xf>
    <xf numFmtId="3" fontId="2" fillId="0" borderId="0" xfId="0" applyNumberFormat="1" applyFont="1" applyFill="1" applyBorder="1"/>
    <xf numFmtId="37" fontId="12" fillId="0" borderId="0" xfId="0" applyFont="1" applyFill="1" applyBorder="1" applyProtection="1"/>
    <xf numFmtId="37" fontId="13" fillId="0" borderId="0" xfId="0" applyFont="1" applyBorder="1" applyProtection="1"/>
    <xf numFmtId="37" fontId="13" fillId="0" borderId="0" xfId="0" applyFont="1" applyFill="1" applyBorder="1" applyProtection="1"/>
    <xf numFmtId="37" fontId="13" fillId="0" borderId="0" xfId="0" applyFont="1" applyBorder="1"/>
    <xf numFmtId="37" fontId="13" fillId="2" borderId="0" xfId="0" applyNumberFormat="1" applyFont="1" applyFill="1" applyBorder="1" applyProtection="1"/>
    <xf numFmtId="166" fontId="4" fillId="0" borderId="0" xfId="0" applyNumberFormat="1" applyFont="1" applyFill="1" applyBorder="1" applyAlignment="1">
      <alignment horizontal="left" vertical="center"/>
    </xf>
    <xf numFmtId="37" fontId="4" fillId="0" borderId="0" xfId="0" applyFont="1" applyFill="1" applyBorder="1" applyAlignment="1" applyProtection="1">
      <alignment vertical="center"/>
    </xf>
    <xf numFmtId="37" fontId="6" fillId="0" borderId="6" xfId="0" applyFont="1" applyFill="1" applyBorder="1" applyAlignment="1" applyProtection="1">
      <alignment horizontal="center" vertical="center"/>
    </xf>
    <xf numFmtId="37" fontId="6" fillId="0" borderId="13" xfId="0" applyFont="1" applyFill="1" applyBorder="1" applyAlignment="1" applyProtection="1">
      <alignment horizontal="center" vertical="center"/>
    </xf>
    <xf numFmtId="39" fontId="3" fillId="0" borderId="0" xfId="0" applyNumberFormat="1" applyFont="1" applyAlignment="1">
      <alignment vertical="center"/>
    </xf>
    <xf numFmtId="49" fontId="4" fillId="0" borderId="4" xfId="0" applyNumberFormat="1" applyFont="1" applyFill="1" applyBorder="1" applyAlignment="1" applyProtection="1">
      <alignment horizontal="left"/>
    </xf>
    <xf numFmtId="168" fontId="5" fillId="0" borderId="0" xfId="0" applyNumberFormat="1" applyFont="1" applyFill="1" applyBorder="1" applyAlignment="1" applyProtection="1">
      <alignment horizontal="right"/>
    </xf>
    <xf numFmtId="37" fontId="4" fillId="0" borderId="4" xfId="0" applyFont="1" applyFill="1" applyBorder="1" applyAlignment="1" applyProtection="1">
      <alignment horizontal="left"/>
    </xf>
    <xf numFmtId="3" fontId="4" fillId="0" borderId="0" xfId="0" applyNumberFormat="1" applyFont="1" applyFill="1" applyBorder="1" applyAlignment="1" applyProtection="1">
      <alignment horizontal="right"/>
    </xf>
    <xf numFmtId="168" fontId="4" fillId="0" borderId="0" xfId="0" applyNumberFormat="1" applyFont="1" applyFill="1" applyBorder="1" applyAlignment="1" applyProtection="1">
      <alignment horizontal="right"/>
    </xf>
    <xf numFmtId="3" fontId="4" fillId="0" borderId="0" xfId="0" applyNumberFormat="1" applyFont="1" applyFill="1" applyBorder="1" applyAlignment="1">
      <alignment horizontal="right"/>
    </xf>
    <xf numFmtId="166" fontId="4" fillId="0" borderId="4" xfId="0" applyNumberFormat="1" applyFont="1" applyFill="1" applyBorder="1" applyAlignment="1">
      <alignment horizontal="center"/>
    </xf>
    <xf numFmtId="166" fontId="4" fillId="0" borderId="4" xfId="0" applyNumberFormat="1" applyFont="1" applyFill="1" applyBorder="1" applyAlignment="1">
      <alignment horizontal="left"/>
    </xf>
    <xf numFmtId="37" fontId="4" fillId="0" borderId="4" xfId="0" applyFont="1" applyFill="1" applyBorder="1" applyAlignment="1" applyProtection="1"/>
    <xf numFmtId="3" fontId="4" fillId="0" borderId="0" xfId="0" applyNumberFormat="1" applyFont="1" applyFill="1" applyBorder="1" applyAlignment="1" applyProtection="1"/>
    <xf numFmtId="168" fontId="4" fillId="0" borderId="0" xfId="0" applyNumberFormat="1" applyFont="1" applyFill="1" applyBorder="1" applyAlignment="1" applyProtection="1"/>
    <xf numFmtId="3" fontId="5" fillId="0" borderId="0" xfId="0" applyNumberFormat="1" applyFont="1" applyBorder="1" applyAlignment="1" applyProtection="1"/>
    <xf numFmtId="3" fontId="5" fillId="0" borderId="0" xfId="0" applyNumberFormat="1" applyFont="1" applyBorder="1" applyAlignment="1"/>
    <xf numFmtId="168" fontId="5" fillId="0" borderId="0" xfId="0" applyNumberFormat="1" applyFont="1" applyBorder="1" applyAlignment="1" applyProtection="1"/>
    <xf numFmtId="37" fontId="5" fillId="0" borderId="0" xfId="0" applyFont="1" applyAlignment="1"/>
    <xf numFmtId="3" fontId="4" fillId="0" borderId="11" xfId="0" applyNumberFormat="1" applyFont="1" applyFill="1" applyBorder="1" applyAlignment="1" applyProtection="1">
      <alignment horizontal="right"/>
    </xf>
    <xf numFmtId="37" fontId="6" fillId="0" borderId="5" xfId="0" applyNumberFormat="1" applyFont="1" applyFill="1" applyBorder="1" applyAlignment="1" applyProtection="1">
      <alignment horizontal="right" vertical="center"/>
    </xf>
    <xf numFmtId="37" fontId="6" fillId="0" borderId="4" xfId="0" applyFont="1" applyFill="1" applyBorder="1" applyAlignment="1" applyProtection="1">
      <alignment horizontal="right" vertical="center"/>
    </xf>
    <xf numFmtId="37" fontId="6" fillId="0" borderId="4" xfId="0" applyNumberFormat="1" applyFont="1" applyFill="1" applyBorder="1" applyAlignment="1" applyProtection="1">
      <alignment horizontal="right" vertical="center"/>
    </xf>
    <xf numFmtId="3" fontId="6" fillId="0" borderId="4" xfId="0" applyNumberFormat="1" applyFont="1" applyFill="1" applyBorder="1" applyAlignment="1" applyProtection="1">
      <alignment horizontal="right" vertical="center"/>
    </xf>
    <xf numFmtId="3" fontId="6" fillId="0" borderId="7" xfId="0" applyNumberFormat="1" applyFont="1" applyFill="1" applyBorder="1" applyAlignment="1" applyProtection="1">
      <alignment horizontal="right" vertical="center"/>
    </xf>
    <xf numFmtId="3" fontId="15" fillId="0" borderId="4" xfId="0" applyNumberFormat="1" applyFont="1" applyBorder="1" applyAlignment="1" applyProtection="1">
      <alignment horizontal="right" vertical="center"/>
    </xf>
    <xf numFmtId="3" fontId="15" fillId="0" borderId="4" xfId="0" applyNumberFormat="1" applyFont="1" applyBorder="1" applyAlignment="1" applyProtection="1">
      <alignment horizontal="right"/>
    </xf>
    <xf numFmtId="3" fontId="15" fillId="0" borderId="4" xfId="0" applyNumberFormat="1" applyFont="1" applyFill="1" applyBorder="1" applyAlignment="1" applyProtection="1">
      <alignment horizontal="right"/>
    </xf>
    <xf numFmtId="3" fontId="6" fillId="0" borderId="4" xfId="0" applyNumberFormat="1" applyFont="1" applyFill="1" applyBorder="1" applyAlignment="1" applyProtection="1">
      <alignment horizontal="right"/>
    </xf>
    <xf numFmtId="3" fontId="6" fillId="0" borderId="4" xfId="0" applyNumberFormat="1" applyFont="1" applyFill="1" applyBorder="1" applyAlignment="1">
      <alignment horizontal="right"/>
    </xf>
    <xf numFmtId="3" fontId="6" fillId="0" borderId="4" xfId="0" applyNumberFormat="1" applyFont="1" applyFill="1" applyBorder="1" applyAlignment="1" applyProtection="1"/>
    <xf numFmtId="37" fontId="15" fillId="0" borderId="0" xfId="0" applyFont="1" applyAlignment="1"/>
    <xf numFmtId="3" fontId="6" fillId="0" borderId="7" xfId="0" applyNumberFormat="1" applyFont="1" applyFill="1" applyBorder="1" applyAlignment="1">
      <alignment horizontal="right"/>
    </xf>
    <xf numFmtId="3" fontId="6" fillId="0" borderId="8" xfId="0" applyNumberFormat="1" applyFont="1" applyFill="1" applyBorder="1" applyAlignment="1">
      <alignment horizontal="right" vertical="center"/>
    </xf>
    <xf numFmtId="37" fontId="16" fillId="0" borderId="0" xfId="0" applyNumberFormat="1" applyFont="1" applyFill="1" applyBorder="1" applyProtection="1"/>
    <xf numFmtId="37" fontId="16" fillId="0" borderId="0" xfId="0" applyNumberFormat="1" applyFont="1" applyFill="1" applyProtection="1"/>
    <xf numFmtId="37" fontId="16" fillId="0" borderId="0" xfId="0" applyFont="1" applyFill="1"/>
    <xf numFmtId="37" fontId="17" fillId="0" borderId="0" xfId="0" applyFont="1" applyFill="1" applyBorder="1" applyProtection="1"/>
    <xf numFmtId="37" fontId="18" fillId="0" borderId="0" xfId="0" applyFont="1"/>
    <xf numFmtId="37" fontId="15" fillId="0" borderId="11" xfId="0" applyFont="1" applyBorder="1" applyAlignment="1"/>
    <xf numFmtId="3" fontId="15" fillId="0" borderId="8" xfId="0" applyNumberFormat="1" applyFont="1" applyBorder="1" applyAlignment="1" applyProtection="1">
      <alignment horizontal="right" vertical="center"/>
    </xf>
    <xf numFmtId="37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Alignment="1">
      <alignment vertical="center"/>
    </xf>
    <xf numFmtId="37" fontId="3" fillId="0" borderId="0" xfId="0" applyFont="1" applyFill="1" applyAlignment="1">
      <alignment vertical="center"/>
    </xf>
    <xf numFmtId="4" fontId="4" fillId="0" borderId="0" xfId="0" applyNumberFormat="1" applyFont="1" applyFill="1" applyBorder="1" applyAlignment="1" applyProtection="1">
      <alignment horizontal="right" vertical="center"/>
    </xf>
    <xf numFmtId="37" fontId="19" fillId="0" borderId="0" xfId="0" applyFont="1"/>
    <xf numFmtId="37" fontId="20" fillId="0" borderId="0" xfId="0" applyFont="1"/>
    <xf numFmtId="37" fontId="7" fillId="0" borderId="0" xfId="0" applyFont="1"/>
    <xf numFmtId="37" fontId="21" fillId="0" borderId="0" xfId="0" applyFont="1"/>
    <xf numFmtId="37" fontId="22" fillId="0" borderId="0" xfId="0" applyFont="1"/>
    <xf numFmtId="37" fontId="23" fillId="0" borderId="0" xfId="0" applyFont="1"/>
    <xf numFmtId="37" fontId="19" fillId="0" borderId="0" xfId="0" applyFont="1" applyAlignment="1">
      <alignment wrapText="1"/>
    </xf>
    <xf numFmtId="37" fontId="24" fillId="0" borderId="0" xfId="0" applyFont="1" applyAlignment="1">
      <alignment horizontal="center" vertical="center" wrapText="1"/>
    </xf>
    <xf numFmtId="37" fontId="24" fillId="0" borderId="0" xfId="0" applyFont="1" applyAlignment="1">
      <alignment wrapText="1"/>
    </xf>
    <xf numFmtId="37" fontId="23" fillId="0" borderId="0" xfId="0" applyFont="1" applyAlignment="1">
      <alignment wrapText="1"/>
    </xf>
    <xf numFmtId="37" fontId="23" fillId="0" borderId="0" xfId="0" applyFont="1" applyAlignment="1">
      <alignment horizontal="center" wrapText="1"/>
    </xf>
    <xf numFmtId="37" fontId="25" fillId="0" borderId="0" xfId="0" applyFont="1" applyFill="1" applyAlignment="1" applyProtection="1"/>
    <xf numFmtId="37" fontId="25" fillId="0" borderId="0" xfId="0" applyFont="1" applyFill="1"/>
    <xf numFmtId="37" fontId="26" fillId="0" borderId="0" xfId="0" applyFont="1"/>
    <xf numFmtId="37" fontId="27" fillId="0" borderId="0" xfId="0" applyFont="1"/>
    <xf numFmtId="37" fontId="29" fillId="0" borderId="0" xfId="0" applyFont="1"/>
    <xf numFmtId="37" fontId="29" fillId="0" borderId="0" xfId="0" applyFont="1" applyAlignment="1">
      <alignment horizontal="centerContinuous"/>
    </xf>
    <xf numFmtId="37" fontId="30" fillId="0" borderId="0" xfId="0" applyFont="1" applyAlignment="1">
      <alignment horizontal="centerContinuous"/>
    </xf>
    <xf numFmtId="37" fontId="31" fillId="0" borderId="0" xfId="0" applyFont="1" applyFill="1" applyAlignment="1">
      <alignment horizontal="centerContinuous"/>
    </xf>
    <xf numFmtId="165" fontId="29" fillId="0" borderId="0" xfId="0" applyNumberFormat="1" applyFont="1" applyAlignment="1" applyProtection="1">
      <alignment horizontal="centerContinuous"/>
    </xf>
    <xf numFmtId="37" fontId="31" fillId="0" borderId="0" xfId="0" applyFont="1" applyFill="1" applyAlignment="1" applyProtection="1">
      <alignment horizontal="centerContinuous"/>
    </xf>
    <xf numFmtId="37" fontId="25" fillId="0" borderId="0" xfId="0" applyFont="1" applyFill="1" applyAlignment="1" applyProtection="1">
      <alignment horizontal="left" vertical="center"/>
    </xf>
    <xf numFmtId="37" fontId="27" fillId="0" borderId="0" xfId="0" applyFont="1" applyAlignment="1">
      <alignment vertical="center"/>
    </xf>
    <xf numFmtId="37" fontId="26" fillId="0" borderId="0" xfId="0" applyFont="1" applyAlignment="1">
      <alignment vertical="center"/>
    </xf>
    <xf numFmtId="37" fontId="28" fillId="0" borderId="0" xfId="0" applyFont="1" applyFill="1" applyAlignment="1" applyProtection="1">
      <alignment horizontal="center"/>
    </xf>
    <xf numFmtId="37" fontId="6" fillId="0" borderId="5" xfId="0" applyFont="1" applyFill="1" applyBorder="1" applyAlignment="1" applyProtection="1">
      <alignment horizontal="center" vertical="center"/>
    </xf>
    <xf numFmtId="37" fontId="6" fillId="0" borderId="4" xfId="0" applyFont="1" applyFill="1" applyBorder="1" applyAlignment="1" applyProtection="1">
      <alignment horizontal="center" vertical="center"/>
    </xf>
    <xf numFmtId="37" fontId="7" fillId="0" borderId="12" xfId="0" applyFont="1" applyBorder="1" applyAlignment="1">
      <alignment vertical="center"/>
    </xf>
    <xf numFmtId="37" fontId="6" fillId="0" borderId="14" xfId="0" applyFont="1" applyFill="1" applyBorder="1" applyAlignment="1" applyProtection="1">
      <alignment horizontal="center" vertical="center"/>
    </xf>
    <xf numFmtId="37" fontId="7" fillId="0" borderId="15" xfId="0" applyFont="1" applyBorder="1" applyAlignment="1">
      <alignment horizontal="center" vertical="center"/>
    </xf>
    <xf numFmtId="37" fontId="6" fillId="0" borderId="5" xfId="0" applyFont="1" applyFill="1" applyBorder="1" applyAlignment="1">
      <alignment horizontal="center" vertical="center"/>
    </xf>
    <xf numFmtId="37" fontId="7" fillId="0" borderId="12" xfId="0" applyFont="1" applyBorder="1" applyAlignment="1">
      <alignment horizontal="center" vertical="center"/>
    </xf>
    <xf numFmtId="37" fontId="6" fillId="0" borderId="1" xfId="0" applyFont="1" applyFill="1" applyBorder="1" applyAlignment="1" applyProtection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7" fillId="0" borderId="2" xfId="0" applyFont="1" applyBorder="1" applyAlignment="1">
      <alignment horizontal="center" vertical="center"/>
    </xf>
    <xf numFmtId="165" fontId="6" fillId="0" borderId="1" xfId="0" applyNumberFormat="1" applyFont="1" applyFill="1" applyBorder="1" applyAlignment="1" applyProtection="1">
      <alignment horizontal="center" vertical="center"/>
    </xf>
    <xf numFmtId="37" fontId="26" fillId="0" borderId="2" xfId="0" applyFont="1" applyBorder="1" applyAlignment="1">
      <alignment horizontal="right"/>
    </xf>
    <xf numFmtId="37" fontId="6" fillId="0" borderId="0" xfId="0" applyFont="1" applyFill="1" applyBorder="1" applyAlignment="1" applyProtection="1">
      <alignment horizontal="center" vertical="center"/>
    </xf>
    <xf numFmtId="37" fontId="6" fillId="0" borderId="2" xfId="0" applyFont="1" applyFill="1" applyBorder="1" applyAlignment="1" applyProtection="1">
      <alignment horizontal="center" vertical="center"/>
    </xf>
    <xf numFmtId="37" fontId="23" fillId="0" borderId="0" xfId="0" applyFont="1" applyAlignment="1">
      <alignment horizontal="center" vertical="center" wrapText="1"/>
    </xf>
  </cellXfs>
  <cellStyles count="8">
    <cellStyle name="F2" xfId="1"/>
    <cellStyle name="F3" xfId="2"/>
    <cellStyle name="F4" xfId="3"/>
    <cellStyle name="F5" xfId="4"/>
    <cellStyle name="F6" xfId="5"/>
    <cellStyle name="F7" xfId="6"/>
    <cellStyle name="F8" xfId="7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AE791"/>
  <sheetViews>
    <sheetView showGridLines="0" showZeros="0" tabSelected="1" view="pageBreakPreview" zoomScale="85" zoomScaleNormal="70" zoomScaleSheetLayoutView="85" workbookViewId="0"/>
  </sheetViews>
  <sheetFormatPr baseColWidth="10" defaultColWidth="10.77734375" defaultRowHeight="12.75" outlineLevelRow="1" x14ac:dyDescent="0.2"/>
  <cols>
    <col min="1" max="1" width="11.44140625" style="4" customWidth="1"/>
    <col min="2" max="2" width="9.77734375" style="4" customWidth="1"/>
    <col min="3" max="3" width="8.5546875" style="4" customWidth="1"/>
    <col min="4" max="4" width="10.21875" style="106" customWidth="1"/>
    <col min="5" max="5" width="8.109375" style="4" customWidth="1"/>
    <col min="6" max="6" width="10.109375" style="4" bestFit="1" customWidth="1"/>
    <col min="7" max="7" width="9.44140625" style="4" customWidth="1"/>
    <col min="8" max="8" width="9.5546875" style="4" customWidth="1"/>
    <col min="9" max="10" width="8.109375" style="4" customWidth="1"/>
    <col min="11" max="11" width="9.21875" style="4" customWidth="1"/>
    <col min="12" max="12" width="11.21875" style="4" bestFit="1" customWidth="1"/>
    <col min="13" max="13" width="9.88671875" style="4" customWidth="1"/>
    <col min="14" max="14" width="10.6640625" style="106" customWidth="1"/>
    <col min="15" max="15" width="2.77734375" style="4" customWidth="1"/>
    <col min="16" max="16" width="9.6640625" style="4" customWidth="1"/>
    <col min="17" max="17" width="8" style="4" customWidth="1"/>
    <col min="18" max="18" width="10.88671875" style="4" bestFit="1" customWidth="1"/>
    <col min="19" max="19" width="15.33203125" style="4" customWidth="1"/>
    <col min="20" max="16384" width="10.77734375" style="4"/>
  </cols>
  <sheetData>
    <row r="1" spans="1:15" s="47" customFormat="1" ht="29.25" customHeight="1" x14ac:dyDescent="0.3">
      <c r="A1" s="124"/>
      <c r="B1" s="125"/>
      <c r="C1" s="125"/>
      <c r="D1" s="126"/>
      <c r="E1" s="127"/>
      <c r="F1" s="127"/>
      <c r="G1" s="127"/>
      <c r="H1" s="127"/>
      <c r="I1" s="127"/>
      <c r="J1" s="125"/>
      <c r="K1" s="127"/>
      <c r="L1" s="127"/>
      <c r="M1" s="127"/>
      <c r="N1" s="126"/>
    </row>
    <row r="2" spans="1:15" s="42" customFormat="1" ht="30" customHeight="1" x14ac:dyDescent="0.4">
      <c r="A2" s="137" t="s">
        <v>38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5" s="43" customFormat="1" ht="24" customHeight="1" x14ac:dyDescent="0.35">
      <c r="A3" s="128"/>
      <c r="B3" s="129"/>
      <c r="C3" s="129"/>
      <c r="D3" s="130">
        <f>+D1*0.13</f>
        <v>0</v>
      </c>
      <c r="E3" s="129"/>
      <c r="F3" s="129"/>
      <c r="G3" s="129"/>
      <c r="H3" s="129"/>
      <c r="I3" s="131"/>
      <c r="J3" s="131"/>
      <c r="K3" s="132"/>
      <c r="L3" s="129"/>
      <c r="M3" s="129"/>
      <c r="N3" s="130"/>
    </row>
    <row r="4" spans="1:15" s="43" customFormat="1" ht="6" customHeight="1" x14ac:dyDescent="0.35">
      <c r="A4" s="133"/>
      <c r="B4" s="129"/>
      <c r="C4" s="129"/>
      <c r="D4" s="130"/>
      <c r="E4" s="129"/>
      <c r="F4" s="129"/>
      <c r="G4" s="129"/>
      <c r="H4" s="129"/>
      <c r="I4" s="131"/>
      <c r="J4" s="131"/>
      <c r="K4" s="132"/>
      <c r="L4" s="129"/>
      <c r="M4" s="129"/>
      <c r="N4" s="130"/>
    </row>
    <row r="5" spans="1:15" s="48" customFormat="1" ht="27" customHeight="1" x14ac:dyDescent="0.3">
      <c r="A5" s="134" t="s">
        <v>0</v>
      </c>
      <c r="B5" s="135"/>
      <c r="C5" s="135"/>
      <c r="D5" s="136"/>
      <c r="E5" s="135"/>
      <c r="F5" s="135"/>
      <c r="G5" s="135"/>
      <c r="H5" s="135"/>
      <c r="I5" s="135"/>
      <c r="J5" s="135"/>
      <c r="K5" s="149" t="s">
        <v>65</v>
      </c>
      <c r="L5" s="149"/>
      <c r="M5" s="149"/>
      <c r="N5" s="149"/>
    </row>
    <row r="6" spans="1:15" s="5" customFormat="1" ht="18.95" customHeight="1" x14ac:dyDescent="0.2">
      <c r="A6" s="138" t="s">
        <v>51</v>
      </c>
      <c r="B6" s="7" t="s">
        <v>37</v>
      </c>
      <c r="C6" s="7"/>
      <c r="D6" s="34"/>
      <c r="E6" s="145" t="s">
        <v>57</v>
      </c>
      <c r="F6" s="145" t="s">
        <v>1</v>
      </c>
      <c r="G6" s="145" t="s">
        <v>2</v>
      </c>
      <c r="H6" s="145" t="s">
        <v>3</v>
      </c>
      <c r="I6" s="145" t="s">
        <v>4</v>
      </c>
      <c r="J6" s="145" t="s">
        <v>5</v>
      </c>
      <c r="K6" s="148" t="s">
        <v>6</v>
      </c>
      <c r="L6" s="145" t="s">
        <v>7</v>
      </c>
      <c r="M6" s="145" t="s">
        <v>55</v>
      </c>
      <c r="N6" s="138" t="s">
        <v>8</v>
      </c>
      <c r="O6" s="19"/>
    </row>
    <row r="7" spans="1:15" s="5" customFormat="1" ht="18.95" customHeight="1" x14ac:dyDescent="0.2">
      <c r="A7" s="139"/>
      <c r="B7" s="69" t="s">
        <v>52</v>
      </c>
      <c r="C7" s="141" t="s">
        <v>9</v>
      </c>
      <c r="D7" s="143" t="s">
        <v>54</v>
      </c>
      <c r="E7" s="146"/>
      <c r="F7" s="146"/>
      <c r="G7" s="146"/>
      <c r="H7" s="146"/>
      <c r="I7" s="146"/>
      <c r="J7" s="146"/>
      <c r="K7" s="146"/>
      <c r="L7" s="146"/>
      <c r="M7" s="150"/>
      <c r="N7" s="139"/>
      <c r="O7" s="19"/>
    </row>
    <row r="8" spans="1:15" s="5" customFormat="1" ht="18" customHeight="1" x14ac:dyDescent="0.2">
      <c r="A8" s="140"/>
      <c r="B8" s="70" t="s">
        <v>53</v>
      </c>
      <c r="C8" s="142"/>
      <c r="D8" s="144"/>
      <c r="E8" s="147"/>
      <c r="F8" s="147"/>
      <c r="G8" s="147"/>
      <c r="H8" s="147"/>
      <c r="I8" s="147"/>
      <c r="J8" s="147"/>
      <c r="K8" s="147"/>
      <c r="L8" s="147"/>
      <c r="M8" s="151"/>
      <c r="N8" s="144"/>
      <c r="O8" s="19"/>
    </row>
    <row r="9" spans="1:15" s="5" customFormat="1" ht="17.100000000000001" hidden="1" customHeight="1" outlineLevel="1" x14ac:dyDescent="0.2">
      <c r="A9" s="9" t="s">
        <v>10</v>
      </c>
      <c r="B9" s="6">
        <v>3722</v>
      </c>
      <c r="C9" s="6">
        <v>13231</v>
      </c>
      <c r="D9" s="88">
        <v>16953</v>
      </c>
      <c r="E9" s="6">
        <v>1255</v>
      </c>
      <c r="F9" s="6">
        <v>8387</v>
      </c>
      <c r="G9" s="6">
        <v>19226</v>
      </c>
      <c r="H9" s="6">
        <v>98697</v>
      </c>
      <c r="I9" s="6">
        <v>529</v>
      </c>
      <c r="J9" s="6">
        <v>354</v>
      </c>
      <c r="K9" s="6">
        <v>5.157</v>
      </c>
      <c r="L9" s="6">
        <v>340</v>
      </c>
      <c r="M9" s="6">
        <v>45326</v>
      </c>
      <c r="N9" s="88">
        <f>192952.157+137</f>
        <v>193089.15700000001</v>
      </c>
      <c r="O9" s="19"/>
    </row>
    <row r="10" spans="1:15" s="5" customFormat="1" ht="17.100000000000001" hidden="1" customHeight="1" outlineLevel="1" x14ac:dyDescent="0.2">
      <c r="A10" s="8" t="s">
        <v>11</v>
      </c>
      <c r="B10" s="23">
        <v>3521</v>
      </c>
      <c r="C10" s="23">
        <v>14333</v>
      </c>
      <c r="D10" s="89">
        <v>17854</v>
      </c>
      <c r="E10" s="23">
        <v>1512</v>
      </c>
      <c r="F10" s="23">
        <v>7478</v>
      </c>
      <c r="G10" s="23">
        <v>19471</v>
      </c>
      <c r="H10" s="23">
        <v>127694</v>
      </c>
      <c r="I10" s="23">
        <v>23.8</v>
      </c>
      <c r="J10" s="23">
        <v>336</v>
      </c>
      <c r="K10" s="24">
        <v>3.2983000000000002</v>
      </c>
      <c r="L10" s="23">
        <v>302</v>
      </c>
      <c r="M10" s="23">
        <v>61792</v>
      </c>
      <c r="N10" s="90">
        <v>238849.09830000001</v>
      </c>
      <c r="O10" s="19"/>
    </row>
    <row r="11" spans="1:15" s="5" customFormat="1" ht="17.100000000000001" hidden="1" customHeight="1" outlineLevel="1" x14ac:dyDescent="0.2">
      <c r="A11" s="8" t="s">
        <v>12</v>
      </c>
      <c r="B11" s="23">
        <v>3365</v>
      </c>
      <c r="C11" s="23">
        <v>14278</v>
      </c>
      <c r="D11" s="89">
        <v>17643</v>
      </c>
      <c r="E11" s="23">
        <v>1077</v>
      </c>
      <c r="F11" s="23">
        <v>6649</v>
      </c>
      <c r="G11" s="23">
        <v>20347</v>
      </c>
      <c r="H11" s="23">
        <v>142314</v>
      </c>
      <c r="I11" s="23">
        <v>101.8</v>
      </c>
      <c r="J11" s="23">
        <v>361.5</v>
      </c>
      <c r="K11" s="25">
        <v>1.9603999999999999</v>
      </c>
      <c r="L11" s="23">
        <v>173</v>
      </c>
      <c r="M11" s="23">
        <v>63677</v>
      </c>
      <c r="N11" s="89">
        <v>252345.2604</v>
      </c>
      <c r="O11" s="19"/>
    </row>
    <row r="12" spans="1:15" s="5" customFormat="1" ht="17.100000000000001" hidden="1" customHeight="1" outlineLevel="1" x14ac:dyDescent="0.2">
      <c r="A12" s="10">
        <v>1993</v>
      </c>
      <c r="B12" s="23">
        <v>1591</v>
      </c>
      <c r="C12" s="23">
        <v>14418</v>
      </c>
      <c r="D12" s="89">
        <v>16009</v>
      </c>
      <c r="E12" s="23">
        <v>480</v>
      </c>
      <c r="F12" s="23">
        <v>5543</v>
      </c>
      <c r="G12" s="23">
        <v>24172</v>
      </c>
      <c r="H12" s="23">
        <v>123793</v>
      </c>
      <c r="I12" s="23">
        <v>144.19999999999999</v>
      </c>
      <c r="J12" s="23">
        <v>413.5</v>
      </c>
      <c r="K12" s="25">
        <v>6.5750999999999999</v>
      </c>
      <c r="L12" s="23">
        <v>340.3</v>
      </c>
      <c r="M12" s="23">
        <v>63050.8</v>
      </c>
      <c r="N12" s="89">
        <f>233965.2002+13</f>
        <v>233978.20019999999</v>
      </c>
      <c r="O12" s="19"/>
    </row>
    <row r="13" spans="1:15" s="5" customFormat="1" ht="17.100000000000001" hidden="1" customHeight="1" outlineLevel="1" x14ac:dyDescent="0.2">
      <c r="A13" s="10">
        <v>1994</v>
      </c>
      <c r="B13" s="23">
        <v>1425.6</v>
      </c>
      <c r="C13" s="23">
        <v>15438.6</v>
      </c>
      <c r="D13" s="89">
        <v>16864.2</v>
      </c>
      <c r="E13" s="23">
        <v>595</v>
      </c>
      <c r="F13" s="23">
        <v>7741.6</v>
      </c>
      <c r="G13" s="23">
        <v>22323.599999999999</v>
      </c>
      <c r="H13" s="23">
        <v>107228.2</v>
      </c>
      <c r="I13" s="23">
        <v>79</v>
      </c>
      <c r="J13" s="23">
        <v>366.6</v>
      </c>
      <c r="K13" s="25">
        <v>9.6334</v>
      </c>
      <c r="L13" s="23">
        <v>313.60000000000002</v>
      </c>
      <c r="M13" s="23">
        <v>32012.84</v>
      </c>
      <c r="N13" s="89">
        <v>187534.2733</v>
      </c>
      <c r="O13" s="19"/>
    </row>
    <row r="14" spans="1:15" s="5" customFormat="1" ht="16.5" hidden="1" customHeight="1" collapsed="1" x14ac:dyDescent="0.2">
      <c r="A14" s="10">
        <v>1995</v>
      </c>
      <c r="B14" s="24">
        <v>1321</v>
      </c>
      <c r="C14" s="24">
        <v>12915</v>
      </c>
      <c r="D14" s="90">
        <f>C14+B14</f>
        <v>14236</v>
      </c>
      <c r="E14" s="24">
        <v>839</v>
      </c>
      <c r="F14" s="24">
        <f>1758+4782</f>
        <v>6540</v>
      </c>
      <c r="G14" s="24">
        <v>20251</v>
      </c>
      <c r="H14" s="24">
        <v>146624</v>
      </c>
      <c r="I14" s="24">
        <v>112</v>
      </c>
      <c r="J14" s="24">
        <f>81+343</f>
        <v>424</v>
      </c>
      <c r="K14" s="25">
        <v>10.5937</v>
      </c>
      <c r="L14" s="24">
        <v>482</v>
      </c>
      <c r="M14" s="23">
        <f>N14-L14-K14-J14-I14-H14-G14-F14-E14-D14</f>
        <v>34086.406300000002</v>
      </c>
      <c r="N14" s="90">
        <v>223605</v>
      </c>
      <c r="O14" s="19"/>
    </row>
    <row r="15" spans="1:15" s="5" customFormat="1" ht="17.100000000000001" hidden="1" customHeight="1" x14ac:dyDescent="0.2">
      <c r="A15" s="10">
        <v>1996</v>
      </c>
      <c r="B15" s="24">
        <f t="shared" ref="B15:J15" si="0">SUM(B35:B46)</f>
        <v>2073</v>
      </c>
      <c r="C15" s="24">
        <f t="shared" si="0"/>
        <v>11596</v>
      </c>
      <c r="D15" s="90">
        <f t="shared" si="0"/>
        <v>13669</v>
      </c>
      <c r="E15" s="24">
        <f t="shared" si="0"/>
        <v>714</v>
      </c>
      <c r="F15" s="24">
        <f t="shared" si="0"/>
        <v>5794</v>
      </c>
      <c r="G15" s="24">
        <f t="shared" si="0"/>
        <v>14432</v>
      </c>
      <c r="H15" s="24">
        <f t="shared" si="0"/>
        <v>151499</v>
      </c>
      <c r="I15" s="24">
        <f t="shared" si="0"/>
        <v>92.472527472527474</v>
      </c>
      <c r="J15" s="24">
        <f t="shared" si="0"/>
        <v>386</v>
      </c>
      <c r="K15" s="25">
        <v>9.5707000000000004</v>
      </c>
      <c r="L15" s="24">
        <f>SUM(L35:L46)</f>
        <v>521</v>
      </c>
      <c r="M15" s="24" t="e">
        <f>SUM(M35:M46)</f>
        <v>#REF!</v>
      </c>
      <c r="N15" s="90">
        <f>SUM(N35:N46)</f>
        <v>206302</v>
      </c>
      <c r="O15" s="19"/>
    </row>
    <row r="16" spans="1:15" s="5" customFormat="1" ht="17.100000000000001" hidden="1" customHeight="1" x14ac:dyDescent="0.2">
      <c r="A16" s="10">
        <v>1997</v>
      </c>
      <c r="B16" s="17">
        <f t="shared" ref="B16:N16" si="1">SUM(B48:B59)</f>
        <v>1926</v>
      </c>
      <c r="C16" s="17">
        <f t="shared" si="1"/>
        <v>12452</v>
      </c>
      <c r="D16" s="91">
        <f t="shared" si="1"/>
        <v>14378</v>
      </c>
      <c r="E16" s="17">
        <f t="shared" si="1"/>
        <v>646</v>
      </c>
      <c r="F16" s="17">
        <f t="shared" si="1"/>
        <v>5835</v>
      </c>
      <c r="G16" s="17">
        <f t="shared" si="1"/>
        <v>18152</v>
      </c>
      <c r="H16" s="17">
        <f t="shared" si="1"/>
        <v>153847</v>
      </c>
      <c r="I16" s="17">
        <f t="shared" si="1"/>
        <v>162</v>
      </c>
      <c r="J16" s="17">
        <f t="shared" si="1"/>
        <v>384</v>
      </c>
      <c r="K16" s="18">
        <v>10.2987</v>
      </c>
      <c r="L16" s="17">
        <f t="shared" si="1"/>
        <v>266</v>
      </c>
      <c r="M16" s="17">
        <f t="shared" si="1"/>
        <v>18945</v>
      </c>
      <c r="N16" s="91" t="e">
        <f t="shared" si="1"/>
        <v>#REF!</v>
      </c>
      <c r="O16" s="19"/>
    </row>
    <row r="17" spans="1:18" s="5" customFormat="1" ht="17.100000000000001" hidden="1" customHeight="1" x14ac:dyDescent="0.2">
      <c r="A17" s="11">
        <v>1998</v>
      </c>
      <c r="B17" s="17">
        <f t="shared" ref="B17:L17" si="2">SUM(B62:B73)</f>
        <v>1376.4</v>
      </c>
      <c r="C17" s="17">
        <f t="shared" si="2"/>
        <v>10041</v>
      </c>
      <c r="D17" s="91">
        <f t="shared" si="2"/>
        <v>11417.4</v>
      </c>
      <c r="E17" s="17">
        <f t="shared" si="2"/>
        <v>629</v>
      </c>
      <c r="F17" s="17">
        <f t="shared" si="2"/>
        <v>4460.6000000000004</v>
      </c>
      <c r="G17" s="17">
        <f t="shared" si="2"/>
        <v>16361.4</v>
      </c>
      <c r="H17" s="17">
        <f t="shared" si="2"/>
        <v>153054.59999999998</v>
      </c>
      <c r="I17" s="17">
        <v>65</v>
      </c>
      <c r="J17" s="17">
        <f t="shared" si="2"/>
        <v>426.59999999999997</v>
      </c>
      <c r="K17" s="18">
        <f t="shared" si="2"/>
        <v>11.971400000000001</v>
      </c>
      <c r="L17" s="17">
        <f t="shared" si="2"/>
        <v>178</v>
      </c>
      <c r="M17" s="17">
        <v>35567.300000000003</v>
      </c>
      <c r="N17" s="91">
        <f>SUM(D17:M17)</f>
        <v>222171.8714</v>
      </c>
      <c r="O17" s="19"/>
      <c r="P17" s="17"/>
      <c r="Q17" s="37"/>
      <c r="R17" s="37"/>
    </row>
    <row r="18" spans="1:18" s="5" customFormat="1" ht="17.100000000000001" hidden="1" customHeight="1" x14ac:dyDescent="0.2">
      <c r="A18" s="11">
        <v>1999</v>
      </c>
      <c r="B18" s="17">
        <f>SUM(B76:B87)</f>
        <v>991.5</v>
      </c>
      <c r="C18" s="17">
        <f t="shared" ref="C18:L18" si="3">SUM(C76:C87)</f>
        <v>11873.2</v>
      </c>
      <c r="D18" s="91">
        <f t="shared" si="3"/>
        <v>12864.7</v>
      </c>
      <c r="E18" s="17">
        <f t="shared" si="3"/>
        <v>445.7</v>
      </c>
      <c r="F18" s="17">
        <f t="shared" si="3"/>
        <v>2981.2</v>
      </c>
      <c r="G18" s="17">
        <f t="shared" si="3"/>
        <v>9395.9</v>
      </c>
      <c r="H18" s="17">
        <f t="shared" si="3"/>
        <v>144874.1</v>
      </c>
      <c r="I18" s="17">
        <v>440</v>
      </c>
      <c r="J18" s="17">
        <f t="shared" si="3"/>
        <v>432.4</v>
      </c>
      <c r="K18" s="18">
        <f t="shared" si="3"/>
        <v>9.948500000000001</v>
      </c>
      <c r="L18" s="17">
        <f t="shared" si="3"/>
        <v>102</v>
      </c>
      <c r="M18" s="17">
        <v>37752.1</v>
      </c>
      <c r="N18" s="91">
        <f>SUM(D18:M18)</f>
        <v>209298.0485</v>
      </c>
      <c r="O18" s="19"/>
      <c r="P18" s="17"/>
      <c r="Q18" s="37"/>
      <c r="R18" s="37"/>
    </row>
    <row r="19" spans="1:18" s="5" customFormat="1" ht="17.100000000000001" hidden="1" customHeight="1" x14ac:dyDescent="0.2">
      <c r="A19" s="44">
        <v>2000</v>
      </c>
      <c r="B19" s="17">
        <f>SUM(B90:B101)</f>
        <v>1905.8</v>
      </c>
      <c r="C19" s="17">
        <f>SUM(C90:C101)</f>
        <v>12040.5</v>
      </c>
      <c r="D19" s="91">
        <f t="shared" ref="D19:L19" si="4">SUM(D90:D101)</f>
        <v>13946.300000000001</v>
      </c>
      <c r="E19" s="17">
        <f t="shared" si="4"/>
        <v>495.9</v>
      </c>
      <c r="F19" s="17">
        <f t="shared" si="4"/>
        <v>2172.1</v>
      </c>
      <c r="G19" s="17">
        <f t="shared" si="4"/>
        <v>9810.0999999999985</v>
      </c>
      <c r="H19" s="17">
        <f t="shared" si="4"/>
        <v>150628.79999999999</v>
      </c>
      <c r="I19" s="17">
        <v>385.8</v>
      </c>
      <c r="J19" s="17">
        <f t="shared" si="4"/>
        <v>461.94</v>
      </c>
      <c r="K19" s="18">
        <f t="shared" si="4"/>
        <v>9.7790000000000017</v>
      </c>
      <c r="L19" s="17">
        <f t="shared" si="4"/>
        <v>88.137999999999991</v>
      </c>
      <c r="M19" s="26">
        <f>SUM(M90:M101)</f>
        <v>57354.280000000006</v>
      </c>
      <c r="N19" s="91">
        <f>SUM(D19:M19)-1</f>
        <v>235352.13699999999</v>
      </c>
      <c r="O19" s="19"/>
      <c r="P19" s="37"/>
      <c r="Q19" s="37"/>
      <c r="R19" s="37"/>
    </row>
    <row r="20" spans="1:18" s="5" customFormat="1" ht="17.100000000000001" hidden="1" customHeight="1" x14ac:dyDescent="0.2">
      <c r="A20" s="44">
        <v>2001</v>
      </c>
      <c r="B20" s="17">
        <f t="shared" ref="B20:H20" si="5">SUM(B104:B115)</f>
        <v>1047</v>
      </c>
      <c r="C20" s="17">
        <f t="shared" si="5"/>
        <v>9951.5</v>
      </c>
      <c r="D20" s="91">
        <f t="shared" si="5"/>
        <v>10998.5</v>
      </c>
      <c r="E20" s="17">
        <f t="shared" si="5"/>
        <v>676.4</v>
      </c>
      <c r="F20" s="17">
        <f t="shared" si="5"/>
        <v>2618.4</v>
      </c>
      <c r="G20" s="17">
        <f t="shared" si="5"/>
        <v>8009.3</v>
      </c>
      <c r="H20" s="17">
        <f t="shared" si="5"/>
        <v>131285.5</v>
      </c>
      <c r="I20" s="17">
        <v>177</v>
      </c>
      <c r="J20" s="17">
        <f>SUM(J104:J115)</f>
        <v>362.1</v>
      </c>
      <c r="K20" s="18">
        <f>SUM(K104:K115)</f>
        <v>9.7676999999999996</v>
      </c>
      <c r="L20" s="17">
        <f>SUM(L104:L115)</f>
        <v>56.3</v>
      </c>
      <c r="M20" s="17">
        <f>SUM(M104:M115)</f>
        <v>51973.599999999999</v>
      </c>
      <c r="N20" s="91">
        <v>206011.29670000001</v>
      </c>
      <c r="O20" s="19"/>
      <c r="P20" s="37"/>
      <c r="Q20" s="37"/>
      <c r="R20" s="37"/>
    </row>
    <row r="21" spans="1:18" s="5" customFormat="1" ht="17.100000000000001" hidden="1" customHeight="1" x14ac:dyDescent="0.2">
      <c r="A21" s="44">
        <v>2002</v>
      </c>
      <c r="B21" s="17">
        <f t="shared" ref="B21:H21" si="6">SUM(B118:B129)</f>
        <v>2267.7993000000001</v>
      </c>
      <c r="C21" s="17">
        <f t="shared" si="6"/>
        <v>11852.9982</v>
      </c>
      <c r="D21" s="92">
        <f t="shared" si="6"/>
        <v>14120.797500000001</v>
      </c>
      <c r="E21" s="16">
        <f t="shared" si="6"/>
        <v>503.27</v>
      </c>
      <c r="F21" s="17">
        <f t="shared" si="6"/>
        <v>2247.2018399999997</v>
      </c>
      <c r="G21" s="17">
        <f t="shared" si="6"/>
        <v>9656.4077100000013</v>
      </c>
      <c r="H21" s="17">
        <f t="shared" si="6"/>
        <v>143399.35</v>
      </c>
      <c r="I21" s="17">
        <v>131.80000000000001</v>
      </c>
      <c r="J21" s="17">
        <f>SUM(J118:J129)</f>
        <v>463.55659999999995</v>
      </c>
      <c r="K21" s="18">
        <f>SUM(K118:K129)</f>
        <v>9.3772299999999991</v>
      </c>
      <c r="L21" s="17">
        <f>SUM(L118:L129)</f>
        <v>202.89999999999998</v>
      </c>
      <c r="M21" s="17">
        <f>SUM(M118:M129)</f>
        <v>52029.820020000006</v>
      </c>
      <c r="N21" s="91">
        <f t="shared" ref="G21:N22" si="7">SUM(N131:N142)</f>
        <v>525878.576</v>
      </c>
      <c r="O21" s="19"/>
      <c r="P21" s="37"/>
      <c r="Q21" s="37"/>
      <c r="R21" s="37"/>
    </row>
    <row r="22" spans="1:18" s="5" customFormat="1" ht="17.100000000000001" hidden="1" customHeight="1" x14ac:dyDescent="0.2">
      <c r="A22" s="44">
        <v>2003</v>
      </c>
      <c r="B22" s="17">
        <f>SUM(B132:B143)</f>
        <v>3158.82852</v>
      </c>
      <c r="C22" s="17">
        <f>SUM(C132:C143)</f>
        <v>12253.761140000001</v>
      </c>
      <c r="D22" s="91">
        <f>SUM(D132:D143)</f>
        <v>15412.58966</v>
      </c>
      <c r="E22" s="17">
        <f>SUM(E132:E143)</f>
        <v>555.52481</v>
      </c>
      <c r="F22" s="17">
        <f>SUM(F132:F143)</f>
        <v>2564.3581599999998</v>
      </c>
      <c r="G22" s="17">
        <f t="shared" si="7"/>
        <v>8729.3238799999999</v>
      </c>
      <c r="H22" s="17">
        <f t="shared" si="7"/>
        <v>166960.81899999999</v>
      </c>
      <c r="I22" s="17">
        <f t="shared" si="7"/>
        <v>165.33828</v>
      </c>
      <c r="J22" s="17">
        <f t="shared" si="7"/>
        <v>494.57195999999999</v>
      </c>
      <c r="K22" s="18">
        <f t="shared" si="7"/>
        <v>6.2890699999999997</v>
      </c>
      <c r="L22" s="17">
        <f t="shared" si="7"/>
        <v>384.34680000000003</v>
      </c>
      <c r="M22" s="17">
        <f t="shared" si="7"/>
        <v>79858.818180000002</v>
      </c>
      <c r="N22" s="91">
        <f t="shared" si="7"/>
        <v>275131.97979999997</v>
      </c>
      <c r="O22" s="19"/>
      <c r="P22" s="37"/>
      <c r="Q22" s="37"/>
      <c r="R22" s="37"/>
    </row>
    <row r="23" spans="1:18" s="5" customFormat="1" ht="17.100000000000001" hidden="1" customHeight="1" x14ac:dyDescent="0.2">
      <c r="A23" s="44" t="s">
        <v>64</v>
      </c>
      <c r="B23" s="17">
        <f t="shared" ref="B23:N23" si="8">SUM(B146:B157)</f>
        <v>3760.1876000000002</v>
      </c>
      <c r="C23" s="17">
        <f t="shared" si="8"/>
        <v>13876.5998</v>
      </c>
      <c r="D23" s="91">
        <f t="shared" si="8"/>
        <v>17636.787400000001</v>
      </c>
      <c r="E23" s="17">
        <f t="shared" si="8"/>
        <v>507.78000000000003</v>
      </c>
      <c r="F23" s="17">
        <f t="shared" si="8"/>
        <v>3162.1301000000003</v>
      </c>
      <c r="G23" s="17">
        <f t="shared" si="8"/>
        <v>10990.313600000001</v>
      </c>
      <c r="H23" s="17">
        <f t="shared" si="8"/>
        <v>146411.29999999999</v>
      </c>
      <c r="I23" s="17">
        <f t="shared" si="8"/>
        <v>123.4</v>
      </c>
      <c r="J23" s="17">
        <f t="shared" si="8"/>
        <v>434.55</v>
      </c>
      <c r="K23" s="18">
        <f t="shared" si="8"/>
        <v>2.5765640000000003</v>
      </c>
      <c r="L23" s="17">
        <f t="shared" si="8"/>
        <v>434.72</v>
      </c>
      <c r="M23" s="17">
        <f t="shared" si="8"/>
        <v>98273.852335999996</v>
      </c>
      <c r="N23" s="91">
        <f t="shared" si="8"/>
        <v>277977.41000000003</v>
      </c>
      <c r="O23" s="19"/>
      <c r="P23" s="37"/>
      <c r="Q23" s="37"/>
      <c r="R23" s="37"/>
    </row>
    <row r="24" spans="1:18" s="5" customFormat="1" ht="17.100000000000001" hidden="1" customHeight="1" x14ac:dyDescent="0.2">
      <c r="A24" s="44">
        <v>2005</v>
      </c>
      <c r="B24" s="17">
        <f t="shared" ref="B24:N24" si="9">SUM(B160:B171)</f>
        <v>3190.0758399999995</v>
      </c>
      <c r="C24" s="17">
        <f t="shared" si="9"/>
        <v>13430.241963999999</v>
      </c>
      <c r="D24" s="91">
        <f t="shared" si="9"/>
        <v>16620.317803999998</v>
      </c>
      <c r="E24" s="17">
        <f t="shared" si="9"/>
        <v>669.2251</v>
      </c>
      <c r="F24" s="17">
        <f t="shared" si="9"/>
        <v>5268.4817199999998</v>
      </c>
      <c r="G24" s="17">
        <f t="shared" si="9"/>
        <v>10880.88307</v>
      </c>
      <c r="H24" s="17">
        <f t="shared" si="9"/>
        <v>150775.44751</v>
      </c>
      <c r="I24" s="17">
        <f t="shared" si="9"/>
        <v>34.744799999999998</v>
      </c>
      <c r="J24" s="17">
        <f t="shared" si="9"/>
        <v>399.68401999999998</v>
      </c>
      <c r="K24" s="18">
        <f t="shared" si="9"/>
        <v>5.3631899999999995</v>
      </c>
      <c r="L24" s="17">
        <f t="shared" si="9"/>
        <v>326.40428999999995</v>
      </c>
      <c r="M24" s="17">
        <f t="shared" si="9"/>
        <v>85794.679095999993</v>
      </c>
      <c r="N24" s="91">
        <f t="shared" si="9"/>
        <v>270775.23060000001</v>
      </c>
      <c r="O24" s="19"/>
      <c r="P24" s="37"/>
      <c r="Q24" s="37"/>
      <c r="R24" s="37"/>
    </row>
    <row r="25" spans="1:18" s="5" customFormat="1" ht="17.100000000000001" hidden="1" customHeight="1" x14ac:dyDescent="0.2">
      <c r="A25" s="44">
        <v>2006</v>
      </c>
      <c r="B25" s="17">
        <f t="shared" ref="B25:N25" si="10">SUM(B174:B185)</f>
        <v>3329.6976800000002</v>
      </c>
      <c r="C25" s="17">
        <f t="shared" si="10"/>
        <v>13365.913049999999</v>
      </c>
      <c r="D25" s="91">
        <f t="shared" si="10"/>
        <v>16695.610730000004</v>
      </c>
      <c r="E25" s="17">
        <f t="shared" si="10"/>
        <v>1093.99944</v>
      </c>
      <c r="F25" s="17">
        <f t="shared" si="10"/>
        <v>5615.1956100000007</v>
      </c>
      <c r="G25" s="17">
        <f t="shared" si="10"/>
        <v>11711.20132</v>
      </c>
      <c r="H25" s="17">
        <f t="shared" si="10"/>
        <v>173420.04986999996</v>
      </c>
      <c r="I25" s="17">
        <f t="shared" si="10"/>
        <v>193.51593000000003</v>
      </c>
      <c r="J25" s="17">
        <f t="shared" si="10"/>
        <v>473.86670999999996</v>
      </c>
      <c r="K25" s="18">
        <f t="shared" si="10"/>
        <v>6.36721</v>
      </c>
      <c r="L25" s="17">
        <f t="shared" si="10"/>
        <v>529.59234000000004</v>
      </c>
      <c r="M25" s="17">
        <f t="shared" si="10"/>
        <v>225071.15362</v>
      </c>
      <c r="N25" s="91">
        <f t="shared" si="10"/>
        <v>434810.55278000003</v>
      </c>
      <c r="O25" s="19"/>
      <c r="P25" s="37"/>
      <c r="Q25" s="37"/>
      <c r="R25" s="37"/>
    </row>
    <row r="26" spans="1:18" s="5" customFormat="1" ht="18" hidden="1" customHeight="1" x14ac:dyDescent="0.2">
      <c r="A26" s="44">
        <v>2007</v>
      </c>
      <c r="B26" s="26">
        <f t="shared" ref="B26:N26" si="11">+B187</f>
        <v>2425.9950400000002</v>
      </c>
      <c r="C26" s="26">
        <f t="shared" si="11"/>
        <v>12126.835869999999</v>
      </c>
      <c r="D26" s="93">
        <f t="shared" si="11"/>
        <v>14552.830910000001</v>
      </c>
      <c r="E26" s="26">
        <f t="shared" si="11"/>
        <v>1395.4838099999997</v>
      </c>
      <c r="F26" s="26">
        <f t="shared" si="11"/>
        <v>4055.1006200000006</v>
      </c>
      <c r="G26" s="26">
        <f t="shared" si="11"/>
        <v>21377.62442</v>
      </c>
      <c r="H26" s="26">
        <f t="shared" si="11"/>
        <v>212191.83660000001</v>
      </c>
      <c r="I26" s="26">
        <f t="shared" si="11"/>
        <v>636.91705999999988</v>
      </c>
      <c r="J26" s="26">
        <f t="shared" si="11"/>
        <v>525.86004000000003</v>
      </c>
      <c r="K26" s="26">
        <f t="shared" si="11"/>
        <v>5.5660400000000001</v>
      </c>
      <c r="L26" s="26">
        <f t="shared" si="11"/>
        <v>559.66628000000014</v>
      </c>
      <c r="M26" s="26">
        <f t="shared" si="11"/>
        <v>750792.9728499999</v>
      </c>
      <c r="N26" s="93">
        <f t="shared" si="11"/>
        <v>1006093.8586299999</v>
      </c>
      <c r="O26" s="19"/>
      <c r="P26" s="37"/>
      <c r="Q26" s="37"/>
      <c r="R26" s="37"/>
    </row>
    <row r="27" spans="1:18" s="5" customFormat="1" ht="18" hidden="1" customHeight="1" x14ac:dyDescent="0.25">
      <c r="A27" s="72">
        <v>2008</v>
      </c>
      <c r="B27" s="27">
        <f t="shared" ref="B27:N27" si="12">+B201</f>
        <v>2939.5346100000002</v>
      </c>
      <c r="C27" s="27">
        <f t="shared" si="12"/>
        <v>12258.01088</v>
      </c>
      <c r="D27" s="94">
        <f t="shared" si="12"/>
        <v>15197.545489999999</v>
      </c>
      <c r="E27" s="27">
        <f t="shared" si="12"/>
        <v>1447.5692999999999</v>
      </c>
      <c r="F27" s="27">
        <f t="shared" si="12"/>
        <v>3899.0775199999998</v>
      </c>
      <c r="G27" s="27">
        <f t="shared" si="12"/>
        <v>82810.982860000004</v>
      </c>
      <c r="H27" s="27">
        <f t="shared" si="12"/>
        <v>387620.67941999994</v>
      </c>
      <c r="I27" s="27">
        <f t="shared" si="12"/>
        <v>730.66493000000003</v>
      </c>
      <c r="J27" s="27">
        <f t="shared" si="12"/>
        <v>1112.0740499999999</v>
      </c>
      <c r="K27" s="57">
        <f t="shared" si="12"/>
        <v>5.0904999999999996</v>
      </c>
      <c r="L27" s="27">
        <f t="shared" si="12"/>
        <v>542.57540999999992</v>
      </c>
      <c r="M27" s="27">
        <f t="shared" si="12"/>
        <v>341577.28881</v>
      </c>
      <c r="N27" s="94">
        <f t="shared" si="12"/>
        <v>834943.54829000006</v>
      </c>
      <c r="O27" s="19"/>
      <c r="P27" s="37"/>
      <c r="Q27" s="37"/>
      <c r="R27" s="37"/>
    </row>
    <row r="28" spans="1:18" s="5" customFormat="1" ht="18" customHeight="1" x14ac:dyDescent="0.25">
      <c r="A28" s="72">
        <v>2009</v>
      </c>
      <c r="B28" s="27">
        <v>2327.3713699999998</v>
      </c>
      <c r="C28" s="27">
        <v>15162.254300000001</v>
      </c>
      <c r="D28" s="94">
        <v>17489.625670000001</v>
      </c>
      <c r="E28" s="27">
        <v>1290.4602599999996</v>
      </c>
      <c r="F28" s="27">
        <v>3044.27997</v>
      </c>
      <c r="G28" s="27">
        <v>84439.475650000008</v>
      </c>
      <c r="H28" s="27">
        <v>429398.22133999999</v>
      </c>
      <c r="I28" s="27">
        <v>671.95297000000005</v>
      </c>
      <c r="J28" s="27">
        <v>1325.8220900000001</v>
      </c>
      <c r="K28" s="57">
        <v>3.8811099999999996</v>
      </c>
      <c r="L28" s="27">
        <v>309.30571000000003</v>
      </c>
      <c r="M28" s="27">
        <v>99779.334799999997</v>
      </c>
      <c r="N28" s="94">
        <v>637752.35957000009</v>
      </c>
      <c r="O28" s="19"/>
      <c r="P28" s="37"/>
      <c r="Q28" s="37"/>
      <c r="R28" s="37"/>
    </row>
    <row r="29" spans="1:18" s="5" customFormat="1" ht="18" customHeight="1" x14ac:dyDescent="0.25">
      <c r="A29" s="72">
        <v>2010</v>
      </c>
      <c r="B29" s="46">
        <v>3101.6836900000003</v>
      </c>
      <c r="C29" s="46">
        <v>14685.385260000001</v>
      </c>
      <c r="D29" s="95">
        <v>17787.068949999997</v>
      </c>
      <c r="E29" s="46">
        <v>1517.5715700000001</v>
      </c>
      <c r="F29" s="46">
        <v>5067.1571999999996</v>
      </c>
      <c r="G29" s="46">
        <v>73320.930219999995</v>
      </c>
      <c r="H29" s="46">
        <v>412768.20798000001</v>
      </c>
      <c r="I29" s="46">
        <v>1391.51493</v>
      </c>
      <c r="J29" s="46">
        <v>1275.2151099999999</v>
      </c>
      <c r="K29" s="73">
        <v>2.4483800000000002</v>
      </c>
      <c r="L29" s="46">
        <v>369.61087000000003</v>
      </c>
      <c r="M29" s="46">
        <v>128382.11141</v>
      </c>
      <c r="N29" s="95">
        <v>641881.83661999996</v>
      </c>
      <c r="O29" s="19"/>
      <c r="P29" s="37"/>
      <c r="Q29" s="37"/>
      <c r="R29" s="37"/>
    </row>
    <row r="30" spans="1:18" s="5" customFormat="1" ht="18" customHeight="1" x14ac:dyDescent="0.25">
      <c r="A30" s="72">
        <v>2011</v>
      </c>
      <c r="B30" s="46">
        <v>2599.9053599999997</v>
      </c>
      <c r="C30" s="46">
        <v>14623.246850000001</v>
      </c>
      <c r="D30" s="95">
        <v>17223.152209999997</v>
      </c>
      <c r="E30" s="46">
        <v>1417.59248</v>
      </c>
      <c r="F30" s="46">
        <v>3994.7400299999999</v>
      </c>
      <c r="G30" s="46">
        <v>99962.93273</v>
      </c>
      <c r="H30" s="46">
        <v>426849.20007000002</v>
      </c>
      <c r="I30" s="46">
        <v>1280.98678</v>
      </c>
      <c r="J30" s="46">
        <v>1224.6522800000002</v>
      </c>
      <c r="K30" s="73">
        <v>6.4185799999999995</v>
      </c>
      <c r="L30" s="46">
        <v>591.34137999999996</v>
      </c>
      <c r="M30" s="46">
        <v>193484.84795999998</v>
      </c>
      <c r="N30" s="95">
        <v>746035.86450000003</v>
      </c>
      <c r="O30" s="19"/>
      <c r="P30" s="37"/>
      <c r="Q30" s="37"/>
      <c r="R30" s="37"/>
    </row>
    <row r="31" spans="1:18" s="5" customFormat="1" ht="18" customHeight="1" x14ac:dyDescent="0.25">
      <c r="A31" s="72">
        <v>2012</v>
      </c>
      <c r="B31" s="46">
        <v>2662.2969999999996</v>
      </c>
      <c r="C31" s="46">
        <v>14022.215320000001</v>
      </c>
      <c r="D31" s="95">
        <v>16684.512319999998</v>
      </c>
      <c r="E31" s="46">
        <v>1572.89256</v>
      </c>
      <c r="F31" s="46">
        <v>5052.2038300000004</v>
      </c>
      <c r="G31" s="46">
        <v>77563.55502</v>
      </c>
      <c r="H31" s="46">
        <v>382615.00135000004</v>
      </c>
      <c r="I31" s="46">
        <v>5023.5437400000001</v>
      </c>
      <c r="J31" s="46">
        <v>1200.4866900000002</v>
      </c>
      <c r="K31" s="73">
        <v>26.741530000000004</v>
      </c>
      <c r="L31" s="46">
        <v>573.67909000000009</v>
      </c>
      <c r="M31" s="46">
        <v>186159.26427000001</v>
      </c>
      <c r="N31" s="95">
        <v>676471.88040000014</v>
      </c>
      <c r="O31" s="19"/>
      <c r="P31" s="37"/>
      <c r="Q31" s="37"/>
      <c r="R31" s="37"/>
    </row>
    <row r="32" spans="1:18" s="5" customFormat="1" ht="18" hidden="1" customHeight="1" x14ac:dyDescent="0.25">
      <c r="A32" s="74" t="s">
        <v>66</v>
      </c>
      <c r="B32" s="46">
        <v>1629.5116700000001</v>
      </c>
      <c r="C32" s="46">
        <v>14909.84988</v>
      </c>
      <c r="D32" s="95">
        <v>16539.361549999998</v>
      </c>
      <c r="E32" s="46">
        <v>1580.34238</v>
      </c>
      <c r="F32" s="46">
        <v>5052.6477500000001</v>
      </c>
      <c r="G32" s="46">
        <v>78961.603249999986</v>
      </c>
      <c r="H32" s="46">
        <v>399207.36971999996</v>
      </c>
      <c r="I32" s="46">
        <v>6681.6664900000005</v>
      </c>
      <c r="J32" s="46">
        <v>1289.8631400000002</v>
      </c>
      <c r="K32" s="73">
        <v>12.84257</v>
      </c>
      <c r="L32" s="46">
        <v>374.74778000000003</v>
      </c>
      <c r="M32" s="46">
        <v>215683.20231999998</v>
      </c>
      <c r="N32" s="95">
        <v>725383.64694999985</v>
      </c>
      <c r="O32" s="19"/>
      <c r="P32" s="37"/>
      <c r="Q32" s="37"/>
      <c r="R32" s="37"/>
    </row>
    <row r="33" spans="1:18" s="5" customFormat="1" ht="18" hidden="1" customHeight="1" x14ac:dyDescent="0.25">
      <c r="A33" s="74" t="s">
        <v>106</v>
      </c>
      <c r="B33" s="46">
        <v>922.76972000000001</v>
      </c>
      <c r="C33" s="46">
        <v>15690.134140000002</v>
      </c>
      <c r="D33" s="95">
        <v>16612.903860000002</v>
      </c>
      <c r="E33" s="46">
        <v>1578.4989399999999</v>
      </c>
      <c r="F33" s="46">
        <v>4196.5176899999997</v>
      </c>
      <c r="G33" s="46">
        <v>75991.086760000006</v>
      </c>
      <c r="H33" s="46">
        <v>456804.18668999994</v>
      </c>
      <c r="I33" s="46">
        <v>8703.1982599999992</v>
      </c>
      <c r="J33" s="46">
        <v>1345.59043</v>
      </c>
      <c r="K33" s="73">
        <v>33.836529999999996</v>
      </c>
      <c r="L33" s="46">
        <v>376.77895000000007</v>
      </c>
      <c r="M33" s="46">
        <v>215801.70300000001</v>
      </c>
      <c r="N33" s="95">
        <v>781444.30111000012</v>
      </c>
      <c r="O33" s="19"/>
      <c r="P33" s="37"/>
      <c r="Q33" s="37"/>
      <c r="R33" s="37"/>
    </row>
    <row r="34" spans="1:18" s="5" customFormat="1" ht="12" customHeight="1" x14ac:dyDescent="0.25">
      <c r="A34" s="74"/>
      <c r="B34" s="46"/>
      <c r="C34" s="46"/>
      <c r="D34" s="95"/>
      <c r="E34" s="46"/>
      <c r="F34" s="46"/>
      <c r="G34" s="46"/>
      <c r="H34" s="46"/>
      <c r="I34" s="46"/>
      <c r="J34" s="46"/>
      <c r="K34" s="46"/>
      <c r="L34" s="46"/>
      <c r="M34" s="46"/>
      <c r="N34" s="95"/>
      <c r="O34" s="19"/>
      <c r="P34" s="37"/>
      <c r="Q34" s="37"/>
      <c r="R34" s="37"/>
    </row>
    <row r="35" spans="1:18" s="5" customFormat="1" ht="18" hidden="1" customHeight="1" x14ac:dyDescent="0.25">
      <c r="A35" s="74" t="s">
        <v>13</v>
      </c>
      <c r="B35" s="75">
        <v>109</v>
      </c>
      <c r="C35" s="75">
        <v>616</v>
      </c>
      <c r="D35" s="96">
        <v>725</v>
      </c>
      <c r="E35" s="75">
        <v>51</v>
      </c>
      <c r="F35" s="75">
        <v>531</v>
      </c>
      <c r="G35" s="75">
        <v>1330</v>
      </c>
      <c r="H35" s="75">
        <v>10862</v>
      </c>
      <c r="I35" s="75">
        <v>26</v>
      </c>
      <c r="J35" s="75">
        <v>32</v>
      </c>
      <c r="K35" s="76">
        <v>0.98040000000000005</v>
      </c>
      <c r="L35" s="75">
        <v>56</v>
      </c>
      <c r="M35" s="75">
        <v>1166.0195999999996</v>
      </c>
      <c r="N35" s="96">
        <v>14780</v>
      </c>
      <c r="O35" s="19"/>
      <c r="P35" s="37"/>
      <c r="Q35" s="37"/>
      <c r="R35" s="37"/>
    </row>
    <row r="36" spans="1:18" s="5" customFormat="1" ht="18" hidden="1" customHeight="1" x14ac:dyDescent="0.25">
      <c r="A36" s="74" t="s">
        <v>14</v>
      </c>
      <c r="B36" s="75">
        <v>146</v>
      </c>
      <c r="C36" s="75">
        <v>844</v>
      </c>
      <c r="D36" s="96">
        <v>990</v>
      </c>
      <c r="E36" s="75">
        <v>43</v>
      </c>
      <c r="F36" s="75">
        <v>398</v>
      </c>
      <c r="G36" s="75">
        <v>367</v>
      </c>
      <c r="H36" s="75">
        <v>7274</v>
      </c>
      <c r="I36" s="75">
        <v>9</v>
      </c>
      <c r="J36" s="75">
        <v>25</v>
      </c>
      <c r="K36" s="76">
        <v>0.63619999999999999</v>
      </c>
      <c r="L36" s="75">
        <v>70</v>
      </c>
      <c r="M36" s="75">
        <v>856.36379999999917</v>
      </c>
      <c r="N36" s="96">
        <v>10033</v>
      </c>
      <c r="O36" s="19"/>
      <c r="P36" s="37"/>
      <c r="Q36" s="37"/>
      <c r="R36" s="37"/>
    </row>
    <row r="37" spans="1:18" s="5" customFormat="1" ht="18" hidden="1" customHeight="1" x14ac:dyDescent="0.25">
      <c r="A37" s="74" t="s">
        <v>15</v>
      </c>
      <c r="B37" s="75">
        <v>104</v>
      </c>
      <c r="C37" s="75">
        <v>931</v>
      </c>
      <c r="D37" s="96">
        <v>1035</v>
      </c>
      <c r="E37" s="75">
        <v>83</v>
      </c>
      <c r="F37" s="75">
        <v>611</v>
      </c>
      <c r="G37" s="75">
        <v>2317</v>
      </c>
      <c r="H37" s="75">
        <v>11999</v>
      </c>
      <c r="I37" s="75">
        <v>9</v>
      </c>
      <c r="J37" s="75">
        <v>44</v>
      </c>
      <c r="K37" s="76">
        <v>0.65949999999999998</v>
      </c>
      <c r="L37" s="75">
        <v>20</v>
      </c>
      <c r="M37" s="75">
        <v>1350.3404999999984</v>
      </c>
      <c r="N37" s="96">
        <v>17469</v>
      </c>
      <c r="O37" s="19"/>
      <c r="P37" s="37"/>
      <c r="Q37" s="37"/>
      <c r="R37" s="37"/>
    </row>
    <row r="38" spans="1:18" s="5" customFormat="1" ht="18" hidden="1" customHeight="1" x14ac:dyDescent="0.25">
      <c r="A38" s="74" t="s">
        <v>16</v>
      </c>
      <c r="B38" s="75">
        <v>155</v>
      </c>
      <c r="C38" s="75">
        <v>908</v>
      </c>
      <c r="D38" s="96">
        <v>1063</v>
      </c>
      <c r="E38" s="75">
        <v>45</v>
      </c>
      <c r="F38" s="75">
        <v>490</v>
      </c>
      <c r="G38" s="75">
        <v>272</v>
      </c>
      <c r="H38" s="75">
        <v>13575</v>
      </c>
      <c r="I38" s="75">
        <v>8</v>
      </c>
      <c r="J38" s="75">
        <v>28</v>
      </c>
      <c r="K38" s="76">
        <v>1.0293000000000001</v>
      </c>
      <c r="L38" s="75">
        <v>33</v>
      </c>
      <c r="M38" s="75">
        <v>708.97069999999985</v>
      </c>
      <c r="N38" s="96">
        <v>16224</v>
      </c>
      <c r="O38" s="19"/>
      <c r="P38" s="37"/>
      <c r="Q38" s="37"/>
      <c r="R38" s="37"/>
    </row>
    <row r="39" spans="1:18" s="5" customFormat="1" ht="18" hidden="1" customHeight="1" x14ac:dyDescent="0.25">
      <c r="A39" s="74" t="s">
        <v>17</v>
      </c>
      <c r="B39" s="75">
        <v>161</v>
      </c>
      <c r="C39" s="75">
        <v>1021</v>
      </c>
      <c r="D39" s="96">
        <v>1182</v>
      </c>
      <c r="E39" s="75">
        <v>90</v>
      </c>
      <c r="F39" s="75">
        <v>486</v>
      </c>
      <c r="G39" s="75">
        <v>844</v>
      </c>
      <c r="H39" s="75">
        <v>13115</v>
      </c>
      <c r="I39" s="75">
        <v>0</v>
      </c>
      <c r="J39" s="75">
        <v>31</v>
      </c>
      <c r="K39" s="76">
        <v>0.75139999999999996</v>
      </c>
      <c r="L39" s="75">
        <v>12</v>
      </c>
      <c r="M39" s="75">
        <v>1076.248599999999</v>
      </c>
      <c r="N39" s="96">
        <v>16837</v>
      </c>
      <c r="O39" s="19"/>
      <c r="P39" s="37"/>
      <c r="Q39" s="37"/>
      <c r="R39" s="37"/>
    </row>
    <row r="40" spans="1:18" s="5" customFormat="1" ht="18" hidden="1" customHeight="1" x14ac:dyDescent="0.25">
      <c r="A40" s="74" t="s">
        <v>18</v>
      </c>
      <c r="B40" s="75">
        <v>157</v>
      </c>
      <c r="C40" s="75">
        <v>748</v>
      </c>
      <c r="D40" s="96">
        <v>905</v>
      </c>
      <c r="E40" s="75">
        <v>42</v>
      </c>
      <c r="F40" s="75">
        <v>345</v>
      </c>
      <c r="G40" s="75">
        <v>1241</v>
      </c>
      <c r="H40" s="75">
        <v>10919</v>
      </c>
      <c r="I40" s="75">
        <v>21</v>
      </c>
      <c r="J40" s="75">
        <v>29</v>
      </c>
      <c r="K40" s="76">
        <v>0.74550000000000005</v>
      </c>
      <c r="L40" s="75">
        <v>60</v>
      </c>
      <c r="M40" s="75">
        <v>958.89309999999932</v>
      </c>
      <c r="N40" s="96">
        <v>14522</v>
      </c>
      <c r="O40" s="19"/>
      <c r="P40" s="37"/>
      <c r="Q40" s="37"/>
      <c r="R40" s="37"/>
    </row>
    <row r="41" spans="1:18" s="5" customFormat="1" ht="18" hidden="1" customHeight="1" x14ac:dyDescent="0.25">
      <c r="A41" s="74" t="s">
        <v>19</v>
      </c>
      <c r="B41" s="75">
        <v>205</v>
      </c>
      <c r="C41" s="75">
        <v>943</v>
      </c>
      <c r="D41" s="96">
        <v>1148</v>
      </c>
      <c r="E41" s="75">
        <v>78</v>
      </c>
      <c r="F41" s="75">
        <v>508</v>
      </c>
      <c r="G41" s="75">
        <v>555</v>
      </c>
      <c r="H41" s="75">
        <v>16317</v>
      </c>
      <c r="I41" s="75">
        <v>0</v>
      </c>
      <c r="J41" s="75">
        <v>33</v>
      </c>
      <c r="K41" s="76">
        <v>1.1069</v>
      </c>
      <c r="L41" s="75">
        <v>42</v>
      </c>
      <c r="M41" s="75">
        <v>1168.1637999999984</v>
      </c>
      <c r="N41" s="96">
        <v>19850</v>
      </c>
      <c r="O41" s="19"/>
      <c r="P41" s="37"/>
      <c r="Q41" s="37"/>
      <c r="R41" s="37"/>
    </row>
    <row r="42" spans="1:18" s="5" customFormat="1" ht="18" hidden="1" customHeight="1" x14ac:dyDescent="0.25">
      <c r="A42" s="74" t="s">
        <v>20</v>
      </c>
      <c r="B42" s="75">
        <v>219</v>
      </c>
      <c r="C42" s="75">
        <v>1092</v>
      </c>
      <c r="D42" s="96">
        <v>1311</v>
      </c>
      <c r="E42" s="75">
        <v>62</v>
      </c>
      <c r="F42" s="75">
        <v>347</v>
      </c>
      <c r="G42" s="75">
        <v>2268</v>
      </c>
      <c r="H42" s="75">
        <v>15743</v>
      </c>
      <c r="I42" s="75">
        <v>5</v>
      </c>
      <c r="J42" s="75">
        <v>37</v>
      </c>
      <c r="K42" s="76">
        <v>0.83620000000000005</v>
      </c>
      <c r="L42" s="75">
        <v>24</v>
      </c>
      <c r="M42" s="75">
        <v>1446.964899999999</v>
      </c>
      <c r="N42" s="96">
        <v>21245</v>
      </c>
      <c r="O42" s="19"/>
      <c r="P42" s="37"/>
      <c r="Q42" s="37"/>
      <c r="R42" s="37"/>
    </row>
    <row r="43" spans="1:18" s="5" customFormat="1" ht="18" hidden="1" customHeight="1" x14ac:dyDescent="0.25">
      <c r="A43" s="74" t="s">
        <v>21</v>
      </c>
      <c r="B43" s="75">
        <v>232</v>
      </c>
      <c r="C43" s="75">
        <v>986</v>
      </c>
      <c r="D43" s="96">
        <v>1218</v>
      </c>
      <c r="E43" s="75">
        <v>42</v>
      </c>
      <c r="F43" s="75">
        <v>494</v>
      </c>
      <c r="G43" s="75">
        <v>1517</v>
      </c>
      <c r="H43" s="75">
        <v>11700</v>
      </c>
      <c r="I43" s="75">
        <v>1.4725274725274726</v>
      </c>
      <c r="J43" s="75">
        <v>27</v>
      </c>
      <c r="K43" s="76">
        <v>1.0350999999999999</v>
      </c>
      <c r="L43" s="75">
        <v>28</v>
      </c>
      <c r="M43" s="75">
        <v>2357.6360725274717</v>
      </c>
      <c r="N43" s="96">
        <v>17386</v>
      </c>
      <c r="O43" s="19"/>
      <c r="P43" s="37"/>
      <c r="Q43" s="37"/>
      <c r="R43" s="37"/>
    </row>
    <row r="44" spans="1:18" s="5" customFormat="1" ht="18" hidden="1" customHeight="1" x14ac:dyDescent="0.25">
      <c r="A44" s="74" t="s">
        <v>22</v>
      </c>
      <c r="B44" s="75">
        <v>223</v>
      </c>
      <c r="C44" s="75">
        <v>1567</v>
      </c>
      <c r="D44" s="96">
        <v>1790</v>
      </c>
      <c r="E44" s="75">
        <v>56</v>
      </c>
      <c r="F44" s="75">
        <v>639</v>
      </c>
      <c r="G44" s="75">
        <v>1570</v>
      </c>
      <c r="H44" s="75">
        <v>13306</v>
      </c>
      <c r="I44" s="75">
        <v>2</v>
      </c>
      <c r="J44" s="75">
        <v>37</v>
      </c>
      <c r="K44" s="76">
        <v>0.89139999999999997</v>
      </c>
      <c r="L44" s="75">
        <v>0</v>
      </c>
      <c r="M44" s="75">
        <v>3850.1794000000009</v>
      </c>
      <c r="N44" s="96">
        <v>21251</v>
      </c>
      <c r="O44" s="19"/>
      <c r="P44" s="37"/>
      <c r="Q44" s="37"/>
      <c r="R44" s="37"/>
    </row>
    <row r="45" spans="1:18" s="5" customFormat="1" ht="18" hidden="1" customHeight="1" x14ac:dyDescent="0.25">
      <c r="A45" s="74" t="s">
        <v>23</v>
      </c>
      <c r="B45" s="75">
        <v>186</v>
      </c>
      <c r="C45" s="75">
        <v>1040</v>
      </c>
      <c r="D45" s="96">
        <v>1226</v>
      </c>
      <c r="E45" s="75">
        <v>55</v>
      </c>
      <c r="F45" s="75">
        <v>396</v>
      </c>
      <c r="G45" s="75">
        <v>1267</v>
      </c>
      <c r="H45" s="75">
        <v>12493</v>
      </c>
      <c r="I45" s="77"/>
      <c r="J45" s="75">
        <v>33</v>
      </c>
      <c r="K45" s="76">
        <v>0.8206</v>
      </c>
      <c r="L45" s="75">
        <v>16</v>
      </c>
      <c r="M45" s="75">
        <v>2884.1935999999987</v>
      </c>
      <c r="N45" s="96">
        <v>18371</v>
      </c>
      <c r="O45" s="19"/>
      <c r="P45" s="37"/>
      <c r="Q45" s="37"/>
      <c r="R45" s="37"/>
    </row>
    <row r="46" spans="1:18" s="5" customFormat="1" ht="18" hidden="1" customHeight="1" x14ac:dyDescent="0.25">
      <c r="A46" s="74" t="s">
        <v>24</v>
      </c>
      <c r="B46" s="75">
        <v>176</v>
      </c>
      <c r="C46" s="75">
        <v>900</v>
      </c>
      <c r="D46" s="96">
        <v>1076</v>
      </c>
      <c r="E46" s="75">
        <v>67</v>
      </c>
      <c r="F46" s="75">
        <v>549</v>
      </c>
      <c r="G46" s="75">
        <v>884</v>
      </c>
      <c r="H46" s="75">
        <v>14196</v>
      </c>
      <c r="I46" s="75">
        <v>11</v>
      </c>
      <c r="J46" s="75">
        <v>30</v>
      </c>
      <c r="K46" s="76">
        <v>0.80640000000000001</v>
      </c>
      <c r="L46" s="75">
        <v>160</v>
      </c>
      <c r="M46" s="75" t="e">
        <v>#REF!</v>
      </c>
      <c r="N46" s="96">
        <v>18334</v>
      </c>
      <c r="O46" s="19"/>
      <c r="P46" s="37"/>
      <c r="Q46" s="37"/>
      <c r="R46" s="37"/>
    </row>
    <row r="47" spans="1:18" s="5" customFormat="1" ht="18" hidden="1" customHeight="1" x14ac:dyDescent="0.25">
      <c r="A47" s="78">
        <v>1997</v>
      </c>
      <c r="B47" s="77"/>
      <c r="C47" s="77"/>
      <c r="D47" s="97"/>
      <c r="E47" s="77"/>
      <c r="F47" s="77"/>
      <c r="G47" s="77"/>
      <c r="H47" s="77"/>
      <c r="I47" s="77"/>
      <c r="J47" s="77"/>
      <c r="K47" s="76"/>
      <c r="L47" s="77"/>
      <c r="M47" s="77"/>
      <c r="N47" s="97"/>
      <c r="O47" s="19"/>
      <c r="P47" s="37"/>
      <c r="Q47" s="37"/>
      <c r="R47" s="37"/>
    </row>
    <row r="48" spans="1:18" s="5" customFormat="1" ht="18" hidden="1" customHeight="1" x14ac:dyDescent="0.25">
      <c r="A48" s="74" t="s">
        <v>25</v>
      </c>
      <c r="B48" s="75">
        <v>189</v>
      </c>
      <c r="C48" s="75">
        <v>986</v>
      </c>
      <c r="D48" s="96">
        <v>1175</v>
      </c>
      <c r="E48" s="75">
        <v>41</v>
      </c>
      <c r="F48" s="75">
        <v>557</v>
      </c>
      <c r="G48" s="75">
        <v>1941</v>
      </c>
      <c r="H48" s="75">
        <v>14966</v>
      </c>
      <c r="I48" s="75">
        <v>0</v>
      </c>
      <c r="J48" s="75">
        <v>34</v>
      </c>
      <c r="K48" s="76">
        <v>0.98</v>
      </c>
      <c r="L48" s="75">
        <v>9</v>
      </c>
      <c r="M48" s="75">
        <v>1644</v>
      </c>
      <c r="N48" s="96" t="e">
        <v>#REF!</v>
      </c>
      <c r="O48" s="19"/>
      <c r="P48" s="37"/>
      <c r="Q48" s="38"/>
      <c r="R48" s="37"/>
    </row>
    <row r="49" spans="1:18" s="5" customFormat="1" ht="18" hidden="1" customHeight="1" x14ac:dyDescent="0.25">
      <c r="A49" s="74" t="s">
        <v>26</v>
      </c>
      <c r="B49" s="75">
        <v>214</v>
      </c>
      <c r="C49" s="75">
        <v>674</v>
      </c>
      <c r="D49" s="96">
        <v>888</v>
      </c>
      <c r="E49" s="75">
        <v>29</v>
      </c>
      <c r="F49" s="75">
        <v>450</v>
      </c>
      <c r="G49" s="75">
        <v>589</v>
      </c>
      <c r="H49" s="75">
        <v>13573</v>
      </c>
      <c r="I49" s="75">
        <v>8</v>
      </c>
      <c r="J49" s="75">
        <v>28</v>
      </c>
      <c r="K49" s="76">
        <v>0.63600000000000001</v>
      </c>
      <c r="L49" s="75">
        <v>11</v>
      </c>
      <c r="M49" s="75">
        <v>897</v>
      </c>
      <c r="N49" s="96" t="e">
        <v>#REF!</v>
      </c>
      <c r="O49" s="19"/>
      <c r="P49" s="37"/>
      <c r="Q49" s="38"/>
      <c r="R49" s="37"/>
    </row>
    <row r="50" spans="1:18" s="5" customFormat="1" ht="18" hidden="1" customHeight="1" x14ac:dyDescent="0.25">
      <c r="A50" s="74" t="s">
        <v>27</v>
      </c>
      <c r="B50" s="75">
        <v>150</v>
      </c>
      <c r="C50" s="75">
        <v>928</v>
      </c>
      <c r="D50" s="96">
        <v>1078</v>
      </c>
      <c r="E50" s="75">
        <v>56</v>
      </c>
      <c r="F50" s="75">
        <v>339</v>
      </c>
      <c r="G50" s="75">
        <v>480</v>
      </c>
      <c r="H50" s="75">
        <v>13113</v>
      </c>
      <c r="I50" s="75">
        <v>38</v>
      </c>
      <c r="J50" s="75">
        <v>29</v>
      </c>
      <c r="K50" s="76">
        <v>0.66</v>
      </c>
      <c r="L50" s="75">
        <v>31</v>
      </c>
      <c r="M50" s="75">
        <v>1026</v>
      </c>
      <c r="N50" s="96" t="e">
        <v>#REF!</v>
      </c>
      <c r="O50" s="19"/>
      <c r="P50" s="37"/>
      <c r="Q50" s="38"/>
      <c r="R50" s="37"/>
    </row>
    <row r="51" spans="1:18" s="5" customFormat="1" ht="18" hidden="1" customHeight="1" x14ac:dyDescent="0.25">
      <c r="A51" s="74" t="s">
        <v>28</v>
      </c>
      <c r="B51" s="75">
        <v>155</v>
      </c>
      <c r="C51" s="75">
        <v>1219</v>
      </c>
      <c r="D51" s="96">
        <v>1374</v>
      </c>
      <c r="E51" s="75">
        <v>26</v>
      </c>
      <c r="F51" s="75">
        <v>436</v>
      </c>
      <c r="G51" s="75">
        <v>1159</v>
      </c>
      <c r="H51" s="75">
        <v>12035</v>
      </c>
      <c r="I51" s="75">
        <v>11</v>
      </c>
      <c r="J51" s="75">
        <v>27</v>
      </c>
      <c r="K51" s="76">
        <v>1.0293000000000001</v>
      </c>
      <c r="L51" s="75">
        <v>40</v>
      </c>
      <c r="M51" s="75">
        <v>2401</v>
      </c>
      <c r="N51" s="96" t="e">
        <v>#REF!</v>
      </c>
      <c r="O51" s="19"/>
      <c r="P51" s="37"/>
      <c r="Q51" s="38"/>
      <c r="R51" s="37"/>
    </row>
    <row r="52" spans="1:18" s="5" customFormat="1" ht="18" hidden="1" customHeight="1" x14ac:dyDescent="0.25">
      <c r="A52" s="74" t="s">
        <v>29</v>
      </c>
      <c r="B52" s="75">
        <v>169</v>
      </c>
      <c r="C52" s="75">
        <v>1078</v>
      </c>
      <c r="D52" s="96">
        <v>1247</v>
      </c>
      <c r="E52" s="75">
        <v>69</v>
      </c>
      <c r="F52" s="75">
        <v>556</v>
      </c>
      <c r="G52" s="75">
        <v>1508</v>
      </c>
      <c r="H52" s="75">
        <v>13742</v>
      </c>
      <c r="I52" s="75">
        <v>19</v>
      </c>
      <c r="J52" s="75">
        <v>35</v>
      </c>
      <c r="K52" s="76">
        <v>0.75139999999999996</v>
      </c>
      <c r="L52" s="75">
        <v>29</v>
      </c>
      <c r="M52" s="75">
        <v>1255</v>
      </c>
      <c r="N52" s="96" t="e">
        <v>#REF!</v>
      </c>
      <c r="O52" s="19"/>
      <c r="P52" s="37"/>
      <c r="Q52" s="38"/>
      <c r="R52" s="37"/>
    </row>
    <row r="53" spans="1:18" s="5" customFormat="1" ht="18" hidden="1" customHeight="1" x14ac:dyDescent="0.25">
      <c r="A53" s="74" t="s">
        <v>30</v>
      </c>
      <c r="B53" s="75">
        <v>158</v>
      </c>
      <c r="C53" s="75">
        <v>986</v>
      </c>
      <c r="D53" s="96">
        <v>1144</v>
      </c>
      <c r="E53" s="75">
        <v>81</v>
      </c>
      <c r="F53" s="75">
        <v>439</v>
      </c>
      <c r="G53" s="75">
        <v>2791</v>
      </c>
      <c r="H53" s="75">
        <v>14594</v>
      </c>
      <c r="I53" s="75">
        <v>24</v>
      </c>
      <c r="J53" s="75">
        <v>33</v>
      </c>
      <c r="K53" s="76">
        <v>0.74550000000000005</v>
      </c>
      <c r="L53" s="75">
        <v>26</v>
      </c>
      <c r="M53" s="75">
        <v>831</v>
      </c>
      <c r="N53" s="96" t="e">
        <v>#REF!</v>
      </c>
      <c r="O53" s="19"/>
      <c r="P53" s="37"/>
      <c r="Q53" s="38"/>
      <c r="R53" s="37"/>
    </row>
    <row r="54" spans="1:18" s="5" customFormat="1" ht="18" hidden="1" customHeight="1" x14ac:dyDescent="0.25">
      <c r="A54" s="74" t="s">
        <v>31</v>
      </c>
      <c r="B54" s="75">
        <v>183</v>
      </c>
      <c r="C54" s="75">
        <v>1452</v>
      </c>
      <c r="D54" s="96">
        <v>1635</v>
      </c>
      <c r="E54" s="75">
        <v>55</v>
      </c>
      <c r="F54" s="75">
        <v>610</v>
      </c>
      <c r="G54" s="75">
        <v>2207</v>
      </c>
      <c r="H54" s="75">
        <v>14640</v>
      </c>
      <c r="I54" s="75">
        <v>26</v>
      </c>
      <c r="J54" s="75">
        <v>35</v>
      </c>
      <c r="K54" s="76">
        <v>1.107</v>
      </c>
      <c r="L54" s="75">
        <v>40</v>
      </c>
      <c r="M54" s="75">
        <v>2084</v>
      </c>
      <c r="N54" s="96" t="e">
        <v>#REF!</v>
      </c>
      <c r="O54" s="19"/>
      <c r="P54" s="37"/>
      <c r="Q54" s="38"/>
      <c r="R54" s="37"/>
    </row>
    <row r="55" spans="1:18" s="5" customFormat="1" ht="18" hidden="1" customHeight="1" x14ac:dyDescent="0.25">
      <c r="A55" s="74" t="s">
        <v>32</v>
      </c>
      <c r="B55" s="75">
        <v>136</v>
      </c>
      <c r="C55" s="75">
        <v>1106</v>
      </c>
      <c r="D55" s="96">
        <v>1242</v>
      </c>
      <c r="E55" s="75">
        <v>42</v>
      </c>
      <c r="F55" s="75">
        <v>169</v>
      </c>
      <c r="G55" s="75">
        <v>2712</v>
      </c>
      <c r="H55" s="75">
        <v>10423</v>
      </c>
      <c r="I55" s="75">
        <v>13</v>
      </c>
      <c r="J55" s="75">
        <v>30</v>
      </c>
      <c r="K55" s="76">
        <v>0.83620000000000005</v>
      </c>
      <c r="L55" s="75">
        <v>6</v>
      </c>
      <c r="M55" s="75">
        <v>892</v>
      </c>
      <c r="N55" s="96" t="e">
        <v>#REF!</v>
      </c>
      <c r="O55" s="19"/>
      <c r="P55" s="37"/>
      <c r="Q55" s="38"/>
      <c r="R55" s="37"/>
    </row>
    <row r="56" spans="1:18" s="5" customFormat="1" ht="18" hidden="1" customHeight="1" x14ac:dyDescent="0.25">
      <c r="A56" s="74" t="s">
        <v>33</v>
      </c>
      <c r="B56" s="75">
        <v>114</v>
      </c>
      <c r="C56" s="75">
        <v>1027</v>
      </c>
      <c r="D56" s="96">
        <v>1141</v>
      </c>
      <c r="E56" s="75">
        <v>94</v>
      </c>
      <c r="F56" s="75">
        <v>708</v>
      </c>
      <c r="G56" s="75">
        <v>1165</v>
      </c>
      <c r="H56" s="75">
        <v>10771</v>
      </c>
      <c r="I56" s="75">
        <v>5</v>
      </c>
      <c r="J56" s="75">
        <v>31</v>
      </c>
      <c r="K56" s="76">
        <v>1.0350999999999999</v>
      </c>
      <c r="L56" s="75">
        <v>12</v>
      </c>
      <c r="M56" s="75">
        <v>3026</v>
      </c>
      <c r="N56" s="96" t="e">
        <v>#REF!</v>
      </c>
      <c r="O56" s="19"/>
      <c r="P56" s="37"/>
      <c r="Q56" s="38"/>
      <c r="R56" s="37"/>
    </row>
    <row r="57" spans="1:18" s="5" customFormat="1" ht="18" hidden="1" customHeight="1" x14ac:dyDescent="0.25">
      <c r="A57" s="74" t="s">
        <v>34</v>
      </c>
      <c r="B57" s="75">
        <v>160</v>
      </c>
      <c r="C57" s="75">
        <v>1203</v>
      </c>
      <c r="D57" s="96">
        <v>1363</v>
      </c>
      <c r="E57" s="75">
        <v>43</v>
      </c>
      <c r="F57" s="75">
        <v>452</v>
      </c>
      <c r="G57" s="75">
        <v>1871</v>
      </c>
      <c r="H57" s="75">
        <v>13367</v>
      </c>
      <c r="I57" s="75">
        <v>11</v>
      </c>
      <c r="J57" s="75">
        <v>38</v>
      </c>
      <c r="K57" s="76">
        <v>0.89139999999999997</v>
      </c>
      <c r="L57" s="75">
        <v>0</v>
      </c>
      <c r="M57" s="75">
        <v>2343</v>
      </c>
      <c r="N57" s="96" t="e">
        <v>#REF!</v>
      </c>
      <c r="O57" s="19"/>
      <c r="P57" s="37"/>
      <c r="Q57" s="19"/>
      <c r="R57" s="37"/>
    </row>
    <row r="58" spans="1:18" s="5" customFormat="1" ht="18" hidden="1" customHeight="1" x14ac:dyDescent="0.25">
      <c r="A58" s="74" t="s">
        <v>35</v>
      </c>
      <c r="B58" s="75">
        <v>159</v>
      </c>
      <c r="C58" s="75">
        <v>996</v>
      </c>
      <c r="D58" s="96">
        <v>1155</v>
      </c>
      <c r="E58" s="75">
        <v>54</v>
      </c>
      <c r="F58" s="75">
        <v>516</v>
      </c>
      <c r="G58" s="75">
        <v>827</v>
      </c>
      <c r="H58" s="75">
        <v>10540</v>
      </c>
      <c r="I58" s="75">
        <v>0</v>
      </c>
      <c r="J58" s="75">
        <v>32</v>
      </c>
      <c r="K58" s="76">
        <v>0.8206</v>
      </c>
      <c r="L58" s="75">
        <v>38</v>
      </c>
      <c r="M58" s="75">
        <v>1264</v>
      </c>
      <c r="N58" s="96" t="e">
        <v>#REF!</v>
      </c>
      <c r="O58" s="19"/>
      <c r="P58" s="37"/>
      <c r="Q58" s="19"/>
      <c r="R58" s="37"/>
    </row>
    <row r="59" spans="1:18" s="5" customFormat="1" ht="18" hidden="1" customHeight="1" x14ac:dyDescent="0.25">
      <c r="A59" s="74" t="s">
        <v>36</v>
      </c>
      <c r="B59" s="75">
        <v>139</v>
      </c>
      <c r="C59" s="75">
        <v>797</v>
      </c>
      <c r="D59" s="96">
        <v>936</v>
      </c>
      <c r="E59" s="75">
        <v>56</v>
      </c>
      <c r="F59" s="75">
        <v>603</v>
      </c>
      <c r="G59" s="75">
        <v>902</v>
      </c>
      <c r="H59" s="75">
        <v>12083</v>
      </c>
      <c r="I59" s="75">
        <v>7</v>
      </c>
      <c r="J59" s="75">
        <v>32</v>
      </c>
      <c r="K59" s="76">
        <v>0.80640000000000001</v>
      </c>
      <c r="L59" s="75">
        <v>24</v>
      </c>
      <c r="M59" s="75">
        <v>1282</v>
      </c>
      <c r="N59" s="96" t="e">
        <v>#REF!</v>
      </c>
      <c r="O59" s="19"/>
      <c r="P59" s="37"/>
      <c r="Q59" s="19"/>
      <c r="R59" s="37"/>
    </row>
    <row r="60" spans="1:18" s="5" customFormat="1" ht="18" hidden="1" customHeight="1" x14ac:dyDescent="0.25">
      <c r="A60" s="74"/>
      <c r="B60" s="75"/>
      <c r="C60" s="75"/>
      <c r="D60" s="96"/>
      <c r="E60" s="75"/>
      <c r="F60" s="75"/>
      <c r="G60" s="75"/>
      <c r="H60" s="75"/>
      <c r="I60" s="75"/>
      <c r="J60" s="75"/>
      <c r="K60" s="76"/>
      <c r="L60" s="75"/>
      <c r="M60" s="75"/>
      <c r="N60" s="96"/>
      <c r="O60" s="19"/>
      <c r="P60" s="37"/>
      <c r="Q60" s="19"/>
      <c r="R60" s="37"/>
    </row>
    <row r="61" spans="1:18" s="5" customFormat="1" ht="18" hidden="1" customHeight="1" x14ac:dyDescent="0.25">
      <c r="A61" s="79" t="s">
        <v>67</v>
      </c>
      <c r="B61" s="77">
        <v>1376.4</v>
      </c>
      <c r="C61" s="77">
        <v>10041</v>
      </c>
      <c r="D61" s="97">
        <v>11417.4</v>
      </c>
      <c r="E61" s="77">
        <v>629</v>
      </c>
      <c r="F61" s="77">
        <v>4460.6000000000004</v>
      </c>
      <c r="G61" s="77">
        <v>16361.4</v>
      </c>
      <c r="H61" s="77">
        <v>153054.6</v>
      </c>
      <c r="I61" s="77">
        <v>65</v>
      </c>
      <c r="J61" s="77">
        <v>426.6</v>
      </c>
      <c r="K61" s="76">
        <v>11.971400000000001</v>
      </c>
      <c r="L61" s="77">
        <v>178</v>
      </c>
      <c r="M61" s="77">
        <v>35551.300000000003</v>
      </c>
      <c r="N61" s="97">
        <v>222154.8714</v>
      </c>
      <c r="O61" s="19"/>
      <c r="P61" s="36"/>
      <c r="Q61" s="36"/>
      <c r="R61" s="37"/>
    </row>
    <row r="62" spans="1:18" s="5" customFormat="1" ht="18" hidden="1" customHeight="1" x14ac:dyDescent="0.25">
      <c r="A62" s="80" t="s">
        <v>39</v>
      </c>
      <c r="B62" s="81">
        <v>97</v>
      </c>
      <c r="C62" s="81">
        <v>861</v>
      </c>
      <c r="D62" s="98">
        <v>958</v>
      </c>
      <c r="E62" s="81">
        <v>56</v>
      </c>
      <c r="F62" s="81">
        <v>106.2</v>
      </c>
      <c r="G62" s="81">
        <v>209.8</v>
      </c>
      <c r="H62" s="81">
        <v>17028</v>
      </c>
      <c r="I62" s="81">
        <v>0</v>
      </c>
      <c r="J62" s="81">
        <v>32.200000000000003</v>
      </c>
      <c r="K62" s="82">
        <v>1.23</v>
      </c>
      <c r="L62" s="81">
        <v>6</v>
      </c>
      <c r="M62" s="81">
        <v>1113.8</v>
      </c>
      <c r="N62" s="98">
        <v>19511.23</v>
      </c>
      <c r="O62" s="19"/>
      <c r="P62" s="36"/>
      <c r="Q62" s="36"/>
      <c r="R62" s="37"/>
    </row>
    <row r="63" spans="1:18" s="5" customFormat="1" ht="18" hidden="1" customHeight="1" x14ac:dyDescent="0.25">
      <c r="A63" s="80" t="s">
        <v>40</v>
      </c>
      <c r="B63" s="81">
        <v>139</v>
      </c>
      <c r="C63" s="81">
        <v>622</v>
      </c>
      <c r="D63" s="98">
        <v>761</v>
      </c>
      <c r="E63" s="81">
        <v>42</v>
      </c>
      <c r="F63" s="81">
        <v>449.2</v>
      </c>
      <c r="G63" s="81">
        <v>1234.8</v>
      </c>
      <c r="H63" s="81">
        <v>11964</v>
      </c>
      <c r="I63" s="81">
        <v>0</v>
      </c>
      <c r="J63" s="81">
        <v>28.2</v>
      </c>
      <c r="K63" s="82">
        <v>0.90600000000000003</v>
      </c>
      <c r="L63" s="81">
        <v>4</v>
      </c>
      <c r="M63" s="81">
        <v>1236.8</v>
      </c>
      <c r="N63" s="98">
        <v>15720.906000000001</v>
      </c>
      <c r="O63" s="19"/>
      <c r="P63" s="36"/>
      <c r="Q63" s="36"/>
      <c r="R63" s="37"/>
    </row>
    <row r="64" spans="1:18" s="5" customFormat="1" ht="18" hidden="1" customHeight="1" x14ac:dyDescent="0.25">
      <c r="A64" s="80" t="s">
        <v>41</v>
      </c>
      <c r="B64" s="81">
        <v>147</v>
      </c>
      <c r="C64" s="81">
        <v>844</v>
      </c>
      <c r="D64" s="98">
        <v>991</v>
      </c>
      <c r="E64" s="81">
        <v>57</v>
      </c>
      <c r="F64" s="81">
        <v>389.2</v>
      </c>
      <c r="G64" s="81">
        <v>965.8</v>
      </c>
      <c r="H64" s="81">
        <v>12563</v>
      </c>
      <c r="I64" s="81">
        <v>7</v>
      </c>
      <c r="J64" s="81">
        <v>33.200000000000003</v>
      </c>
      <c r="K64" s="82">
        <v>1.137</v>
      </c>
      <c r="L64" s="81">
        <v>36</v>
      </c>
      <c r="M64" s="81">
        <v>4158.8</v>
      </c>
      <c r="N64" s="98">
        <v>19202.137000000002</v>
      </c>
      <c r="O64" s="19"/>
      <c r="P64" s="36"/>
      <c r="Q64" s="36"/>
      <c r="R64" s="37"/>
    </row>
    <row r="65" spans="1:18" s="5" customFormat="1" ht="18" hidden="1" customHeight="1" x14ac:dyDescent="0.25">
      <c r="A65" s="80" t="s">
        <v>42</v>
      </c>
      <c r="B65" s="83">
        <v>117</v>
      </c>
      <c r="C65" s="83">
        <v>968</v>
      </c>
      <c r="D65" s="98">
        <v>1085</v>
      </c>
      <c r="E65" s="83">
        <v>56</v>
      </c>
      <c r="F65" s="83">
        <v>389</v>
      </c>
      <c r="G65" s="83">
        <v>285</v>
      </c>
      <c r="H65" s="83">
        <v>12524.2</v>
      </c>
      <c r="I65" s="84"/>
      <c r="J65" s="83">
        <v>35.200000000000003</v>
      </c>
      <c r="K65" s="85">
        <v>1</v>
      </c>
      <c r="L65" s="83">
        <v>43</v>
      </c>
      <c r="M65" s="83">
        <v>3605.8</v>
      </c>
      <c r="N65" s="98">
        <v>18024.2</v>
      </c>
      <c r="O65" s="19"/>
      <c r="P65" s="36"/>
      <c r="Q65" s="36"/>
      <c r="R65" s="37"/>
    </row>
    <row r="66" spans="1:18" s="5" customFormat="1" ht="18" hidden="1" customHeight="1" x14ac:dyDescent="0.25">
      <c r="A66" s="80" t="s">
        <v>43</v>
      </c>
      <c r="B66" s="83">
        <v>72.7</v>
      </c>
      <c r="C66" s="83">
        <v>851</v>
      </c>
      <c r="D66" s="98">
        <v>923.7</v>
      </c>
      <c r="E66" s="83">
        <v>59</v>
      </c>
      <c r="F66" s="83">
        <v>422</v>
      </c>
      <c r="G66" s="83">
        <v>4785</v>
      </c>
      <c r="H66" s="83">
        <v>9660.2000000000007</v>
      </c>
      <c r="I66" s="83">
        <v>4</v>
      </c>
      <c r="J66" s="83">
        <v>47.2</v>
      </c>
      <c r="K66" s="85">
        <v>1.006</v>
      </c>
      <c r="L66" s="84"/>
      <c r="M66" s="83">
        <v>3167.8</v>
      </c>
      <c r="N66" s="98">
        <v>19069.906000000003</v>
      </c>
      <c r="O66" s="19"/>
      <c r="P66" s="36"/>
      <c r="Q66" s="36"/>
      <c r="R66" s="37"/>
    </row>
    <row r="67" spans="1:18" s="5" customFormat="1" ht="18" hidden="1" customHeight="1" x14ac:dyDescent="0.25">
      <c r="A67" s="80" t="s">
        <v>44</v>
      </c>
      <c r="B67" s="83">
        <v>138.69999999999999</v>
      </c>
      <c r="C67" s="83">
        <v>783</v>
      </c>
      <c r="D67" s="98">
        <v>921.7</v>
      </c>
      <c r="E67" s="83">
        <v>35</v>
      </c>
      <c r="F67" s="83">
        <v>342</v>
      </c>
      <c r="G67" s="83">
        <v>1949</v>
      </c>
      <c r="H67" s="83">
        <v>9783.2000000000007</v>
      </c>
      <c r="I67" s="84"/>
      <c r="J67" s="83">
        <v>32.200000000000003</v>
      </c>
      <c r="K67" s="85">
        <v>0.92700000000000005</v>
      </c>
      <c r="L67" s="83">
        <v>10</v>
      </c>
      <c r="M67" s="83">
        <v>4035.8</v>
      </c>
      <c r="N67" s="98">
        <v>17109.827000000001</v>
      </c>
      <c r="O67" s="19"/>
      <c r="P67" s="36"/>
      <c r="Q67" s="36"/>
      <c r="R67" s="37"/>
    </row>
    <row r="68" spans="1:18" s="5" customFormat="1" ht="18" hidden="1" customHeight="1" x14ac:dyDescent="0.25">
      <c r="A68" s="80" t="s">
        <v>45</v>
      </c>
      <c r="B68" s="83">
        <v>138</v>
      </c>
      <c r="C68" s="83">
        <v>1237</v>
      </c>
      <c r="D68" s="98">
        <v>1375</v>
      </c>
      <c r="E68" s="83">
        <v>99</v>
      </c>
      <c r="F68" s="83">
        <v>337</v>
      </c>
      <c r="G68" s="83">
        <v>1932</v>
      </c>
      <c r="H68" s="83">
        <v>15323.2</v>
      </c>
      <c r="I68" s="84"/>
      <c r="J68" s="83">
        <v>42.2</v>
      </c>
      <c r="K68" s="85">
        <v>0.94340000000000002</v>
      </c>
      <c r="L68" s="83">
        <v>25</v>
      </c>
      <c r="M68" s="83">
        <v>2287.8000000000002</v>
      </c>
      <c r="N68" s="98">
        <v>21422.143400000001</v>
      </c>
      <c r="O68" s="19"/>
      <c r="P68" s="36"/>
      <c r="Q68" s="36"/>
      <c r="R68" s="37"/>
    </row>
    <row r="69" spans="1:18" s="5" customFormat="1" ht="18" hidden="1" customHeight="1" x14ac:dyDescent="0.25">
      <c r="A69" s="80" t="s">
        <v>46</v>
      </c>
      <c r="B69" s="83">
        <v>116</v>
      </c>
      <c r="C69" s="83">
        <v>845</v>
      </c>
      <c r="D69" s="98">
        <v>961</v>
      </c>
      <c r="E69" s="83">
        <v>61</v>
      </c>
      <c r="F69" s="83">
        <v>314</v>
      </c>
      <c r="G69" s="83">
        <v>956</v>
      </c>
      <c r="H69" s="83">
        <v>13204.2</v>
      </c>
      <c r="I69" s="84"/>
      <c r="J69" s="83">
        <v>26.2</v>
      </c>
      <c r="K69" s="85">
        <v>0.94499999999999995</v>
      </c>
      <c r="L69" s="83">
        <v>8</v>
      </c>
      <c r="M69" s="83">
        <v>4048.8</v>
      </c>
      <c r="N69" s="98">
        <v>19580.145</v>
      </c>
      <c r="O69" s="19"/>
      <c r="P69" s="36"/>
      <c r="Q69" s="36"/>
      <c r="R69" s="37"/>
    </row>
    <row r="70" spans="1:18" s="5" customFormat="1" ht="18" hidden="1" customHeight="1" x14ac:dyDescent="0.25">
      <c r="A70" s="80" t="s">
        <v>47</v>
      </c>
      <c r="B70" s="83">
        <v>137</v>
      </c>
      <c r="C70" s="83">
        <v>799</v>
      </c>
      <c r="D70" s="98">
        <v>936</v>
      </c>
      <c r="E70" s="83">
        <v>15</v>
      </c>
      <c r="F70" s="83">
        <v>406</v>
      </c>
      <c r="G70" s="83">
        <v>1117</v>
      </c>
      <c r="H70" s="83">
        <v>14433.2</v>
      </c>
      <c r="I70" s="84"/>
      <c r="J70" s="83">
        <v>45</v>
      </c>
      <c r="K70" s="85">
        <v>0.93500000000000005</v>
      </c>
      <c r="L70" s="83">
        <v>3</v>
      </c>
      <c r="M70" s="83">
        <v>3780.8</v>
      </c>
      <c r="N70" s="98">
        <v>20736.935000000001</v>
      </c>
      <c r="O70" s="19"/>
      <c r="P70" s="36"/>
      <c r="Q70" s="36"/>
      <c r="R70" s="37"/>
    </row>
    <row r="71" spans="1:18" s="5" customFormat="1" ht="18" hidden="1" customHeight="1" x14ac:dyDescent="0.25">
      <c r="A71" s="80" t="s">
        <v>48</v>
      </c>
      <c r="B71" s="83">
        <v>126</v>
      </c>
      <c r="C71" s="83">
        <v>807</v>
      </c>
      <c r="D71" s="98">
        <v>933</v>
      </c>
      <c r="E71" s="83">
        <v>55</v>
      </c>
      <c r="F71" s="83">
        <v>517</v>
      </c>
      <c r="G71" s="83">
        <v>1029</v>
      </c>
      <c r="H71" s="83">
        <v>13133.2</v>
      </c>
      <c r="I71" s="84">
        <v>12</v>
      </c>
      <c r="J71" s="83">
        <v>36</v>
      </c>
      <c r="K71" s="85">
        <v>0.872</v>
      </c>
      <c r="L71" s="83">
        <v>23</v>
      </c>
      <c r="M71" s="83">
        <v>3031.7</v>
      </c>
      <c r="N71" s="98">
        <v>18770.772000000001</v>
      </c>
      <c r="O71" s="19"/>
      <c r="P71" s="36"/>
      <c r="Q71" s="36"/>
      <c r="R71" s="37"/>
    </row>
    <row r="72" spans="1:18" s="5" customFormat="1" ht="18" hidden="1" customHeight="1" x14ac:dyDescent="0.25">
      <c r="A72" s="80" t="s">
        <v>49</v>
      </c>
      <c r="B72" s="83">
        <v>51</v>
      </c>
      <c r="C72" s="83">
        <v>661</v>
      </c>
      <c r="D72" s="98">
        <v>712</v>
      </c>
      <c r="E72" s="83">
        <v>80</v>
      </c>
      <c r="F72" s="83">
        <v>346</v>
      </c>
      <c r="G72" s="83">
        <v>793</v>
      </c>
      <c r="H72" s="83">
        <v>11426.2</v>
      </c>
      <c r="I72" s="84"/>
      <c r="J72" s="83">
        <v>34</v>
      </c>
      <c r="K72" s="85">
        <v>0.83899999999999997</v>
      </c>
      <c r="L72" s="83">
        <v>20</v>
      </c>
      <c r="M72" s="83">
        <v>2227.6999999999998</v>
      </c>
      <c r="N72" s="98">
        <v>15639.739000000001</v>
      </c>
      <c r="O72" s="19"/>
      <c r="P72" s="36"/>
      <c r="Q72" s="36"/>
      <c r="R72" s="37"/>
    </row>
    <row r="73" spans="1:18" s="5" customFormat="1" ht="18" hidden="1" customHeight="1" x14ac:dyDescent="0.25">
      <c r="A73" s="80" t="s">
        <v>50</v>
      </c>
      <c r="B73" s="83">
        <v>97</v>
      </c>
      <c r="C73" s="83">
        <v>763</v>
      </c>
      <c r="D73" s="98">
        <v>860</v>
      </c>
      <c r="E73" s="83">
        <v>14</v>
      </c>
      <c r="F73" s="83">
        <v>443</v>
      </c>
      <c r="G73" s="83">
        <v>1105</v>
      </c>
      <c r="H73" s="83">
        <v>12012</v>
      </c>
      <c r="I73" s="84">
        <v>42</v>
      </c>
      <c r="J73" s="83">
        <v>35</v>
      </c>
      <c r="K73" s="85">
        <v>1.2310000000000001</v>
      </c>
      <c r="L73" s="83">
        <v>0</v>
      </c>
      <c r="M73" s="83">
        <v>2855.7</v>
      </c>
      <c r="N73" s="98">
        <v>17367.931</v>
      </c>
      <c r="O73" s="19"/>
      <c r="P73" s="36"/>
      <c r="Q73" s="36"/>
      <c r="R73" s="37"/>
    </row>
    <row r="74" spans="1:18" s="5" customFormat="1" ht="18" hidden="1" customHeight="1" x14ac:dyDescent="0.25">
      <c r="A74" s="80"/>
      <c r="B74" s="83"/>
      <c r="C74" s="83"/>
      <c r="D74" s="98"/>
      <c r="E74" s="83"/>
      <c r="F74" s="83"/>
      <c r="G74" s="83"/>
      <c r="H74" s="83"/>
      <c r="I74" s="84"/>
      <c r="J74" s="83"/>
      <c r="K74" s="85"/>
      <c r="L74" s="83"/>
      <c r="M74" s="83"/>
      <c r="N74" s="98"/>
      <c r="O74" s="19"/>
      <c r="P74" s="36"/>
      <c r="Q74" s="36"/>
      <c r="R74" s="37"/>
    </row>
    <row r="75" spans="1:18" s="5" customFormat="1" ht="18" hidden="1" customHeight="1" x14ac:dyDescent="0.25">
      <c r="A75" s="79">
        <v>1999</v>
      </c>
      <c r="B75" s="83">
        <v>991.5</v>
      </c>
      <c r="C75" s="83">
        <v>11873.2</v>
      </c>
      <c r="D75" s="98">
        <v>12864.7</v>
      </c>
      <c r="E75" s="83">
        <v>445.7</v>
      </c>
      <c r="F75" s="83">
        <v>2981.2</v>
      </c>
      <c r="G75" s="83">
        <v>9395.9</v>
      </c>
      <c r="H75" s="83">
        <v>144874.1</v>
      </c>
      <c r="I75" s="84">
        <v>439.6</v>
      </c>
      <c r="J75" s="83">
        <v>432.4</v>
      </c>
      <c r="K75" s="85">
        <v>9.948500000000001</v>
      </c>
      <c r="L75" s="83">
        <v>102</v>
      </c>
      <c r="M75" s="83">
        <v>37564.1</v>
      </c>
      <c r="N75" s="98">
        <v>209109.64849999998</v>
      </c>
      <c r="O75" s="19"/>
      <c r="P75" s="36"/>
      <c r="Q75" s="36"/>
      <c r="R75" s="37"/>
    </row>
    <row r="76" spans="1:18" s="5" customFormat="1" ht="18" hidden="1" customHeight="1" x14ac:dyDescent="0.25">
      <c r="A76" s="80" t="s">
        <v>39</v>
      </c>
      <c r="B76" s="83">
        <v>29.3</v>
      </c>
      <c r="C76" s="83">
        <v>1267.8</v>
      </c>
      <c r="D76" s="98">
        <v>1297.0999999999999</v>
      </c>
      <c r="E76" s="83">
        <v>43</v>
      </c>
      <c r="F76" s="83">
        <v>284.8</v>
      </c>
      <c r="G76" s="83">
        <v>592.9</v>
      </c>
      <c r="H76" s="83">
        <v>10125.200000000001</v>
      </c>
      <c r="I76" s="84">
        <v>25.2</v>
      </c>
      <c r="J76" s="83">
        <v>36.299999999999997</v>
      </c>
      <c r="K76" s="85">
        <v>0.79779999999999995</v>
      </c>
      <c r="L76" s="83"/>
      <c r="M76" s="83">
        <v>1497.5</v>
      </c>
      <c r="N76" s="98">
        <v>13902.7978</v>
      </c>
      <c r="O76" s="19"/>
      <c r="P76" s="36"/>
      <c r="Q76" s="36"/>
      <c r="R76" s="37"/>
    </row>
    <row r="77" spans="1:18" s="5" customFormat="1" ht="18" hidden="1" customHeight="1" x14ac:dyDescent="0.25">
      <c r="A77" s="80" t="s">
        <v>40</v>
      </c>
      <c r="B77" s="83">
        <v>60.9</v>
      </c>
      <c r="C77" s="83">
        <v>720.3</v>
      </c>
      <c r="D77" s="98">
        <v>781.19999999999993</v>
      </c>
      <c r="E77" s="83">
        <v>13.9</v>
      </c>
      <c r="F77" s="83">
        <v>307.8</v>
      </c>
      <c r="G77" s="83">
        <v>775.6</v>
      </c>
      <c r="H77" s="83">
        <v>9934.7000000000007</v>
      </c>
      <c r="I77" s="84">
        <v>25.6</v>
      </c>
      <c r="J77" s="83">
        <v>28.6</v>
      </c>
      <c r="K77" s="85">
        <v>0.69589999999999996</v>
      </c>
      <c r="L77" s="83"/>
      <c r="M77" s="83">
        <v>1425.5</v>
      </c>
      <c r="N77" s="98">
        <v>13293.595900000002</v>
      </c>
      <c r="O77" s="19"/>
      <c r="P77" s="36"/>
      <c r="Q77" s="36"/>
      <c r="R77" s="37"/>
    </row>
    <row r="78" spans="1:18" s="5" customFormat="1" ht="18" hidden="1" customHeight="1" x14ac:dyDescent="0.25">
      <c r="A78" s="80" t="s">
        <v>41</v>
      </c>
      <c r="B78" s="83">
        <v>94</v>
      </c>
      <c r="C78" s="83">
        <v>1223.2</v>
      </c>
      <c r="D78" s="98">
        <v>1317.2</v>
      </c>
      <c r="E78" s="83">
        <v>42.1</v>
      </c>
      <c r="F78" s="83">
        <v>183.60000000000002</v>
      </c>
      <c r="G78" s="83">
        <v>1259.0999999999999</v>
      </c>
      <c r="H78" s="83">
        <v>16026.6</v>
      </c>
      <c r="I78" s="84">
        <v>0</v>
      </c>
      <c r="J78" s="83">
        <v>44.800000000000004</v>
      </c>
      <c r="K78" s="85">
        <v>0.9383999999999999</v>
      </c>
      <c r="L78" s="83"/>
      <c r="M78" s="83">
        <v>1928.5</v>
      </c>
      <c r="N78" s="98">
        <v>20802.838399999997</v>
      </c>
      <c r="O78" s="19"/>
      <c r="P78" s="36"/>
      <c r="Q78" s="36"/>
      <c r="R78" s="37"/>
    </row>
    <row r="79" spans="1:18" s="5" customFormat="1" ht="18" hidden="1" customHeight="1" x14ac:dyDescent="0.25">
      <c r="A79" s="80" t="s">
        <v>42</v>
      </c>
      <c r="B79" s="83">
        <v>61.5</v>
      </c>
      <c r="C79" s="83">
        <v>635.5</v>
      </c>
      <c r="D79" s="98">
        <v>697</v>
      </c>
      <c r="E79" s="83">
        <v>47.9</v>
      </c>
      <c r="F79" s="83">
        <v>350.70000000000005</v>
      </c>
      <c r="G79" s="83">
        <v>584.9</v>
      </c>
      <c r="H79" s="83">
        <v>7240.5</v>
      </c>
      <c r="I79" s="84">
        <v>50</v>
      </c>
      <c r="J79" s="83">
        <v>34.1</v>
      </c>
      <c r="K79" s="85">
        <v>0.63819999999999999</v>
      </c>
      <c r="L79" s="83"/>
      <c r="M79" s="83">
        <v>2791.3</v>
      </c>
      <c r="N79" s="98">
        <v>11797.038199999999</v>
      </c>
      <c r="O79" s="19"/>
      <c r="P79" s="36"/>
      <c r="Q79" s="36"/>
      <c r="R79" s="37"/>
    </row>
    <row r="80" spans="1:18" s="5" customFormat="1" ht="18" hidden="1" customHeight="1" x14ac:dyDescent="0.25">
      <c r="A80" s="80" t="s">
        <v>43</v>
      </c>
      <c r="B80" s="83">
        <v>62.5</v>
      </c>
      <c r="C80" s="83">
        <v>889.2</v>
      </c>
      <c r="D80" s="98">
        <v>951.7</v>
      </c>
      <c r="E80" s="83">
        <v>40.6</v>
      </c>
      <c r="F80" s="83">
        <v>85.9</v>
      </c>
      <c r="G80" s="83">
        <v>701.4</v>
      </c>
      <c r="H80" s="83">
        <v>11704.8</v>
      </c>
      <c r="I80" s="84">
        <v>45.800000000000004</v>
      </c>
      <c r="J80" s="83">
        <v>32</v>
      </c>
      <c r="K80" s="85">
        <v>0.62939999999999996</v>
      </c>
      <c r="L80" s="83">
        <v>25</v>
      </c>
      <c r="M80" s="83">
        <v>2741.3</v>
      </c>
      <c r="N80" s="98">
        <v>16329.129399999998</v>
      </c>
      <c r="O80" s="19"/>
      <c r="P80" s="36"/>
      <c r="Q80" s="36"/>
      <c r="R80" s="37"/>
    </row>
    <row r="81" spans="1:18" s="5" customFormat="1" ht="18" hidden="1" customHeight="1" x14ac:dyDescent="0.25">
      <c r="A81" s="80" t="s">
        <v>44</v>
      </c>
      <c r="B81" s="83">
        <v>93.3</v>
      </c>
      <c r="C81" s="83">
        <v>1004.2</v>
      </c>
      <c r="D81" s="98">
        <v>1097.5</v>
      </c>
      <c r="E81" s="83">
        <v>28.2</v>
      </c>
      <c r="F81" s="83">
        <v>412.5</v>
      </c>
      <c r="G81" s="83">
        <v>833.8</v>
      </c>
      <c r="H81" s="83">
        <v>11203.3</v>
      </c>
      <c r="I81" s="84">
        <v>33</v>
      </c>
      <c r="J81" s="83">
        <v>27.6</v>
      </c>
      <c r="K81" s="85">
        <v>1.0692999999999999</v>
      </c>
      <c r="L81" s="83"/>
      <c r="M81" s="83">
        <v>4711</v>
      </c>
      <c r="N81" s="98">
        <v>18347.969299999997</v>
      </c>
      <c r="O81" s="19"/>
      <c r="P81" s="36"/>
      <c r="Q81" s="36"/>
      <c r="R81" s="37"/>
    </row>
    <row r="82" spans="1:18" s="5" customFormat="1" ht="18" hidden="1" customHeight="1" x14ac:dyDescent="0.25">
      <c r="A82" s="80" t="s">
        <v>45</v>
      </c>
      <c r="B82" s="83">
        <v>74</v>
      </c>
      <c r="C82" s="83">
        <v>934</v>
      </c>
      <c r="D82" s="98">
        <v>1008</v>
      </c>
      <c r="E82" s="83">
        <v>34</v>
      </c>
      <c r="F82" s="83">
        <v>253.2</v>
      </c>
      <c r="G82" s="83">
        <v>785.2</v>
      </c>
      <c r="H82" s="83">
        <v>16357</v>
      </c>
      <c r="I82" s="84">
        <v>43</v>
      </c>
      <c r="J82" s="83">
        <v>37</v>
      </c>
      <c r="K82" s="85">
        <v>0.70699999999999996</v>
      </c>
      <c r="L82" s="83">
        <v>27</v>
      </c>
      <c r="M82" s="83">
        <v>2062.5</v>
      </c>
      <c r="N82" s="98">
        <v>20607.607</v>
      </c>
      <c r="O82" s="19"/>
      <c r="P82" s="36"/>
      <c r="Q82" s="36"/>
      <c r="R82" s="37"/>
    </row>
    <row r="83" spans="1:18" s="5" customFormat="1" ht="18" hidden="1" customHeight="1" x14ac:dyDescent="0.25">
      <c r="A83" s="80" t="s">
        <v>46</v>
      </c>
      <c r="B83" s="83">
        <v>95</v>
      </c>
      <c r="C83" s="83">
        <v>887</v>
      </c>
      <c r="D83" s="98">
        <v>982</v>
      </c>
      <c r="E83" s="83">
        <v>56</v>
      </c>
      <c r="F83" s="83">
        <v>129</v>
      </c>
      <c r="G83" s="83">
        <v>694</v>
      </c>
      <c r="H83" s="83">
        <v>10969</v>
      </c>
      <c r="I83" s="84">
        <v>21</v>
      </c>
      <c r="J83" s="83">
        <v>38</v>
      </c>
      <c r="K83" s="85">
        <v>0.68389999999999995</v>
      </c>
      <c r="L83" s="83"/>
      <c r="M83" s="83">
        <v>4679</v>
      </c>
      <c r="N83" s="98">
        <v>17568.6839</v>
      </c>
      <c r="O83" s="19"/>
      <c r="P83" s="36"/>
      <c r="Q83" s="36"/>
      <c r="R83" s="37"/>
    </row>
    <row r="84" spans="1:18" s="5" customFormat="1" ht="18" hidden="1" customHeight="1" x14ac:dyDescent="0.25">
      <c r="A84" s="80" t="s">
        <v>47</v>
      </c>
      <c r="B84" s="83">
        <v>74</v>
      </c>
      <c r="C84" s="83">
        <v>1015</v>
      </c>
      <c r="D84" s="98">
        <v>1089</v>
      </c>
      <c r="E84" s="83">
        <v>34</v>
      </c>
      <c r="F84" s="83">
        <v>205</v>
      </c>
      <c r="G84" s="83">
        <v>932</v>
      </c>
      <c r="H84" s="83">
        <v>13683</v>
      </c>
      <c r="I84" s="84">
        <v>62</v>
      </c>
      <c r="J84" s="83">
        <v>48</v>
      </c>
      <c r="K84" s="85">
        <v>1.0569</v>
      </c>
      <c r="L84" s="83">
        <v>19.7</v>
      </c>
      <c r="M84" s="83">
        <v>6095</v>
      </c>
      <c r="N84" s="98">
        <v>22168.7569</v>
      </c>
      <c r="O84" s="19"/>
      <c r="P84" s="36"/>
      <c r="Q84" s="36"/>
      <c r="R84" s="37"/>
    </row>
    <row r="85" spans="1:18" s="5" customFormat="1" ht="18" hidden="1" customHeight="1" x14ac:dyDescent="0.25">
      <c r="A85" s="80" t="s">
        <v>48</v>
      </c>
      <c r="B85" s="83">
        <v>95</v>
      </c>
      <c r="C85" s="83">
        <v>1105</v>
      </c>
      <c r="D85" s="98">
        <v>1200</v>
      </c>
      <c r="E85" s="83">
        <v>28.3</v>
      </c>
      <c r="F85" s="83">
        <v>453</v>
      </c>
      <c r="G85" s="83">
        <v>852</v>
      </c>
      <c r="H85" s="83">
        <v>11181</v>
      </c>
      <c r="I85" s="84">
        <v>22</v>
      </c>
      <c r="J85" s="83">
        <v>36</v>
      </c>
      <c r="K85" s="85">
        <v>0.79310000000000003</v>
      </c>
      <c r="L85" s="83">
        <v>1</v>
      </c>
      <c r="M85" s="83">
        <v>2835</v>
      </c>
      <c r="N85" s="98">
        <v>16609.093099999998</v>
      </c>
      <c r="O85" s="19"/>
      <c r="P85" s="36"/>
      <c r="Q85" s="36"/>
      <c r="R85" s="37"/>
    </row>
    <row r="86" spans="1:18" s="5" customFormat="1" ht="18" hidden="1" customHeight="1" x14ac:dyDescent="0.25">
      <c r="A86" s="80" t="s">
        <v>49</v>
      </c>
      <c r="B86" s="83">
        <v>82</v>
      </c>
      <c r="C86" s="83">
        <v>1184</v>
      </c>
      <c r="D86" s="98">
        <v>1266</v>
      </c>
      <c r="E86" s="83">
        <v>63.4</v>
      </c>
      <c r="F86" s="83">
        <v>62.7</v>
      </c>
      <c r="G86" s="83">
        <v>759</v>
      </c>
      <c r="H86" s="83">
        <v>14518</v>
      </c>
      <c r="I86" s="84">
        <v>47</v>
      </c>
      <c r="J86" s="83">
        <v>29</v>
      </c>
      <c r="K86" s="85">
        <v>0.83120000000000005</v>
      </c>
      <c r="L86" s="83">
        <v>12.7</v>
      </c>
      <c r="M86" s="83">
        <v>2681.5</v>
      </c>
      <c r="N86" s="98">
        <v>19440.1312</v>
      </c>
      <c r="O86" s="19"/>
      <c r="P86" s="36"/>
      <c r="Q86" s="36"/>
      <c r="R86" s="37"/>
    </row>
    <row r="87" spans="1:18" s="5" customFormat="1" ht="18" hidden="1" customHeight="1" x14ac:dyDescent="0.25">
      <c r="A87" s="80" t="s">
        <v>50</v>
      </c>
      <c r="B87" s="83">
        <v>170</v>
      </c>
      <c r="C87" s="83">
        <v>1008</v>
      </c>
      <c r="D87" s="98">
        <v>1178</v>
      </c>
      <c r="E87" s="83">
        <v>14.3</v>
      </c>
      <c r="F87" s="83">
        <v>253</v>
      </c>
      <c r="G87" s="83">
        <v>626</v>
      </c>
      <c r="H87" s="83">
        <v>11931</v>
      </c>
      <c r="I87" s="84">
        <v>65</v>
      </c>
      <c r="J87" s="83">
        <v>41</v>
      </c>
      <c r="K87" s="85">
        <v>1.1073999999999999</v>
      </c>
      <c r="L87" s="83">
        <v>16.600000000000001</v>
      </c>
      <c r="M87" s="83">
        <v>4116</v>
      </c>
      <c r="N87" s="98">
        <v>18242.007400000002</v>
      </c>
      <c r="O87" s="19"/>
      <c r="P87" s="36"/>
      <c r="Q87" s="36"/>
      <c r="R87" s="37"/>
    </row>
    <row r="88" spans="1:18" s="5" customFormat="1" ht="18" hidden="1" customHeight="1" x14ac:dyDescent="0.25">
      <c r="A88" s="80"/>
      <c r="B88" s="83"/>
      <c r="C88" s="83"/>
      <c r="D88" s="98"/>
      <c r="E88" s="83"/>
      <c r="F88" s="83"/>
      <c r="G88" s="83"/>
      <c r="H88" s="83"/>
      <c r="I88" s="84"/>
      <c r="J88" s="83"/>
      <c r="K88" s="85"/>
      <c r="L88" s="83"/>
      <c r="M88" s="83"/>
      <c r="N88" s="98"/>
      <c r="O88" s="19"/>
      <c r="P88" s="36"/>
      <c r="Q88" s="36"/>
      <c r="R88" s="37"/>
    </row>
    <row r="89" spans="1:18" s="5" customFormat="1" ht="18" hidden="1" customHeight="1" x14ac:dyDescent="0.25">
      <c r="A89" s="79" t="s">
        <v>68</v>
      </c>
      <c r="B89" s="27">
        <v>1905.8</v>
      </c>
      <c r="C89" s="27">
        <v>12040.5</v>
      </c>
      <c r="D89" s="94">
        <v>13946.300000000001</v>
      </c>
      <c r="E89" s="27">
        <v>495.9</v>
      </c>
      <c r="F89" s="27">
        <v>2172.1</v>
      </c>
      <c r="G89" s="27">
        <v>9810.0999999999985</v>
      </c>
      <c r="H89" s="27">
        <v>150628.79999999999</v>
      </c>
      <c r="I89" s="27">
        <v>385.81800000000004</v>
      </c>
      <c r="J89" s="27">
        <v>461.94</v>
      </c>
      <c r="K89" s="57">
        <v>9.7790000000000017</v>
      </c>
      <c r="L89" s="27">
        <v>88.137999999999991</v>
      </c>
      <c r="M89" s="27">
        <v>57354.280000000006</v>
      </c>
      <c r="N89" s="94">
        <v>235352.155</v>
      </c>
      <c r="O89" s="19"/>
      <c r="P89" s="36"/>
      <c r="Q89" s="37"/>
      <c r="R89" s="37"/>
    </row>
    <row r="90" spans="1:18" s="5" customFormat="1" ht="18" hidden="1" customHeight="1" x14ac:dyDescent="0.25">
      <c r="A90" s="80" t="s">
        <v>39</v>
      </c>
      <c r="B90" s="27">
        <v>86</v>
      </c>
      <c r="C90" s="27">
        <v>1276.05</v>
      </c>
      <c r="D90" s="96">
        <v>1362.05</v>
      </c>
      <c r="E90" s="27">
        <v>43</v>
      </c>
      <c r="F90" s="27">
        <v>194</v>
      </c>
      <c r="G90" s="27">
        <v>886</v>
      </c>
      <c r="H90" s="27">
        <v>10345</v>
      </c>
      <c r="I90" s="28">
        <v>31.231999999999999</v>
      </c>
      <c r="J90" s="27">
        <v>34</v>
      </c>
      <c r="K90" s="57">
        <v>0.77200000000000002</v>
      </c>
      <c r="L90" s="27">
        <v>1</v>
      </c>
      <c r="M90" s="27">
        <v>5460.4859999999999</v>
      </c>
      <c r="N90" s="94">
        <v>18357.54</v>
      </c>
      <c r="O90" s="19"/>
      <c r="P90" s="36"/>
      <c r="Q90" s="37"/>
      <c r="R90" s="37"/>
    </row>
    <row r="91" spans="1:18" s="5" customFormat="1" ht="18" hidden="1" customHeight="1" x14ac:dyDescent="0.25">
      <c r="A91" s="80" t="s">
        <v>40</v>
      </c>
      <c r="B91" s="27">
        <v>66</v>
      </c>
      <c r="C91" s="27">
        <v>922</v>
      </c>
      <c r="D91" s="96">
        <v>988</v>
      </c>
      <c r="E91" s="27">
        <v>43</v>
      </c>
      <c r="F91" s="27">
        <v>332</v>
      </c>
      <c r="G91" s="27">
        <v>487</v>
      </c>
      <c r="H91" s="27">
        <v>9865</v>
      </c>
      <c r="I91" s="28">
        <v>39.932000000000002</v>
      </c>
      <c r="J91" s="27">
        <v>28.4</v>
      </c>
      <c r="K91" s="57">
        <v>0.82099999999999995</v>
      </c>
      <c r="L91" s="27">
        <v>20</v>
      </c>
      <c r="M91" s="27">
        <v>3905.5299999999997</v>
      </c>
      <c r="N91" s="94">
        <v>15709.683000000001</v>
      </c>
      <c r="O91" s="19"/>
      <c r="P91" s="36"/>
      <c r="Q91" s="37"/>
      <c r="R91" s="37"/>
    </row>
    <row r="92" spans="1:18" s="5" customFormat="1" ht="18" hidden="1" customHeight="1" x14ac:dyDescent="0.25">
      <c r="A92" s="80" t="s">
        <v>41</v>
      </c>
      <c r="B92" s="27">
        <v>85</v>
      </c>
      <c r="C92" s="27">
        <v>981</v>
      </c>
      <c r="D92" s="96">
        <v>1066</v>
      </c>
      <c r="E92" s="27">
        <v>58</v>
      </c>
      <c r="F92" s="27">
        <v>61</v>
      </c>
      <c r="G92" s="27">
        <v>675</v>
      </c>
      <c r="H92" s="27">
        <v>15520</v>
      </c>
      <c r="I92" s="28">
        <v>28.097000000000001</v>
      </c>
      <c r="J92" s="27">
        <v>56</v>
      </c>
      <c r="K92" s="57">
        <v>0.97599999999999998</v>
      </c>
      <c r="L92" s="27">
        <v>39.5</v>
      </c>
      <c r="M92" s="27">
        <v>6684.6360000000004</v>
      </c>
      <c r="N92" s="94">
        <v>24189.209000000003</v>
      </c>
      <c r="O92" s="19"/>
      <c r="P92" s="36"/>
      <c r="Q92" s="37"/>
      <c r="R92" s="37"/>
    </row>
    <row r="93" spans="1:18" s="5" customFormat="1" ht="18" hidden="1" customHeight="1" x14ac:dyDescent="0.25">
      <c r="A93" s="80" t="s">
        <v>42</v>
      </c>
      <c r="B93" s="27">
        <v>153.5</v>
      </c>
      <c r="C93" s="27">
        <v>808.05</v>
      </c>
      <c r="D93" s="96">
        <v>961.55</v>
      </c>
      <c r="E93" s="27">
        <v>14.3</v>
      </c>
      <c r="F93" s="27">
        <v>131.69999999999999</v>
      </c>
      <c r="G93" s="27">
        <v>496.2</v>
      </c>
      <c r="H93" s="27">
        <v>12559.5</v>
      </c>
      <c r="I93" s="28">
        <v>32.043999999999997</v>
      </c>
      <c r="J93" s="27">
        <v>25.4</v>
      </c>
      <c r="K93" s="57">
        <v>0.71499999999999997</v>
      </c>
      <c r="L93" s="27">
        <v>2.2749999999999999</v>
      </c>
      <c r="M93" s="27">
        <v>6045.2610000000004</v>
      </c>
      <c r="N93" s="94">
        <v>20268.945</v>
      </c>
      <c r="O93" s="19"/>
      <c r="P93" s="36"/>
      <c r="Q93" s="37"/>
      <c r="R93" s="37"/>
    </row>
    <row r="94" spans="1:18" s="5" customFormat="1" ht="18" hidden="1" customHeight="1" x14ac:dyDescent="0.25">
      <c r="A94" s="80" t="s">
        <v>43</v>
      </c>
      <c r="B94" s="27">
        <v>179.9</v>
      </c>
      <c r="C94" s="27">
        <v>1182.0999999999999</v>
      </c>
      <c r="D94" s="96">
        <v>1362</v>
      </c>
      <c r="E94" s="27">
        <v>28.5</v>
      </c>
      <c r="F94" s="27">
        <v>116.9</v>
      </c>
      <c r="G94" s="27">
        <v>869</v>
      </c>
      <c r="H94" s="27">
        <v>12388.7</v>
      </c>
      <c r="I94" s="28">
        <v>37.497</v>
      </c>
      <c r="J94" s="27">
        <v>43.6</v>
      </c>
      <c r="K94" s="57">
        <v>0.63</v>
      </c>
      <c r="L94" s="27">
        <v>12.45</v>
      </c>
      <c r="M94" s="27">
        <v>4083.7190000000001</v>
      </c>
      <c r="N94" s="94">
        <v>18942.995999999999</v>
      </c>
      <c r="O94" s="19"/>
      <c r="P94" s="36"/>
      <c r="Q94" s="37"/>
      <c r="R94" s="37"/>
    </row>
    <row r="95" spans="1:18" s="5" customFormat="1" ht="18" hidden="1" customHeight="1" x14ac:dyDescent="0.25">
      <c r="A95" s="80" t="s">
        <v>56</v>
      </c>
      <c r="B95" s="27">
        <v>200</v>
      </c>
      <c r="C95" s="27">
        <v>1036.0999999999999</v>
      </c>
      <c r="D95" s="96">
        <v>1236.0999999999999</v>
      </c>
      <c r="E95" s="27">
        <v>72.7</v>
      </c>
      <c r="F95" s="27">
        <v>472.9</v>
      </c>
      <c r="G95" s="27">
        <v>1492.6</v>
      </c>
      <c r="H95" s="27">
        <v>11360</v>
      </c>
      <c r="I95" s="28">
        <v>20.420000000000002</v>
      </c>
      <c r="J95" s="27">
        <v>46.74</v>
      </c>
      <c r="K95" s="57">
        <v>1.006</v>
      </c>
      <c r="L95" s="27">
        <v>0.5</v>
      </c>
      <c r="M95" s="27">
        <v>2970.096</v>
      </c>
      <c r="N95" s="94">
        <v>17673.061999999998</v>
      </c>
      <c r="O95" s="19"/>
      <c r="P95" s="36"/>
      <c r="Q95" s="37"/>
      <c r="R95" s="37"/>
    </row>
    <row r="96" spans="1:18" s="5" customFormat="1" ht="18" hidden="1" customHeight="1" x14ac:dyDescent="0.25">
      <c r="A96" s="80" t="s">
        <v>58</v>
      </c>
      <c r="B96" s="27">
        <v>175.4</v>
      </c>
      <c r="C96" s="27">
        <v>745.2</v>
      </c>
      <c r="D96" s="94">
        <v>920.6</v>
      </c>
      <c r="E96" s="27">
        <v>55.4</v>
      </c>
      <c r="F96" s="27">
        <v>53.6</v>
      </c>
      <c r="G96" s="27">
        <v>877.3</v>
      </c>
      <c r="H96" s="27">
        <v>11491.6</v>
      </c>
      <c r="I96" s="28">
        <v>29.459</v>
      </c>
      <c r="J96" s="27">
        <v>46.8</v>
      </c>
      <c r="K96" s="57">
        <v>0.69699999999999995</v>
      </c>
      <c r="L96" s="27">
        <v>4.2830000000000004</v>
      </c>
      <c r="M96" s="27">
        <v>3651.6220000000003</v>
      </c>
      <c r="N96" s="94">
        <v>17131.361000000001</v>
      </c>
      <c r="O96" s="19"/>
      <c r="P96" s="36"/>
      <c r="Q96" s="37"/>
      <c r="R96" s="37"/>
    </row>
    <row r="97" spans="1:18" s="5" customFormat="1" ht="18" hidden="1" customHeight="1" x14ac:dyDescent="0.25">
      <c r="A97" s="80" t="s">
        <v>59</v>
      </c>
      <c r="B97" s="27">
        <v>145</v>
      </c>
      <c r="C97" s="27">
        <v>913</v>
      </c>
      <c r="D97" s="96">
        <v>1058</v>
      </c>
      <c r="E97" s="27">
        <v>43</v>
      </c>
      <c r="F97" s="27">
        <v>158</v>
      </c>
      <c r="G97" s="27">
        <v>993</v>
      </c>
      <c r="H97" s="27">
        <v>14796</v>
      </c>
      <c r="I97" s="28">
        <v>34.480000000000004</v>
      </c>
      <c r="J97" s="27">
        <v>45</v>
      </c>
      <c r="K97" s="57">
        <v>1.083</v>
      </c>
      <c r="L97" s="27">
        <v>0.4</v>
      </c>
      <c r="M97" s="27">
        <v>4307.8809999999994</v>
      </c>
      <c r="N97" s="94">
        <v>21436.843999999997</v>
      </c>
      <c r="O97" s="19"/>
      <c r="P97" s="36"/>
      <c r="Q97" s="37"/>
      <c r="R97" s="37"/>
    </row>
    <row r="98" spans="1:18" s="5" customFormat="1" ht="18" hidden="1" customHeight="1" x14ac:dyDescent="0.25">
      <c r="A98" s="80" t="s">
        <v>60</v>
      </c>
      <c r="B98" s="27">
        <v>178</v>
      </c>
      <c r="C98" s="77">
        <v>944</v>
      </c>
      <c r="D98" s="97">
        <v>1122</v>
      </c>
      <c r="E98" s="77">
        <v>15</v>
      </c>
      <c r="F98" s="77">
        <v>122</v>
      </c>
      <c r="G98" s="77">
        <v>571</v>
      </c>
      <c r="H98" s="77">
        <v>14186</v>
      </c>
      <c r="I98" s="77">
        <v>17.875</v>
      </c>
      <c r="J98" s="77">
        <v>33</v>
      </c>
      <c r="K98" s="57">
        <v>0.73299999999999998</v>
      </c>
      <c r="L98" s="27">
        <v>4.375</v>
      </c>
      <c r="M98" s="77">
        <v>3967.2809999999999</v>
      </c>
      <c r="N98" s="94">
        <v>20039.263999999999</v>
      </c>
      <c r="O98" s="19"/>
      <c r="P98" s="36"/>
      <c r="Q98" s="37"/>
      <c r="R98" s="37"/>
    </row>
    <row r="99" spans="1:18" s="5" customFormat="1" ht="18" hidden="1" customHeight="1" x14ac:dyDescent="0.25">
      <c r="A99" s="80" t="s">
        <v>48</v>
      </c>
      <c r="B99" s="27">
        <v>243</v>
      </c>
      <c r="C99" s="27">
        <v>961</v>
      </c>
      <c r="D99" s="97">
        <v>1204</v>
      </c>
      <c r="E99" s="27">
        <v>66</v>
      </c>
      <c r="F99" s="27">
        <v>262</v>
      </c>
      <c r="G99" s="27">
        <v>691</v>
      </c>
      <c r="H99" s="27">
        <v>12291</v>
      </c>
      <c r="I99" s="28">
        <v>77.641999999999996</v>
      </c>
      <c r="J99" s="27">
        <v>33</v>
      </c>
      <c r="K99" s="57">
        <v>0.80600000000000005</v>
      </c>
      <c r="L99" s="27">
        <v>0.25</v>
      </c>
      <c r="M99" s="27">
        <v>5454.8099999999995</v>
      </c>
      <c r="N99" s="94">
        <v>20080.508000000002</v>
      </c>
      <c r="O99" s="19"/>
      <c r="P99" s="36"/>
      <c r="Q99" s="37"/>
      <c r="R99" s="37"/>
    </row>
    <row r="100" spans="1:18" s="5" customFormat="1" ht="18" hidden="1" customHeight="1" x14ac:dyDescent="0.25">
      <c r="A100" s="80" t="s">
        <v>49</v>
      </c>
      <c r="B100" s="27">
        <v>200</v>
      </c>
      <c r="C100" s="27">
        <v>1175</v>
      </c>
      <c r="D100" s="97">
        <v>1375</v>
      </c>
      <c r="E100" s="27">
        <v>29</v>
      </c>
      <c r="F100" s="27">
        <v>172</v>
      </c>
      <c r="G100" s="27">
        <v>1221</v>
      </c>
      <c r="H100" s="27">
        <v>12209</v>
      </c>
      <c r="I100" s="28">
        <v>9.6140000000000008</v>
      </c>
      <c r="J100" s="27">
        <v>38</v>
      </c>
      <c r="K100" s="57">
        <v>0.82899999999999996</v>
      </c>
      <c r="L100" s="27">
        <v>0.6</v>
      </c>
      <c r="M100" s="27">
        <v>5517.8519999999999</v>
      </c>
      <c r="N100" s="94">
        <v>20572.895</v>
      </c>
      <c r="O100" s="19"/>
      <c r="P100" s="36"/>
      <c r="Q100" s="37"/>
      <c r="R100" s="37"/>
    </row>
    <row r="101" spans="1:18" s="5" customFormat="1" ht="18" hidden="1" customHeight="1" x14ac:dyDescent="0.25">
      <c r="A101" s="80" t="s">
        <v>50</v>
      </c>
      <c r="B101" s="27">
        <v>194</v>
      </c>
      <c r="C101" s="77">
        <v>1097</v>
      </c>
      <c r="D101" s="97">
        <v>1291</v>
      </c>
      <c r="E101" s="77">
        <v>28</v>
      </c>
      <c r="F101" s="77">
        <v>96</v>
      </c>
      <c r="G101" s="77">
        <v>551</v>
      </c>
      <c r="H101" s="77">
        <v>13617</v>
      </c>
      <c r="I101" s="77">
        <v>27.526</v>
      </c>
      <c r="J101" s="77">
        <v>32</v>
      </c>
      <c r="K101" s="57">
        <v>0.71099999999999997</v>
      </c>
      <c r="L101" s="27">
        <v>2.5049999999999999</v>
      </c>
      <c r="M101" s="77">
        <v>5305.1059999999998</v>
      </c>
      <c r="N101" s="94">
        <v>20950.847999999998</v>
      </c>
      <c r="O101" s="19"/>
      <c r="P101" s="36"/>
      <c r="Q101" s="37"/>
      <c r="R101" s="37"/>
    </row>
    <row r="102" spans="1:18" s="5" customFormat="1" ht="18" hidden="1" customHeight="1" x14ac:dyDescent="0.25">
      <c r="A102" s="86"/>
      <c r="B102" s="86"/>
      <c r="C102" s="86"/>
      <c r="D102" s="99"/>
      <c r="E102" s="86"/>
      <c r="F102" s="86"/>
      <c r="G102" s="86"/>
      <c r="H102" s="86"/>
      <c r="I102" s="86"/>
      <c r="J102" s="86"/>
      <c r="K102" s="86"/>
      <c r="L102" s="86"/>
      <c r="M102" s="86"/>
      <c r="N102" s="107"/>
      <c r="O102" s="19"/>
      <c r="P102" s="36"/>
      <c r="Q102" s="37"/>
      <c r="R102" s="37"/>
    </row>
    <row r="103" spans="1:18" s="5" customFormat="1" ht="18" hidden="1" customHeight="1" x14ac:dyDescent="0.25">
      <c r="A103" s="79">
        <v>2001</v>
      </c>
      <c r="B103" s="75">
        <v>1047</v>
      </c>
      <c r="C103" s="75">
        <v>9951.5</v>
      </c>
      <c r="D103" s="96">
        <v>10998.5</v>
      </c>
      <c r="E103" s="75">
        <v>676.4</v>
      </c>
      <c r="F103" s="75">
        <v>2618.4</v>
      </c>
      <c r="G103" s="75">
        <v>8009.3</v>
      </c>
      <c r="H103" s="75">
        <v>131285.5</v>
      </c>
      <c r="I103" s="75">
        <v>22.429000000000002</v>
      </c>
      <c r="J103" s="75">
        <v>362.1</v>
      </c>
      <c r="K103" s="76">
        <v>9.7676999999999996</v>
      </c>
      <c r="L103" s="75">
        <v>56.3</v>
      </c>
      <c r="M103" s="75">
        <v>51973.599999999999</v>
      </c>
      <c r="N103" s="96">
        <v>206011.29669999998</v>
      </c>
      <c r="O103" s="19"/>
      <c r="P103" s="36"/>
      <c r="Q103" s="37"/>
      <c r="R103" s="37"/>
    </row>
    <row r="104" spans="1:18" s="5" customFormat="1" ht="18" hidden="1" customHeight="1" x14ac:dyDescent="0.25">
      <c r="A104" s="80" t="s">
        <v>39</v>
      </c>
      <c r="B104" s="27">
        <v>126.8</v>
      </c>
      <c r="C104" s="27">
        <v>1016.2</v>
      </c>
      <c r="D104" s="97">
        <v>1143</v>
      </c>
      <c r="E104" s="27">
        <v>44</v>
      </c>
      <c r="F104" s="27">
        <v>86.7</v>
      </c>
      <c r="G104" s="27">
        <v>719</v>
      </c>
      <c r="H104" s="27">
        <v>10073</v>
      </c>
      <c r="I104" s="28">
        <v>0</v>
      </c>
      <c r="J104" s="27">
        <v>33</v>
      </c>
      <c r="K104" s="57">
        <v>0.95899999999999996</v>
      </c>
      <c r="L104" s="27">
        <v>1</v>
      </c>
      <c r="M104" s="27">
        <v>3264.2</v>
      </c>
      <c r="N104" s="94">
        <v>15364.859</v>
      </c>
      <c r="O104" s="19"/>
      <c r="P104" s="36"/>
      <c r="Q104" s="37"/>
      <c r="R104" s="37"/>
    </row>
    <row r="105" spans="1:18" s="5" customFormat="1" ht="18" hidden="1" customHeight="1" x14ac:dyDescent="0.25">
      <c r="A105" s="80" t="s">
        <v>40</v>
      </c>
      <c r="B105" s="27">
        <v>171.7</v>
      </c>
      <c r="C105" s="27">
        <v>873.3</v>
      </c>
      <c r="D105" s="97">
        <v>1045</v>
      </c>
      <c r="E105" s="27">
        <v>51</v>
      </c>
      <c r="F105" s="27">
        <v>149.69999999999999</v>
      </c>
      <c r="G105" s="27">
        <v>501</v>
      </c>
      <c r="H105" s="27">
        <v>8583</v>
      </c>
      <c r="I105" s="28">
        <v>0</v>
      </c>
      <c r="J105" s="27">
        <v>22</v>
      </c>
      <c r="K105" s="57">
        <v>0.495</v>
      </c>
      <c r="L105" s="27">
        <v>6</v>
      </c>
      <c r="M105" s="27">
        <v>1549.5</v>
      </c>
      <c r="N105" s="94">
        <v>11907.695000000002</v>
      </c>
      <c r="O105" s="19"/>
      <c r="P105" s="36"/>
      <c r="Q105" s="37"/>
      <c r="R105" s="37"/>
    </row>
    <row r="106" spans="1:18" s="5" customFormat="1" ht="18" hidden="1" customHeight="1" x14ac:dyDescent="0.25">
      <c r="A106" s="80" t="s">
        <v>41</v>
      </c>
      <c r="B106" s="27">
        <v>122</v>
      </c>
      <c r="C106" s="77">
        <v>1168</v>
      </c>
      <c r="D106" s="97">
        <v>1290</v>
      </c>
      <c r="E106" s="77">
        <v>43.2</v>
      </c>
      <c r="F106" s="77">
        <v>224</v>
      </c>
      <c r="G106" s="77">
        <v>684</v>
      </c>
      <c r="H106" s="77">
        <v>11165</v>
      </c>
      <c r="I106" s="77">
        <v>0</v>
      </c>
      <c r="J106" s="77">
        <v>42.2</v>
      </c>
      <c r="K106" s="57">
        <v>0.82499999999999996</v>
      </c>
      <c r="L106" s="27">
        <v>0</v>
      </c>
      <c r="M106" s="77">
        <v>456.2</v>
      </c>
      <c r="N106" s="94">
        <v>13905.425000000003</v>
      </c>
      <c r="O106" s="19"/>
      <c r="P106" s="36"/>
      <c r="Q106" s="37"/>
      <c r="R106" s="37"/>
    </row>
    <row r="107" spans="1:18" s="5" customFormat="1" ht="18" hidden="1" customHeight="1" x14ac:dyDescent="0.25">
      <c r="A107" s="80" t="s">
        <v>42</v>
      </c>
      <c r="B107" s="27">
        <v>139.69999999999999</v>
      </c>
      <c r="C107" s="27">
        <v>1245.5999999999999</v>
      </c>
      <c r="D107" s="97">
        <v>1385.3</v>
      </c>
      <c r="E107" s="27">
        <v>57.6</v>
      </c>
      <c r="F107" s="27">
        <v>59.7</v>
      </c>
      <c r="G107" s="27">
        <v>214</v>
      </c>
      <c r="H107" s="27">
        <v>9490.5</v>
      </c>
      <c r="I107" s="28">
        <v>5.7549999999999999</v>
      </c>
      <c r="J107" s="27">
        <v>23.400000000000002</v>
      </c>
      <c r="K107" s="57">
        <v>0.74399999999999999</v>
      </c>
      <c r="L107" s="27">
        <v>8.9</v>
      </c>
      <c r="M107" s="27">
        <v>2997.2</v>
      </c>
      <c r="N107" s="94">
        <v>14243.098999999998</v>
      </c>
      <c r="O107" s="19"/>
      <c r="P107" s="36"/>
      <c r="Q107" s="37"/>
      <c r="R107" s="37"/>
    </row>
    <row r="108" spans="1:18" s="5" customFormat="1" ht="18" hidden="1" customHeight="1" x14ac:dyDescent="0.25">
      <c r="A108" s="80" t="s">
        <v>43</v>
      </c>
      <c r="B108" s="27">
        <v>127.8</v>
      </c>
      <c r="C108" s="27">
        <v>1008.7</v>
      </c>
      <c r="D108" s="97">
        <v>1136.5</v>
      </c>
      <c r="E108" s="27">
        <v>42</v>
      </c>
      <c r="F108" s="27">
        <v>124.3</v>
      </c>
      <c r="G108" s="27">
        <v>994.3</v>
      </c>
      <c r="H108" s="27">
        <v>8190</v>
      </c>
      <c r="I108" s="28">
        <v>0</v>
      </c>
      <c r="J108" s="27">
        <v>32.299999999999997</v>
      </c>
      <c r="K108" s="57">
        <v>1.016</v>
      </c>
      <c r="L108" s="27">
        <v>5</v>
      </c>
      <c r="M108" s="27">
        <v>3132</v>
      </c>
      <c r="N108" s="94">
        <v>13657.415999999999</v>
      </c>
      <c r="O108" s="19"/>
      <c r="P108" s="36"/>
      <c r="Q108" s="37"/>
      <c r="R108" s="37"/>
    </row>
    <row r="109" spans="1:18" s="5" customFormat="1" ht="18" hidden="1" customHeight="1" x14ac:dyDescent="0.25">
      <c r="A109" s="80" t="s">
        <v>56</v>
      </c>
      <c r="B109" s="27">
        <v>106.4</v>
      </c>
      <c r="C109" s="27">
        <v>686.8</v>
      </c>
      <c r="D109" s="97">
        <v>793.19999999999993</v>
      </c>
      <c r="E109" s="27">
        <v>54.4</v>
      </c>
      <c r="F109" s="27">
        <v>269.09999999999997</v>
      </c>
      <c r="G109" s="27">
        <v>583</v>
      </c>
      <c r="H109" s="27">
        <v>7982</v>
      </c>
      <c r="I109" s="28">
        <v>0</v>
      </c>
      <c r="J109" s="27">
        <v>20.400000000000002</v>
      </c>
      <c r="K109" s="57">
        <v>0.751</v>
      </c>
      <c r="L109" s="27">
        <v>2</v>
      </c>
      <c r="M109" s="27">
        <v>3045</v>
      </c>
      <c r="N109" s="94">
        <v>12749.851000000001</v>
      </c>
      <c r="O109" s="19"/>
      <c r="P109" s="36"/>
      <c r="Q109" s="37"/>
      <c r="R109" s="37"/>
    </row>
    <row r="110" spans="1:18" s="5" customFormat="1" ht="18" hidden="1" customHeight="1" x14ac:dyDescent="0.25">
      <c r="A110" s="80" t="s">
        <v>58</v>
      </c>
      <c r="B110" s="27">
        <v>140.6</v>
      </c>
      <c r="C110" s="27">
        <v>888.9</v>
      </c>
      <c r="D110" s="97">
        <v>1029.5</v>
      </c>
      <c r="E110" s="27">
        <v>40.200000000000003</v>
      </c>
      <c r="F110" s="27">
        <v>218.2</v>
      </c>
      <c r="G110" s="27">
        <v>717</v>
      </c>
      <c r="H110" s="27">
        <v>13067</v>
      </c>
      <c r="I110" s="28">
        <v>9.1560000000000006</v>
      </c>
      <c r="J110" s="27">
        <v>26.799999999999997</v>
      </c>
      <c r="K110" s="57">
        <v>0.54659999999999997</v>
      </c>
      <c r="L110" s="27">
        <v>9</v>
      </c>
      <c r="M110" s="27">
        <v>5470</v>
      </c>
      <c r="N110" s="94">
        <v>20587.402600000001</v>
      </c>
      <c r="O110" s="19"/>
      <c r="P110" s="36"/>
      <c r="Q110" s="37"/>
      <c r="R110" s="37"/>
    </row>
    <row r="111" spans="1:18" s="5" customFormat="1" ht="18" hidden="1" customHeight="1" x14ac:dyDescent="0.25">
      <c r="A111" s="80" t="s">
        <v>59</v>
      </c>
      <c r="B111" s="27">
        <v>62</v>
      </c>
      <c r="C111" s="27">
        <v>531</v>
      </c>
      <c r="D111" s="97">
        <v>593</v>
      </c>
      <c r="E111" s="27">
        <v>71</v>
      </c>
      <c r="F111" s="27">
        <v>133.69999999999999</v>
      </c>
      <c r="G111" s="27">
        <v>716</v>
      </c>
      <c r="H111" s="27">
        <v>13187</v>
      </c>
      <c r="I111" s="28">
        <v>0</v>
      </c>
      <c r="J111" s="27">
        <v>34</v>
      </c>
      <c r="K111" s="57">
        <v>0.69720000000000004</v>
      </c>
      <c r="L111" s="27">
        <v>4.4000000000000004</v>
      </c>
      <c r="M111" s="27">
        <v>4091</v>
      </c>
      <c r="N111" s="94">
        <v>18830.797200000001</v>
      </c>
      <c r="O111" s="19"/>
      <c r="P111" s="36"/>
      <c r="Q111" s="37"/>
      <c r="R111" s="37"/>
    </row>
    <row r="112" spans="1:18" s="5" customFormat="1" ht="18" hidden="1" customHeight="1" x14ac:dyDescent="0.25">
      <c r="A112" s="80" t="s">
        <v>60</v>
      </c>
      <c r="B112" s="27">
        <v>33</v>
      </c>
      <c r="C112" s="27">
        <v>630</v>
      </c>
      <c r="D112" s="97">
        <v>663</v>
      </c>
      <c r="E112" s="27">
        <v>38</v>
      </c>
      <c r="F112" s="27">
        <v>304</v>
      </c>
      <c r="G112" s="27">
        <v>916</v>
      </c>
      <c r="H112" s="27">
        <v>16963</v>
      </c>
      <c r="I112" s="28">
        <v>0</v>
      </c>
      <c r="J112" s="27">
        <v>51</v>
      </c>
      <c r="K112" s="57">
        <v>0.97960000000000003</v>
      </c>
      <c r="L112" s="27">
        <v>9</v>
      </c>
      <c r="M112" s="27">
        <v>4047</v>
      </c>
      <c r="N112" s="94">
        <v>22991.979599999999</v>
      </c>
      <c r="O112" s="19"/>
      <c r="P112" s="36"/>
      <c r="Q112" s="37"/>
      <c r="R112" s="37"/>
    </row>
    <row r="113" spans="1:18" s="5" customFormat="1" ht="18" hidden="1" customHeight="1" x14ac:dyDescent="0.25">
      <c r="A113" s="80" t="s">
        <v>48</v>
      </c>
      <c r="B113" s="27">
        <v>8</v>
      </c>
      <c r="C113" s="27">
        <v>648</v>
      </c>
      <c r="D113" s="97">
        <v>656</v>
      </c>
      <c r="E113" s="27">
        <v>53</v>
      </c>
      <c r="F113" s="27">
        <v>302</v>
      </c>
      <c r="G113" s="27">
        <v>1078</v>
      </c>
      <c r="H113" s="27">
        <v>9192</v>
      </c>
      <c r="I113" s="28">
        <v>0</v>
      </c>
      <c r="J113" s="27">
        <v>30</v>
      </c>
      <c r="K113" s="57">
        <v>0.95069999999999999</v>
      </c>
      <c r="L113" s="27">
        <v>1</v>
      </c>
      <c r="M113" s="27">
        <v>3954</v>
      </c>
      <c r="N113" s="94">
        <v>15266.950699999999</v>
      </c>
      <c r="O113" s="19"/>
      <c r="P113" s="36"/>
      <c r="Q113" s="37"/>
      <c r="R113" s="37"/>
    </row>
    <row r="114" spans="1:18" s="5" customFormat="1" ht="18" hidden="1" customHeight="1" x14ac:dyDescent="0.25">
      <c r="A114" s="80" t="s">
        <v>49</v>
      </c>
      <c r="B114" s="27">
        <v>9</v>
      </c>
      <c r="C114" s="27">
        <v>685</v>
      </c>
      <c r="D114" s="97">
        <v>694</v>
      </c>
      <c r="E114" s="27">
        <v>117</v>
      </c>
      <c r="F114" s="27">
        <v>346</v>
      </c>
      <c r="G114" s="27">
        <v>253</v>
      </c>
      <c r="H114" s="27">
        <v>12539</v>
      </c>
      <c r="I114" s="28">
        <v>3.407</v>
      </c>
      <c r="J114" s="27">
        <v>29</v>
      </c>
      <c r="K114" s="57">
        <v>1.1774</v>
      </c>
      <c r="L114" s="27"/>
      <c r="M114" s="27">
        <v>3708</v>
      </c>
      <c r="N114" s="94">
        <v>17690.5844</v>
      </c>
      <c r="O114" s="19"/>
      <c r="P114" s="36"/>
      <c r="Q114" s="37"/>
      <c r="R114" s="37"/>
    </row>
    <row r="115" spans="1:18" s="5" customFormat="1" ht="18" hidden="1" customHeight="1" x14ac:dyDescent="0.25">
      <c r="A115" s="80" t="s">
        <v>50</v>
      </c>
      <c r="B115" s="27"/>
      <c r="C115" s="27">
        <v>570</v>
      </c>
      <c r="D115" s="100">
        <v>570</v>
      </c>
      <c r="E115" s="35">
        <v>65</v>
      </c>
      <c r="F115" s="27">
        <v>401</v>
      </c>
      <c r="G115" s="27">
        <v>634</v>
      </c>
      <c r="H115" s="27">
        <v>10854</v>
      </c>
      <c r="I115" s="28">
        <v>4.1109999999999998</v>
      </c>
      <c r="J115" s="27">
        <v>18</v>
      </c>
      <c r="K115" s="57">
        <v>0.62619999999999998</v>
      </c>
      <c r="L115" s="27">
        <v>10</v>
      </c>
      <c r="M115" s="27">
        <v>16259.5</v>
      </c>
      <c r="N115" s="94">
        <v>28816.237200000003</v>
      </c>
      <c r="O115" s="19"/>
      <c r="P115" s="36"/>
      <c r="Q115" s="37"/>
      <c r="R115" s="37"/>
    </row>
    <row r="116" spans="1:18" s="5" customFormat="1" ht="18" hidden="1" customHeight="1" x14ac:dyDescent="0.25">
      <c r="A116" s="80"/>
      <c r="B116" s="27"/>
      <c r="C116" s="27"/>
      <c r="D116" s="100"/>
      <c r="E116" s="35"/>
      <c r="F116" s="27"/>
      <c r="G116" s="27"/>
      <c r="H116" s="27"/>
      <c r="I116" s="28"/>
      <c r="J116" s="27"/>
      <c r="K116" s="57"/>
      <c r="L116" s="27"/>
      <c r="M116" s="27"/>
      <c r="N116" s="94"/>
      <c r="O116" s="19"/>
      <c r="P116" s="36"/>
      <c r="Q116" s="37"/>
      <c r="R116" s="37"/>
    </row>
    <row r="117" spans="1:18" s="5" customFormat="1" ht="18" hidden="1" customHeight="1" x14ac:dyDescent="0.25">
      <c r="A117" s="79">
        <v>2002</v>
      </c>
      <c r="B117" s="75">
        <v>2267.7993000000001</v>
      </c>
      <c r="C117" s="87">
        <v>11852.9982</v>
      </c>
      <c r="D117" s="96">
        <v>14120.797500000001</v>
      </c>
      <c r="E117" s="75">
        <v>503.27</v>
      </c>
      <c r="F117" s="75">
        <v>2247.2018399999997</v>
      </c>
      <c r="G117" s="75">
        <v>9656.4077100000013</v>
      </c>
      <c r="H117" s="75">
        <v>143399.35</v>
      </c>
      <c r="I117" s="75">
        <v>131.78910000000002</v>
      </c>
      <c r="J117" s="75">
        <v>463.55659999999995</v>
      </c>
      <c r="K117" s="76">
        <v>9.3772299999999991</v>
      </c>
      <c r="L117" s="75">
        <v>202.89999999999998</v>
      </c>
      <c r="M117" s="75">
        <v>52029.820020000006</v>
      </c>
      <c r="N117" s="96">
        <v>222760.47000000003</v>
      </c>
      <c r="O117" s="19"/>
      <c r="P117" s="17"/>
      <c r="Q117" s="41"/>
      <c r="R117" s="37"/>
    </row>
    <row r="118" spans="1:18" s="5" customFormat="1" ht="18" hidden="1" customHeight="1" x14ac:dyDescent="0.25">
      <c r="A118" s="80" t="s">
        <v>39</v>
      </c>
      <c r="B118" s="75">
        <v>60.7806</v>
      </c>
      <c r="C118" s="75">
        <v>1077.0989999999999</v>
      </c>
      <c r="D118" s="97">
        <v>1137.8796</v>
      </c>
      <c r="E118" s="75">
        <v>79.716999999999999</v>
      </c>
      <c r="F118" s="75">
        <v>190.66803999999999</v>
      </c>
      <c r="G118" s="75">
        <v>926.74869999999999</v>
      </c>
      <c r="H118" s="75">
        <v>11948.63</v>
      </c>
      <c r="I118" s="75">
        <v>11.37</v>
      </c>
      <c r="J118" s="75">
        <v>43.461100000000002</v>
      </c>
      <c r="K118" s="76">
        <v>0.60599999999999998</v>
      </c>
      <c r="L118" s="75">
        <v>13.9</v>
      </c>
      <c r="M118" s="75">
        <v>5407.1095599999999</v>
      </c>
      <c r="N118" s="94">
        <v>19759.09</v>
      </c>
      <c r="O118" s="19"/>
      <c r="P118" s="17"/>
      <c r="Q118" s="41"/>
      <c r="R118" s="37"/>
    </row>
    <row r="119" spans="1:18" s="5" customFormat="1" ht="18" hidden="1" customHeight="1" x14ac:dyDescent="0.25">
      <c r="A119" s="80" t="s">
        <v>40</v>
      </c>
      <c r="B119" s="27">
        <v>82.058999999999997</v>
      </c>
      <c r="C119" s="27">
        <v>1080.0260000000001</v>
      </c>
      <c r="D119" s="100">
        <v>1162.085</v>
      </c>
      <c r="E119" s="35">
        <v>27.751999999999999</v>
      </c>
      <c r="F119" s="27">
        <v>171.10957999999999</v>
      </c>
      <c r="G119" s="27">
        <v>212.76</v>
      </c>
      <c r="H119" s="27">
        <v>7899.1</v>
      </c>
      <c r="I119" s="28">
        <v>9.4410000000000007</v>
      </c>
      <c r="J119" s="27">
        <v>19.448</v>
      </c>
      <c r="K119" s="57">
        <v>0.67786999999999997</v>
      </c>
      <c r="L119" s="27">
        <v>33.200000000000003</v>
      </c>
      <c r="M119" s="27">
        <v>5631.4565499999999</v>
      </c>
      <c r="N119" s="94">
        <v>15166.030000000002</v>
      </c>
      <c r="O119" s="19"/>
      <c r="P119" s="17"/>
      <c r="Q119" s="41"/>
      <c r="R119" s="37"/>
    </row>
    <row r="120" spans="1:18" s="5" customFormat="1" ht="18" hidden="1" customHeight="1" x14ac:dyDescent="0.25">
      <c r="A120" s="80" t="s">
        <v>41</v>
      </c>
      <c r="B120" s="27">
        <v>95.224000000000004</v>
      </c>
      <c r="C120" s="27">
        <v>1151.9743000000001</v>
      </c>
      <c r="D120" s="100">
        <v>1247.1983</v>
      </c>
      <c r="E120" s="35">
        <v>26.1</v>
      </c>
      <c r="F120" s="27">
        <v>99.969819999999999</v>
      </c>
      <c r="G120" s="27">
        <v>288.26711</v>
      </c>
      <c r="H120" s="27">
        <v>7110.7</v>
      </c>
      <c r="I120" s="28">
        <v>4.6996000000000002</v>
      </c>
      <c r="J120" s="27">
        <v>24.669599999999999</v>
      </c>
      <c r="K120" s="57">
        <v>0.90529999999999999</v>
      </c>
      <c r="L120" s="27">
        <v>4</v>
      </c>
      <c r="M120" s="27">
        <v>3221.9902699999998</v>
      </c>
      <c r="N120" s="94">
        <v>12027.5</v>
      </c>
      <c r="O120" s="19"/>
      <c r="P120" s="17"/>
      <c r="Q120" s="41"/>
      <c r="R120" s="37"/>
    </row>
    <row r="121" spans="1:18" s="5" customFormat="1" ht="18" hidden="1" customHeight="1" x14ac:dyDescent="0.25">
      <c r="A121" s="80" t="s">
        <v>42</v>
      </c>
      <c r="B121" s="27">
        <v>20.552199999999999</v>
      </c>
      <c r="C121" s="27">
        <v>1159.7122999999999</v>
      </c>
      <c r="D121" s="100">
        <v>1180.2645</v>
      </c>
      <c r="E121" s="35">
        <v>53.240400000000001</v>
      </c>
      <c r="F121" s="27">
        <v>198.07687000000001</v>
      </c>
      <c r="G121" s="27">
        <v>1576.4477999999999</v>
      </c>
      <c r="H121" s="27">
        <v>15178.2</v>
      </c>
      <c r="I121" s="28">
        <v>10.610099999999999</v>
      </c>
      <c r="J121" s="27">
        <v>42.637</v>
      </c>
      <c r="K121" s="57">
        <v>0.73133000000000004</v>
      </c>
      <c r="L121" s="27">
        <v>8.1</v>
      </c>
      <c r="M121" s="27">
        <v>4815.3720000000003</v>
      </c>
      <c r="N121" s="94">
        <v>23062.679999999997</v>
      </c>
      <c r="O121" s="19"/>
      <c r="P121" s="17"/>
      <c r="Q121" s="41"/>
      <c r="R121" s="37"/>
    </row>
    <row r="122" spans="1:18" s="5" customFormat="1" ht="18" hidden="1" customHeight="1" x14ac:dyDescent="0.25">
      <c r="A122" s="80" t="s">
        <v>43</v>
      </c>
      <c r="B122" s="27">
        <v>171.10509999999999</v>
      </c>
      <c r="C122" s="27">
        <v>827.14559999999994</v>
      </c>
      <c r="D122" s="100">
        <v>998.25069999999994</v>
      </c>
      <c r="E122" s="35">
        <v>65.678399999999996</v>
      </c>
      <c r="F122" s="27">
        <v>216.34802999999999</v>
      </c>
      <c r="G122" s="27">
        <v>431.77289999999999</v>
      </c>
      <c r="H122" s="27">
        <v>13576.8</v>
      </c>
      <c r="I122" s="28">
        <v>5.2171000000000003</v>
      </c>
      <c r="J122" s="27">
        <v>31.373100000000001</v>
      </c>
      <c r="K122" s="57">
        <v>0.94272</v>
      </c>
      <c r="L122" s="27">
        <v>42.3</v>
      </c>
      <c r="M122" s="27">
        <v>3419.8870499999998</v>
      </c>
      <c r="N122" s="94">
        <v>18788.57</v>
      </c>
      <c r="O122" s="19"/>
      <c r="P122" s="17"/>
      <c r="Q122" s="41"/>
      <c r="R122" s="37"/>
    </row>
    <row r="123" spans="1:18" s="5" customFormat="1" ht="18" hidden="1" customHeight="1" x14ac:dyDescent="0.25">
      <c r="A123" s="80" t="s">
        <v>56</v>
      </c>
      <c r="B123" s="27">
        <v>351.79050000000001</v>
      </c>
      <c r="C123" s="27">
        <v>708.15250000000003</v>
      </c>
      <c r="D123" s="100">
        <v>1059.943</v>
      </c>
      <c r="E123" s="35">
        <v>26.453800000000001</v>
      </c>
      <c r="F123" s="27">
        <v>114.20422000000001</v>
      </c>
      <c r="G123" s="27">
        <v>1079.8221000000001</v>
      </c>
      <c r="H123" s="27">
        <v>14876.2</v>
      </c>
      <c r="I123" s="28">
        <v>12.1289</v>
      </c>
      <c r="J123" s="27">
        <v>47.586799999999997</v>
      </c>
      <c r="K123" s="57">
        <v>0.77544999999999997</v>
      </c>
      <c r="L123" s="27">
        <v>10.7</v>
      </c>
      <c r="M123" s="27">
        <v>2671.0257299999998</v>
      </c>
      <c r="N123" s="94">
        <v>19898.840000000004</v>
      </c>
      <c r="O123" s="19"/>
      <c r="P123" s="17"/>
      <c r="Q123" s="41"/>
      <c r="R123" s="37"/>
    </row>
    <row r="124" spans="1:18" s="5" customFormat="1" ht="18" hidden="1" customHeight="1" x14ac:dyDescent="0.25">
      <c r="A124" s="80" t="s">
        <v>58</v>
      </c>
      <c r="B124" s="27">
        <v>229.0761</v>
      </c>
      <c r="C124" s="27">
        <v>1467.8130000000001</v>
      </c>
      <c r="D124" s="97">
        <v>1696.8891000000001</v>
      </c>
      <c r="E124" s="27">
        <v>52.736499999999999</v>
      </c>
      <c r="F124" s="27">
        <v>153.80215000000001</v>
      </c>
      <c r="G124" s="27">
        <v>596.87699999999995</v>
      </c>
      <c r="H124" s="27">
        <v>8042.6</v>
      </c>
      <c r="I124" s="28">
        <v>14.9773</v>
      </c>
      <c r="J124" s="27">
        <v>25.806000000000001</v>
      </c>
      <c r="K124" s="57">
        <v>0.9758</v>
      </c>
      <c r="L124" s="27">
        <v>18.5</v>
      </c>
      <c r="M124" s="27">
        <v>2407.5361499999999</v>
      </c>
      <c r="N124" s="94">
        <v>13010.700000000003</v>
      </c>
      <c r="O124" s="19"/>
      <c r="P124" s="17"/>
      <c r="Q124" s="41"/>
      <c r="R124" s="37"/>
    </row>
    <row r="125" spans="1:18" s="5" customFormat="1" ht="18" hidden="1" customHeight="1" x14ac:dyDescent="0.25">
      <c r="A125" s="80" t="s">
        <v>59</v>
      </c>
      <c r="B125" s="27">
        <v>253.17769999999999</v>
      </c>
      <c r="C125" s="27">
        <v>583.38289999999995</v>
      </c>
      <c r="D125" s="97">
        <v>836.56059999999991</v>
      </c>
      <c r="E125" s="27">
        <v>14.182600000000001</v>
      </c>
      <c r="F125" s="27">
        <v>84.174199999999999</v>
      </c>
      <c r="G125" s="27">
        <v>1581.5791999999999</v>
      </c>
      <c r="H125" s="27">
        <v>13822.8</v>
      </c>
      <c r="I125" s="28">
        <v>11.4749</v>
      </c>
      <c r="J125" s="27">
        <v>46.323799999999999</v>
      </c>
      <c r="K125" s="57">
        <v>0.91646000000000005</v>
      </c>
      <c r="L125" s="27">
        <v>19.600000000000001</v>
      </c>
      <c r="M125" s="27">
        <v>2335.6582400000002</v>
      </c>
      <c r="N125" s="94">
        <v>18753.269999999997</v>
      </c>
      <c r="O125" s="19"/>
      <c r="P125" s="17"/>
      <c r="Q125" s="41"/>
      <c r="R125" s="37"/>
    </row>
    <row r="126" spans="1:18" s="5" customFormat="1" ht="18" hidden="1" customHeight="1" x14ac:dyDescent="0.25">
      <c r="A126" s="80" t="s">
        <v>60</v>
      </c>
      <c r="B126" s="27">
        <v>264.88029999999998</v>
      </c>
      <c r="C126" s="27">
        <v>964.93200000000002</v>
      </c>
      <c r="D126" s="97">
        <v>1229.8123000000001</v>
      </c>
      <c r="E126" s="27">
        <v>25.992000000000001</v>
      </c>
      <c r="F126" s="27">
        <v>170.83565999999999</v>
      </c>
      <c r="G126" s="27">
        <v>1030.9176</v>
      </c>
      <c r="H126" s="27">
        <v>12306.3</v>
      </c>
      <c r="I126" s="28">
        <v>11.5761</v>
      </c>
      <c r="J126" s="27">
        <v>47.853499999999997</v>
      </c>
      <c r="K126" s="57">
        <v>0.74789000000000005</v>
      </c>
      <c r="L126" s="27">
        <v>0.2</v>
      </c>
      <c r="M126" s="27">
        <v>5077.9949500000002</v>
      </c>
      <c r="N126" s="94">
        <v>19902.230000000003</v>
      </c>
      <c r="O126" s="19"/>
      <c r="P126" s="17"/>
      <c r="Q126" s="41"/>
      <c r="R126" s="37"/>
    </row>
    <row r="127" spans="1:18" s="5" customFormat="1" ht="18" hidden="1" customHeight="1" x14ac:dyDescent="0.25">
      <c r="A127" s="80" t="s">
        <v>48</v>
      </c>
      <c r="B127" s="27">
        <v>342.25299999999999</v>
      </c>
      <c r="C127" s="27">
        <v>1046.328</v>
      </c>
      <c r="D127" s="97">
        <v>1388.5809999999999</v>
      </c>
      <c r="E127" s="27">
        <v>66.605000000000004</v>
      </c>
      <c r="F127" s="27">
        <v>239.73795999999999</v>
      </c>
      <c r="G127" s="27">
        <v>866.39919999999995</v>
      </c>
      <c r="H127" s="27">
        <v>13180.9</v>
      </c>
      <c r="I127" s="28">
        <v>14.8506</v>
      </c>
      <c r="J127" s="27">
        <v>50.789000000000001</v>
      </c>
      <c r="K127" s="57">
        <v>0.74197999999999997</v>
      </c>
      <c r="L127" s="27">
        <v>30</v>
      </c>
      <c r="M127" s="27">
        <v>8187.9052600000005</v>
      </c>
      <c r="N127" s="94">
        <v>24026.510000000002</v>
      </c>
      <c r="O127" s="19"/>
      <c r="P127" s="17"/>
      <c r="Q127" s="41"/>
      <c r="R127" s="37"/>
    </row>
    <row r="128" spans="1:18" s="5" customFormat="1" ht="18" hidden="1" customHeight="1" x14ac:dyDescent="0.25">
      <c r="A128" s="80" t="s">
        <v>49</v>
      </c>
      <c r="B128" s="27">
        <v>127.87130000000001</v>
      </c>
      <c r="C128" s="27">
        <v>762.39469999999994</v>
      </c>
      <c r="D128" s="97">
        <v>890.26599999999996</v>
      </c>
      <c r="E128" s="27">
        <v>12.7866</v>
      </c>
      <c r="F128" s="27">
        <v>334.01681000000002</v>
      </c>
      <c r="G128" s="27">
        <v>641.14009999999996</v>
      </c>
      <c r="H128" s="27">
        <v>11650.2</v>
      </c>
      <c r="I128" s="28">
        <v>16.9145</v>
      </c>
      <c r="J128" s="27">
        <v>44.725000000000001</v>
      </c>
      <c r="K128" s="57">
        <v>0.65214000000000005</v>
      </c>
      <c r="L128" s="27">
        <v>8.9</v>
      </c>
      <c r="M128" s="27">
        <v>4962.2188500000002</v>
      </c>
      <c r="N128" s="94">
        <v>18561.820000000003</v>
      </c>
      <c r="O128" s="19"/>
      <c r="P128" s="17"/>
      <c r="Q128" s="41"/>
      <c r="R128" s="37"/>
    </row>
    <row r="129" spans="1:18" s="5" customFormat="1" ht="18" hidden="1" customHeight="1" x14ac:dyDescent="0.25">
      <c r="A129" s="80" t="s">
        <v>50</v>
      </c>
      <c r="B129" s="27">
        <v>269.02949999999998</v>
      </c>
      <c r="C129" s="27">
        <v>1024.0379</v>
      </c>
      <c r="D129" s="97">
        <v>1293.0673999999999</v>
      </c>
      <c r="E129" s="27">
        <v>52.025700000000001</v>
      </c>
      <c r="F129" s="27">
        <v>274.25850000000003</v>
      </c>
      <c r="G129" s="27">
        <v>423.67599999999999</v>
      </c>
      <c r="H129" s="27">
        <v>13806.92</v>
      </c>
      <c r="I129" s="28">
        <v>8.5289999999999999</v>
      </c>
      <c r="J129" s="27">
        <v>38.883699999999997</v>
      </c>
      <c r="K129" s="57">
        <v>0.70428999999999997</v>
      </c>
      <c r="L129" s="27">
        <v>13.5</v>
      </c>
      <c r="M129" s="27">
        <v>3891.6654100000001</v>
      </c>
      <c r="N129" s="94">
        <v>19803.23</v>
      </c>
      <c r="O129" s="19"/>
      <c r="P129" s="17"/>
      <c r="Q129" s="41"/>
      <c r="R129" s="37"/>
    </row>
    <row r="130" spans="1:18" s="5" customFormat="1" ht="18" hidden="1" customHeight="1" x14ac:dyDescent="0.25">
      <c r="A130" s="80"/>
      <c r="B130" s="27"/>
      <c r="C130" s="27"/>
      <c r="D130" s="97"/>
      <c r="E130" s="27"/>
      <c r="F130" s="27"/>
      <c r="G130" s="27"/>
      <c r="H130" s="27"/>
      <c r="I130" s="28"/>
      <c r="J130" s="27"/>
      <c r="K130" s="57"/>
      <c r="L130" s="27"/>
      <c r="M130" s="27"/>
      <c r="N130" s="94"/>
      <c r="O130" s="19"/>
      <c r="P130" s="17"/>
      <c r="Q130" s="40"/>
      <c r="R130" s="37"/>
    </row>
    <row r="131" spans="1:18" s="5" customFormat="1" ht="18" hidden="1" customHeight="1" x14ac:dyDescent="0.25">
      <c r="A131" s="79" t="s">
        <v>69</v>
      </c>
      <c r="B131" s="75">
        <v>3158.82852</v>
      </c>
      <c r="C131" s="75">
        <v>12253.761140000001</v>
      </c>
      <c r="D131" s="96">
        <v>15412.58966</v>
      </c>
      <c r="E131" s="75">
        <v>555.52481</v>
      </c>
      <c r="F131" s="75">
        <v>2564.3581599999998</v>
      </c>
      <c r="G131" s="75">
        <v>8729.3238799999999</v>
      </c>
      <c r="H131" s="75">
        <v>166960.81899999999</v>
      </c>
      <c r="I131" s="75">
        <v>165.33828</v>
      </c>
      <c r="J131" s="75">
        <v>494.57195999999999</v>
      </c>
      <c r="K131" s="76">
        <v>6.2890699999999997</v>
      </c>
      <c r="L131" s="75">
        <v>384.34680000000003</v>
      </c>
      <c r="M131" s="75">
        <v>79858.818180000002</v>
      </c>
      <c r="N131" s="96">
        <v>275131.97979999997</v>
      </c>
      <c r="O131" s="19"/>
      <c r="P131" s="17"/>
      <c r="Q131" s="41"/>
      <c r="R131" s="37"/>
    </row>
    <row r="132" spans="1:18" s="5" customFormat="1" ht="18" hidden="1" customHeight="1" x14ac:dyDescent="0.25">
      <c r="A132" s="80" t="s">
        <v>39</v>
      </c>
      <c r="B132" s="46">
        <v>267.74804999999998</v>
      </c>
      <c r="C132" s="46">
        <v>894.89269999999999</v>
      </c>
      <c r="D132" s="97">
        <v>1162.64075</v>
      </c>
      <c r="E132" s="27">
        <v>54.510579999999997</v>
      </c>
      <c r="F132" s="27">
        <v>150.3895</v>
      </c>
      <c r="G132" s="27">
        <v>990.59766000000002</v>
      </c>
      <c r="H132" s="27">
        <v>9578.7999999999993</v>
      </c>
      <c r="I132" s="28">
        <v>15.017289999999999</v>
      </c>
      <c r="J132" s="27">
        <v>43.494500000000002</v>
      </c>
      <c r="K132" s="57">
        <v>0.69683000000000006</v>
      </c>
      <c r="L132" s="27">
        <v>17.358000000000001</v>
      </c>
      <c r="M132" s="27">
        <v>3925.4237899999998</v>
      </c>
      <c r="N132" s="94">
        <v>15938.928899999999</v>
      </c>
      <c r="O132" s="19"/>
      <c r="P132" s="17"/>
      <c r="Q132" s="41"/>
      <c r="R132" s="37"/>
    </row>
    <row r="133" spans="1:18" s="5" customFormat="1" ht="18" hidden="1" customHeight="1" x14ac:dyDescent="0.25">
      <c r="A133" s="80" t="s">
        <v>40</v>
      </c>
      <c r="B133" s="46">
        <v>96.993530000000007</v>
      </c>
      <c r="C133" s="46">
        <v>1168.59555</v>
      </c>
      <c r="D133" s="97">
        <v>1265.58908</v>
      </c>
      <c r="E133" s="27">
        <v>51.579000000000001</v>
      </c>
      <c r="F133" s="27">
        <v>183.33099999999999</v>
      </c>
      <c r="G133" s="27">
        <v>1121.4945299999999</v>
      </c>
      <c r="H133" s="27">
        <v>15842.91</v>
      </c>
      <c r="I133" s="28">
        <v>12.641</v>
      </c>
      <c r="J133" s="27">
        <v>55.770859999999999</v>
      </c>
      <c r="K133" s="57">
        <v>0.59221000000000001</v>
      </c>
      <c r="L133" s="27">
        <v>30.907</v>
      </c>
      <c r="M133" s="27">
        <v>8833.27952</v>
      </c>
      <c r="N133" s="94">
        <v>27398.0942</v>
      </c>
      <c r="O133" s="19"/>
      <c r="P133" s="17"/>
      <c r="Q133" s="41"/>
      <c r="R133" s="37"/>
    </row>
    <row r="134" spans="1:18" s="5" customFormat="1" ht="18" hidden="1" customHeight="1" x14ac:dyDescent="0.25">
      <c r="A134" s="80" t="s">
        <v>41</v>
      </c>
      <c r="B134" s="27">
        <v>254.38432</v>
      </c>
      <c r="C134" s="27">
        <v>1096.3537699999999</v>
      </c>
      <c r="D134" s="97">
        <v>1350.7380899999998</v>
      </c>
      <c r="E134" s="27">
        <v>27.73368</v>
      </c>
      <c r="F134" s="27">
        <v>221.85470000000001</v>
      </c>
      <c r="G134" s="27">
        <v>396.05444999999997</v>
      </c>
      <c r="H134" s="27">
        <v>6101.2</v>
      </c>
      <c r="I134" s="28">
        <v>12.82146</v>
      </c>
      <c r="J134" s="27">
        <v>26.64283</v>
      </c>
      <c r="K134" s="57">
        <v>0.55159000000000002</v>
      </c>
      <c r="L134" s="27">
        <v>18.008199999999999</v>
      </c>
      <c r="M134" s="27">
        <v>1160.5588</v>
      </c>
      <c r="N134" s="94">
        <v>9316.1638000000003</v>
      </c>
      <c r="O134" s="19"/>
      <c r="P134" s="17"/>
      <c r="Q134" s="41"/>
      <c r="R134" s="37"/>
    </row>
    <row r="135" spans="1:18" s="5" customFormat="1" ht="18" hidden="1" customHeight="1" x14ac:dyDescent="0.25">
      <c r="A135" s="80" t="s">
        <v>42</v>
      </c>
      <c r="B135" s="27">
        <v>213.92554000000001</v>
      </c>
      <c r="C135" s="27">
        <v>1311.8055999999999</v>
      </c>
      <c r="D135" s="97">
        <v>1525.7311399999999</v>
      </c>
      <c r="E135" s="27">
        <v>50.994</v>
      </c>
      <c r="F135" s="27">
        <v>78.615250000000003</v>
      </c>
      <c r="G135" s="27">
        <v>938.09983</v>
      </c>
      <c r="H135" s="27">
        <v>21421.599999999999</v>
      </c>
      <c r="I135" s="28">
        <v>11.04156</v>
      </c>
      <c r="J135" s="27">
        <v>52.759399999999999</v>
      </c>
      <c r="K135" s="57">
        <v>0.59494000000000002</v>
      </c>
      <c r="L135" s="27">
        <v>11.04</v>
      </c>
      <c r="M135" s="27">
        <v>1319.5349799999999</v>
      </c>
      <c r="N135" s="94">
        <v>25410.0111</v>
      </c>
      <c r="O135" s="19"/>
      <c r="P135" s="17"/>
      <c r="Q135" s="41"/>
      <c r="R135" s="37"/>
    </row>
    <row r="136" spans="1:18" s="5" customFormat="1" ht="18" hidden="1" customHeight="1" x14ac:dyDescent="0.25">
      <c r="A136" s="80" t="s">
        <v>43</v>
      </c>
      <c r="B136" s="27">
        <v>203.51356000000001</v>
      </c>
      <c r="C136" s="27">
        <v>1142.6793399999999</v>
      </c>
      <c r="D136" s="97">
        <v>1346.1929</v>
      </c>
      <c r="E136" s="27">
        <v>52.090040000000002</v>
      </c>
      <c r="F136" s="27">
        <v>316.91259000000002</v>
      </c>
      <c r="G136" s="27">
        <v>665.31071999999995</v>
      </c>
      <c r="H136" s="27">
        <v>11698.7</v>
      </c>
      <c r="I136" s="28">
        <v>24.820989999999998</v>
      </c>
      <c r="J136" s="27">
        <v>38.258429999999997</v>
      </c>
      <c r="K136" s="57">
        <v>0.67797000000000007</v>
      </c>
      <c r="L136" s="27">
        <v>21.4787</v>
      </c>
      <c r="M136" s="27">
        <v>1151.1857600000001</v>
      </c>
      <c r="N136" s="94">
        <v>15315.628100000002</v>
      </c>
      <c r="O136" s="19"/>
      <c r="P136" s="17"/>
      <c r="Q136" s="41"/>
      <c r="R136" s="37"/>
    </row>
    <row r="137" spans="1:18" s="5" customFormat="1" ht="18" hidden="1" customHeight="1" x14ac:dyDescent="0.25">
      <c r="A137" s="80" t="s">
        <v>56</v>
      </c>
      <c r="B137" s="27">
        <v>258.67111999999997</v>
      </c>
      <c r="C137" s="27">
        <v>1065.5505000000001</v>
      </c>
      <c r="D137" s="97">
        <v>1324.22162</v>
      </c>
      <c r="E137" s="27">
        <v>39.809519999999999</v>
      </c>
      <c r="F137" s="27">
        <v>195.88030000000001</v>
      </c>
      <c r="G137" s="27">
        <v>1309.47954</v>
      </c>
      <c r="H137" s="27">
        <v>12053.6</v>
      </c>
      <c r="I137" s="28">
        <v>9.8350000000000009</v>
      </c>
      <c r="J137" s="27">
        <v>54.11844</v>
      </c>
      <c r="K137" s="57">
        <v>0.54674999999999996</v>
      </c>
      <c r="L137" s="27">
        <v>15.3849</v>
      </c>
      <c r="M137" s="27">
        <v>2866.40013</v>
      </c>
      <c r="N137" s="94">
        <v>17869.2762</v>
      </c>
      <c r="O137" s="19"/>
      <c r="P137" s="17"/>
      <c r="Q137" s="41"/>
      <c r="R137" s="37"/>
    </row>
    <row r="138" spans="1:18" s="5" customFormat="1" ht="18" hidden="1" customHeight="1" x14ac:dyDescent="0.25">
      <c r="A138" s="80" t="s">
        <v>58</v>
      </c>
      <c r="B138" s="27">
        <v>277.03190999999998</v>
      </c>
      <c r="C138" s="27">
        <v>1037.75935</v>
      </c>
      <c r="D138" s="97">
        <v>1314.79126</v>
      </c>
      <c r="E138" s="27">
        <v>38.909999999999997</v>
      </c>
      <c r="F138" s="27">
        <v>191.27243000000001</v>
      </c>
      <c r="G138" s="27">
        <v>544.31557999999995</v>
      </c>
      <c r="H138" s="27">
        <v>12536.3</v>
      </c>
      <c r="I138" s="28">
        <v>12.679</v>
      </c>
      <c r="J138" s="27">
        <v>39.677500000000002</v>
      </c>
      <c r="K138" s="57">
        <v>0.62278</v>
      </c>
      <c r="L138" s="27">
        <v>37.491100000000003</v>
      </c>
      <c r="M138" s="27">
        <v>12433.45685</v>
      </c>
      <c r="N138" s="94">
        <v>27149.516499999998</v>
      </c>
      <c r="O138" s="19"/>
      <c r="P138" s="17"/>
      <c r="Q138" s="41"/>
      <c r="R138" s="37"/>
    </row>
    <row r="139" spans="1:18" s="5" customFormat="1" ht="18" hidden="1" customHeight="1" x14ac:dyDescent="0.25">
      <c r="A139" s="80" t="s">
        <v>59</v>
      </c>
      <c r="B139" s="27">
        <v>284.29928000000001</v>
      </c>
      <c r="C139" s="27">
        <v>1271.5640000000001</v>
      </c>
      <c r="D139" s="97">
        <v>1555.86328</v>
      </c>
      <c r="E139" s="27">
        <v>65.488640000000004</v>
      </c>
      <c r="F139" s="27">
        <v>299.36959000000002</v>
      </c>
      <c r="G139" s="27">
        <v>492.68696999999997</v>
      </c>
      <c r="H139" s="27">
        <v>7842.4920000000002</v>
      </c>
      <c r="I139" s="28">
        <v>10.724</v>
      </c>
      <c r="J139" s="27">
        <v>30.075700000000001</v>
      </c>
      <c r="K139" s="57">
        <v>0.54279999999999995</v>
      </c>
      <c r="L139" s="27">
        <v>42.257800000000003</v>
      </c>
      <c r="M139" s="27">
        <v>14599.33152</v>
      </c>
      <c r="N139" s="94">
        <v>24938.832299999998</v>
      </c>
      <c r="O139" s="19"/>
      <c r="P139" s="17"/>
      <c r="Q139" s="41"/>
      <c r="R139" s="37"/>
    </row>
    <row r="140" spans="1:18" s="5" customFormat="1" ht="18" hidden="1" customHeight="1" x14ac:dyDescent="0.25">
      <c r="A140" s="80" t="s">
        <v>60</v>
      </c>
      <c r="B140" s="27">
        <v>213.56934000000001</v>
      </c>
      <c r="C140" s="27">
        <v>1057.4385400000001</v>
      </c>
      <c r="D140" s="97">
        <v>1271.0078800000001</v>
      </c>
      <c r="E140" s="27">
        <v>38.927199999999999</v>
      </c>
      <c r="F140" s="27">
        <v>42.454549999999998</v>
      </c>
      <c r="G140" s="27">
        <v>247.51750000000001</v>
      </c>
      <c r="H140" s="27">
        <v>7505.7529999999997</v>
      </c>
      <c r="I140" s="28">
        <v>11.321</v>
      </c>
      <c r="J140" s="27">
        <v>25.373799999999999</v>
      </c>
      <c r="K140" s="57">
        <v>0.60528000000000004</v>
      </c>
      <c r="L140" s="27">
        <v>69.862399999999994</v>
      </c>
      <c r="M140" s="27">
        <v>8382.8211900000006</v>
      </c>
      <c r="N140" s="94">
        <v>17595.643799999998</v>
      </c>
      <c r="O140" s="19"/>
      <c r="P140" s="17"/>
      <c r="Q140" s="41"/>
      <c r="R140" s="37"/>
    </row>
    <row r="141" spans="1:18" s="5" customFormat="1" ht="18" hidden="1" customHeight="1" x14ac:dyDescent="0.25">
      <c r="A141" s="80" t="s">
        <v>48</v>
      </c>
      <c r="B141" s="27">
        <v>278.36477000000002</v>
      </c>
      <c r="C141" s="27">
        <v>932.52287999999999</v>
      </c>
      <c r="D141" s="97">
        <v>1210.8876500000001</v>
      </c>
      <c r="E141" s="27">
        <v>17.529119999999999</v>
      </c>
      <c r="F141" s="27">
        <v>231.90955</v>
      </c>
      <c r="G141" s="27">
        <v>385.137</v>
      </c>
      <c r="H141" s="27">
        <v>13820.763999999999</v>
      </c>
      <c r="I141" s="28">
        <v>14.77</v>
      </c>
      <c r="J141" s="27">
        <v>29.112500000000001</v>
      </c>
      <c r="K141" s="57">
        <v>0.42151</v>
      </c>
      <c r="L141" s="27">
        <v>42.424700000000001</v>
      </c>
      <c r="M141" s="27">
        <v>8182.5846700000002</v>
      </c>
      <c r="N141" s="94">
        <v>23935.540699999998</v>
      </c>
      <c r="O141" s="19"/>
      <c r="P141" s="17"/>
      <c r="Q141" s="41"/>
      <c r="R141" s="37"/>
    </row>
    <row r="142" spans="1:18" s="5" customFormat="1" ht="18" hidden="1" customHeight="1" x14ac:dyDescent="0.25">
      <c r="A142" s="80" t="s">
        <v>49</v>
      </c>
      <c r="B142" s="27">
        <v>447.95510000000002</v>
      </c>
      <c r="C142" s="27">
        <v>739.66490999999996</v>
      </c>
      <c r="D142" s="97">
        <v>1187.6200100000001</v>
      </c>
      <c r="E142" s="27">
        <v>65.706029999999998</v>
      </c>
      <c r="F142" s="27">
        <v>351.02069999999998</v>
      </c>
      <c r="G142" s="27">
        <v>1003.7402</v>
      </c>
      <c r="H142" s="27">
        <v>31757.3</v>
      </c>
      <c r="I142" s="28">
        <v>17.255980000000001</v>
      </c>
      <c r="J142" s="27">
        <v>46.363999999999997</v>
      </c>
      <c r="K142" s="57">
        <v>0.20841000000000001</v>
      </c>
      <c r="L142" s="27">
        <v>58.176000000000002</v>
      </c>
      <c r="M142" s="27">
        <v>11391.56927</v>
      </c>
      <c r="N142" s="94">
        <v>45878.960599999999</v>
      </c>
      <c r="O142" s="19"/>
      <c r="P142" s="17"/>
      <c r="Q142" s="41"/>
      <c r="R142" s="37"/>
    </row>
    <row r="143" spans="1:18" s="5" customFormat="1" ht="18" hidden="1" customHeight="1" x14ac:dyDescent="0.25">
      <c r="A143" s="80" t="s">
        <v>50</v>
      </c>
      <c r="B143" s="27">
        <v>362.37200000000001</v>
      </c>
      <c r="C143" s="27">
        <v>534.93399999999997</v>
      </c>
      <c r="D143" s="97">
        <v>897.30600000000004</v>
      </c>
      <c r="E143" s="27">
        <v>52.247</v>
      </c>
      <c r="F143" s="27">
        <v>301.34800000000001</v>
      </c>
      <c r="G143" s="27">
        <v>634.88990000000001</v>
      </c>
      <c r="H143" s="27">
        <v>16801.400000000001</v>
      </c>
      <c r="I143" s="28">
        <v>12.411</v>
      </c>
      <c r="J143" s="27">
        <v>52.923999999999999</v>
      </c>
      <c r="K143" s="57">
        <v>0.22800000000000001</v>
      </c>
      <c r="L143" s="27">
        <v>19.957999999999998</v>
      </c>
      <c r="M143" s="27">
        <v>5612.6716999999999</v>
      </c>
      <c r="N143" s="94">
        <v>24385.383599999997</v>
      </c>
      <c r="O143" s="19"/>
      <c r="P143" s="17"/>
      <c r="Q143" s="41"/>
      <c r="R143" s="37"/>
    </row>
    <row r="144" spans="1:18" s="5" customFormat="1" ht="18" hidden="1" customHeight="1" x14ac:dyDescent="0.25">
      <c r="A144" s="80"/>
      <c r="B144" s="27"/>
      <c r="C144" s="27"/>
      <c r="D144" s="97"/>
      <c r="E144" s="27"/>
      <c r="F144" s="27"/>
      <c r="G144" s="27"/>
      <c r="H144" s="27"/>
      <c r="I144" s="28"/>
      <c r="J144" s="27"/>
      <c r="K144" s="57"/>
      <c r="L144" s="27"/>
      <c r="M144" s="27"/>
      <c r="N144" s="94"/>
      <c r="O144" s="19"/>
      <c r="P144" s="17"/>
      <c r="Q144" s="41"/>
      <c r="R144" s="37"/>
    </row>
    <row r="145" spans="1:18" s="5" customFormat="1" ht="18" hidden="1" customHeight="1" x14ac:dyDescent="0.25">
      <c r="A145" s="79">
        <v>2004</v>
      </c>
      <c r="B145" s="27">
        <v>3760.1876000000002</v>
      </c>
      <c r="C145" s="27">
        <v>13876.5998</v>
      </c>
      <c r="D145" s="94">
        <v>17636.787400000001</v>
      </c>
      <c r="E145" s="27">
        <v>507.78000000000003</v>
      </c>
      <c r="F145" s="27">
        <v>3162.1301000000003</v>
      </c>
      <c r="G145" s="27">
        <v>10990.313600000001</v>
      </c>
      <c r="H145" s="27">
        <v>146411.29999999999</v>
      </c>
      <c r="I145" s="27">
        <v>123.4</v>
      </c>
      <c r="J145" s="27">
        <v>434.55</v>
      </c>
      <c r="K145" s="57">
        <v>2.5765640000000003</v>
      </c>
      <c r="L145" s="27">
        <v>434.72</v>
      </c>
      <c r="M145" s="27">
        <v>98273.852335999996</v>
      </c>
      <c r="N145" s="94">
        <v>277977.41000000003</v>
      </c>
      <c r="O145" s="19"/>
      <c r="P145" s="26"/>
      <c r="Q145" s="41"/>
      <c r="R145" s="37"/>
    </row>
    <row r="146" spans="1:18" s="5" customFormat="1" ht="18" hidden="1" customHeight="1" x14ac:dyDescent="0.25">
      <c r="A146" s="80" t="s">
        <v>39</v>
      </c>
      <c r="B146" s="27">
        <v>478.88099999999997</v>
      </c>
      <c r="C146" s="27">
        <v>1527.2550000000001</v>
      </c>
      <c r="D146" s="97">
        <v>2006.136</v>
      </c>
      <c r="E146" s="27">
        <v>65.260900000000007</v>
      </c>
      <c r="F146" s="27">
        <v>265.82600000000002</v>
      </c>
      <c r="G146" s="27">
        <v>2288.3289</v>
      </c>
      <c r="H146" s="27">
        <v>10395</v>
      </c>
      <c r="I146" s="28">
        <v>4.97</v>
      </c>
      <c r="J146" s="27">
        <v>64.004900000000006</v>
      </c>
      <c r="K146" s="57">
        <v>0.22028</v>
      </c>
      <c r="L146" s="27">
        <v>89.31</v>
      </c>
      <c r="M146" s="27">
        <v>12654.10302</v>
      </c>
      <c r="N146" s="94">
        <v>27833.16</v>
      </c>
      <c r="O146" s="19"/>
      <c r="P146" s="17"/>
      <c r="Q146" s="41"/>
      <c r="R146" s="37"/>
    </row>
    <row r="147" spans="1:18" s="5" customFormat="1" ht="18" hidden="1" customHeight="1" x14ac:dyDescent="0.25">
      <c r="A147" s="80" t="s">
        <v>40</v>
      </c>
      <c r="B147" s="27">
        <v>324.88499999999999</v>
      </c>
      <c r="C147" s="27">
        <v>1105.3230000000001</v>
      </c>
      <c r="D147" s="97">
        <v>1430.2080000000001</v>
      </c>
      <c r="E147" s="27">
        <v>14.776999999999999</v>
      </c>
      <c r="F147" s="27">
        <v>273.26749999999998</v>
      </c>
      <c r="G147" s="27">
        <v>373.16300000000001</v>
      </c>
      <c r="H147" s="27">
        <v>13189.6</v>
      </c>
      <c r="I147" s="28">
        <v>0</v>
      </c>
      <c r="J147" s="27">
        <v>26.4178</v>
      </c>
      <c r="K147" s="57">
        <v>0.20682</v>
      </c>
      <c r="L147" s="27">
        <v>24.88</v>
      </c>
      <c r="M147" s="27">
        <v>11293.93988</v>
      </c>
      <c r="N147" s="94">
        <v>26626.46</v>
      </c>
      <c r="O147" s="19"/>
      <c r="P147" s="17"/>
      <c r="Q147" s="41"/>
      <c r="R147" s="37"/>
    </row>
    <row r="148" spans="1:18" s="5" customFormat="1" ht="18" hidden="1" customHeight="1" x14ac:dyDescent="0.25">
      <c r="A148" s="80" t="s">
        <v>41</v>
      </c>
      <c r="B148" s="27">
        <v>440.53399999999999</v>
      </c>
      <c r="C148" s="27">
        <v>1691.9521999999999</v>
      </c>
      <c r="D148" s="97">
        <v>2132.4861999999998</v>
      </c>
      <c r="E148" s="27">
        <v>65.637</v>
      </c>
      <c r="F148" s="27">
        <v>278.21100000000001</v>
      </c>
      <c r="G148" s="27">
        <v>566.62699999999995</v>
      </c>
      <c r="H148" s="27">
        <v>13043.3</v>
      </c>
      <c r="I148" s="28">
        <v>5.82</v>
      </c>
      <c r="J148" s="27">
        <v>34.6</v>
      </c>
      <c r="K148" s="57">
        <v>0.21099999999999999</v>
      </c>
      <c r="L148" s="27">
        <v>38.619999999999997</v>
      </c>
      <c r="M148" s="27">
        <v>2952.0277999999998</v>
      </c>
      <c r="N148" s="94">
        <v>19117.54</v>
      </c>
      <c r="O148" s="19"/>
      <c r="P148" s="17"/>
      <c r="Q148" s="41"/>
      <c r="R148" s="37"/>
    </row>
    <row r="149" spans="1:18" s="5" customFormat="1" ht="18" hidden="1" customHeight="1" x14ac:dyDescent="0.25">
      <c r="A149" s="80" t="s">
        <v>42</v>
      </c>
      <c r="B149" s="27">
        <v>260.39299999999997</v>
      </c>
      <c r="C149" s="27">
        <v>1142.7570000000001</v>
      </c>
      <c r="D149" s="97">
        <v>1403.15</v>
      </c>
      <c r="E149" s="27">
        <v>38.475000000000001</v>
      </c>
      <c r="F149" s="27">
        <v>310.29199999999997</v>
      </c>
      <c r="G149" s="27">
        <v>623.63900000000001</v>
      </c>
      <c r="H149" s="27">
        <v>13457.2</v>
      </c>
      <c r="I149" s="28">
        <v>8.93</v>
      </c>
      <c r="J149" s="27">
        <v>26.1067</v>
      </c>
      <c r="K149" s="57">
        <v>0.218</v>
      </c>
      <c r="L149" s="27">
        <v>11.5</v>
      </c>
      <c r="M149" s="27">
        <v>9491.8192999999992</v>
      </c>
      <c r="N149" s="94">
        <v>25371.33</v>
      </c>
      <c r="O149" s="19"/>
      <c r="P149" s="17"/>
      <c r="Q149" s="41"/>
      <c r="R149" s="37"/>
    </row>
    <row r="150" spans="1:18" s="5" customFormat="1" ht="18" hidden="1" customHeight="1" x14ac:dyDescent="0.25">
      <c r="A150" s="80" t="s">
        <v>43</v>
      </c>
      <c r="B150" s="27">
        <v>362.64100000000002</v>
      </c>
      <c r="C150" s="27">
        <v>1077.9100000000001</v>
      </c>
      <c r="D150" s="97">
        <v>1440.5510000000002</v>
      </c>
      <c r="E150" s="27">
        <v>53.429200000000002</v>
      </c>
      <c r="F150" s="27">
        <v>226.21199999999999</v>
      </c>
      <c r="G150" s="27">
        <v>1814.6869999999999</v>
      </c>
      <c r="H150" s="27">
        <v>9843.6</v>
      </c>
      <c r="I150" s="28">
        <v>17.190000000000001</v>
      </c>
      <c r="J150" s="27">
        <v>57.857999999999997</v>
      </c>
      <c r="K150" s="57">
        <v>0.23499999999999999</v>
      </c>
      <c r="L150" s="27">
        <v>0.9</v>
      </c>
      <c r="M150" s="27">
        <v>4632.0277999999998</v>
      </c>
      <c r="N150" s="94">
        <v>18086.690000000002</v>
      </c>
      <c r="O150" s="19"/>
      <c r="P150" s="17"/>
      <c r="Q150" s="41"/>
      <c r="R150" s="37"/>
    </row>
    <row r="151" spans="1:18" s="5" customFormat="1" ht="18" hidden="1" customHeight="1" x14ac:dyDescent="0.25">
      <c r="A151" s="80" t="s">
        <v>56</v>
      </c>
      <c r="B151" s="27">
        <v>267.221</v>
      </c>
      <c r="C151" s="27">
        <v>1036.4570000000001</v>
      </c>
      <c r="D151" s="97">
        <v>1303.6780000000001</v>
      </c>
      <c r="E151" s="27">
        <v>27.334</v>
      </c>
      <c r="F151" s="27">
        <v>303.35700000000003</v>
      </c>
      <c r="G151" s="27">
        <v>723.673</v>
      </c>
      <c r="H151" s="27">
        <v>10810.6</v>
      </c>
      <c r="I151" s="28">
        <v>11.45</v>
      </c>
      <c r="J151" s="27">
        <v>25.798999999999999</v>
      </c>
      <c r="K151" s="57">
        <v>0.253</v>
      </c>
      <c r="L151" s="27">
        <v>42.68</v>
      </c>
      <c r="M151" s="27">
        <v>13962.266</v>
      </c>
      <c r="N151" s="94">
        <v>27211.090000000004</v>
      </c>
      <c r="O151" s="19"/>
      <c r="P151" s="17"/>
      <c r="Q151" s="41"/>
      <c r="R151" s="37"/>
    </row>
    <row r="152" spans="1:18" s="5" customFormat="1" ht="18" hidden="1" customHeight="1" x14ac:dyDescent="0.25">
      <c r="A152" s="80" t="s">
        <v>58</v>
      </c>
      <c r="B152" s="27">
        <v>197.226</v>
      </c>
      <c r="C152" s="27">
        <v>930.83900000000006</v>
      </c>
      <c r="D152" s="97">
        <v>1128.0650000000001</v>
      </c>
      <c r="E152" s="27">
        <v>40.588999999999999</v>
      </c>
      <c r="F152" s="27">
        <v>203.76499999999999</v>
      </c>
      <c r="G152" s="27">
        <v>796.42679999999996</v>
      </c>
      <c r="H152" s="27">
        <v>11948.4</v>
      </c>
      <c r="I152" s="28">
        <v>7.61</v>
      </c>
      <c r="J152" s="27">
        <v>35.6327</v>
      </c>
      <c r="K152" s="57">
        <v>0.21312400000000001</v>
      </c>
      <c r="L152" s="27">
        <v>34.51</v>
      </c>
      <c r="M152" s="27">
        <v>13369.368376</v>
      </c>
      <c r="N152" s="94">
        <v>27564.58</v>
      </c>
      <c r="O152" s="19"/>
      <c r="P152" s="17"/>
      <c r="Q152" s="41"/>
      <c r="R152" s="37"/>
    </row>
    <row r="153" spans="1:18" s="5" customFormat="1" ht="18" hidden="1" customHeight="1" x14ac:dyDescent="0.25">
      <c r="A153" s="80" t="s">
        <v>59</v>
      </c>
      <c r="B153" s="27">
        <v>427.08100000000002</v>
      </c>
      <c r="C153" s="27">
        <v>992.56100000000004</v>
      </c>
      <c r="D153" s="97">
        <v>1419.6420000000001</v>
      </c>
      <c r="E153" s="27">
        <v>39.058999999999997</v>
      </c>
      <c r="F153" s="27">
        <v>339.29599999999999</v>
      </c>
      <c r="G153" s="27">
        <v>700.673</v>
      </c>
      <c r="H153" s="27">
        <v>12775.8</v>
      </c>
      <c r="I153" s="28">
        <v>5.7</v>
      </c>
      <c r="J153" s="27">
        <v>28.848500000000001</v>
      </c>
      <c r="K153" s="57">
        <v>0.22800000000000001</v>
      </c>
      <c r="L153" s="27">
        <v>26.38</v>
      </c>
      <c r="M153" s="27">
        <v>7315.5535</v>
      </c>
      <c r="N153" s="94">
        <v>22651.18</v>
      </c>
      <c r="O153" s="19"/>
      <c r="P153" s="17"/>
      <c r="Q153" s="41"/>
      <c r="R153" s="37"/>
    </row>
    <row r="154" spans="1:18" s="5" customFormat="1" ht="18" hidden="1" customHeight="1" x14ac:dyDescent="0.25">
      <c r="A154" s="80" t="s">
        <v>60</v>
      </c>
      <c r="B154" s="27">
        <v>283.137</v>
      </c>
      <c r="C154" s="27">
        <v>776.86300000000006</v>
      </c>
      <c r="D154" s="97">
        <v>1060</v>
      </c>
      <c r="E154" s="27">
        <v>28.326699999999999</v>
      </c>
      <c r="F154" s="27">
        <v>229.947</v>
      </c>
      <c r="G154" s="27">
        <v>1072.57</v>
      </c>
      <c r="H154" s="27">
        <v>10814.1</v>
      </c>
      <c r="I154" s="28">
        <v>16.850000000000001</v>
      </c>
      <c r="J154" s="27">
        <v>33.142000000000003</v>
      </c>
      <c r="K154" s="57">
        <v>0.13686000000000001</v>
      </c>
      <c r="L154" s="27">
        <v>55.63</v>
      </c>
      <c r="M154" s="27">
        <v>12003.477440000001</v>
      </c>
      <c r="N154" s="94">
        <v>25314.18</v>
      </c>
      <c r="O154" s="19"/>
      <c r="P154" s="17"/>
      <c r="Q154" s="41"/>
      <c r="R154" s="37"/>
    </row>
    <row r="155" spans="1:18" s="5" customFormat="1" ht="18" hidden="1" customHeight="1" x14ac:dyDescent="0.25">
      <c r="A155" s="80" t="s">
        <v>48</v>
      </c>
      <c r="B155" s="27">
        <v>276.65100000000001</v>
      </c>
      <c r="C155" s="27">
        <v>1082.5440000000001</v>
      </c>
      <c r="D155" s="97">
        <v>1359.1950000000002</v>
      </c>
      <c r="E155" s="27">
        <v>53.158999999999999</v>
      </c>
      <c r="F155" s="27">
        <v>149.33459999999999</v>
      </c>
      <c r="G155" s="27">
        <v>359.84789999999998</v>
      </c>
      <c r="H155" s="27">
        <v>9720.7999999999993</v>
      </c>
      <c r="I155" s="28">
        <v>12.39</v>
      </c>
      <c r="J155" s="27">
        <v>25.104199999999999</v>
      </c>
      <c r="K155" s="57">
        <v>0.219</v>
      </c>
      <c r="L155" s="27">
        <v>23.05</v>
      </c>
      <c r="M155" s="27">
        <v>3628.0003000000002</v>
      </c>
      <c r="N155" s="94">
        <v>15331.099999999997</v>
      </c>
      <c r="O155" s="19"/>
      <c r="P155" s="17"/>
      <c r="Q155" s="41"/>
      <c r="R155" s="37"/>
    </row>
    <row r="156" spans="1:18" s="5" customFormat="1" ht="18" hidden="1" customHeight="1" x14ac:dyDescent="0.25">
      <c r="A156" s="80" t="s">
        <v>49</v>
      </c>
      <c r="B156" s="27">
        <v>207.60579999999999</v>
      </c>
      <c r="C156" s="27">
        <v>1478.1611</v>
      </c>
      <c r="D156" s="97">
        <v>1685.7669000000001</v>
      </c>
      <c r="E156" s="27">
        <v>13.727499999999999</v>
      </c>
      <c r="F156" s="27">
        <v>351.17090000000002</v>
      </c>
      <c r="G156" s="27">
        <v>724.00930000000005</v>
      </c>
      <c r="H156" s="27">
        <v>14834</v>
      </c>
      <c r="I156" s="28">
        <v>14.86</v>
      </c>
      <c r="J156" s="27">
        <v>34.417700000000004</v>
      </c>
      <c r="K156" s="57">
        <v>0.14088999999999999</v>
      </c>
      <c r="L156" s="27">
        <v>41.96</v>
      </c>
      <c r="M156" s="27">
        <v>4251.2468099999996</v>
      </c>
      <c r="N156" s="94">
        <v>21951.3</v>
      </c>
      <c r="O156" s="19"/>
      <c r="P156" s="17"/>
      <c r="Q156" s="41"/>
      <c r="R156" s="37"/>
    </row>
    <row r="157" spans="1:18" s="5" customFormat="1" ht="18" hidden="1" customHeight="1" x14ac:dyDescent="0.25">
      <c r="A157" s="80" t="s">
        <v>50</v>
      </c>
      <c r="B157" s="27">
        <v>233.93180000000001</v>
      </c>
      <c r="C157" s="27">
        <v>1033.9775</v>
      </c>
      <c r="D157" s="97">
        <v>1267.9093</v>
      </c>
      <c r="E157" s="27">
        <v>68.005700000000004</v>
      </c>
      <c r="F157" s="27">
        <v>231.4511</v>
      </c>
      <c r="G157" s="27">
        <v>946.66869999999994</v>
      </c>
      <c r="H157" s="27">
        <v>15578.9</v>
      </c>
      <c r="I157" s="28">
        <v>17.63</v>
      </c>
      <c r="J157" s="27">
        <v>42.618499999999997</v>
      </c>
      <c r="K157" s="57">
        <v>0.29459000000000002</v>
      </c>
      <c r="L157" s="27">
        <v>45.3</v>
      </c>
      <c r="M157" s="27">
        <v>2720.0221099999999</v>
      </c>
      <c r="N157" s="94">
        <v>20918.800000000003</v>
      </c>
      <c r="O157" s="19"/>
      <c r="P157" s="17"/>
      <c r="Q157" s="41"/>
      <c r="R157" s="37"/>
    </row>
    <row r="158" spans="1:18" s="5" customFormat="1" ht="18" hidden="1" customHeight="1" x14ac:dyDescent="0.25">
      <c r="A158" s="80"/>
      <c r="B158" s="27"/>
      <c r="C158" s="27"/>
      <c r="D158" s="97"/>
      <c r="E158" s="27"/>
      <c r="F158" s="27"/>
      <c r="G158" s="27"/>
      <c r="H158" s="27"/>
      <c r="I158" s="28"/>
      <c r="J158" s="27"/>
      <c r="K158" s="57"/>
      <c r="L158" s="27"/>
      <c r="M158" s="27"/>
      <c r="N158" s="94"/>
      <c r="O158" s="19"/>
      <c r="P158" s="17"/>
      <c r="Q158" s="41"/>
      <c r="R158" s="37"/>
    </row>
    <row r="159" spans="1:18" s="5" customFormat="1" ht="18" hidden="1" customHeight="1" x14ac:dyDescent="0.25">
      <c r="A159" s="79">
        <v>2005</v>
      </c>
      <c r="B159" s="27">
        <v>3190.0758399999995</v>
      </c>
      <c r="C159" s="27">
        <v>13430.241963999999</v>
      </c>
      <c r="D159" s="94">
        <v>16620.317803999998</v>
      </c>
      <c r="E159" s="27">
        <v>669.2251</v>
      </c>
      <c r="F159" s="27">
        <v>5268.4817199999998</v>
      </c>
      <c r="G159" s="27">
        <v>10880.88307</v>
      </c>
      <c r="H159" s="27">
        <v>150775.44751</v>
      </c>
      <c r="I159" s="27">
        <v>34.744799999999998</v>
      </c>
      <c r="J159" s="27">
        <v>399.68401999999998</v>
      </c>
      <c r="K159" s="57">
        <v>5.3631899999999995</v>
      </c>
      <c r="L159" s="27">
        <v>326.40428999999995</v>
      </c>
      <c r="M159" s="27">
        <v>85794.679095999993</v>
      </c>
      <c r="N159" s="94">
        <v>270775.23060000001</v>
      </c>
      <c r="O159" s="19"/>
      <c r="P159" s="26"/>
      <c r="Q159" s="41"/>
      <c r="R159" s="37"/>
    </row>
    <row r="160" spans="1:18" s="5" customFormat="1" ht="18" hidden="1" customHeight="1" x14ac:dyDescent="0.25">
      <c r="A160" s="80" t="s">
        <v>39</v>
      </c>
      <c r="B160" s="27">
        <v>229.56027</v>
      </c>
      <c r="C160" s="27">
        <v>941.54057999999998</v>
      </c>
      <c r="D160" s="97">
        <v>1171.10085</v>
      </c>
      <c r="E160" s="27">
        <v>53.08164</v>
      </c>
      <c r="F160" s="27">
        <v>348.47370000000001</v>
      </c>
      <c r="G160" s="27">
        <v>445.11129</v>
      </c>
      <c r="H160" s="27">
        <v>12525.27929</v>
      </c>
      <c r="I160" s="28">
        <v>3.3756499999999998</v>
      </c>
      <c r="J160" s="27">
        <v>26.000239999999998</v>
      </c>
      <c r="K160" s="57">
        <v>0.28810000000000002</v>
      </c>
      <c r="L160" s="27">
        <v>22.798999999999999</v>
      </c>
      <c r="M160" s="27">
        <v>1268.3545999999988</v>
      </c>
      <c r="N160" s="94">
        <v>15863.86436</v>
      </c>
      <c r="O160" s="19"/>
      <c r="P160" s="17"/>
      <c r="Q160" s="41"/>
      <c r="R160" s="37"/>
    </row>
    <row r="161" spans="1:18" s="5" customFormat="1" ht="18" hidden="1" customHeight="1" x14ac:dyDescent="0.25">
      <c r="A161" s="80" t="s">
        <v>40</v>
      </c>
      <c r="B161" s="27">
        <v>238.18973</v>
      </c>
      <c r="C161" s="27">
        <v>971.93232999999998</v>
      </c>
      <c r="D161" s="97">
        <v>1210.1220599999999</v>
      </c>
      <c r="E161" s="27">
        <v>13.0205</v>
      </c>
      <c r="F161" s="27">
        <v>388.91059999999999</v>
      </c>
      <c r="G161" s="27">
        <v>399.94465000000002</v>
      </c>
      <c r="H161" s="27">
        <v>9928.9523100000006</v>
      </c>
      <c r="I161" s="28">
        <v>3.2014499999999999</v>
      </c>
      <c r="J161" s="27">
        <v>24.973490000000002</v>
      </c>
      <c r="K161" s="57">
        <v>0.18101</v>
      </c>
      <c r="L161" s="27">
        <v>23.395</v>
      </c>
      <c r="M161" s="27">
        <v>1108.0125199999966</v>
      </c>
      <c r="N161" s="94">
        <v>13100.713589999999</v>
      </c>
      <c r="O161" s="19"/>
      <c r="P161" s="17"/>
      <c r="Q161" s="41"/>
      <c r="R161" s="37"/>
    </row>
    <row r="162" spans="1:18" s="5" customFormat="1" ht="18" hidden="1" customHeight="1" x14ac:dyDescent="0.25">
      <c r="A162" s="80" t="s">
        <v>41</v>
      </c>
      <c r="B162" s="27">
        <v>296.62112000000002</v>
      </c>
      <c r="C162" s="27">
        <v>1268.50632</v>
      </c>
      <c r="D162" s="97">
        <v>1565.12744</v>
      </c>
      <c r="E162" s="27">
        <v>41.925800000000002</v>
      </c>
      <c r="F162" s="27">
        <v>474.64094999999998</v>
      </c>
      <c r="G162" s="27">
        <v>1105.13879</v>
      </c>
      <c r="H162" s="27">
        <v>12912.15065</v>
      </c>
      <c r="I162" s="28">
        <v>0.56035000000000001</v>
      </c>
      <c r="J162" s="27">
        <v>47.756140000000002</v>
      </c>
      <c r="K162" s="57">
        <v>0.36087000000000002</v>
      </c>
      <c r="L162" s="27">
        <v>12</v>
      </c>
      <c r="M162" s="27">
        <v>6200.6766000000007</v>
      </c>
      <c r="N162" s="94">
        <v>22360.337589999999</v>
      </c>
      <c r="O162" s="19"/>
      <c r="P162" s="17"/>
      <c r="Q162" s="41"/>
      <c r="R162" s="37"/>
    </row>
    <row r="163" spans="1:18" s="5" customFormat="1" ht="18" hidden="1" customHeight="1" x14ac:dyDescent="0.25">
      <c r="A163" s="80" t="s">
        <v>42</v>
      </c>
      <c r="B163" s="27">
        <v>295.14627999999999</v>
      </c>
      <c r="C163" s="27">
        <v>1184.5669499999999</v>
      </c>
      <c r="D163" s="97">
        <v>1479.7132299999998</v>
      </c>
      <c r="E163" s="27">
        <v>40.024799999999999</v>
      </c>
      <c r="F163" s="27">
        <v>274.13113999999996</v>
      </c>
      <c r="G163" s="27">
        <v>632.40671999999995</v>
      </c>
      <c r="H163" s="27">
        <v>14357.85888</v>
      </c>
      <c r="I163" s="28">
        <v>0.86599999999999999</v>
      </c>
      <c r="J163" s="27">
        <v>27.343510000000002</v>
      </c>
      <c r="K163" s="57">
        <v>0.29729000000000005</v>
      </c>
      <c r="L163" s="27">
        <v>45.15</v>
      </c>
      <c r="M163" s="27">
        <v>9241.2546000000002</v>
      </c>
      <c r="N163" s="94">
        <v>26099.046170000001</v>
      </c>
      <c r="O163" s="19"/>
      <c r="P163" s="17"/>
      <c r="Q163" s="41"/>
      <c r="R163" s="37"/>
    </row>
    <row r="164" spans="1:18" s="5" customFormat="1" ht="18" hidden="1" customHeight="1" x14ac:dyDescent="0.25">
      <c r="A164" s="80" t="s">
        <v>43</v>
      </c>
      <c r="B164" s="27">
        <v>329.13261</v>
      </c>
      <c r="C164" s="27">
        <v>1322.8946840000001</v>
      </c>
      <c r="D164" s="97">
        <v>1652.027294</v>
      </c>
      <c r="E164" s="27">
        <v>41.099760000000003</v>
      </c>
      <c r="F164" s="27">
        <v>287.23289</v>
      </c>
      <c r="G164" s="27">
        <v>1074.48577</v>
      </c>
      <c r="H164" s="27">
        <v>13118.256659999999</v>
      </c>
      <c r="I164" s="28">
        <v>3.10501</v>
      </c>
      <c r="J164" s="27">
        <v>41.651620000000001</v>
      </c>
      <c r="K164" s="57">
        <v>0.20499999999999999</v>
      </c>
      <c r="L164" s="27">
        <v>32.130000000000003</v>
      </c>
      <c r="M164" s="27">
        <v>1765.934500000003</v>
      </c>
      <c r="N164" s="94">
        <v>18016.128504</v>
      </c>
      <c r="O164" s="19"/>
      <c r="P164" s="17"/>
      <c r="Q164" s="41"/>
      <c r="R164" s="37"/>
    </row>
    <row r="165" spans="1:18" s="5" customFormat="1" ht="18" hidden="1" customHeight="1" x14ac:dyDescent="0.25">
      <c r="A165" s="80" t="s">
        <v>56</v>
      </c>
      <c r="B165" s="27">
        <v>196.34316000000001</v>
      </c>
      <c r="C165" s="27">
        <v>1403.51638</v>
      </c>
      <c r="D165" s="97">
        <v>1599.8595399999999</v>
      </c>
      <c r="E165" s="27">
        <v>38.902360000000002</v>
      </c>
      <c r="F165" s="27">
        <v>326.25618000000003</v>
      </c>
      <c r="G165" s="27">
        <v>728.66125</v>
      </c>
      <c r="H165" s="27">
        <v>10158.1988</v>
      </c>
      <c r="I165" s="28">
        <v>3.6469499999999999</v>
      </c>
      <c r="J165" s="27">
        <v>25.409029999999998</v>
      </c>
      <c r="K165" s="57">
        <v>0.38867000000000002</v>
      </c>
      <c r="L165" s="27">
        <v>20.329999999999998</v>
      </c>
      <c r="M165" s="27">
        <v>15649.655999999997</v>
      </c>
      <c r="N165" s="94">
        <v>28551.308779999999</v>
      </c>
      <c r="O165" s="19"/>
      <c r="P165" s="17"/>
      <c r="Q165" s="41"/>
      <c r="R165" s="37"/>
    </row>
    <row r="166" spans="1:18" s="5" customFormat="1" ht="18" hidden="1" customHeight="1" x14ac:dyDescent="0.25">
      <c r="A166" s="80" t="s">
        <v>58</v>
      </c>
      <c r="B166" s="27">
        <v>280.74549999999999</v>
      </c>
      <c r="C166" s="27">
        <v>1195.9641100000001</v>
      </c>
      <c r="D166" s="97">
        <v>1476.7096100000001</v>
      </c>
      <c r="E166" s="27">
        <v>54.117010000000001</v>
      </c>
      <c r="F166" s="27">
        <v>382.90543000000002</v>
      </c>
      <c r="G166" s="27">
        <v>1407.1356000000001</v>
      </c>
      <c r="H166" s="27">
        <v>13683.045689999999</v>
      </c>
      <c r="I166" s="28">
        <v>0.58743000000000001</v>
      </c>
      <c r="J166" s="27">
        <v>41.501049999999999</v>
      </c>
      <c r="K166" s="57">
        <v>0.23427000000000001</v>
      </c>
      <c r="L166" s="27">
        <v>20.89</v>
      </c>
      <c r="M166" s="27">
        <v>5977.04</v>
      </c>
      <c r="N166" s="94">
        <v>23044.166089999999</v>
      </c>
      <c r="O166" s="19"/>
      <c r="P166" s="17"/>
      <c r="Q166" s="41"/>
      <c r="R166" s="37"/>
    </row>
    <row r="167" spans="1:18" s="5" customFormat="1" ht="18" hidden="1" customHeight="1" x14ac:dyDescent="0.25">
      <c r="A167" s="80" t="s">
        <v>59</v>
      </c>
      <c r="B167" s="27">
        <v>332.80174</v>
      </c>
      <c r="C167" s="27">
        <v>1092.11052</v>
      </c>
      <c r="D167" s="97">
        <v>1424.9122600000001</v>
      </c>
      <c r="E167" s="27">
        <v>94.405299999999997</v>
      </c>
      <c r="F167" s="27">
        <v>525.99292000000003</v>
      </c>
      <c r="G167" s="27">
        <v>735.87785999999994</v>
      </c>
      <c r="H167" s="27">
        <v>13514.844999999999</v>
      </c>
      <c r="I167" s="28">
        <v>1.0201</v>
      </c>
      <c r="J167" s="27">
        <v>30.966840000000001</v>
      </c>
      <c r="K167" s="57">
        <v>0.63438000000000005</v>
      </c>
      <c r="L167" s="27">
        <v>31.137</v>
      </c>
      <c r="M167" s="27">
        <v>7468.7914758000006</v>
      </c>
      <c r="N167" s="94">
        <v>23828.5831358</v>
      </c>
      <c r="O167" s="19"/>
      <c r="P167" s="17"/>
      <c r="Q167" s="41"/>
      <c r="R167" s="37"/>
    </row>
    <row r="168" spans="1:18" s="5" customFormat="1" ht="18" hidden="1" customHeight="1" x14ac:dyDescent="0.25">
      <c r="A168" s="80" t="s">
        <v>60</v>
      </c>
      <c r="B168" s="27">
        <v>294.68205999999998</v>
      </c>
      <c r="C168" s="27">
        <v>1018.99019</v>
      </c>
      <c r="D168" s="97">
        <v>1313.6722500000001</v>
      </c>
      <c r="E168" s="27">
        <v>72.454160000000002</v>
      </c>
      <c r="F168" s="27">
        <v>743.55412000000001</v>
      </c>
      <c r="G168" s="27">
        <v>1255.6263899999999</v>
      </c>
      <c r="H168" s="27">
        <v>14200.318160000001</v>
      </c>
      <c r="I168" s="28">
        <v>6.1141100000000002</v>
      </c>
      <c r="J168" s="27">
        <v>38.834299999999999</v>
      </c>
      <c r="K168" s="57">
        <v>0.64621000000000006</v>
      </c>
      <c r="L168" s="27">
        <v>26.5</v>
      </c>
      <c r="M168" s="27">
        <v>14229.838017000002</v>
      </c>
      <c r="N168" s="94">
        <v>31887.557717</v>
      </c>
      <c r="O168" s="19"/>
      <c r="P168" s="17"/>
      <c r="Q168" s="41"/>
      <c r="R168" s="37"/>
    </row>
    <row r="169" spans="1:18" s="5" customFormat="1" ht="18" hidden="1" customHeight="1" x14ac:dyDescent="0.25">
      <c r="A169" s="80" t="s">
        <v>48</v>
      </c>
      <c r="B169" s="27">
        <v>219.40380999999999</v>
      </c>
      <c r="C169" s="27">
        <v>1226.2312999999999</v>
      </c>
      <c r="D169" s="97">
        <v>1445.6351099999999</v>
      </c>
      <c r="E169" s="27">
        <v>69.713200000000001</v>
      </c>
      <c r="F169" s="27">
        <v>750.99509999999998</v>
      </c>
      <c r="G169" s="27">
        <v>1526.5325700000001</v>
      </c>
      <c r="H169" s="27">
        <v>12582.379660000001</v>
      </c>
      <c r="I169" s="28">
        <v>0</v>
      </c>
      <c r="J169" s="27">
        <v>35.636579999999995</v>
      </c>
      <c r="K169" s="57">
        <v>0.57516</v>
      </c>
      <c r="L169" s="27">
        <v>20.63</v>
      </c>
      <c r="M169" s="27">
        <v>5194.3168007731983</v>
      </c>
      <c r="N169" s="94">
        <v>21626.414180773198</v>
      </c>
      <c r="O169" s="19"/>
      <c r="P169" s="17"/>
      <c r="Q169" s="41"/>
      <c r="R169" s="37"/>
    </row>
    <row r="170" spans="1:18" s="5" customFormat="1" ht="18" hidden="1" customHeight="1" x14ac:dyDescent="0.25">
      <c r="A170" s="80" t="s">
        <v>49</v>
      </c>
      <c r="B170" s="27">
        <v>245.98160999999999</v>
      </c>
      <c r="C170" s="27">
        <v>726.37891000000002</v>
      </c>
      <c r="D170" s="97">
        <v>972.36051999999995</v>
      </c>
      <c r="E170" s="27">
        <v>93.087599999999995</v>
      </c>
      <c r="F170" s="27">
        <v>482.85716000000002</v>
      </c>
      <c r="G170" s="27">
        <v>1076.96992</v>
      </c>
      <c r="H170" s="27">
        <v>10885.2269</v>
      </c>
      <c r="I170" s="28">
        <v>1.39635</v>
      </c>
      <c r="J170" s="27">
        <v>32.597000000000001</v>
      </c>
      <c r="K170" s="57">
        <v>0.68520000000000003</v>
      </c>
      <c r="L170" s="27">
        <v>33.200000000000003</v>
      </c>
      <c r="M170" s="27">
        <v>15395.811982426798</v>
      </c>
      <c r="N170" s="94">
        <v>28974.192632426799</v>
      </c>
      <c r="O170" s="19"/>
      <c r="P170" s="17"/>
      <c r="Q170" s="50"/>
      <c r="R170" s="37"/>
    </row>
    <row r="171" spans="1:18" s="5" customFormat="1" ht="18" hidden="1" customHeight="1" x14ac:dyDescent="0.25">
      <c r="A171" s="80" t="s">
        <v>50</v>
      </c>
      <c r="B171" s="27">
        <v>231.46795</v>
      </c>
      <c r="C171" s="27">
        <v>1077.60969</v>
      </c>
      <c r="D171" s="97">
        <v>1309.07764</v>
      </c>
      <c r="E171" s="27">
        <v>57.392969999999998</v>
      </c>
      <c r="F171" s="27">
        <v>282.53152999999998</v>
      </c>
      <c r="G171" s="27">
        <v>492.99225999999999</v>
      </c>
      <c r="H171" s="27">
        <v>12908.935509999999</v>
      </c>
      <c r="I171" s="28">
        <v>10.8714</v>
      </c>
      <c r="J171" s="27">
        <v>27.014220000000002</v>
      </c>
      <c r="K171" s="57">
        <v>0.86702999999999997</v>
      </c>
      <c r="L171" s="27">
        <v>38.243290000000002</v>
      </c>
      <c r="M171" s="27">
        <v>2294.992000000002</v>
      </c>
      <c r="N171" s="94">
        <v>17422.917849999998</v>
      </c>
      <c r="O171" s="19"/>
      <c r="P171" s="17"/>
      <c r="Q171" s="41"/>
      <c r="R171" s="37"/>
    </row>
    <row r="172" spans="1:18" s="5" customFormat="1" ht="18" hidden="1" customHeight="1" x14ac:dyDescent="0.25">
      <c r="A172" s="80"/>
      <c r="B172" s="27"/>
      <c r="C172" s="27"/>
      <c r="D172" s="97"/>
      <c r="E172" s="27"/>
      <c r="F172" s="27"/>
      <c r="G172" s="27"/>
      <c r="H172" s="27"/>
      <c r="I172" s="28"/>
      <c r="J172" s="27"/>
      <c r="K172" s="57"/>
      <c r="L172" s="27"/>
      <c r="M172" s="27"/>
      <c r="N172" s="94"/>
      <c r="O172" s="19"/>
      <c r="P172" s="17"/>
      <c r="Q172" s="41"/>
      <c r="R172" s="37"/>
    </row>
    <row r="173" spans="1:18" s="5" customFormat="1" ht="18" hidden="1" customHeight="1" x14ac:dyDescent="0.25">
      <c r="A173" s="79">
        <v>2006</v>
      </c>
      <c r="B173" s="46">
        <v>3329.6976800000002</v>
      </c>
      <c r="C173" s="46">
        <v>13365.913049999999</v>
      </c>
      <c r="D173" s="97">
        <v>16695.610730000004</v>
      </c>
      <c r="E173" s="46">
        <v>1093.99944</v>
      </c>
      <c r="F173" s="46">
        <v>5615.1956100000007</v>
      </c>
      <c r="G173" s="46">
        <v>11711.20132</v>
      </c>
      <c r="H173" s="46">
        <v>173420.04986999996</v>
      </c>
      <c r="I173" s="46">
        <v>193.51593000000003</v>
      </c>
      <c r="J173" s="46">
        <v>473.86670999999996</v>
      </c>
      <c r="K173" s="73">
        <v>6.36721</v>
      </c>
      <c r="L173" s="46">
        <v>529.59234000000004</v>
      </c>
      <c r="M173" s="46">
        <v>225071.15362</v>
      </c>
      <c r="N173" s="95">
        <v>434810.55278000003</v>
      </c>
      <c r="O173" s="19"/>
      <c r="P173" s="26"/>
      <c r="Q173" s="26"/>
      <c r="R173" s="37"/>
    </row>
    <row r="174" spans="1:18" s="5" customFormat="1" ht="18" hidden="1" customHeight="1" x14ac:dyDescent="0.25">
      <c r="A174" s="80" t="s">
        <v>39</v>
      </c>
      <c r="B174" s="46">
        <v>324.95530000000002</v>
      </c>
      <c r="C174" s="46">
        <v>1280.1970600000002</v>
      </c>
      <c r="D174" s="97">
        <v>1605.1523600000003</v>
      </c>
      <c r="E174" s="46">
        <v>84.640300000000011</v>
      </c>
      <c r="F174" s="46">
        <v>627.91713000000004</v>
      </c>
      <c r="G174" s="46">
        <v>1139.3865700000001</v>
      </c>
      <c r="H174" s="46">
        <v>12892.520900000001</v>
      </c>
      <c r="I174" s="56">
        <v>5.3178500000000009</v>
      </c>
      <c r="J174" s="46">
        <v>44.096830000000004</v>
      </c>
      <c r="K174" s="73">
        <v>0.70984000000000003</v>
      </c>
      <c r="L174" s="46">
        <v>47.285000000000004</v>
      </c>
      <c r="M174" s="46">
        <v>5726.19625</v>
      </c>
      <c r="N174" s="95">
        <v>22173.223030000001</v>
      </c>
      <c r="O174" s="19"/>
      <c r="P174" s="17"/>
      <c r="Q174" s="49"/>
      <c r="R174" s="37"/>
    </row>
    <row r="175" spans="1:18" s="5" customFormat="1" ht="18" hidden="1" customHeight="1" x14ac:dyDescent="0.25">
      <c r="A175" s="80" t="s">
        <v>40</v>
      </c>
      <c r="B175" s="46">
        <v>228.77647000000002</v>
      </c>
      <c r="C175" s="46">
        <v>878.29447000000005</v>
      </c>
      <c r="D175" s="97">
        <v>1107.0709400000001</v>
      </c>
      <c r="E175" s="46">
        <v>57.518339999999995</v>
      </c>
      <c r="F175" s="46">
        <v>523.40024000000005</v>
      </c>
      <c r="G175" s="46">
        <v>877.01552000000004</v>
      </c>
      <c r="H175" s="46">
        <v>12033.857230000001</v>
      </c>
      <c r="I175" s="56">
        <v>4.3211499999999994</v>
      </c>
      <c r="J175" s="46">
        <v>39.382930000000002</v>
      </c>
      <c r="K175" s="73">
        <v>0.64678000000000002</v>
      </c>
      <c r="L175" s="46">
        <v>41.19</v>
      </c>
      <c r="M175" s="46">
        <v>2381.11015</v>
      </c>
      <c r="N175" s="95">
        <v>17065.513279999999</v>
      </c>
      <c r="O175" s="19"/>
      <c r="P175" s="17"/>
      <c r="Q175" s="49"/>
      <c r="R175" s="37"/>
    </row>
    <row r="176" spans="1:18" s="5" customFormat="1" ht="18" hidden="1" customHeight="1" x14ac:dyDescent="0.25">
      <c r="A176" s="80" t="s">
        <v>41</v>
      </c>
      <c r="B176" s="46">
        <v>260.74858</v>
      </c>
      <c r="C176" s="46">
        <v>1141.40978</v>
      </c>
      <c r="D176" s="97">
        <v>1402.1583599999999</v>
      </c>
      <c r="E176" s="46">
        <v>99.517759999999996</v>
      </c>
      <c r="F176" s="46">
        <v>154.98187999999999</v>
      </c>
      <c r="G176" s="46">
        <v>524.69398999999999</v>
      </c>
      <c r="H176" s="46">
        <v>16449.892369999998</v>
      </c>
      <c r="I176" s="56">
        <v>37.03557</v>
      </c>
      <c r="J176" s="46">
        <v>40.305390000000003</v>
      </c>
      <c r="K176" s="73">
        <v>0.7016</v>
      </c>
      <c r="L176" s="46">
        <v>34.893339999999995</v>
      </c>
      <c r="M176" s="46">
        <v>3720.8782799999999</v>
      </c>
      <c r="N176" s="95">
        <v>22465.058539999998</v>
      </c>
      <c r="O176" s="19"/>
      <c r="P176" s="17"/>
      <c r="Q176" s="49"/>
      <c r="R176" s="37"/>
    </row>
    <row r="177" spans="1:19" s="5" customFormat="1" ht="18" hidden="1" customHeight="1" x14ac:dyDescent="0.25">
      <c r="A177" s="80" t="s">
        <v>42</v>
      </c>
      <c r="B177" s="46">
        <v>258.39654999999999</v>
      </c>
      <c r="C177" s="46">
        <v>1192.2215900000001</v>
      </c>
      <c r="D177" s="97">
        <v>1450.61814</v>
      </c>
      <c r="E177" s="46">
        <v>128.44456</v>
      </c>
      <c r="F177" s="46">
        <v>535.21355000000005</v>
      </c>
      <c r="G177" s="46">
        <v>820.01049999999998</v>
      </c>
      <c r="H177" s="46">
        <v>17423.302660000001</v>
      </c>
      <c r="I177" s="56">
        <v>26.822299999999998</v>
      </c>
      <c r="J177" s="46">
        <v>46.669030000000006</v>
      </c>
      <c r="K177" s="73">
        <v>0.60123000000000004</v>
      </c>
      <c r="L177" s="46">
        <v>44.650500000000001</v>
      </c>
      <c r="M177" s="46">
        <v>3081.00711</v>
      </c>
      <c r="N177" s="95">
        <v>23557.33958</v>
      </c>
      <c r="O177" s="19"/>
      <c r="P177" s="17"/>
      <c r="Q177" s="49"/>
      <c r="R177" s="37"/>
    </row>
    <row r="178" spans="1:19" s="5" customFormat="1" ht="18" hidden="1" customHeight="1" x14ac:dyDescent="0.25">
      <c r="A178" s="80" t="s">
        <v>43</v>
      </c>
      <c r="B178" s="46">
        <v>206.92019000000002</v>
      </c>
      <c r="C178" s="46">
        <v>1257.9452800000001</v>
      </c>
      <c r="D178" s="97">
        <v>1464.8654700000002</v>
      </c>
      <c r="E178" s="46">
        <v>71.097920000000002</v>
      </c>
      <c r="F178" s="46">
        <v>569.16255999999998</v>
      </c>
      <c r="G178" s="46">
        <v>1890.1873900000001</v>
      </c>
      <c r="H178" s="46">
        <v>15727.177519999999</v>
      </c>
      <c r="I178" s="56">
        <v>3.70913</v>
      </c>
      <c r="J178" s="46">
        <v>49.764400000000009</v>
      </c>
      <c r="K178" s="73">
        <v>0.56855</v>
      </c>
      <c r="L178" s="46">
        <v>4.5600000000000005</v>
      </c>
      <c r="M178" s="46">
        <v>3883.45838</v>
      </c>
      <c r="N178" s="95">
        <v>23664.551319999999</v>
      </c>
      <c r="O178" s="19"/>
      <c r="P178" s="17"/>
      <c r="Q178" s="49"/>
      <c r="R178" s="37"/>
    </row>
    <row r="179" spans="1:19" s="5" customFormat="1" ht="18" hidden="1" customHeight="1" x14ac:dyDescent="0.25">
      <c r="A179" s="80" t="s">
        <v>56</v>
      </c>
      <c r="B179" s="46">
        <v>168.68143000000001</v>
      </c>
      <c r="C179" s="46">
        <v>1344.6130500000002</v>
      </c>
      <c r="D179" s="97">
        <v>1513.2944800000002</v>
      </c>
      <c r="E179" s="46">
        <v>85.894009999999994</v>
      </c>
      <c r="F179" s="46">
        <v>357.22349000000003</v>
      </c>
      <c r="G179" s="46">
        <v>1025.01659</v>
      </c>
      <c r="H179" s="46">
        <v>15695.5977</v>
      </c>
      <c r="I179" s="56">
        <v>3.7084699999999997</v>
      </c>
      <c r="J179" s="46">
        <v>46.792150000000007</v>
      </c>
      <c r="K179" s="73">
        <v>0.47881000000000001</v>
      </c>
      <c r="L179" s="46">
        <v>65.61</v>
      </c>
      <c r="M179" s="46">
        <v>3979.2878700000001</v>
      </c>
      <c r="N179" s="95">
        <v>22772.903570000006</v>
      </c>
      <c r="O179" s="19"/>
      <c r="P179" s="17"/>
      <c r="Q179" s="49"/>
      <c r="R179" s="37"/>
    </row>
    <row r="180" spans="1:19" s="5" customFormat="1" ht="18" hidden="1" customHeight="1" x14ac:dyDescent="0.25">
      <c r="A180" s="80" t="s">
        <v>58</v>
      </c>
      <c r="B180" s="46">
        <v>397.11288000000002</v>
      </c>
      <c r="C180" s="46">
        <v>1032.77378</v>
      </c>
      <c r="D180" s="97">
        <v>1429.8866600000001</v>
      </c>
      <c r="E180" s="46">
        <v>85.208960000000005</v>
      </c>
      <c r="F180" s="46">
        <v>793.84689000000003</v>
      </c>
      <c r="G180" s="46">
        <v>1350.6036000000001</v>
      </c>
      <c r="H180" s="46">
        <v>14095.367400000001</v>
      </c>
      <c r="I180" s="56">
        <v>8.6586599999999994</v>
      </c>
      <c r="J180" s="46">
        <v>46.604970000000002</v>
      </c>
      <c r="K180" s="73">
        <v>0.50919000000000003</v>
      </c>
      <c r="L180" s="46">
        <v>20.559000000000001</v>
      </c>
      <c r="M180" s="46">
        <v>5348.7367200000008</v>
      </c>
      <c r="N180" s="95">
        <v>23179.982050000006</v>
      </c>
      <c r="O180" s="19"/>
      <c r="P180" s="17"/>
      <c r="Q180" s="49"/>
      <c r="R180" s="37"/>
    </row>
    <row r="181" spans="1:19" s="5" customFormat="1" ht="18" hidden="1" customHeight="1" x14ac:dyDescent="0.25">
      <c r="A181" s="80" t="s">
        <v>59</v>
      </c>
      <c r="B181" s="46">
        <v>376.65935999999999</v>
      </c>
      <c r="C181" s="46">
        <v>1347.01767</v>
      </c>
      <c r="D181" s="97">
        <v>1723.6770299999998</v>
      </c>
      <c r="E181" s="46">
        <v>125.81847</v>
      </c>
      <c r="F181" s="46">
        <v>374.67776000000003</v>
      </c>
      <c r="G181" s="46">
        <v>809.90812000000005</v>
      </c>
      <c r="H181" s="46">
        <v>16965.52375</v>
      </c>
      <c r="I181" s="56">
        <v>12.164149999999999</v>
      </c>
      <c r="J181" s="46">
        <v>36.809919999999998</v>
      </c>
      <c r="K181" s="73">
        <v>0.49406</v>
      </c>
      <c r="L181" s="46">
        <v>41.979500000000002</v>
      </c>
      <c r="M181" s="46">
        <v>5229.6928000000007</v>
      </c>
      <c r="N181" s="95">
        <v>25320.745560000003</v>
      </c>
      <c r="O181" s="19"/>
      <c r="P181" s="17"/>
      <c r="Q181" s="49"/>
      <c r="R181" s="37"/>
    </row>
    <row r="182" spans="1:19" s="5" customFormat="1" ht="18" hidden="1" customHeight="1" x14ac:dyDescent="0.25">
      <c r="A182" s="80" t="s">
        <v>60</v>
      </c>
      <c r="B182" s="46">
        <v>363.74955</v>
      </c>
      <c r="C182" s="46">
        <v>990.52</v>
      </c>
      <c r="D182" s="97">
        <v>1354.26955</v>
      </c>
      <c r="E182" s="46">
        <v>101.09064000000001</v>
      </c>
      <c r="F182" s="46">
        <v>362.14821000000001</v>
      </c>
      <c r="G182" s="46">
        <v>670.0539</v>
      </c>
      <c r="H182" s="46">
        <v>12766.78513</v>
      </c>
      <c r="I182" s="56">
        <v>13.85675</v>
      </c>
      <c r="J182" s="46">
        <v>31.74905</v>
      </c>
      <c r="K182" s="73">
        <v>0.49235000000000001</v>
      </c>
      <c r="L182" s="46">
        <v>85.4</v>
      </c>
      <c r="M182" s="46">
        <v>176703.87432999999</v>
      </c>
      <c r="N182" s="95">
        <v>192089.71990999999</v>
      </c>
      <c r="O182" s="19"/>
      <c r="P182" s="17"/>
      <c r="Q182" s="49"/>
      <c r="R182" s="37"/>
    </row>
    <row r="183" spans="1:19" s="5" customFormat="1" ht="18" hidden="1" customHeight="1" x14ac:dyDescent="0.25">
      <c r="A183" s="80" t="s">
        <v>48</v>
      </c>
      <c r="B183" s="46">
        <v>283.78298000000001</v>
      </c>
      <c r="C183" s="46">
        <v>1278.4896100000001</v>
      </c>
      <c r="D183" s="97">
        <v>1562.27259</v>
      </c>
      <c r="E183" s="46">
        <v>83.969800000000006</v>
      </c>
      <c r="F183" s="46">
        <v>620.31586000000004</v>
      </c>
      <c r="G183" s="46">
        <v>1332.8516299999999</v>
      </c>
      <c r="H183" s="46">
        <v>16322.09504</v>
      </c>
      <c r="I183" s="56">
        <v>17.373060000000002</v>
      </c>
      <c r="J183" s="46">
        <v>40.625540000000001</v>
      </c>
      <c r="K183" s="73">
        <v>0.38802000000000003</v>
      </c>
      <c r="L183" s="46">
        <v>57.505000000000003</v>
      </c>
      <c r="M183" s="46">
        <v>6133.6960800000006</v>
      </c>
      <c r="N183" s="95">
        <v>26171.092620000003</v>
      </c>
      <c r="O183" s="19"/>
      <c r="P183" s="17"/>
      <c r="Q183" s="49"/>
      <c r="R183" s="37"/>
    </row>
    <row r="184" spans="1:19" s="5" customFormat="1" ht="18" hidden="1" customHeight="1" x14ac:dyDescent="0.25">
      <c r="A184" s="80" t="s">
        <v>49</v>
      </c>
      <c r="B184" s="46">
        <v>264.34552000000002</v>
      </c>
      <c r="C184" s="46">
        <v>1020.79668</v>
      </c>
      <c r="D184" s="97">
        <v>1285.1422</v>
      </c>
      <c r="E184" s="46">
        <v>83.510800000000003</v>
      </c>
      <c r="F184" s="46">
        <v>290.21276</v>
      </c>
      <c r="G184" s="46">
        <v>545.01855</v>
      </c>
      <c r="H184" s="46">
        <v>12895.911760000001</v>
      </c>
      <c r="I184" s="56">
        <v>38.420320000000004</v>
      </c>
      <c r="J184" s="46">
        <v>30.986139999999999</v>
      </c>
      <c r="K184" s="73">
        <v>0.51749000000000001</v>
      </c>
      <c r="L184" s="46">
        <v>43.63</v>
      </c>
      <c r="M184" s="46">
        <v>5858.2494999999999</v>
      </c>
      <c r="N184" s="95">
        <v>21071.59952</v>
      </c>
      <c r="O184" s="19"/>
      <c r="P184" s="17"/>
      <c r="Q184" s="49"/>
      <c r="R184" s="37"/>
    </row>
    <row r="185" spans="1:19" s="5" customFormat="1" ht="18" hidden="1" customHeight="1" x14ac:dyDescent="0.25">
      <c r="A185" s="80" t="s">
        <v>50</v>
      </c>
      <c r="B185" s="46">
        <v>195.56887</v>
      </c>
      <c r="C185" s="46">
        <v>601.63408000000004</v>
      </c>
      <c r="D185" s="97">
        <v>797.2029500000001</v>
      </c>
      <c r="E185" s="46">
        <v>87.287880000000001</v>
      </c>
      <c r="F185" s="46">
        <v>406.09528</v>
      </c>
      <c r="G185" s="46">
        <v>726.45496000000003</v>
      </c>
      <c r="H185" s="46">
        <v>10152.018410000001</v>
      </c>
      <c r="I185" s="56">
        <v>22.128520000000002</v>
      </c>
      <c r="J185" s="46">
        <v>20.080360000000002</v>
      </c>
      <c r="K185" s="73">
        <v>0.25928999999999996</v>
      </c>
      <c r="L185" s="46">
        <v>42.33</v>
      </c>
      <c r="M185" s="46">
        <v>3024.9661499999997</v>
      </c>
      <c r="N185" s="95">
        <v>15278.8238</v>
      </c>
      <c r="O185" s="19"/>
      <c r="P185" s="17"/>
      <c r="Q185" s="49"/>
      <c r="R185" s="37"/>
    </row>
    <row r="186" spans="1:19" s="5" customFormat="1" ht="18" hidden="1" customHeight="1" x14ac:dyDescent="0.25">
      <c r="A186" s="80"/>
      <c r="B186" s="27"/>
      <c r="C186" s="27"/>
      <c r="D186" s="97"/>
      <c r="E186" s="27"/>
      <c r="F186" s="27"/>
      <c r="G186" s="27"/>
      <c r="H186" s="27"/>
      <c r="I186" s="28"/>
      <c r="J186" s="27"/>
      <c r="K186" s="57"/>
      <c r="L186" s="27"/>
      <c r="M186" s="27"/>
      <c r="N186" s="94"/>
      <c r="O186" s="19"/>
      <c r="P186" s="17"/>
      <c r="Q186" s="49"/>
      <c r="R186" s="37"/>
    </row>
    <row r="187" spans="1:19" s="5" customFormat="1" ht="18" hidden="1" customHeight="1" x14ac:dyDescent="0.25">
      <c r="A187" s="79">
        <v>2007</v>
      </c>
      <c r="B187" s="27">
        <v>2425.9950400000002</v>
      </c>
      <c r="C187" s="46">
        <v>12126.835869999999</v>
      </c>
      <c r="D187" s="95">
        <v>14552.830910000001</v>
      </c>
      <c r="E187" s="27">
        <v>1395.4838099999997</v>
      </c>
      <c r="F187" s="27">
        <v>4055.1006200000006</v>
      </c>
      <c r="G187" s="27">
        <v>21377.62442</v>
      </c>
      <c r="H187" s="27">
        <v>212191.83660000001</v>
      </c>
      <c r="I187" s="27">
        <v>636.91705999999988</v>
      </c>
      <c r="J187" s="27">
        <v>525.86004000000003</v>
      </c>
      <c r="K187" s="57">
        <v>5.5660400000000001</v>
      </c>
      <c r="L187" s="27">
        <v>559.66628000000014</v>
      </c>
      <c r="M187" s="27">
        <v>750792.9728499999</v>
      </c>
      <c r="N187" s="95">
        <v>1006093.8586299999</v>
      </c>
      <c r="O187" s="19"/>
      <c r="P187" s="45"/>
      <c r="Q187" s="45"/>
      <c r="R187" s="37"/>
    </row>
    <row r="188" spans="1:19" s="5" customFormat="1" ht="18" hidden="1" customHeight="1" x14ac:dyDescent="0.25">
      <c r="A188" s="80" t="s">
        <v>39</v>
      </c>
      <c r="B188" s="27">
        <v>145.34227999999999</v>
      </c>
      <c r="C188" s="27">
        <v>1304.0227199999999</v>
      </c>
      <c r="D188" s="97">
        <v>1449.365</v>
      </c>
      <c r="E188" s="46">
        <v>163.48276000000001</v>
      </c>
      <c r="F188" s="27">
        <v>379.57188000000002</v>
      </c>
      <c r="G188" s="27">
        <v>982.99781999999993</v>
      </c>
      <c r="H188" s="27">
        <v>11313.996050000002</v>
      </c>
      <c r="I188" s="28">
        <v>40.460709999999999</v>
      </c>
      <c r="J188" s="27">
        <v>31.854309999999998</v>
      </c>
      <c r="K188" s="57">
        <v>0.51457000000000008</v>
      </c>
      <c r="L188" s="27">
        <v>46.553000000000004</v>
      </c>
      <c r="M188" s="27">
        <v>3645.2047400000001</v>
      </c>
      <c r="N188" s="94">
        <v>18054.000840000001</v>
      </c>
      <c r="O188" s="19"/>
      <c r="P188" s="17"/>
      <c r="Q188" s="49"/>
      <c r="R188" s="49"/>
      <c r="S188" s="51"/>
    </row>
    <row r="189" spans="1:19" s="5" customFormat="1" ht="18" hidden="1" customHeight="1" x14ac:dyDescent="0.25">
      <c r="A189" s="80" t="s">
        <v>40</v>
      </c>
      <c r="B189" s="27">
        <v>146.60223999999999</v>
      </c>
      <c r="C189" s="27">
        <v>663.56421999999998</v>
      </c>
      <c r="D189" s="97">
        <v>810.16645999999992</v>
      </c>
      <c r="E189" s="27">
        <v>168.92019000000002</v>
      </c>
      <c r="F189" s="27">
        <v>234.28792999999999</v>
      </c>
      <c r="G189" s="27">
        <v>997.65508999999997</v>
      </c>
      <c r="H189" s="27">
        <v>13314.679109999999</v>
      </c>
      <c r="I189" s="28">
        <v>28.236409999999999</v>
      </c>
      <c r="J189" s="27">
        <v>37.821390000000001</v>
      </c>
      <c r="K189" s="57">
        <v>0.50035000000000007</v>
      </c>
      <c r="L189" s="27">
        <v>25.43</v>
      </c>
      <c r="M189" s="27">
        <v>180436.97563999999</v>
      </c>
      <c r="N189" s="94">
        <v>196054.67257</v>
      </c>
      <c r="O189" s="19"/>
      <c r="P189" s="17"/>
      <c r="Q189" s="49"/>
      <c r="R189" s="49"/>
      <c r="S189" s="51"/>
    </row>
    <row r="190" spans="1:19" s="5" customFormat="1" ht="18" hidden="1" customHeight="1" x14ac:dyDescent="0.25">
      <c r="A190" s="80" t="s">
        <v>41</v>
      </c>
      <c r="B190" s="27">
        <v>117.49795</v>
      </c>
      <c r="C190" s="27">
        <v>194.90409</v>
      </c>
      <c r="D190" s="97">
        <v>312.40204</v>
      </c>
      <c r="E190" s="27">
        <v>100.11938000000001</v>
      </c>
      <c r="F190" s="27">
        <v>259.12137999999999</v>
      </c>
      <c r="G190" s="27">
        <v>1224.4691499999999</v>
      </c>
      <c r="H190" s="27">
        <v>11682.894749999999</v>
      </c>
      <c r="I190" s="28">
        <v>26.486840000000001</v>
      </c>
      <c r="J190" s="27">
        <v>34.645070000000004</v>
      </c>
      <c r="K190" s="57">
        <v>0.51558999999999999</v>
      </c>
      <c r="L190" s="27">
        <v>19.850000000000001</v>
      </c>
      <c r="M190" s="27">
        <v>12456.04371</v>
      </c>
      <c r="N190" s="94">
        <v>26116.547910000001</v>
      </c>
      <c r="O190" s="19"/>
      <c r="P190" s="17"/>
      <c r="Q190" s="49"/>
      <c r="R190" s="49"/>
      <c r="S190" s="51"/>
    </row>
    <row r="191" spans="1:19" s="5" customFormat="1" ht="18" hidden="1" customHeight="1" x14ac:dyDescent="0.25">
      <c r="A191" s="80" t="s">
        <v>42</v>
      </c>
      <c r="B191" s="27">
        <v>138.27918</v>
      </c>
      <c r="C191" s="27">
        <v>184.9674</v>
      </c>
      <c r="D191" s="97">
        <v>323.24657999999999</v>
      </c>
      <c r="E191" s="27">
        <v>101.63455</v>
      </c>
      <c r="F191" s="27">
        <v>405.85303000000005</v>
      </c>
      <c r="G191" s="27">
        <v>985.49953000000005</v>
      </c>
      <c r="H191" s="27">
        <v>16676.454430000002</v>
      </c>
      <c r="I191" s="28">
        <v>37.492940000000004</v>
      </c>
      <c r="J191" s="27">
        <v>36.386360000000003</v>
      </c>
      <c r="K191" s="57">
        <v>0.45182</v>
      </c>
      <c r="L191" s="27">
        <v>61.82</v>
      </c>
      <c r="M191" s="27">
        <v>5341.2203799999997</v>
      </c>
      <c r="N191" s="94">
        <v>23970.05962</v>
      </c>
      <c r="O191" s="19"/>
      <c r="P191" s="17"/>
      <c r="Q191" s="49"/>
      <c r="R191" s="49"/>
      <c r="S191" s="51"/>
    </row>
    <row r="192" spans="1:19" s="5" customFormat="1" ht="18" hidden="1" customHeight="1" x14ac:dyDescent="0.25">
      <c r="A192" s="80" t="s">
        <v>43</v>
      </c>
      <c r="B192" s="27">
        <v>129.86571000000001</v>
      </c>
      <c r="C192" s="27">
        <v>1120.2519299999999</v>
      </c>
      <c r="D192" s="97">
        <v>1250.1176399999999</v>
      </c>
      <c r="E192" s="27">
        <v>98.944789999999998</v>
      </c>
      <c r="F192" s="27">
        <v>358.12365</v>
      </c>
      <c r="G192" s="27">
        <v>1053.7265500000001</v>
      </c>
      <c r="H192" s="27">
        <v>17210.831160000002</v>
      </c>
      <c r="I192" s="28">
        <v>36.687539999999998</v>
      </c>
      <c r="J192" s="27">
        <v>34.192259999999997</v>
      </c>
      <c r="K192" s="57">
        <v>0.52176000000000011</v>
      </c>
      <c r="L192" s="27">
        <v>63.745000000000005</v>
      </c>
      <c r="M192" s="27">
        <v>194759.56436000002</v>
      </c>
      <c r="N192" s="94">
        <v>214866.45471000002</v>
      </c>
      <c r="O192" s="19"/>
      <c r="P192" s="17"/>
      <c r="Q192" s="49"/>
      <c r="R192" s="49"/>
      <c r="S192" s="51"/>
    </row>
    <row r="193" spans="1:19" s="5" customFormat="1" ht="18" hidden="1" customHeight="1" x14ac:dyDescent="0.25">
      <c r="A193" s="80" t="s">
        <v>56</v>
      </c>
      <c r="B193" s="27">
        <v>124.39035000000001</v>
      </c>
      <c r="C193" s="27">
        <v>1132.4320500000001</v>
      </c>
      <c r="D193" s="97">
        <v>1256.8224</v>
      </c>
      <c r="E193" s="27">
        <v>127.62166999999999</v>
      </c>
      <c r="F193" s="27">
        <v>450.99660000000006</v>
      </c>
      <c r="G193" s="27">
        <v>890.59231000000011</v>
      </c>
      <c r="H193" s="27">
        <v>15343.534070000002</v>
      </c>
      <c r="I193" s="28">
        <v>93.050730000000001</v>
      </c>
      <c r="J193" s="27">
        <v>34.002290000000002</v>
      </c>
      <c r="K193" s="57">
        <v>0.46506000000000003</v>
      </c>
      <c r="L193" s="27">
        <v>29.55</v>
      </c>
      <c r="M193" s="27">
        <v>10622.637909999999</v>
      </c>
      <c r="N193" s="94">
        <v>28849.27304</v>
      </c>
      <c r="O193" s="19"/>
      <c r="P193" s="17"/>
      <c r="Q193" s="49"/>
      <c r="R193" s="49"/>
      <c r="S193" s="51"/>
    </row>
    <row r="194" spans="1:19" s="5" customFormat="1" ht="18" hidden="1" customHeight="1" x14ac:dyDescent="0.25">
      <c r="A194" s="80" t="s">
        <v>58</v>
      </c>
      <c r="B194" s="27">
        <v>145.90071</v>
      </c>
      <c r="C194" s="27">
        <v>692.16525999999999</v>
      </c>
      <c r="D194" s="97">
        <v>838.06596999999999</v>
      </c>
      <c r="E194" s="27">
        <v>95.145270000000011</v>
      </c>
      <c r="F194" s="27">
        <v>252.96518000000003</v>
      </c>
      <c r="G194" s="27">
        <v>782.20428000000004</v>
      </c>
      <c r="H194" s="27">
        <v>14907.159439999999</v>
      </c>
      <c r="I194" s="28">
        <v>64.222589999999997</v>
      </c>
      <c r="J194" s="27">
        <v>30.198130000000003</v>
      </c>
      <c r="K194" s="57">
        <v>0.47132000000000002</v>
      </c>
      <c r="L194" s="27">
        <v>77.855000000000004</v>
      </c>
      <c r="M194" s="27">
        <v>102740.11264000001</v>
      </c>
      <c r="N194" s="94">
        <v>119788.39982000001</v>
      </c>
      <c r="O194" s="19"/>
      <c r="P194" s="17"/>
      <c r="Q194" s="49"/>
      <c r="R194" s="49"/>
      <c r="S194" s="51"/>
    </row>
    <row r="195" spans="1:19" s="5" customFormat="1" ht="18" hidden="1" customHeight="1" x14ac:dyDescent="0.25">
      <c r="A195" s="80" t="s">
        <v>59</v>
      </c>
      <c r="B195" s="27">
        <v>96.631099999999989</v>
      </c>
      <c r="C195" s="27">
        <v>760.68525</v>
      </c>
      <c r="D195" s="97">
        <v>857.31634999999994</v>
      </c>
      <c r="E195" s="27">
        <v>145.87576999999999</v>
      </c>
      <c r="F195" s="27">
        <v>510.85642000000001</v>
      </c>
      <c r="G195" s="27">
        <v>1798.49836</v>
      </c>
      <c r="H195" s="27">
        <v>16861.35657</v>
      </c>
      <c r="I195" s="28">
        <v>49.581230000000005</v>
      </c>
      <c r="J195" s="27">
        <v>40.839439999999996</v>
      </c>
      <c r="K195" s="57">
        <v>0.40888000000000002</v>
      </c>
      <c r="L195" s="27">
        <v>78.73</v>
      </c>
      <c r="M195" s="27">
        <v>204876.16248999999</v>
      </c>
      <c r="N195" s="94">
        <v>225219.62550999998</v>
      </c>
      <c r="O195" s="19"/>
      <c r="P195" s="17"/>
      <c r="Q195" s="49"/>
      <c r="R195" s="49"/>
      <c r="S195" s="51"/>
    </row>
    <row r="196" spans="1:19" s="5" customFormat="1" ht="18" hidden="1" customHeight="1" x14ac:dyDescent="0.25">
      <c r="A196" s="80" t="s">
        <v>60</v>
      </c>
      <c r="B196" s="27">
        <v>132.64103</v>
      </c>
      <c r="C196" s="46">
        <v>1125.7977599999999</v>
      </c>
      <c r="D196" s="97">
        <v>1258.4387899999999</v>
      </c>
      <c r="E196" s="27">
        <v>86.107169999999996</v>
      </c>
      <c r="F196" s="27">
        <v>327.35792000000004</v>
      </c>
      <c r="G196" s="27">
        <v>2283.47253</v>
      </c>
      <c r="H196" s="27">
        <v>19449.929889999999</v>
      </c>
      <c r="I196" s="28">
        <v>48.274910000000006</v>
      </c>
      <c r="J196" s="27">
        <v>46.41827</v>
      </c>
      <c r="K196" s="57">
        <v>0.40692</v>
      </c>
      <c r="L196" s="27">
        <v>0</v>
      </c>
      <c r="M196" s="46">
        <v>12897.193650000001</v>
      </c>
      <c r="N196" s="95">
        <v>36397.600050000001</v>
      </c>
      <c r="O196" s="19"/>
      <c r="P196" s="17"/>
      <c r="Q196" s="49"/>
      <c r="R196" s="49"/>
      <c r="S196" s="51"/>
    </row>
    <row r="197" spans="1:19" s="5" customFormat="1" ht="18" hidden="1" customHeight="1" x14ac:dyDescent="0.25">
      <c r="A197" s="80" t="s">
        <v>48</v>
      </c>
      <c r="B197" s="27">
        <v>122.39238</v>
      </c>
      <c r="C197" s="46">
        <v>1392.6114299999999</v>
      </c>
      <c r="D197" s="97">
        <v>1515.0038099999999</v>
      </c>
      <c r="E197" s="27">
        <v>84.857380000000006</v>
      </c>
      <c r="F197" s="27">
        <v>367.95240000000001</v>
      </c>
      <c r="G197" s="27">
        <v>2625.3958700000003</v>
      </c>
      <c r="H197" s="27">
        <v>25218.04333</v>
      </c>
      <c r="I197" s="28">
        <v>51.295839999999998</v>
      </c>
      <c r="J197" s="27">
        <v>59.250810000000001</v>
      </c>
      <c r="K197" s="57">
        <v>0.43052000000000001</v>
      </c>
      <c r="L197" s="27">
        <v>42.302</v>
      </c>
      <c r="M197" s="46">
        <v>6720.3615399999999</v>
      </c>
      <c r="N197" s="95">
        <v>36684.893499999998</v>
      </c>
      <c r="O197" s="19"/>
      <c r="P197" s="17"/>
      <c r="Q197" s="49"/>
      <c r="R197" s="49"/>
      <c r="S197" s="51"/>
    </row>
    <row r="198" spans="1:19" s="5" customFormat="1" ht="18" hidden="1" customHeight="1" x14ac:dyDescent="0.25">
      <c r="A198" s="80" t="s">
        <v>49</v>
      </c>
      <c r="B198" s="27">
        <v>288.08014000000003</v>
      </c>
      <c r="C198" s="46">
        <v>2053.6113700000001</v>
      </c>
      <c r="D198" s="97">
        <v>2341.6915100000001</v>
      </c>
      <c r="E198" s="27">
        <v>80.374750000000006</v>
      </c>
      <c r="F198" s="27">
        <v>281.34460999999999</v>
      </c>
      <c r="G198" s="27">
        <v>3337.44</v>
      </c>
      <c r="H198" s="27">
        <v>23819.556629999999</v>
      </c>
      <c r="I198" s="28">
        <v>113.15744000000001</v>
      </c>
      <c r="J198" s="27">
        <v>69.616569999999996</v>
      </c>
      <c r="K198" s="57">
        <v>0.44974000000000003</v>
      </c>
      <c r="L198" s="27">
        <v>67.69</v>
      </c>
      <c r="M198" s="46">
        <v>6681.9059899999993</v>
      </c>
      <c r="N198" s="95">
        <v>36793.227239999993</v>
      </c>
      <c r="O198" s="19"/>
      <c r="P198" s="17"/>
      <c r="Q198" s="49"/>
      <c r="R198" s="49"/>
      <c r="S198" s="51"/>
    </row>
    <row r="199" spans="1:19" s="5" customFormat="1" ht="18" hidden="1" customHeight="1" x14ac:dyDescent="0.25">
      <c r="A199" s="80" t="s">
        <v>50</v>
      </c>
      <c r="B199" s="27">
        <v>838.37197000000003</v>
      </c>
      <c r="C199" s="46">
        <v>1501.82239</v>
      </c>
      <c r="D199" s="97">
        <v>2340.19436</v>
      </c>
      <c r="E199" s="27">
        <v>142.40013000000002</v>
      </c>
      <c r="F199" s="27">
        <v>226.66961999999998</v>
      </c>
      <c r="G199" s="27">
        <v>4415.6729299999997</v>
      </c>
      <c r="H199" s="27">
        <v>26393.401170000001</v>
      </c>
      <c r="I199" s="28">
        <v>47.969879999999996</v>
      </c>
      <c r="J199" s="27">
        <v>70.635140000000007</v>
      </c>
      <c r="K199" s="57">
        <v>0.42951</v>
      </c>
      <c r="L199" s="27">
        <v>46.141280000000002</v>
      </c>
      <c r="M199" s="46">
        <v>9615.5897999999997</v>
      </c>
      <c r="N199" s="95">
        <v>43299.103820000004</v>
      </c>
      <c r="O199" s="19"/>
      <c r="P199" s="17"/>
      <c r="Q199" s="49"/>
      <c r="R199" s="49"/>
      <c r="S199" s="51"/>
    </row>
    <row r="200" spans="1:19" s="5" customFormat="1" ht="18" hidden="1" customHeight="1" x14ac:dyDescent="0.25">
      <c r="A200" s="80"/>
      <c r="B200" s="27"/>
      <c r="C200" s="46"/>
      <c r="D200" s="97"/>
      <c r="E200" s="27"/>
      <c r="F200" s="27"/>
      <c r="G200" s="27"/>
      <c r="H200" s="27"/>
      <c r="I200" s="28"/>
      <c r="J200" s="27"/>
      <c r="K200" s="57"/>
      <c r="L200" s="27"/>
      <c r="M200" s="46"/>
      <c r="N200" s="95"/>
      <c r="O200" s="19"/>
      <c r="P200" s="17"/>
      <c r="Q200" s="49"/>
      <c r="R200" s="49"/>
      <c r="S200" s="51"/>
    </row>
    <row r="201" spans="1:19" s="5" customFormat="1" ht="18" hidden="1" customHeight="1" x14ac:dyDescent="0.25">
      <c r="A201" s="79">
        <v>2008</v>
      </c>
      <c r="B201" s="27">
        <v>2939.5346100000002</v>
      </c>
      <c r="C201" s="27">
        <v>12258.01088</v>
      </c>
      <c r="D201" s="94">
        <v>15197.545489999999</v>
      </c>
      <c r="E201" s="27">
        <v>1447.5692999999999</v>
      </c>
      <c r="F201" s="27">
        <v>3899.0775199999998</v>
      </c>
      <c r="G201" s="27">
        <v>82810.982860000004</v>
      </c>
      <c r="H201" s="27">
        <v>387620.67941999994</v>
      </c>
      <c r="I201" s="27">
        <v>730.66493000000003</v>
      </c>
      <c r="J201" s="27">
        <v>1112.0740499999999</v>
      </c>
      <c r="K201" s="57">
        <v>5.0904999999999996</v>
      </c>
      <c r="L201" s="27">
        <v>542.57540999999992</v>
      </c>
      <c r="M201" s="27">
        <v>341577.28881</v>
      </c>
      <c r="N201" s="94">
        <v>834943.54829000006</v>
      </c>
      <c r="O201" s="27">
        <f>+O202+O203+O204+O205+O206+O207+O208+O209+O210</f>
        <v>0</v>
      </c>
      <c r="P201" s="27"/>
      <c r="Q201" s="27"/>
      <c r="R201" s="27"/>
      <c r="S201" s="27"/>
    </row>
    <row r="202" spans="1:19" s="5" customFormat="1" ht="18" hidden="1" customHeight="1" x14ac:dyDescent="0.25">
      <c r="A202" s="80" t="s">
        <v>39</v>
      </c>
      <c r="B202" s="27">
        <v>329.17662999999999</v>
      </c>
      <c r="C202" s="46">
        <v>995.16624000000002</v>
      </c>
      <c r="D202" s="97">
        <v>1324.3428699999999</v>
      </c>
      <c r="E202" s="27">
        <v>142.31032000000002</v>
      </c>
      <c r="F202" s="27">
        <v>447.92486999999994</v>
      </c>
      <c r="G202" s="27">
        <v>4497.6385899999996</v>
      </c>
      <c r="H202" s="27">
        <v>21971.68463</v>
      </c>
      <c r="I202" s="28">
        <v>64.62003</v>
      </c>
      <c r="J202" s="27">
        <v>63.606629999999996</v>
      </c>
      <c r="K202" s="57">
        <v>0.49692000000000003</v>
      </c>
      <c r="L202" s="27">
        <v>21.54</v>
      </c>
      <c r="M202" s="46">
        <v>5026.183</v>
      </c>
      <c r="N202" s="95">
        <v>33560.347859999994</v>
      </c>
      <c r="O202" s="19"/>
      <c r="P202" s="17"/>
      <c r="Q202" s="49"/>
      <c r="R202" s="49"/>
      <c r="S202" s="59"/>
    </row>
    <row r="203" spans="1:19" s="5" customFormat="1" ht="18" hidden="1" customHeight="1" x14ac:dyDescent="0.25">
      <c r="A203" s="80" t="s">
        <v>40</v>
      </c>
      <c r="B203" s="27">
        <v>50.039540000000002</v>
      </c>
      <c r="C203" s="46">
        <v>985.06471999999997</v>
      </c>
      <c r="D203" s="97">
        <v>1035.1042600000001</v>
      </c>
      <c r="E203" s="27">
        <v>97.176220000000001</v>
      </c>
      <c r="F203" s="27">
        <v>376.37787000000003</v>
      </c>
      <c r="G203" s="27">
        <v>4072.9695699999997</v>
      </c>
      <c r="H203" s="27">
        <v>26346.447920000002</v>
      </c>
      <c r="I203" s="28">
        <v>41.540779999999998</v>
      </c>
      <c r="J203" s="27">
        <v>65.539529999999999</v>
      </c>
      <c r="K203" s="57">
        <v>0.39119999999999999</v>
      </c>
      <c r="L203" s="27">
        <v>18.225000000000001</v>
      </c>
      <c r="M203" s="46">
        <v>204803.43050000002</v>
      </c>
      <c r="N203" s="95">
        <v>236857.20285</v>
      </c>
      <c r="O203" s="19"/>
      <c r="P203" s="17"/>
      <c r="Q203" s="58"/>
      <c r="R203" s="49"/>
      <c r="S203" s="59"/>
    </row>
    <row r="204" spans="1:19" s="5" customFormat="1" ht="18" hidden="1" customHeight="1" x14ac:dyDescent="0.25">
      <c r="A204" s="80" t="s">
        <v>41</v>
      </c>
      <c r="B204" s="27">
        <v>154.69535000000002</v>
      </c>
      <c r="C204" s="46">
        <v>947.87093000000004</v>
      </c>
      <c r="D204" s="97">
        <v>1102.56628</v>
      </c>
      <c r="E204" s="27">
        <v>114.99728</v>
      </c>
      <c r="F204" s="27">
        <v>401.67223000000001</v>
      </c>
      <c r="G204" s="27">
        <v>4092.23128</v>
      </c>
      <c r="H204" s="27">
        <v>27979.840929999998</v>
      </c>
      <c r="I204" s="28">
        <v>60.858199999999997</v>
      </c>
      <c r="J204" s="27">
        <v>64.158720000000002</v>
      </c>
      <c r="K204" s="57">
        <v>0.38473000000000002</v>
      </c>
      <c r="L204" s="27">
        <v>41.390000000000008</v>
      </c>
      <c r="M204" s="46">
        <v>71037.805800000002</v>
      </c>
      <c r="N204" s="95">
        <v>104895.90544999999</v>
      </c>
      <c r="O204" s="19"/>
      <c r="P204" s="17"/>
      <c r="Q204" s="58"/>
      <c r="R204" s="49"/>
      <c r="S204" s="59"/>
    </row>
    <row r="205" spans="1:19" s="5" customFormat="1" ht="18" hidden="1" customHeight="1" x14ac:dyDescent="0.25">
      <c r="A205" s="80" t="s">
        <v>42</v>
      </c>
      <c r="B205" s="27">
        <v>111.58341</v>
      </c>
      <c r="C205" s="46">
        <v>960.63634000000002</v>
      </c>
      <c r="D205" s="97">
        <v>1072.21975</v>
      </c>
      <c r="E205" s="27">
        <v>102.9585</v>
      </c>
      <c r="F205" s="27">
        <v>380.02509999999995</v>
      </c>
      <c r="G205" s="27">
        <v>6960.9205400000001</v>
      </c>
      <c r="H205" s="27">
        <v>31446.317920000001</v>
      </c>
      <c r="I205" s="28">
        <v>45.524650000000001</v>
      </c>
      <c r="J205" s="27">
        <v>81.302420000000012</v>
      </c>
      <c r="K205" s="57">
        <v>0.42260000000000003</v>
      </c>
      <c r="L205" s="27">
        <v>53.218640000000001</v>
      </c>
      <c r="M205" s="46">
        <v>4277.2140399999998</v>
      </c>
      <c r="N205" s="95">
        <v>44420.124159999999</v>
      </c>
      <c r="O205" s="19"/>
      <c r="P205" s="17"/>
      <c r="Q205" s="58"/>
      <c r="R205" s="49"/>
      <c r="S205" s="59"/>
    </row>
    <row r="206" spans="1:19" s="5" customFormat="1" ht="18" hidden="1" customHeight="1" x14ac:dyDescent="0.25">
      <c r="A206" s="80" t="s">
        <v>43</v>
      </c>
      <c r="B206" s="27">
        <v>93.45626</v>
      </c>
      <c r="C206" s="46">
        <v>862.73251000000005</v>
      </c>
      <c r="D206" s="97">
        <v>956.18877000000009</v>
      </c>
      <c r="E206" s="27">
        <v>99.657399999999996</v>
      </c>
      <c r="F206" s="27">
        <v>318.03597000000002</v>
      </c>
      <c r="G206" s="27">
        <v>5580.6670199999999</v>
      </c>
      <c r="H206" s="27">
        <v>33478.277589999998</v>
      </c>
      <c r="I206" s="28">
        <v>60.404989999999998</v>
      </c>
      <c r="J206" s="27">
        <v>82.905609999999996</v>
      </c>
      <c r="K206" s="57">
        <v>0.43222000000000005</v>
      </c>
      <c r="L206" s="27">
        <v>60.51</v>
      </c>
      <c r="M206" s="46">
        <v>6650.8534200000004</v>
      </c>
      <c r="N206" s="95">
        <v>47287.932990000008</v>
      </c>
      <c r="O206" s="19"/>
      <c r="P206" s="17"/>
      <c r="Q206" s="58"/>
      <c r="R206" s="49"/>
      <c r="S206" s="59"/>
    </row>
    <row r="207" spans="1:19" s="5" customFormat="1" ht="18" hidden="1" customHeight="1" x14ac:dyDescent="0.25">
      <c r="A207" s="80" t="s">
        <v>56</v>
      </c>
      <c r="B207" s="27">
        <v>265.05754999999999</v>
      </c>
      <c r="C207" s="46">
        <v>1092.12237</v>
      </c>
      <c r="D207" s="97">
        <v>1357.17992</v>
      </c>
      <c r="E207" s="27">
        <v>143.85707000000002</v>
      </c>
      <c r="F207" s="27">
        <v>450.22041000000002</v>
      </c>
      <c r="G207" s="27">
        <v>7279.2943400000004</v>
      </c>
      <c r="H207" s="27">
        <v>34982.585549999996</v>
      </c>
      <c r="I207" s="28">
        <v>71.983270000000005</v>
      </c>
      <c r="J207" s="27">
        <v>94.627020000000016</v>
      </c>
      <c r="K207" s="57">
        <v>0.45963999999999999</v>
      </c>
      <c r="L207" s="27">
        <v>31.539360000000002</v>
      </c>
      <c r="M207" s="46">
        <v>7417.7248100000006</v>
      </c>
      <c r="N207" s="95">
        <v>51829.471389999999</v>
      </c>
      <c r="O207" s="19"/>
      <c r="P207" s="17"/>
      <c r="Q207" s="58"/>
      <c r="R207" s="49"/>
      <c r="S207" s="59"/>
    </row>
    <row r="208" spans="1:19" s="5" customFormat="1" ht="18" hidden="1" customHeight="1" x14ac:dyDescent="0.25">
      <c r="A208" s="80" t="s">
        <v>58</v>
      </c>
      <c r="B208" s="27">
        <v>273.4205</v>
      </c>
      <c r="C208" s="46">
        <v>544.87539000000004</v>
      </c>
      <c r="D208" s="97">
        <v>818.2958900000001</v>
      </c>
      <c r="E208" s="27">
        <v>100.36036</v>
      </c>
      <c r="F208" s="27">
        <v>260.35411999999997</v>
      </c>
      <c r="G208" s="27">
        <v>8046.5427099999997</v>
      </c>
      <c r="H208" s="27">
        <v>37181.10194</v>
      </c>
      <c r="I208" s="28">
        <v>78.734690000000001</v>
      </c>
      <c r="J208" s="27">
        <v>104.22084</v>
      </c>
      <c r="K208" s="57">
        <v>0.41370999999999997</v>
      </c>
      <c r="L208" s="27">
        <v>107.09339</v>
      </c>
      <c r="M208" s="46">
        <v>7789.4715100000003</v>
      </c>
      <c r="N208" s="95">
        <v>54486.589160000003</v>
      </c>
      <c r="O208" s="19"/>
      <c r="P208" s="17"/>
      <c r="Q208" s="58"/>
      <c r="R208" s="49"/>
      <c r="S208" s="59"/>
    </row>
    <row r="209" spans="1:19" s="5" customFormat="1" ht="18" hidden="1" customHeight="1" x14ac:dyDescent="0.25">
      <c r="A209" s="80" t="s">
        <v>59</v>
      </c>
      <c r="B209" s="27">
        <v>426.01014000000004</v>
      </c>
      <c r="C209" s="46">
        <v>1125.0325600000001</v>
      </c>
      <c r="D209" s="97">
        <v>1551.0427000000002</v>
      </c>
      <c r="E209" s="27">
        <v>156.83058</v>
      </c>
      <c r="F209" s="27">
        <v>393.58158000000003</v>
      </c>
      <c r="G209" s="27">
        <v>8028.7595199999996</v>
      </c>
      <c r="H209" s="27">
        <v>35271.399109999998</v>
      </c>
      <c r="I209" s="28">
        <v>79.219619999999992</v>
      </c>
      <c r="J209" s="27">
        <v>95.042539999999988</v>
      </c>
      <c r="K209" s="57">
        <v>0.47821000000000002</v>
      </c>
      <c r="L209" s="27">
        <v>38.953910000000008</v>
      </c>
      <c r="M209" s="46">
        <v>7087.2054600000001</v>
      </c>
      <c r="N209" s="95">
        <v>52702.513229999997</v>
      </c>
      <c r="O209" s="19"/>
      <c r="P209" s="17"/>
      <c r="Q209" s="58"/>
      <c r="R209" s="49"/>
      <c r="S209" s="59"/>
    </row>
    <row r="210" spans="1:19" s="5" customFormat="1" ht="18" hidden="1" customHeight="1" x14ac:dyDescent="0.25">
      <c r="A210" s="80" t="s">
        <v>60</v>
      </c>
      <c r="B210" s="27">
        <v>371.00873000000001</v>
      </c>
      <c r="C210" s="46">
        <v>1215.76028</v>
      </c>
      <c r="D210" s="97">
        <v>1586.76901</v>
      </c>
      <c r="E210" s="27">
        <v>115.54898</v>
      </c>
      <c r="F210" s="27">
        <v>422.59131999999994</v>
      </c>
      <c r="G210" s="27">
        <v>9583.9290099999998</v>
      </c>
      <c r="H210" s="27">
        <v>37981.856890000003</v>
      </c>
      <c r="I210" s="28">
        <v>56.865800000000007</v>
      </c>
      <c r="J210" s="27">
        <v>111.33645999999999</v>
      </c>
      <c r="K210" s="57">
        <v>0.40053</v>
      </c>
      <c r="L210" s="27">
        <v>145.16974999999999</v>
      </c>
      <c r="M210" s="46">
        <v>5060.2436299999999</v>
      </c>
      <c r="N210" s="95">
        <v>55064.711380000001</v>
      </c>
      <c r="O210" s="19"/>
      <c r="P210" s="17"/>
      <c r="Q210" s="58"/>
      <c r="R210" s="49"/>
      <c r="S210" s="59"/>
    </row>
    <row r="211" spans="1:19" s="5" customFormat="1" ht="18" hidden="1" customHeight="1" x14ac:dyDescent="0.25">
      <c r="A211" s="80" t="s">
        <v>48</v>
      </c>
      <c r="B211" s="27">
        <v>149.80364000000003</v>
      </c>
      <c r="C211" s="46">
        <v>1129.62005</v>
      </c>
      <c r="D211" s="97">
        <v>1279.4236900000001</v>
      </c>
      <c r="E211" s="27">
        <v>141.24643</v>
      </c>
      <c r="F211" s="27">
        <v>299.50621999999998</v>
      </c>
      <c r="G211" s="27">
        <v>7648.8227900000002</v>
      </c>
      <c r="H211" s="27">
        <v>30225.044840000002</v>
      </c>
      <c r="I211" s="28">
        <v>95.392470000000003</v>
      </c>
      <c r="J211" s="27">
        <v>107.02359000000001</v>
      </c>
      <c r="K211" s="57">
        <v>0.42880000000000001</v>
      </c>
      <c r="L211" s="27">
        <v>20.02</v>
      </c>
      <c r="M211" s="46">
        <v>7407.6741300000003</v>
      </c>
      <c r="N211" s="95">
        <v>47224.582959999992</v>
      </c>
      <c r="O211" s="19"/>
      <c r="P211" s="17"/>
      <c r="Q211" s="49"/>
      <c r="R211" s="49"/>
      <c r="S211" s="59"/>
    </row>
    <row r="212" spans="1:19" s="5" customFormat="1" ht="18" hidden="1" customHeight="1" x14ac:dyDescent="0.25">
      <c r="A212" s="80" t="s">
        <v>49</v>
      </c>
      <c r="B212" s="27">
        <v>478.35975999999999</v>
      </c>
      <c r="C212" s="46">
        <v>1174.79709</v>
      </c>
      <c r="D212" s="97">
        <v>1653.1568500000001</v>
      </c>
      <c r="E212" s="27">
        <v>100.79363000000001</v>
      </c>
      <c r="F212" s="27">
        <v>87.333130000000011</v>
      </c>
      <c r="G212" s="27">
        <v>8673.5039600000018</v>
      </c>
      <c r="H212" s="27">
        <v>38380.122729999995</v>
      </c>
      <c r="I212" s="28">
        <v>50.035480000000007</v>
      </c>
      <c r="J212" s="27">
        <v>129.22683000000001</v>
      </c>
      <c r="K212" s="57">
        <v>0.39600000000000002</v>
      </c>
      <c r="L212" s="27">
        <v>0</v>
      </c>
      <c r="M212" s="46">
        <v>6786.9844700000003</v>
      </c>
      <c r="N212" s="95">
        <v>55861.553079999998</v>
      </c>
      <c r="O212" s="19"/>
      <c r="P212" s="17"/>
      <c r="Q212" s="49"/>
      <c r="R212" s="49"/>
      <c r="S212" s="59"/>
    </row>
    <row r="213" spans="1:19" s="5" customFormat="1" ht="18" hidden="1" customHeight="1" x14ac:dyDescent="0.25">
      <c r="A213" s="80" t="s">
        <v>50</v>
      </c>
      <c r="B213" s="27">
        <v>236.92310000000001</v>
      </c>
      <c r="C213" s="46">
        <v>1224.3324</v>
      </c>
      <c r="D213" s="97">
        <v>1461.2555</v>
      </c>
      <c r="E213" s="27">
        <v>131.83252999999999</v>
      </c>
      <c r="F213" s="27">
        <v>61.454700000000003</v>
      </c>
      <c r="G213" s="27">
        <v>8345.7035300000007</v>
      </c>
      <c r="H213" s="27">
        <v>32375.999370000001</v>
      </c>
      <c r="I213" s="28">
        <v>25.484950000000001</v>
      </c>
      <c r="J213" s="27">
        <v>113.08386</v>
      </c>
      <c r="K213" s="57">
        <v>0.38594000000000001</v>
      </c>
      <c r="L213" s="27">
        <v>4.9153600000000006</v>
      </c>
      <c r="M213" s="46">
        <v>8232.4980400000004</v>
      </c>
      <c r="N213" s="95">
        <v>50752.61378</v>
      </c>
      <c r="O213" s="19"/>
      <c r="P213" s="17"/>
      <c r="Q213" s="49"/>
      <c r="R213" s="49"/>
      <c r="S213" s="59"/>
    </row>
    <row r="214" spans="1:19" s="5" customFormat="1" ht="18" hidden="1" customHeight="1" x14ac:dyDescent="0.25">
      <c r="A214" s="80"/>
      <c r="B214" s="27"/>
      <c r="C214" s="46"/>
      <c r="D214" s="97"/>
      <c r="E214" s="27"/>
      <c r="F214" s="27"/>
      <c r="G214" s="27"/>
      <c r="H214" s="27"/>
      <c r="I214" s="28"/>
      <c r="J214" s="27"/>
      <c r="K214" s="57"/>
      <c r="L214" s="27"/>
      <c r="M214" s="46"/>
      <c r="N214" s="95"/>
      <c r="O214" s="19"/>
      <c r="P214" s="17"/>
      <c r="Q214" s="49"/>
      <c r="R214" s="49"/>
      <c r="S214" s="51"/>
    </row>
    <row r="215" spans="1:19" s="5" customFormat="1" ht="18" hidden="1" customHeight="1" x14ac:dyDescent="0.25">
      <c r="A215" s="79">
        <v>2009</v>
      </c>
      <c r="B215" s="27">
        <v>2327.3713699999998</v>
      </c>
      <c r="C215" s="46">
        <v>15162.254300000001</v>
      </c>
      <c r="D215" s="94">
        <v>17489.625670000001</v>
      </c>
      <c r="E215" s="27">
        <v>1290.4602599999996</v>
      </c>
      <c r="F215" s="27">
        <v>3044.27997</v>
      </c>
      <c r="G215" s="27">
        <v>84439.475650000008</v>
      </c>
      <c r="H215" s="46">
        <v>429398.22133999999</v>
      </c>
      <c r="I215" s="46">
        <v>671.95297000000005</v>
      </c>
      <c r="J215" s="46">
        <v>1325.8220900000001</v>
      </c>
      <c r="K215" s="57">
        <v>3.8811099999999996</v>
      </c>
      <c r="L215" s="46">
        <v>309.30571000000003</v>
      </c>
      <c r="M215" s="27">
        <v>99779.334799999997</v>
      </c>
      <c r="N215" s="94">
        <v>637752.35957000009</v>
      </c>
      <c r="O215" s="19"/>
      <c r="P215" s="27"/>
      <c r="Q215" s="49"/>
      <c r="R215" s="27"/>
      <c r="S215" s="51"/>
    </row>
    <row r="216" spans="1:19" s="5" customFormat="1" ht="18" hidden="1" customHeight="1" x14ac:dyDescent="0.25">
      <c r="A216" s="80" t="s">
        <v>39</v>
      </c>
      <c r="B216" s="27">
        <v>253.92034000000001</v>
      </c>
      <c r="C216" s="46">
        <v>1447.8473999999999</v>
      </c>
      <c r="D216" s="97">
        <v>1701.7677399999998</v>
      </c>
      <c r="E216" s="27">
        <v>187.96307999999999</v>
      </c>
      <c r="F216" s="27">
        <v>41.2087</v>
      </c>
      <c r="G216" s="27">
        <v>7285.2038600000005</v>
      </c>
      <c r="H216" s="27">
        <v>29820.19238</v>
      </c>
      <c r="I216" s="28">
        <v>38.7241</v>
      </c>
      <c r="J216" s="27">
        <v>81.51460999999999</v>
      </c>
      <c r="K216" s="57">
        <v>0.42752999999999997</v>
      </c>
      <c r="L216" s="27">
        <v>2.9272199999999997</v>
      </c>
      <c r="M216" s="46">
        <v>3198.3918700000004</v>
      </c>
      <c r="N216" s="95">
        <v>42358.321089999998</v>
      </c>
      <c r="O216" s="19"/>
      <c r="P216" s="49"/>
      <c r="Q216" s="49"/>
      <c r="R216" s="49"/>
      <c r="S216" s="51"/>
    </row>
    <row r="217" spans="1:19" s="5" customFormat="1" ht="18" hidden="1" customHeight="1" x14ac:dyDescent="0.25">
      <c r="A217" s="80" t="s">
        <v>40</v>
      </c>
      <c r="B217" s="27">
        <v>131.29921999999999</v>
      </c>
      <c r="C217" s="46">
        <v>831.77985999999999</v>
      </c>
      <c r="D217" s="97">
        <v>963.07907999999998</v>
      </c>
      <c r="E217" s="27">
        <v>83.945859999999996</v>
      </c>
      <c r="F217" s="27">
        <v>204.56721000000002</v>
      </c>
      <c r="G217" s="27">
        <v>7979.68995</v>
      </c>
      <c r="H217" s="27">
        <v>33501.38725</v>
      </c>
      <c r="I217" s="28">
        <v>17.985029999999998</v>
      </c>
      <c r="J217" s="27">
        <v>124.88614000000001</v>
      </c>
      <c r="K217" s="57">
        <v>0.33316000000000001</v>
      </c>
      <c r="L217" s="27">
        <v>0</v>
      </c>
      <c r="M217" s="46">
        <v>2033.5581200000001</v>
      </c>
      <c r="N217" s="95">
        <v>44909.431800000006</v>
      </c>
      <c r="O217" s="19"/>
      <c r="P217" s="49"/>
      <c r="Q217" s="49"/>
      <c r="R217" s="49"/>
      <c r="S217" s="51"/>
    </row>
    <row r="218" spans="1:19" s="5" customFormat="1" ht="18" hidden="1" customHeight="1" x14ac:dyDescent="0.25">
      <c r="A218" s="80" t="s">
        <v>41</v>
      </c>
      <c r="B218" s="27">
        <v>58.574940000000005</v>
      </c>
      <c r="C218" s="46">
        <v>1620.17941</v>
      </c>
      <c r="D218" s="97">
        <v>1678.7543499999999</v>
      </c>
      <c r="E218" s="27">
        <v>89.390270000000001</v>
      </c>
      <c r="F218" s="27">
        <v>164.10717</v>
      </c>
      <c r="G218" s="27">
        <v>6498.2405900000003</v>
      </c>
      <c r="H218" s="27">
        <v>33379.497159999999</v>
      </c>
      <c r="I218" s="28">
        <v>22.613160000000001</v>
      </c>
      <c r="J218" s="27">
        <v>99.233410000000006</v>
      </c>
      <c r="K218" s="57">
        <v>0.34031</v>
      </c>
      <c r="L218" s="27">
        <v>23.682870000000001</v>
      </c>
      <c r="M218" s="46">
        <v>4935.3924200000001</v>
      </c>
      <c r="N218" s="95">
        <v>46891.251709999997</v>
      </c>
      <c r="O218" s="19"/>
      <c r="P218" s="49"/>
      <c r="Q218" s="49"/>
      <c r="R218" s="49"/>
      <c r="S218" s="51"/>
    </row>
    <row r="219" spans="1:19" s="5" customFormat="1" ht="18" hidden="1" customHeight="1" x14ac:dyDescent="0.25">
      <c r="A219" s="80" t="s">
        <v>42</v>
      </c>
      <c r="B219" s="27">
        <v>234.84382000000002</v>
      </c>
      <c r="C219" s="46">
        <v>1145.8227900000002</v>
      </c>
      <c r="D219" s="97">
        <v>1380.6666100000002</v>
      </c>
      <c r="E219" s="27">
        <v>137.27492999999998</v>
      </c>
      <c r="F219" s="27">
        <v>130.5506</v>
      </c>
      <c r="G219" s="27">
        <v>7377.1956200000004</v>
      </c>
      <c r="H219" s="27">
        <v>33276.679060000002</v>
      </c>
      <c r="I219" s="28">
        <v>16.20805</v>
      </c>
      <c r="J219" s="27">
        <v>105.87586999999999</v>
      </c>
      <c r="K219" s="57">
        <v>0.35498999999999997</v>
      </c>
      <c r="L219" s="27">
        <v>0</v>
      </c>
      <c r="M219" s="46">
        <v>14396.80228</v>
      </c>
      <c r="N219" s="95">
        <v>56821.608010000011</v>
      </c>
      <c r="O219" s="19"/>
      <c r="P219" s="49"/>
      <c r="Q219" s="49"/>
      <c r="R219" s="49"/>
      <c r="S219" s="51"/>
    </row>
    <row r="220" spans="1:19" s="5" customFormat="1" ht="18" hidden="1" customHeight="1" x14ac:dyDescent="0.25">
      <c r="A220" s="80" t="s">
        <v>43</v>
      </c>
      <c r="B220" s="27">
        <v>192.0565</v>
      </c>
      <c r="C220" s="46">
        <v>1299.80324</v>
      </c>
      <c r="D220" s="97">
        <v>1491.8597399999999</v>
      </c>
      <c r="E220" s="27">
        <v>97.02937</v>
      </c>
      <c r="F220" s="27">
        <v>248.58872</v>
      </c>
      <c r="G220" s="27">
        <v>6688.0477300000002</v>
      </c>
      <c r="H220" s="27">
        <v>36645.643860000004</v>
      </c>
      <c r="I220" s="28">
        <v>44.087769999999999</v>
      </c>
      <c r="J220" s="27">
        <v>101.40205</v>
      </c>
      <c r="K220" s="57">
        <v>0.28059999999999996</v>
      </c>
      <c r="L220" s="27">
        <v>0</v>
      </c>
      <c r="M220" s="46">
        <v>6098.2173599999996</v>
      </c>
      <c r="N220" s="95">
        <v>51415.157200000001</v>
      </c>
      <c r="O220" s="19"/>
      <c r="P220" s="49"/>
      <c r="Q220" s="49"/>
      <c r="R220" s="49"/>
      <c r="S220" s="51"/>
    </row>
    <row r="221" spans="1:19" s="5" customFormat="1" ht="18" hidden="1" customHeight="1" x14ac:dyDescent="0.25">
      <c r="A221" s="80" t="s">
        <v>56</v>
      </c>
      <c r="B221" s="27">
        <v>330.38486999999998</v>
      </c>
      <c r="C221" s="46">
        <v>1095.2137600000001</v>
      </c>
      <c r="D221" s="97">
        <v>1425.59863</v>
      </c>
      <c r="E221" s="27">
        <v>34.748150000000003</v>
      </c>
      <c r="F221" s="27">
        <v>399.76033999999999</v>
      </c>
      <c r="G221" s="27">
        <v>6365.14437</v>
      </c>
      <c r="H221" s="27">
        <v>32000.571059999998</v>
      </c>
      <c r="I221" s="28">
        <v>59.127220000000001</v>
      </c>
      <c r="J221" s="27">
        <v>116.93913999999999</v>
      </c>
      <c r="K221" s="57">
        <v>0.30921000000000004</v>
      </c>
      <c r="L221" s="27">
        <v>8.3100000000000021E-2</v>
      </c>
      <c r="M221" s="46">
        <v>10088.431620000001</v>
      </c>
      <c r="N221" s="95">
        <v>50490.712840000007</v>
      </c>
      <c r="O221" s="19"/>
      <c r="P221" s="49"/>
      <c r="Q221" s="49"/>
      <c r="R221" s="49"/>
      <c r="S221" s="51"/>
    </row>
    <row r="222" spans="1:19" s="5" customFormat="1" ht="18" hidden="1" customHeight="1" x14ac:dyDescent="0.25">
      <c r="A222" s="80" t="s">
        <v>58</v>
      </c>
      <c r="B222" s="27">
        <v>51.246510000000001</v>
      </c>
      <c r="C222" s="46">
        <v>1262.8342399999999</v>
      </c>
      <c r="D222" s="97">
        <v>1314.0807499999999</v>
      </c>
      <c r="E222" s="27">
        <v>112.42824</v>
      </c>
      <c r="F222" s="27">
        <v>318.84397000000001</v>
      </c>
      <c r="G222" s="27">
        <v>8254.6695199999995</v>
      </c>
      <c r="H222" s="27">
        <v>38458.740790000003</v>
      </c>
      <c r="I222" s="28">
        <v>48.358629999999998</v>
      </c>
      <c r="J222" s="27">
        <v>118.52167</v>
      </c>
      <c r="K222" s="57">
        <v>0.30034999999999995</v>
      </c>
      <c r="L222" s="27">
        <v>0</v>
      </c>
      <c r="M222" s="46">
        <v>13547.510200000001</v>
      </c>
      <c r="N222" s="95">
        <v>62173.454120000009</v>
      </c>
      <c r="O222" s="19"/>
      <c r="P222" s="49"/>
      <c r="Q222" s="49"/>
      <c r="R222" s="49"/>
      <c r="S222" s="51"/>
    </row>
    <row r="223" spans="1:19" s="5" customFormat="1" ht="18" hidden="1" customHeight="1" x14ac:dyDescent="0.25">
      <c r="A223" s="80" t="s">
        <v>59</v>
      </c>
      <c r="B223" s="27">
        <v>61.52525</v>
      </c>
      <c r="C223" s="46">
        <v>1251.60213</v>
      </c>
      <c r="D223" s="97">
        <v>1313.1273799999999</v>
      </c>
      <c r="E223" s="27">
        <v>103.35812</v>
      </c>
      <c r="F223" s="27">
        <v>251.58220999999998</v>
      </c>
      <c r="G223" s="27">
        <v>6789.3958700000003</v>
      </c>
      <c r="H223" s="27">
        <v>39485.416850000001</v>
      </c>
      <c r="I223" s="28">
        <v>67.90955000000001</v>
      </c>
      <c r="J223" s="27">
        <v>116.89958</v>
      </c>
      <c r="K223" s="57">
        <v>0.25563999999999998</v>
      </c>
      <c r="L223" s="27">
        <v>97.117190000000008</v>
      </c>
      <c r="M223" s="46">
        <v>7780.4562300000007</v>
      </c>
      <c r="N223" s="95">
        <v>56005.518620000003</v>
      </c>
      <c r="O223" s="19"/>
      <c r="P223" s="49"/>
      <c r="Q223" s="49"/>
      <c r="R223" s="49"/>
      <c r="S223" s="51"/>
    </row>
    <row r="224" spans="1:19" s="5" customFormat="1" ht="18" hidden="1" customHeight="1" x14ac:dyDescent="0.25">
      <c r="A224" s="80" t="s">
        <v>60</v>
      </c>
      <c r="B224" s="27">
        <v>80.030649999999994</v>
      </c>
      <c r="C224" s="46">
        <v>1366.27801</v>
      </c>
      <c r="D224" s="97">
        <v>1446.3086599999999</v>
      </c>
      <c r="E224" s="27">
        <v>88.670259999999999</v>
      </c>
      <c r="F224" s="27">
        <v>253.95614000000003</v>
      </c>
      <c r="G224" s="27">
        <v>7558.7588400000004</v>
      </c>
      <c r="H224" s="27">
        <v>39628.97653</v>
      </c>
      <c r="I224" s="28">
        <v>53.345050000000001</v>
      </c>
      <c r="J224" s="27">
        <v>127.79019000000001</v>
      </c>
      <c r="K224" s="57">
        <v>0.33612999999999998</v>
      </c>
      <c r="L224" s="27">
        <v>20.051000000000002</v>
      </c>
      <c r="M224" s="46">
        <v>9900.9611999999997</v>
      </c>
      <c r="N224" s="95">
        <v>59079.154000000002</v>
      </c>
      <c r="O224" s="19"/>
      <c r="P224" s="49"/>
      <c r="Q224" s="49"/>
      <c r="R224" s="49"/>
      <c r="S224" s="51"/>
    </row>
    <row r="225" spans="1:19" s="5" customFormat="1" ht="18" hidden="1" customHeight="1" x14ac:dyDescent="0.25">
      <c r="A225" s="80" t="s">
        <v>48</v>
      </c>
      <c r="B225" s="27">
        <v>235.22320999999999</v>
      </c>
      <c r="C225" s="46">
        <v>1178.6323300000001</v>
      </c>
      <c r="D225" s="97">
        <v>1413.85554</v>
      </c>
      <c r="E225" s="27">
        <v>126.17596</v>
      </c>
      <c r="F225" s="27">
        <v>324.90960000000001</v>
      </c>
      <c r="G225" s="27">
        <v>6453.0377699999999</v>
      </c>
      <c r="H225" s="27">
        <v>34421.186810000007</v>
      </c>
      <c r="I225" s="28">
        <v>68.124050000000011</v>
      </c>
      <c r="J225" s="27">
        <v>122.44392000000001</v>
      </c>
      <c r="K225" s="57">
        <v>0.31992000000000004</v>
      </c>
      <c r="L225" s="27">
        <v>19.288180000000001</v>
      </c>
      <c r="M225" s="46">
        <v>10769.31214</v>
      </c>
      <c r="N225" s="95">
        <v>53718.653890000009</v>
      </c>
      <c r="O225" s="19"/>
      <c r="P225" s="49"/>
      <c r="Q225" s="49"/>
      <c r="R225" s="49"/>
      <c r="S225" s="51"/>
    </row>
    <row r="226" spans="1:19" s="5" customFormat="1" ht="18" hidden="1" customHeight="1" x14ac:dyDescent="0.25">
      <c r="A226" s="80" t="s">
        <v>49</v>
      </c>
      <c r="B226" s="27">
        <v>408.17394000000002</v>
      </c>
      <c r="C226" s="46">
        <v>1452.63465</v>
      </c>
      <c r="D226" s="97">
        <v>1860.8085900000001</v>
      </c>
      <c r="E226" s="27">
        <v>117.65826</v>
      </c>
      <c r="F226" s="27">
        <v>266.85534999999999</v>
      </c>
      <c r="G226" s="27">
        <v>7091.6479500000005</v>
      </c>
      <c r="H226" s="27">
        <v>39780.279729999995</v>
      </c>
      <c r="I226" s="28">
        <v>118.1538</v>
      </c>
      <c r="J226" s="27">
        <v>106.11446000000001</v>
      </c>
      <c r="K226" s="57">
        <v>0.39410000000000001</v>
      </c>
      <c r="L226" s="27">
        <v>75.354550000000003</v>
      </c>
      <c r="M226" s="46">
        <v>8550.0970600000001</v>
      </c>
      <c r="N226" s="95">
        <v>57967.363849999987</v>
      </c>
      <c r="O226" s="19"/>
      <c r="P226" s="49"/>
      <c r="Q226" s="49"/>
      <c r="R226" s="49"/>
      <c r="S226" s="51"/>
    </row>
    <row r="227" spans="1:19" s="5" customFormat="1" ht="18" hidden="1" customHeight="1" x14ac:dyDescent="0.25">
      <c r="A227" s="80" t="s">
        <v>50</v>
      </c>
      <c r="B227" s="27">
        <v>290.09212000000002</v>
      </c>
      <c r="C227" s="46">
        <v>1209.6264799999999</v>
      </c>
      <c r="D227" s="97">
        <v>1499.7185999999999</v>
      </c>
      <c r="E227" s="27">
        <v>111.81775999999999</v>
      </c>
      <c r="F227" s="27">
        <v>439.34996000000001</v>
      </c>
      <c r="G227" s="27">
        <v>6098.4435800000001</v>
      </c>
      <c r="H227" s="27">
        <v>38999.649859999998</v>
      </c>
      <c r="I227" s="28">
        <v>117.31656</v>
      </c>
      <c r="J227" s="27">
        <v>104.20105000000001</v>
      </c>
      <c r="K227" s="57">
        <v>0.22916999999999998</v>
      </c>
      <c r="L227" s="27">
        <v>70.801600000000008</v>
      </c>
      <c r="M227" s="46">
        <v>8480.2043000000012</v>
      </c>
      <c r="N227" s="95">
        <v>55921.732439999992</v>
      </c>
      <c r="O227" s="19"/>
      <c r="P227" s="49"/>
      <c r="Q227" s="49"/>
      <c r="R227" s="49"/>
      <c r="S227" s="51"/>
    </row>
    <row r="228" spans="1:19" s="5" customFormat="1" ht="18" hidden="1" customHeight="1" x14ac:dyDescent="0.25">
      <c r="A228" s="80"/>
      <c r="B228" s="27"/>
      <c r="C228" s="46"/>
      <c r="D228" s="97"/>
      <c r="E228" s="27"/>
      <c r="F228" s="27"/>
      <c r="G228" s="27"/>
      <c r="H228" s="27"/>
      <c r="I228" s="28"/>
      <c r="J228" s="27"/>
      <c r="K228" s="57"/>
      <c r="L228" s="27"/>
      <c r="M228" s="46"/>
      <c r="N228" s="95"/>
      <c r="O228" s="19"/>
      <c r="P228" s="17"/>
      <c r="Q228" s="49"/>
      <c r="R228" s="49"/>
      <c r="S228" s="51"/>
    </row>
    <row r="229" spans="1:19" s="5" customFormat="1" ht="18" hidden="1" customHeight="1" x14ac:dyDescent="0.25">
      <c r="A229" s="79">
        <v>2010</v>
      </c>
      <c r="B229" s="27">
        <v>3101.6836900000003</v>
      </c>
      <c r="C229" s="27">
        <v>14685.385260000001</v>
      </c>
      <c r="D229" s="94">
        <v>17787.068949999997</v>
      </c>
      <c r="E229" s="27">
        <v>1517.5715700000001</v>
      </c>
      <c r="F229" s="27">
        <v>5067.1571999999996</v>
      </c>
      <c r="G229" s="27">
        <v>73320.930219999995</v>
      </c>
      <c r="H229" s="27">
        <v>412768.20798000001</v>
      </c>
      <c r="I229" s="27">
        <v>1391.51493</v>
      </c>
      <c r="J229" s="27">
        <v>1275.2151099999999</v>
      </c>
      <c r="K229" s="60">
        <v>2.4483800000000002</v>
      </c>
      <c r="L229" s="27">
        <v>369.61087000000003</v>
      </c>
      <c r="M229" s="27">
        <v>128382.11141</v>
      </c>
      <c r="N229" s="94">
        <v>641881.83661999996</v>
      </c>
      <c r="O229" s="19"/>
      <c r="P229" s="27"/>
      <c r="Q229" s="27"/>
      <c r="R229" s="49"/>
      <c r="S229" s="51"/>
    </row>
    <row r="230" spans="1:19" s="5" customFormat="1" ht="18" hidden="1" customHeight="1" x14ac:dyDescent="0.25">
      <c r="A230" s="80" t="s">
        <v>39</v>
      </c>
      <c r="B230" s="27">
        <v>292.17705000000001</v>
      </c>
      <c r="C230" s="46">
        <v>1463.78341</v>
      </c>
      <c r="D230" s="97">
        <v>1755.96046</v>
      </c>
      <c r="E230" s="27">
        <v>76.669429999999991</v>
      </c>
      <c r="F230" s="27">
        <v>255.69353000000001</v>
      </c>
      <c r="G230" s="27">
        <v>5640.9279900000001</v>
      </c>
      <c r="H230" s="27">
        <v>34137.684719999997</v>
      </c>
      <c r="I230" s="28">
        <v>85.577169999999995</v>
      </c>
      <c r="J230" s="27">
        <v>94.190979999999982</v>
      </c>
      <c r="K230" s="60">
        <v>0.23688000000000001</v>
      </c>
      <c r="L230" s="27">
        <v>19.551000000000002</v>
      </c>
      <c r="M230" s="46">
        <v>3473.7890799999996</v>
      </c>
      <c r="N230" s="95">
        <v>45540.281239999989</v>
      </c>
      <c r="O230" s="19"/>
      <c r="P230" s="17"/>
      <c r="Q230" s="49"/>
      <c r="R230" s="49"/>
      <c r="S230" s="51"/>
    </row>
    <row r="231" spans="1:19" s="5" customFormat="1" ht="18" hidden="1" customHeight="1" x14ac:dyDescent="0.25">
      <c r="A231" s="80" t="s">
        <v>40</v>
      </c>
      <c r="B231" s="27">
        <v>223.81533999999999</v>
      </c>
      <c r="C231" s="46">
        <v>1203.6233999999999</v>
      </c>
      <c r="D231" s="97">
        <v>1427.4387400000001</v>
      </c>
      <c r="E231" s="27">
        <v>166.70094</v>
      </c>
      <c r="F231" s="27">
        <v>234.0472</v>
      </c>
      <c r="G231" s="27">
        <v>5557.4795299999996</v>
      </c>
      <c r="H231" s="27">
        <v>30612.148320000004</v>
      </c>
      <c r="I231" s="28">
        <v>72.444400000000002</v>
      </c>
      <c r="J231" s="27">
        <v>82.63839999999999</v>
      </c>
      <c r="K231" s="60">
        <v>0.19969000000000003</v>
      </c>
      <c r="L231" s="27">
        <v>23.438500000000001</v>
      </c>
      <c r="M231" s="46">
        <v>4916.3208200000017</v>
      </c>
      <c r="N231" s="95">
        <v>43092.856540000008</v>
      </c>
      <c r="O231" s="19"/>
      <c r="P231" s="17"/>
      <c r="Q231" s="49"/>
      <c r="R231" s="49"/>
      <c r="S231" s="51"/>
    </row>
    <row r="232" spans="1:19" s="5" customFormat="1" ht="18" hidden="1" customHeight="1" x14ac:dyDescent="0.25">
      <c r="A232" s="80" t="s">
        <v>41</v>
      </c>
      <c r="B232" s="27">
        <v>105.48375</v>
      </c>
      <c r="C232" s="46">
        <v>1277.0348399999998</v>
      </c>
      <c r="D232" s="97">
        <v>1382.5185899999999</v>
      </c>
      <c r="E232" s="27">
        <v>170.84518</v>
      </c>
      <c r="F232" s="27">
        <v>654.35818999999992</v>
      </c>
      <c r="G232" s="27">
        <v>7499.3773999999994</v>
      </c>
      <c r="H232" s="27">
        <v>36114.126120000001</v>
      </c>
      <c r="I232" s="28">
        <v>110.53170000000001</v>
      </c>
      <c r="J232" s="27">
        <v>128.52937</v>
      </c>
      <c r="K232" s="60">
        <v>0.18797</v>
      </c>
      <c r="L232" s="27">
        <v>25.587500000000002</v>
      </c>
      <c r="M232" s="46">
        <v>10670.772779999999</v>
      </c>
      <c r="N232" s="95">
        <v>56756.834799999997</v>
      </c>
      <c r="O232" s="19"/>
      <c r="P232" s="17"/>
      <c r="Q232" s="49"/>
      <c r="R232" s="49"/>
      <c r="S232" s="51"/>
    </row>
    <row r="233" spans="1:19" s="5" customFormat="1" ht="18" hidden="1" customHeight="1" x14ac:dyDescent="0.25">
      <c r="A233" s="80" t="s">
        <v>42</v>
      </c>
      <c r="B233" s="27">
        <v>210.81312000000003</v>
      </c>
      <c r="C233" s="46">
        <v>1145.48369</v>
      </c>
      <c r="D233" s="97">
        <v>1356.2968100000001</v>
      </c>
      <c r="E233" s="27">
        <v>109.62518</v>
      </c>
      <c r="F233" s="27">
        <v>577.04354000000001</v>
      </c>
      <c r="G233" s="27">
        <v>3741.8207200000002</v>
      </c>
      <c r="H233" s="27">
        <v>25152.656590000002</v>
      </c>
      <c r="I233" s="28">
        <v>77.451880000000003</v>
      </c>
      <c r="J233" s="27">
        <v>96.804240000000007</v>
      </c>
      <c r="K233" s="60">
        <v>0.21743999999999999</v>
      </c>
      <c r="L233" s="27">
        <v>0</v>
      </c>
      <c r="M233" s="46">
        <v>12243.67432</v>
      </c>
      <c r="N233" s="95">
        <v>43355.590720000007</v>
      </c>
      <c r="O233" s="19"/>
      <c r="P233" s="17"/>
      <c r="Q233" s="49"/>
      <c r="R233" s="49"/>
      <c r="S233" s="51"/>
    </row>
    <row r="234" spans="1:19" s="5" customFormat="1" ht="18" hidden="1" customHeight="1" x14ac:dyDescent="0.25">
      <c r="A234" s="80" t="s">
        <v>43</v>
      </c>
      <c r="B234" s="27">
        <v>260.39797999999996</v>
      </c>
      <c r="C234" s="46">
        <v>1249.7290899999998</v>
      </c>
      <c r="D234" s="97">
        <v>1510.1270699999998</v>
      </c>
      <c r="E234" s="27">
        <v>105.10615</v>
      </c>
      <c r="F234" s="27">
        <v>517.16516000000001</v>
      </c>
      <c r="G234" s="27">
        <v>6322.1950700000007</v>
      </c>
      <c r="H234" s="27">
        <v>41748.095609999989</v>
      </c>
      <c r="I234" s="28">
        <v>136.28186000000002</v>
      </c>
      <c r="J234" s="27">
        <v>136.39713000000003</v>
      </c>
      <c r="K234" s="60">
        <v>0.21790999999999999</v>
      </c>
      <c r="L234" s="27">
        <v>40.085999999999999</v>
      </c>
      <c r="M234" s="46">
        <v>8573.0107399999997</v>
      </c>
      <c r="N234" s="95">
        <v>59088.68269999999</v>
      </c>
      <c r="O234" s="19"/>
      <c r="P234" s="17"/>
      <c r="Q234" s="49"/>
      <c r="R234" s="49"/>
      <c r="S234" s="51"/>
    </row>
    <row r="235" spans="1:19" s="5" customFormat="1" ht="18" hidden="1" customHeight="1" x14ac:dyDescent="0.25">
      <c r="A235" s="80" t="s">
        <v>56</v>
      </c>
      <c r="B235" s="27">
        <v>141.44947999999999</v>
      </c>
      <c r="C235" s="46">
        <v>1193.3946900000001</v>
      </c>
      <c r="D235" s="97">
        <v>1334.8441700000001</v>
      </c>
      <c r="E235" s="27">
        <v>138.08185999999998</v>
      </c>
      <c r="F235" s="27">
        <v>655.45861000000002</v>
      </c>
      <c r="G235" s="27">
        <v>6848.0440600000002</v>
      </c>
      <c r="H235" s="27">
        <v>35686.957970000003</v>
      </c>
      <c r="I235" s="28">
        <v>103.22331</v>
      </c>
      <c r="J235" s="27">
        <v>121.41378</v>
      </c>
      <c r="K235" s="60">
        <v>0.22131999999999999</v>
      </c>
      <c r="L235" s="27">
        <v>0</v>
      </c>
      <c r="M235" s="46">
        <v>7200.1508999999996</v>
      </c>
      <c r="N235" s="95">
        <v>52088.395980000008</v>
      </c>
      <c r="O235" s="19"/>
      <c r="P235" s="17"/>
      <c r="Q235" s="49"/>
      <c r="R235" s="49"/>
      <c r="S235" s="51"/>
    </row>
    <row r="236" spans="1:19" s="5" customFormat="1" ht="18" hidden="1" customHeight="1" x14ac:dyDescent="0.25">
      <c r="A236" s="80" t="s">
        <v>58</v>
      </c>
      <c r="B236" s="27">
        <v>564.63552000000004</v>
      </c>
      <c r="C236" s="46">
        <v>1322.44147</v>
      </c>
      <c r="D236" s="97">
        <v>1887.07699</v>
      </c>
      <c r="E236" s="27">
        <v>159.53711999999999</v>
      </c>
      <c r="F236" s="27">
        <v>347.85982999999999</v>
      </c>
      <c r="G236" s="27">
        <v>5510.9222100000006</v>
      </c>
      <c r="H236" s="27">
        <v>32170.760419999999</v>
      </c>
      <c r="I236" s="28">
        <v>327.32711</v>
      </c>
      <c r="J236" s="27">
        <v>107.52573</v>
      </c>
      <c r="K236" s="60">
        <v>0.2432</v>
      </c>
      <c r="L236" s="27">
        <v>59.527099999999997</v>
      </c>
      <c r="M236" s="46">
        <v>8920.1618299999991</v>
      </c>
      <c r="N236" s="95">
        <v>49490.941539999993</v>
      </c>
      <c r="O236" s="19"/>
      <c r="P236" s="17"/>
      <c r="Q236" s="49"/>
      <c r="R236" s="49"/>
      <c r="S236" s="51"/>
    </row>
    <row r="237" spans="1:19" s="5" customFormat="1" ht="18" hidden="1" customHeight="1" x14ac:dyDescent="0.25">
      <c r="A237" s="80" t="s">
        <v>59</v>
      </c>
      <c r="B237" s="27">
        <v>377.74639000000002</v>
      </c>
      <c r="C237" s="46">
        <v>1235.6406899999999</v>
      </c>
      <c r="D237" s="97">
        <v>1613.38708</v>
      </c>
      <c r="E237" s="27">
        <v>130.35014000000001</v>
      </c>
      <c r="F237" s="27">
        <v>407.15689000000003</v>
      </c>
      <c r="G237" s="27">
        <v>5492.2253400000009</v>
      </c>
      <c r="H237" s="27">
        <v>30869.387500000004</v>
      </c>
      <c r="I237" s="28">
        <v>90.899849999999986</v>
      </c>
      <c r="J237" s="27">
        <v>71.512140000000002</v>
      </c>
      <c r="K237" s="60">
        <v>0.16582</v>
      </c>
      <c r="L237" s="27">
        <v>51.608000000000004</v>
      </c>
      <c r="M237" s="46">
        <v>6155.6880000000001</v>
      </c>
      <c r="N237" s="95">
        <v>44882.380760000007</v>
      </c>
      <c r="O237" s="19"/>
      <c r="P237" s="17"/>
      <c r="Q237" s="49"/>
      <c r="R237" s="49"/>
      <c r="S237" s="51"/>
    </row>
    <row r="238" spans="1:19" s="5" customFormat="1" ht="18" hidden="1" customHeight="1" x14ac:dyDescent="0.25">
      <c r="A238" s="80" t="s">
        <v>60</v>
      </c>
      <c r="B238" s="27">
        <v>230.92771999999999</v>
      </c>
      <c r="C238" s="46">
        <v>1208.50208</v>
      </c>
      <c r="D238" s="97">
        <v>1439.4297999999999</v>
      </c>
      <c r="E238" s="27">
        <v>112.08287</v>
      </c>
      <c r="F238" s="27">
        <v>229.17161000000004</v>
      </c>
      <c r="G238" s="27">
        <v>6487.6320100000012</v>
      </c>
      <c r="H238" s="27">
        <v>40423.252140000004</v>
      </c>
      <c r="I238" s="28">
        <v>104.23592000000001</v>
      </c>
      <c r="J238" s="27">
        <v>116.80365</v>
      </c>
      <c r="K238" s="60">
        <v>0.19787000000000002</v>
      </c>
      <c r="L238" s="27">
        <v>32.474379999999996</v>
      </c>
      <c r="M238" s="46">
        <v>15722.422549999999</v>
      </c>
      <c r="N238" s="95">
        <v>64667.702800000014</v>
      </c>
      <c r="O238" s="19"/>
      <c r="P238" s="17"/>
      <c r="Q238" s="49"/>
      <c r="R238" s="49"/>
      <c r="S238" s="51"/>
    </row>
    <row r="239" spans="1:19" s="5" customFormat="1" ht="18" hidden="1" customHeight="1" x14ac:dyDescent="0.25">
      <c r="A239" s="80" t="s">
        <v>48</v>
      </c>
      <c r="B239" s="27">
        <v>232.19900000000001</v>
      </c>
      <c r="C239" s="46">
        <v>1119.3862200000001</v>
      </c>
      <c r="D239" s="97">
        <v>1351.5852200000002</v>
      </c>
      <c r="E239" s="27">
        <v>99.808630000000008</v>
      </c>
      <c r="F239" s="27">
        <v>375.62004000000007</v>
      </c>
      <c r="G239" s="27">
        <v>7639.6781000000001</v>
      </c>
      <c r="H239" s="27">
        <v>36347.461420000007</v>
      </c>
      <c r="I239" s="28">
        <v>61.004950000000001</v>
      </c>
      <c r="J239" s="27">
        <v>115.07306000000003</v>
      </c>
      <c r="K239" s="60">
        <v>0.17967</v>
      </c>
      <c r="L239" s="27">
        <v>50.101390000000002</v>
      </c>
      <c r="M239" s="46">
        <v>16472.231589999999</v>
      </c>
      <c r="N239" s="95">
        <v>62512.744070000015</v>
      </c>
      <c r="O239" s="19"/>
      <c r="P239" s="17"/>
      <c r="Q239" s="49"/>
      <c r="R239" s="49"/>
      <c r="S239" s="51"/>
    </row>
    <row r="240" spans="1:19" s="5" customFormat="1" ht="18" hidden="1" customHeight="1" x14ac:dyDescent="0.25">
      <c r="A240" s="80" t="s">
        <v>49</v>
      </c>
      <c r="B240" s="27">
        <v>282.68802000000005</v>
      </c>
      <c r="C240" s="46">
        <v>1207.8728099999998</v>
      </c>
      <c r="D240" s="97">
        <v>1490.5608299999999</v>
      </c>
      <c r="E240" s="27">
        <v>125.20133000000001</v>
      </c>
      <c r="F240" s="27">
        <v>388.16791999999992</v>
      </c>
      <c r="G240" s="27">
        <v>4145.28208</v>
      </c>
      <c r="H240" s="27">
        <v>32625.284070000005</v>
      </c>
      <c r="I240" s="28">
        <v>78.830970000000008</v>
      </c>
      <c r="J240" s="27">
        <v>93.025530000000003</v>
      </c>
      <c r="K240" s="60">
        <v>0.19353999999999999</v>
      </c>
      <c r="L240" s="27">
        <v>42.302</v>
      </c>
      <c r="M240" s="46">
        <v>17489.669110000003</v>
      </c>
      <c r="N240" s="95">
        <v>56478.517380000012</v>
      </c>
      <c r="O240" s="19"/>
      <c r="P240" s="17"/>
      <c r="Q240" s="49"/>
      <c r="R240" s="49"/>
      <c r="S240" s="51"/>
    </row>
    <row r="241" spans="1:31" s="5" customFormat="1" ht="18" hidden="1" customHeight="1" x14ac:dyDescent="0.25">
      <c r="A241" s="80" t="s">
        <v>50</v>
      </c>
      <c r="B241" s="27">
        <v>179.35032000000001</v>
      </c>
      <c r="C241" s="46">
        <v>1058.49287</v>
      </c>
      <c r="D241" s="97">
        <v>1237.84319</v>
      </c>
      <c r="E241" s="27">
        <v>123.56273999999999</v>
      </c>
      <c r="F241" s="27">
        <v>425.41468000000009</v>
      </c>
      <c r="G241" s="27">
        <v>8435.3457099999996</v>
      </c>
      <c r="H241" s="27">
        <v>36880.393099999994</v>
      </c>
      <c r="I241" s="28">
        <v>143.70581000000001</v>
      </c>
      <c r="J241" s="27">
        <v>111.30110000000001</v>
      </c>
      <c r="K241" s="60">
        <v>0.18706999999999999</v>
      </c>
      <c r="L241" s="27">
        <v>24.935000000000002</v>
      </c>
      <c r="M241" s="46">
        <v>16544.219690000002</v>
      </c>
      <c r="N241" s="95">
        <v>63926.908089999983</v>
      </c>
      <c r="O241" s="19"/>
      <c r="P241" s="17"/>
      <c r="Q241" s="49"/>
      <c r="R241" s="49"/>
      <c r="S241" s="51"/>
    </row>
    <row r="242" spans="1:31" s="5" customFormat="1" ht="18" hidden="1" customHeight="1" x14ac:dyDescent="0.25">
      <c r="A242" s="80"/>
      <c r="B242" s="27"/>
      <c r="C242" s="46"/>
      <c r="D242" s="97"/>
      <c r="E242" s="27"/>
      <c r="F242" s="27"/>
      <c r="G242" s="27"/>
      <c r="H242" s="27"/>
      <c r="I242" s="28"/>
      <c r="J242" s="27"/>
      <c r="K242" s="60"/>
      <c r="L242" s="27"/>
      <c r="M242" s="46"/>
      <c r="N242" s="95"/>
      <c r="O242" s="19"/>
      <c r="P242" s="17"/>
      <c r="Q242" s="49"/>
      <c r="R242" s="49"/>
      <c r="S242" s="51"/>
    </row>
    <row r="243" spans="1:31" s="5" customFormat="1" ht="18" hidden="1" customHeight="1" x14ac:dyDescent="0.25">
      <c r="A243" s="79">
        <v>2011</v>
      </c>
      <c r="B243" s="27">
        <v>2599.9053599999997</v>
      </c>
      <c r="C243" s="27">
        <v>14623.246850000001</v>
      </c>
      <c r="D243" s="94">
        <v>17223.152209999997</v>
      </c>
      <c r="E243" s="27">
        <v>1417.59248</v>
      </c>
      <c r="F243" s="27">
        <v>3994.7400299999999</v>
      </c>
      <c r="G243" s="27">
        <v>99962.93273</v>
      </c>
      <c r="H243" s="27">
        <v>426849.20007000002</v>
      </c>
      <c r="I243" s="27">
        <v>1280.98678</v>
      </c>
      <c r="J243" s="27">
        <v>1224.6522800000002</v>
      </c>
      <c r="K243" s="57">
        <v>6.4185799999999995</v>
      </c>
      <c r="L243" s="27">
        <v>591.34137999999996</v>
      </c>
      <c r="M243" s="27">
        <v>193484.84795999998</v>
      </c>
      <c r="N243" s="94">
        <v>746035.86450000003</v>
      </c>
      <c r="O243" s="19"/>
      <c r="P243" s="17"/>
      <c r="Q243" s="49"/>
      <c r="R243" s="49"/>
      <c r="S243" s="51"/>
      <c r="AD243" s="71"/>
      <c r="AE243" s="71"/>
    </row>
    <row r="244" spans="1:31" s="5" customFormat="1" ht="18" hidden="1" customHeight="1" x14ac:dyDescent="0.25">
      <c r="A244" s="80" t="s">
        <v>39</v>
      </c>
      <c r="B244" s="27">
        <v>84.309950000000015</v>
      </c>
      <c r="C244" s="46">
        <v>1458.8466600000002</v>
      </c>
      <c r="D244" s="97">
        <v>1543.1566100000002</v>
      </c>
      <c r="E244" s="27">
        <v>121.41817999999999</v>
      </c>
      <c r="F244" s="27">
        <v>349.74471000000005</v>
      </c>
      <c r="G244" s="27">
        <v>8106.4751399999996</v>
      </c>
      <c r="H244" s="27">
        <v>41255.413750000007</v>
      </c>
      <c r="I244" s="28">
        <v>99.888639999999995</v>
      </c>
      <c r="J244" s="27">
        <v>101.01823000000002</v>
      </c>
      <c r="K244" s="60">
        <v>0.27832000000000001</v>
      </c>
      <c r="L244" s="27">
        <v>134.35897999999997</v>
      </c>
      <c r="M244" s="46">
        <v>12966.60838</v>
      </c>
      <c r="N244" s="95">
        <v>64678.360939999999</v>
      </c>
      <c r="O244" s="19"/>
      <c r="P244" s="17"/>
      <c r="Q244" s="49"/>
      <c r="R244" s="49"/>
      <c r="S244" s="51"/>
      <c r="AD244" s="71"/>
      <c r="AE244" s="71"/>
    </row>
    <row r="245" spans="1:31" s="5" customFormat="1" ht="18" hidden="1" customHeight="1" x14ac:dyDescent="0.25">
      <c r="A245" s="80" t="s">
        <v>40</v>
      </c>
      <c r="B245" s="27">
        <v>236.16486000000003</v>
      </c>
      <c r="C245" s="46">
        <v>1218.2782199999999</v>
      </c>
      <c r="D245" s="97">
        <v>1454.44308</v>
      </c>
      <c r="E245" s="27">
        <v>95.402119999999996</v>
      </c>
      <c r="F245" s="27">
        <v>346.09256000000005</v>
      </c>
      <c r="G245" s="27">
        <v>7382.1291900000006</v>
      </c>
      <c r="H245" s="27">
        <v>35453.935060000003</v>
      </c>
      <c r="I245" s="28">
        <v>101.0902</v>
      </c>
      <c r="J245" s="27">
        <v>117.12953999999999</v>
      </c>
      <c r="K245" s="60">
        <v>0.39449000000000001</v>
      </c>
      <c r="L245" s="27">
        <v>46.855000000000004</v>
      </c>
      <c r="M245" s="46">
        <v>10843.213160000001</v>
      </c>
      <c r="N245" s="95">
        <v>55840.684400000006</v>
      </c>
      <c r="O245" s="19"/>
      <c r="P245" s="17"/>
      <c r="Q245" s="49"/>
      <c r="R245" s="49"/>
      <c r="S245" s="51"/>
      <c r="AD245" s="71"/>
      <c r="AE245" s="71"/>
    </row>
    <row r="246" spans="1:31" s="5" customFormat="1" ht="18" hidden="1" customHeight="1" x14ac:dyDescent="0.25">
      <c r="A246" s="80" t="s">
        <v>41</v>
      </c>
      <c r="B246" s="27">
        <v>181.06310999999999</v>
      </c>
      <c r="C246" s="46">
        <v>1074.2816499999999</v>
      </c>
      <c r="D246" s="97">
        <v>1255.34476</v>
      </c>
      <c r="E246" s="27">
        <v>123.17184</v>
      </c>
      <c r="F246" s="27">
        <v>279.12283000000002</v>
      </c>
      <c r="G246" s="27">
        <v>5422.1896799999995</v>
      </c>
      <c r="H246" s="27">
        <v>21812.489599999997</v>
      </c>
      <c r="I246" s="28">
        <v>106.48479</v>
      </c>
      <c r="J246" s="27">
        <v>72.587810000000005</v>
      </c>
      <c r="K246" s="60">
        <v>0.36224000000000001</v>
      </c>
      <c r="L246" s="27">
        <v>5.54</v>
      </c>
      <c r="M246" s="46">
        <v>13385.057999999999</v>
      </c>
      <c r="N246" s="95">
        <v>42462.351549999992</v>
      </c>
      <c r="O246" s="19"/>
      <c r="P246" s="17"/>
      <c r="Q246" s="49"/>
      <c r="R246" s="49"/>
      <c r="S246" s="51"/>
      <c r="AD246" s="71"/>
      <c r="AE246" s="71"/>
    </row>
    <row r="247" spans="1:31" s="5" customFormat="1" ht="18" hidden="1" customHeight="1" x14ac:dyDescent="0.25">
      <c r="A247" s="80" t="s">
        <v>42</v>
      </c>
      <c r="B247" s="27">
        <v>329.56001999999995</v>
      </c>
      <c r="C247" s="46">
        <v>1170.7121100000002</v>
      </c>
      <c r="D247" s="97">
        <v>1500.2721300000001</v>
      </c>
      <c r="E247" s="27">
        <v>82.063140000000004</v>
      </c>
      <c r="F247" s="27">
        <v>307.63647000000003</v>
      </c>
      <c r="G247" s="27">
        <v>6427.34022</v>
      </c>
      <c r="H247" s="27">
        <v>35645.062489999997</v>
      </c>
      <c r="I247" s="28">
        <v>82.249570000000006</v>
      </c>
      <c r="J247" s="27">
        <v>107.49634000000002</v>
      </c>
      <c r="K247" s="60">
        <v>0.54357</v>
      </c>
      <c r="L247" s="27">
        <v>27.223500000000001</v>
      </c>
      <c r="M247" s="46">
        <v>13866.38349</v>
      </c>
      <c r="N247" s="95">
        <v>58046.270919999995</v>
      </c>
      <c r="O247" s="19"/>
      <c r="P247" s="17"/>
      <c r="Q247" s="49"/>
      <c r="R247" s="49"/>
      <c r="S247" s="51"/>
      <c r="AD247" s="71"/>
      <c r="AE247" s="71"/>
    </row>
    <row r="248" spans="1:31" s="5" customFormat="1" ht="18" hidden="1" customHeight="1" x14ac:dyDescent="0.25">
      <c r="A248" s="80" t="s">
        <v>43</v>
      </c>
      <c r="B248" s="27">
        <v>154.91712000000001</v>
      </c>
      <c r="C248" s="46">
        <v>1089.65425</v>
      </c>
      <c r="D248" s="97">
        <v>1244.5713700000001</v>
      </c>
      <c r="E248" s="27">
        <v>97.806049999999999</v>
      </c>
      <c r="F248" s="27">
        <v>268.65122000000002</v>
      </c>
      <c r="G248" s="27">
        <v>8407.8096100000002</v>
      </c>
      <c r="H248" s="27">
        <v>40088.672960000004</v>
      </c>
      <c r="I248" s="28">
        <v>64.86527000000001</v>
      </c>
      <c r="J248" s="27">
        <v>105.19496000000001</v>
      </c>
      <c r="K248" s="60">
        <v>0.51518000000000008</v>
      </c>
      <c r="L248" s="27">
        <v>52.049169999999997</v>
      </c>
      <c r="M248" s="46">
        <v>13503.86256</v>
      </c>
      <c r="N248" s="95">
        <v>63833.998350000009</v>
      </c>
      <c r="O248" s="19"/>
      <c r="P248" s="17"/>
      <c r="Q248" s="49"/>
      <c r="R248" s="49"/>
      <c r="S248" s="51"/>
      <c r="AD248" s="71"/>
      <c r="AE248" s="71"/>
    </row>
    <row r="249" spans="1:31" s="5" customFormat="1" ht="18" hidden="1" customHeight="1" x14ac:dyDescent="0.25">
      <c r="A249" s="80" t="s">
        <v>56</v>
      </c>
      <c r="B249" s="27">
        <v>193.10727000000003</v>
      </c>
      <c r="C249" s="46">
        <v>1212.1266599999999</v>
      </c>
      <c r="D249" s="97">
        <v>1405.2339299999999</v>
      </c>
      <c r="E249" s="27">
        <v>96.504990000000006</v>
      </c>
      <c r="F249" s="27">
        <v>356.86187999999999</v>
      </c>
      <c r="G249" s="27">
        <v>10185.189980000001</v>
      </c>
      <c r="H249" s="27">
        <v>30890.022280000001</v>
      </c>
      <c r="I249" s="28">
        <v>51.508720000000004</v>
      </c>
      <c r="J249" s="27">
        <v>99.799880000000002</v>
      </c>
      <c r="K249" s="60">
        <v>0.76012000000000002</v>
      </c>
      <c r="L249" s="27">
        <v>26.793749999999999</v>
      </c>
      <c r="M249" s="46">
        <v>15657.408679999999</v>
      </c>
      <c r="N249" s="95">
        <v>58770.084209999994</v>
      </c>
      <c r="O249" s="19"/>
      <c r="P249" s="17"/>
      <c r="Q249" s="49"/>
      <c r="R249" s="49"/>
      <c r="S249" s="51"/>
      <c r="AD249" s="71"/>
      <c r="AE249" s="71"/>
    </row>
    <row r="250" spans="1:31" s="5" customFormat="1" ht="18" hidden="1" customHeight="1" x14ac:dyDescent="0.25">
      <c r="A250" s="80" t="s">
        <v>58</v>
      </c>
      <c r="B250" s="27">
        <v>276.25077000000005</v>
      </c>
      <c r="C250" s="46">
        <v>1289.9806899999999</v>
      </c>
      <c r="D250" s="97">
        <v>1566.23146</v>
      </c>
      <c r="E250" s="27">
        <v>124.49404000000001</v>
      </c>
      <c r="F250" s="27">
        <v>486.70896999999997</v>
      </c>
      <c r="G250" s="27">
        <v>7028.2736399999994</v>
      </c>
      <c r="H250" s="27">
        <v>36343.871780000001</v>
      </c>
      <c r="I250" s="28">
        <v>139.03634</v>
      </c>
      <c r="J250" s="27">
        <v>111.37837</v>
      </c>
      <c r="K250" s="60">
        <v>0.75667000000000006</v>
      </c>
      <c r="L250" s="27">
        <v>48.488</v>
      </c>
      <c r="M250" s="46">
        <v>18551.967969999998</v>
      </c>
      <c r="N250" s="95">
        <v>64401.207239999996</v>
      </c>
      <c r="O250" s="19"/>
      <c r="P250" s="17"/>
      <c r="Q250" s="49"/>
      <c r="R250" s="49"/>
      <c r="S250" s="51"/>
      <c r="AD250" s="71"/>
      <c r="AE250" s="71"/>
    </row>
    <row r="251" spans="1:31" s="5" customFormat="1" ht="18" hidden="1" customHeight="1" x14ac:dyDescent="0.25">
      <c r="A251" s="80" t="s">
        <v>59</v>
      </c>
      <c r="B251" s="27">
        <v>203.8766</v>
      </c>
      <c r="C251" s="46">
        <v>1375.5048800000002</v>
      </c>
      <c r="D251" s="97">
        <v>1579.3814800000002</v>
      </c>
      <c r="E251" s="27">
        <v>155.27213</v>
      </c>
      <c r="F251" s="27">
        <v>187.85922000000002</v>
      </c>
      <c r="G251" s="27">
        <v>11684.872580000001</v>
      </c>
      <c r="H251" s="27">
        <v>40650.658200000005</v>
      </c>
      <c r="I251" s="28">
        <v>111.06035</v>
      </c>
      <c r="J251" s="27">
        <v>104.39180000000002</v>
      </c>
      <c r="K251" s="60">
        <v>0.50699000000000005</v>
      </c>
      <c r="L251" s="27">
        <v>31.72214</v>
      </c>
      <c r="M251" s="46">
        <v>18432.90076</v>
      </c>
      <c r="N251" s="95">
        <v>72938.625650000002</v>
      </c>
      <c r="O251" s="19"/>
      <c r="P251" s="17"/>
      <c r="Q251" s="49"/>
      <c r="R251" s="49"/>
      <c r="S251" s="51"/>
      <c r="AD251" s="71"/>
      <c r="AE251" s="71"/>
    </row>
    <row r="252" spans="1:31" s="5" customFormat="1" ht="18" hidden="1" customHeight="1" x14ac:dyDescent="0.25">
      <c r="A252" s="80" t="s">
        <v>60</v>
      </c>
      <c r="B252" s="27">
        <v>214.82234</v>
      </c>
      <c r="C252" s="46">
        <v>1315.3023999999998</v>
      </c>
      <c r="D252" s="97">
        <v>1530.1247399999997</v>
      </c>
      <c r="E252" s="27">
        <v>111.87252000000001</v>
      </c>
      <c r="F252" s="27">
        <v>494.73458999999997</v>
      </c>
      <c r="G252" s="27">
        <v>9309.0579500000003</v>
      </c>
      <c r="H252" s="27">
        <v>40496.469549999994</v>
      </c>
      <c r="I252" s="28">
        <v>180.02029000000002</v>
      </c>
      <c r="J252" s="27">
        <v>114.96938000000002</v>
      </c>
      <c r="K252" s="60">
        <v>0.43062999999999996</v>
      </c>
      <c r="L252" s="27">
        <v>47.747</v>
      </c>
      <c r="M252" s="46">
        <v>16328.0653</v>
      </c>
      <c r="N252" s="95">
        <v>68613.491949999996</v>
      </c>
      <c r="O252" s="19"/>
      <c r="P252" s="17"/>
      <c r="Q252" s="49"/>
      <c r="R252" s="49"/>
      <c r="S252" s="51"/>
      <c r="AD252" s="71"/>
      <c r="AE252" s="71"/>
    </row>
    <row r="253" spans="1:31" s="5" customFormat="1" ht="18" hidden="1" customHeight="1" x14ac:dyDescent="0.25">
      <c r="A253" s="80" t="s">
        <v>48</v>
      </c>
      <c r="B253" s="27">
        <v>207.25062</v>
      </c>
      <c r="C253" s="46">
        <v>1106.1407400000001</v>
      </c>
      <c r="D253" s="97">
        <v>1313.3913600000001</v>
      </c>
      <c r="E253" s="27">
        <v>140.89155</v>
      </c>
      <c r="F253" s="27">
        <v>281.89646999999997</v>
      </c>
      <c r="G253" s="27">
        <v>7307.2512100000004</v>
      </c>
      <c r="H253" s="27">
        <v>33729.364609999997</v>
      </c>
      <c r="I253" s="28">
        <v>37.734200000000001</v>
      </c>
      <c r="J253" s="27">
        <v>81.896389999999997</v>
      </c>
      <c r="K253" s="60">
        <v>0.59430000000000005</v>
      </c>
      <c r="L253" s="27">
        <v>0</v>
      </c>
      <c r="M253" s="46">
        <v>22263.4863</v>
      </c>
      <c r="N253" s="95">
        <v>65156.506389999995</v>
      </c>
      <c r="O253" s="19"/>
      <c r="P253" s="17"/>
      <c r="Q253" s="49"/>
      <c r="R253" s="49"/>
      <c r="S253" s="51"/>
      <c r="AD253" s="71"/>
      <c r="AE253" s="71"/>
    </row>
    <row r="254" spans="1:31" s="5" customFormat="1" ht="18" hidden="1" customHeight="1" x14ac:dyDescent="0.25">
      <c r="A254" s="80" t="s">
        <v>49</v>
      </c>
      <c r="B254" s="27">
        <v>182.29831000000001</v>
      </c>
      <c r="C254" s="46">
        <v>1004.6093200000001</v>
      </c>
      <c r="D254" s="97">
        <v>1186.9076300000002</v>
      </c>
      <c r="E254" s="27">
        <v>141.83032</v>
      </c>
      <c r="F254" s="27">
        <v>225.76744000000002</v>
      </c>
      <c r="G254" s="27">
        <v>8515.9713400000001</v>
      </c>
      <c r="H254" s="27">
        <v>33065.500000000007</v>
      </c>
      <c r="I254" s="28">
        <v>116.30516</v>
      </c>
      <c r="J254" s="27">
        <v>92.614680000000021</v>
      </c>
      <c r="K254" s="60">
        <v>0.71612000000000009</v>
      </c>
      <c r="L254" s="27">
        <v>121.76384</v>
      </c>
      <c r="M254" s="46">
        <v>22482.01324</v>
      </c>
      <c r="N254" s="95">
        <v>65949.389770000009</v>
      </c>
      <c r="O254" s="19"/>
      <c r="P254" s="17"/>
      <c r="Q254" s="49"/>
      <c r="R254" s="49"/>
      <c r="S254" s="51"/>
      <c r="AD254" s="71"/>
      <c r="AE254" s="71"/>
    </row>
    <row r="255" spans="1:31" s="5" customFormat="1" ht="18" hidden="1" customHeight="1" x14ac:dyDescent="0.25">
      <c r="A255" s="80" t="s">
        <v>50</v>
      </c>
      <c r="B255" s="27">
        <v>336.28438999999997</v>
      </c>
      <c r="C255" s="46">
        <v>1307.80927</v>
      </c>
      <c r="D255" s="97">
        <v>1644.09366</v>
      </c>
      <c r="E255" s="27">
        <v>126.8656</v>
      </c>
      <c r="F255" s="27">
        <v>409.66366999999997</v>
      </c>
      <c r="G255" s="27">
        <v>10186.372190000002</v>
      </c>
      <c r="H255" s="27">
        <v>37417.73979</v>
      </c>
      <c r="I255" s="28">
        <v>190.74325000000002</v>
      </c>
      <c r="J255" s="27">
        <v>116.17490000000001</v>
      </c>
      <c r="K255" s="60">
        <v>0.55994999999999995</v>
      </c>
      <c r="L255" s="27">
        <v>48.800000000000004</v>
      </c>
      <c r="M255" s="46">
        <v>15203.88012</v>
      </c>
      <c r="N255" s="95">
        <v>65344.893130000004</v>
      </c>
      <c r="O255" s="19"/>
      <c r="P255" s="17"/>
      <c r="Q255" s="49"/>
      <c r="R255" s="49"/>
      <c r="S255" s="51"/>
      <c r="AD255" s="71"/>
      <c r="AE255" s="71"/>
    </row>
    <row r="256" spans="1:31" s="5" customFormat="1" ht="18" hidden="1" customHeight="1" x14ac:dyDescent="0.25">
      <c r="A256" s="80"/>
      <c r="B256" s="27"/>
      <c r="C256" s="46"/>
      <c r="D256" s="97"/>
      <c r="E256" s="27"/>
      <c r="F256" s="27"/>
      <c r="G256" s="27"/>
      <c r="H256" s="27"/>
      <c r="I256" s="28"/>
      <c r="J256" s="27"/>
      <c r="K256" s="60"/>
      <c r="L256" s="27"/>
      <c r="M256" s="46"/>
      <c r="N256" s="95"/>
      <c r="O256" s="19"/>
      <c r="P256" s="17"/>
      <c r="Q256" s="49"/>
      <c r="R256" s="49"/>
      <c r="S256" s="51"/>
    </row>
    <row r="257" spans="1:31" s="5" customFormat="1" ht="18" hidden="1" customHeight="1" x14ac:dyDescent="0.25">
      <c r="A257" s="79">
        <v>2012</v>
      </c>
      <c r="B257" s="27">
        <v>2662.2969999999996</v>
      </c>
      <c r="C257" s="27">
        <v>14022.215320000001</v>
      </c>
      <c r="D257" s="94">
        <v>16684.512319999998</v>
      </c>
      <c r="E257" s="27">
        <v>1572.89256</v>
      </c>
      <c r="F257" s="27">
        <v>5052.2038300000004</v>
      </c>
      <c r="G257" s="27">
        <v>77563.55502</v>
      </c>
      <c r="H257" s="27">
        <v>382615.00135000004</v>
      </c>
      <c r="I257" s="27">
        <v>5023.5437400000001</v>
      </c>
      <c r="J257" s="27">
        <v>1200.4866900000002</v>
      </c>
      <c r="K257" s="57">
        <v>26.741530000000004</v>
      </c>
      <c r="L257" s="27">
        <v>573.67909000000009</v>
      </c>
      <c r="M257" s="27">
        <v>186159.26427000001</v>
      </c>
      <c r="N257" s="94">
        <v>676471.88040000014</v>
      </c>
      <c r="O257" s="19"/>
      <c r="P257" s="17"/>
      <c r="Q257" s="49"/>
      <c r="R257" s="49"/>
      <c r="S257" s="51"/>
      <c r="AD257" s="71"/>
      <c r="AE257" s="71"/>
    </row>
    <row r="258" spans="1:31" s="5" customFormat="1" ht="18" hidden="1" customHeight="1" x14ac:dyDescent="0.25">
      <c r="A258" s="80" t="s">
        <v>39</v>
      </c>
      <c r="B258" s="27">
        <v>298.31107000000003</v>
      </c>
      <c r="C258" s="46">
        <v>1318.3625400000001</v>
      </c>
      <c r="D258" s="97">
        <v>1616.6736100000001</v>
      </c>
      <c r="E258" s="27">
        <v>85.506350000000012</v>
      </c>
      <c r="F258" s="27">
        <v>368.95112000000006</v>
      </c>
      <c r="G258" s="27">
        <v>5962.9138000000003</v>
      </c>
      <c r="H258" s="27">
        <v>31348.469410000002</v>
      </c>
      <c r="I258" s="28">
        <v>75.34254</v>
      </c>
      <c r="J258" s="27">
        <v>85.901930000000007</v>
      </c>
      <c r="K258" s="60">
        <v>0.54752000000000001</v>
      </c>
      <c r="L258" s="27">
        <v>30.369500000000002</v>
      </c>
      <c r="M258" s="46">
        <v>9420.1049299999995</v>
      </c>
      <c r="N258" s="95">
        <v>48994.780709999999</v>
      </c>
      <c r="O258" s="19"/>
      <c r="P258" s="17"/>
      <c r="Q258" s="49"/>
      <c r="R258" s="49"/>
      <c r="S258" s="51"/>
      <c r="AD258" s="71"/>
      <c r="AE258" s="71"/>
    </row>
    <row r="259" spans="1:31" s="5" customFormat="1" ht="18" hidden="1" customHeight="1" x14ac:dyDescent="0.25">
      <c r="A259" s="80" t="s">
        <v>40</v>
      </c>
      <c r="B259" s="27">
        <v>283.25134000000003</v>
      </c>
      <c r="C259" s="46">
        <v>1024.9098200000001</v>
      </c>
      <c r="D259" s="97">
        <v>1308.1611600000001</v>
      </c>
      <c r="E259" s="27">
        <v>156.56130000000002</v>
      </c>
      <c r="F259" s="27">
        <v>365.25618000000009</v>
      </c>
      <c r="G259" s="27">
        <v>4728.1086400000004</v>
      </c>
      <c r="H259" s="27">
        <v>22182.947120000001</v>
      </c>
      <c r="I259" s="28">
        <v>97.004359999999991</v>
      </c>
      <c r="J259" s="27">
        <v>71.949870000000004</v>
      </c>
      <c r="K259" s="60">
        <v>0.90228000000000008</v>
      </c>
      <c r="L259" s="27">
        <v>3.59</v>
      </c>
      <c r="M259" s="46">
        <v>10764.16265</v>
      </c>
      <c r="N259" s="95">
        <v>39678.643559999997</v>
      </c>
      <c r="O259" s="19"/>
      <c r="P259" s="17"/>
      <c r="Q259" s="49"/>
      <c r="R259" s="49"/>
      <c r="S259" s="51"/>
      <c r="AD259" s="71"/>
      <c r="AE259" s="71"/>
    </row>
    <row r="260" spans="1:31" s="5" customFormat="1" ht="18" hidden="1" customHeight="1" x14ac:dyDescent="0.25">
      <c r="A260" s="80" t="s">
        <v>41</v>
      </c>
      <c r="B260" s="27">
        <v>324.00691999999998</v>
      </c>
      <c r="C260" s="46">
        <v>1155.66803</v>
      </c>
      <c r="D260" s="97">
        <v>1479.6749500000001</v>
      </c>
      <c r="E260" s="27">
        <v>163.04940999999999</v>
      </c>
      <c r="F260" s="27">
        <v>473.23184999999995</v>
      </c>
      <c r="G260" s="27">
        <v>7145.1219500000007</v>
      </c>
      <c r="H260" s="27">
        <v>34952.943269999996</v>
      </c>
      <c r="I260" s="28">
        <v>121.85422</v>
      </c>
      <c r="J260" s="27">
        <v>98.25894000000001</v>
      </c>
      <c r="K260" s="60">
        <v>0.73879000000000006</v>
      </c>
      <c r="L260" s="27">
        <v>21.946200000000001</v>
      </c>
      <c r="M260" s="46">
        <v>17475.552279999996</v>
      </c>
      <c r="N260" s="95">
        <v>61932.371859999992</v>
      </c>
      <c r="O260" s="19"/>
      <c r="P260" s="17"/>
      <c r="Q260" s="49"/>
      <c r="R260" s="49"/>
      <c r="S260" s="51"/>
      <c r="AD260" s="71"/>
      <c r="AE260" s="71"/>
    </row>
    <row r="261" spans="1:31" s="5" customFormat="1" ht="18" hidden="1" customHeight="1" x14ac:dyDescent="0.25">
      <c r="A261" s="80" t="s">
        <v>42</v>
      </c>
      <c r="B261" s="27">
        <v>361.18860999999998</v>
      </c>
      <c r="C261" s="46">
        <v>910.08437000000004</v>
      </c>
      <c r="D261" s="97">
        <v>1271.27298</v>
      </c>
      <c r="E261" s="27">
        <v>120.82122</v>
      </c>
      <c r="F261" s="27">
        <v>383.50608999999997</v>
      </c>
      <c r="G261" s="27">
        <v>7501.9873300000008</v>
      </c>
      <c r="H261" s="27">
        <v>29981.253670000002</v>
      </c>
      <c r="I261" s="28">
        <v>107.44555000000001</v>
      </c>
      <c r="J261" s="27">
        <v>106.85361999999999</v>
      </c>
      <c r="K261" s="60">
        <v>1.6188600000000002</v>
      </c>
      <c r="L261" s="27">
        <v>31.324740000000002</v>
      </c>
      <c r="M261" s="46">
        <v>17605.773940000003</v>
      </c>
      <c r="N261" s="95">
        <v>57111.858000000007</v>
      </c>
      <c r="O261" s="19"/>
      <c r="P261" s="17"/>
      <c r="Q261" s="49"/>
      <c r="R261" s="49"/>
      <c r="S261" s="51"/>
      <c r="AD261" s="71"/>
      <c r="AE261" s="71"/>
    </row>
    <row r="262" spans="1:31" s="5" customFormat="1" ht="18" hidden="1" customHeight="1" x14ac:dyDescent="0.25">
      <c r="A262" s="80" t="s">
        <v>43</v>
      </c>
      <c r="B262" s="27">
        <v>275.12939999999998</v>
      </c>
      <c r="C262" s="46">
        <v>957.19069000000002</v>
      </c>
      <c r="D262" s="97">
        <v>1232.3200899999999</v>
      </c>
      <c r="E262" s="27">
        <v>81.531050000000008</v>
      </c>
      <c r="F262" s="27">
        <v>447.54892999999998</v>
      </c>
      <c r="G262" s="27">
        <v>7669.6035699999993</v>
      </c>
      <c r="H262" s="27">
        <v>34503.458500000001</v>
      </c>
      <c r="I262" s="28">
        <v>138.07523</v>
      </c>
      <c r="J262" s="27">
        <v>100.00955000000002</v>
      </c>
      <c r="K262" s="60">
        <v>2.25366</v>
      </c>
      <c r="L262" s="27">
        <v>6.681</v>
      </c>
      <c r="M262" s="46">
        <v>11752.011450000002</v>
      </c>
      <c r="N262" s="95">
        <v>55933.493030000012</v>
      </c>
      <c r="O262" s="19"/>
      <c r="P262" s="17"/>
      <c r="Q262" s="49"/>
      <c r="R262" s="49"/>
      <c r="S262" s="51"/>
      <c r="AD262" s="71"/>
      <c r="AE262" s="71"/>
    </row>
    <row r="263" spans="1:31" s="5" customFormat="1" ht="18" hidden="1" customHeight="1" x14ac:dyDescent="0.25">
      <c r="A263" s="80" t="s">
        <v>56</v>
      </c>
      <c r="B263" s="27">
        <v>306.42388</v>
      </c>
      <c r="C263" s="46">
        <v>1177.9592399999999</v>
      </c>
      <c r="D263" s="97">
        <v>1484.38312</v>
      </c>
      <c r="E263" s="27">
        <v>134.95203000000001</v>
      </c>
      <c r="F263" s="27">
        <v>387.97388999999998</v>
      </c>
      <c r="G263" s="27">
        <v>4750.2962399999997</v>
      </c>
      <c r="H263" s="27">
        <v>28428.25632</v>
      </c>
      <c r="I263" s="28">
        <v>751.5997900000001</v>
      </c>
      <c r="J263" s="27">
        <v>82.47444999999999</v>
      </c>
      <c r="K263" s="60">
        <v>2.80105</v>
      </c>
      <c r="L263" s="27">
        <v>153.55979000000002</v>
      </c>
      <c r="M263" s="46">
        <v>16588.057810000002</v>
      </c>
      <c r="N263" s="95">
        <v>52764.354490000012</v>
      </c>
      <c r="O263" s="19"/>
      <c r="P263" s="17"/>
      <c r="Q263" s="49"/>
      <c r="R263" s="49"/>
      <c r="S263" s="51"/>
      <c r="AD263" s="71"/>
      <c r="AE263" s="71"/>
    </row>
    <row r="264" spans="1:31" s="5" customFormat="1" ht="18" hidden="1" customHeight="1" x14ac:dyDescent="0.25">
      <c r="A264" s="80" t="s">
        <v>58</v>
      </c>
      <c r="B264" s="27">
        <v>149.18179999999998</v>
      </c>
      <c r="C264" s="46">
        <v>1334.9545600000001</v>
      </c>
      <c r="D264" s="97">
        <v>1484.1363600000002</v>
      </c>
      <c r="E264" s="27">
        <v>174.88682</v>
      </c>
      <c r="F264" s="27">
        <v>542.46149000000003</v>
      </c>
      <c r="G264" s="27">
        <v>8148.1017700000002</v>
      </c>
      <c r="H264" s="27">
        <v>33128.205259999995</v>
      </c>
      <c r="I264" s="28">
        <v>327.42775</v>
      </c>
      <c r="J264" s="27">
        <v>122.45753000000001</v>
      </c>
      <c r="K264" s="60">
        <v>2.1626599999999998</v>
      </c>
      <c r="L264" s="27">
        <v>39.341699999999996</v>
      </c>
      <c r="M264" s="46">
        <v>18173.372239999997</v>
      </c>
      <c r="N264" s="95">
        <v>62142.553579999993</v>
      </c>
      <c r="O264" s="19"/>
      <c r="P264" s="17"/>
      <c r="Q264" s="49"/>
      <c r="R264" s="49"/>
      <c r="S264" s="51"/>
      <c r="AD264" s="71"/>
      <c r="AE264" s="71"/>
    </row>
    <row r="265" spans="1:31" s="5" customFormat="1" ht="18" hidden="1" customHeight="1" x14ac:dyDescent="0.25">
      <c r="A265" s="80" t="s">
        <v>59</v>
      </c>
      <c r="B265" s="27">
        <v>143.93794</v>
      </c>
      <c r="C265" s="46">
        <v>1251.6199900000001</v>
      </c>
      <c r="D265" s="97">
        <v>1395.5579300000002</v>
      </c>
      <c r="E265" s="27">
        <v>109.75045999999999</v>
      </c>
      <c r="F265" s="27">
        <v>390.74637999999999</v>
      </c>
      <c r="G265" s="27">
        <v>7800.8667599999999</v>
      </c>
      <c r="H265" s="27">
        <v>38812.034820000008</v>
      </c>
      <c r="I265" s="28">
        <v>530.77860999999996</v>
      </c>
      <c r="J265" s="27">
        <v>99.304450000000003</v>
      </c>
      <c r="K265" s="60">
        <v>2.4550700000000001</v>
      </c>
      <c r="L265" s="27">
        <v>0.70000000000000007</v>
      </c>
      <c r="M265" s="46">
        <v>16104.462939999999</v>
      </c>
      <c r="N265" s="95">
        <v>65246.65742000001</v>
      </c>
      <c r="O265" s="19"/>
      <c r="P265" s="17"/>
      <c r="Q265" s="49"/>
      <c r="R265" s="49"/>
      <c r="S265" s="51"/>
      <c r="AD265" s="71"/>
      <c r="AE265" s="71"/>
    </row>
    <row r="266" spans="1:31" s="5" customFormat="1" ht="18" hidden="1" customHeight="1" x14ac:dyDescent="0.25">
      <c r="A266" s="80" t="s">
        <v>60</v>
      </c>
      <c r="B266" s="27">
        <v>128.23020000000002</v>
      </c>
      <c r="C266" s="46">
        <v>1122.8143</v>
      </c>
      <c r="D266" s="97">
        <v>1251.0445</v>
      </c>
      <c r="E266" s="27">
        <v>134.21402</v>
      </c>
      <c r="F266" s="27">
        <v>351.65936999999997</v>
      </c>
      <c r="G266" s="27">
        <v>6885.2325600000013</v>
      </c>
      <c r="H266" s="27">
        <v>30959.819320000002</v>
      </c>
      <c r="I266" s="28">
        <v>764.25400000000002</v>
      </c>
      <c r="J266" s="27">
        <v>120.25989000000003</v>
      </c>
      <c r="K266" s="60">
        <v>2.9377599999999999</v>
      </c>
      <c r="L266" s="27">
        <v>154.13670000000002</v>
      </c>
      <c r="M266" s="46">
        <v>16998.123700000004</v>
      </c>
      <c r="N266" s="95">
        <v>57621.681820000013</v>
      </c>
      <c r="O266" s="19"/>
      <c r="P266" s="17"/>
      <c r="Q266" s="49"/>
      <c r="R266" s="49"/>
      <c r="S266" s="51"/>
      <c r="AD266" s="71"/>
      <c r="AE266" s="71"/>
    </row>
    <row r="267" spans="1:31" s="5" customFormat="1" ht="18" hidden="1" customHeight="1" x14ac:dyDescent="0.25">
      <c r="A267" s="80" t="s">
        <v>48</v>
      </c>
      <c r="B267" s="27">
        <v>127.69695999999999</v>
      </c>
      <c r="C267" s="46">
        <v>1366.10518</v>
      </c>
      <c r="D267" s="97">
        <v>1493.80214</v>
      </c>
      <c r="E267" s="27">
        <v>136.08784</v>
      </c>
      <c r="F267" s="27">
        <v>512.8737000000001</v>
      </c>
      <c r="G267" s="27">
        <v>6257.4687600000007</v>
      </c>
      <c r="H267" s="27">
        <v>32604.04666</v>
      </c>
      <c r="I267" s="28">
        <v>502.15169000000003</v>
      </c>
      <c r="J267" s="27">
        <v>113.16656000000002</v>
      </c>
      <c r="K267" s="60">
        <v>2.5811899999999999</v>
      </c>
      <c r="L267" s="27">
        <v>24</v>
      </c>
      <c r="M267" s="46">
        <v>17809.055540000005</v>
      </c>
      <c r="N267" s="95">
        <v>59455.234079999995</v>
      </c>
      <c r="O267" s="19"/>
      <c r="P267" s="17"/>
      <c r="Q267" s="49"/>
      <c r="R267" s="49"/>
      <c r="S267" s="51"/>
      <c r="AD267" s="71"/>
      <c r="AE267" s="71"/>
    </row>
    <row r="268" spans="1:31" s="5" customFormat="1" ht="18" hidden="1" customHeight="1" x14ac:dyDescent="0.25">
      <c r="A268" s="80" t="s">
        <v>49</v>
      </c>
      <c r="B268" s="27">
        <v>104.64033999999999</v>
      </c>
      <c r="C268" s="46">
        <v>1110.7076999999999</v>
      </c>
      <c r="D268" s="97">
        <v>1215.3480399999999</v>
      </c>
      <c r="E268" s="27">
        <v>150.22584000000001</v>
      </c>
      <c r="F268" s="27">
        <v>377.57194000000004</v>
      </c>
      <c r="G268" s="27">
        <v>4975.2256200000002</v>
      </c>
      <c r="H268" s="27">
        <v>34701.581490000004</v>
      </c>
      <c r="I268" s="28">
        <v>801.08309999999994</v>
      </c>
      <c r="J268" s="27">
        <v>101.60575</v>
      </c>
      <c r="K268" s="60">
        <v>3.8442500000000006</v>
      </c>
      <c r="L268" s="27">
        <v>76.418639999999996</v>
      </c>
      <c r="M268" s="46">
        <v>15668.045619999999</v>
      </c>
      <c r="N268" s="95">
        <v>58070.950290000015</v>
      </c>
      <c r="O268" s="19"/>
      <c r="P268" s="17"/>
      <c r="Q268" s="49"/>
      <c r="R268" s="49"/>
      <c r="S268" s="51"/>
      <c r="AD268" s="71"/>
      <c r="AE268" s="71"/>
    </row>
    <row r="269" spans="1:31" s="5" customFormat="1" ht="18" hidden="1" customHeight="1" x14ac:dyDescent="0.25">
      <c r="A269" s="80" t="s">
        <v>50</v>
      </c>
      <c r="B269" s="27">
        <v>160.29854</v>
      </c>
      <c r="C269" s="46">
        <v>1291.8389000000002</v>
      </c>
      <c r="D269" s="97">
        <v>1452.1374400000002</v>
      </c>
      <c r="E269" s="27">
        <v>125.30622000000001</v>
      </c>
      <c r="F269" s="27">
        <v>450.42289000000005</v>
      </c>
      <c r="G269" s="27">
        <v>5738.628020000001</v>
      </c>
      <c r="H269" s="27">
        <v>31011.985509999999</v>
      </c>
      <c r="I269" s="28">
        <v>806.52689999999996</v>
      </c>
      <c r="J269" s="27">
        <v>98.244150000000019</v>
      </c>
      <c r="K269" s="60">
        <v>3.8984399999999999</v>
      </c>
      <c r="L269" s="27">
        <v>31.61082</v>
      </c>
      <c r="M269" s="46">
        <v>17800.54117</v>
      </c>
      <c r="N269" s="95">
        <v>57519.301559999993</v>
      </c>
      <c r="O269" s="19"/>
      <c r="P269" s="17"/>
      <c r="Q269" s="49"/>
      <c r="R269" s="49"/>
      <c r="S269" s="51"/>
      <c r="AD269" s="71"/>
      <c r="AE269" s="71"/>
    </row>
    <row r="270" spans="1:31" s="5" customFormat="1" ht="18" hidden="1" customHeight="1" x14ac:dyDescent="0.25">
      <c r="A270" s="80"/>
      <c r="B270" s="27"/>
      <c r="C270" s="46"/>
      <c r="D270" s="97"/>
      <c r="E270" s="27"/>
      <c r="F270" s="27"/>
      <c r="G270" s="27"/>
      <c r="H270" s="27"/>
      <c r="I270" s="28"/>
      <c r="J270" s="27"/>
      <c r="K270" s="60"/>
      <c r="L270" s="27"/>
      <c r="M270" s="46"/>
      <c r="N270" s="95"/>
      <c r="O270" s="19"/>
      <c r="P270" s="17"/>
      <c r="Q270" s="49"/>
      <c r="R270" s="49"/>
      <c r="S270" s="51"/>
    </row>
    <row r="271" spans="1:31" s="5" customFormat="1" ht="18" customHeight="1" x14ac:dyDescent="0.25">
      <c r="A271" s="79">
        <v>2013</v>
      </c>
      <c r="B271" s="27">
        <v>1629.5116700000001</v>
      </c>
      <c r="C271" s="27">
        <v>14909.84988</v>
      </c>
      <c r="D271" s="94">
        <v>16539.361549999998</v>
      </c>
      <c r="E271" s="27">
        <v>1580.34238</v>
      </c>
      <c r="F271" s="27">
        <v>5052.6477500000001</v>
      </c>
      <c r="G271" s="27">
        <v>78961.603249999986</v>
      </c>
      <c r="H271" s="27">
        <v>399207.36971999996</v>
      </c>
      <c r="I271" s="27">
        <v>6681.6664900000005</v>
      </c>
      <c r="J271" s="27">
        <v>1289.8631400000002</v>
      </c>
      <c r="K271" s="27">
        <v>12.84257</v>
      </c>
      <c r="L271" s="27">
        <v>374.74778000000003</v>
      </c>
      <c r="M271" s="27">
        <v>215683.20231999998</v>
      </c>
      <c r="N271" s="94">
        <v>725383.64694999985</v>
      </c>
      <c r="O271" s="19"/>
      <c r="P271" s="17"/>
      <c r="Q271" s="49"/>
      <c r="R271" s="49"/>
      <c r="S271" s="51"/>
    </row>
    <row r="272" spans="1:31" s="5" customFormat="1" ht="18" customHeight="1" x14ac:dyDescent="0.25">
      <c r="A272" s="80" t="s">
        <v>39</v>
      </c>
      <c r="B272" s="27">
        <v>230.79920000000001</v>
      </c>
      <c r="C272" s="46">
        <v>1370.4505199999999</v>
      </c>
      <c r="D272" s="94">
        <v>1601.2497199999998</v>
      </c>
      <c r="E272" s="27">
        <v>204.43270999999999</v>
      </c>
      <c r="F272" s="27">
        <v>466.04479000000003</v>
      </c>
      <c r="G272" s="27">
        <v>5832.8239699999995</v>
      </c>
      <c r="H272" s="27">
        <v>37748.705630000004</v>
      </c>
      <c r="I272" s="28">
        <v>448.62322</v>
      </c>
      <c r="J272" s="27">
        <v>115.12328000000002</v>
      </c>
      <c r="K272" s="57">
        <v>3.8571800000000001</v>
      </c>
      <c r="L272" s="27">
        <v>4.5</v>
      </c>
      <c r="M272" s="46">
        <v>13221.714339999999</v>
      </c>
      <c r="N272" s="95">
        <v>59647.074840000001</v>
      </c>
      <c r="O272" s="19"/>
      <c r="P272" s="17"/>
      <c r="Q272" s="49"/>
      <c r="R272" s="49"/>
      <c r="S272" s="51"/>
    </row>
    <row r="273" spans="1:19" s="5" customFormat="1" ht="18" customHeight="1" x14ac:dyDescent="0.25">
      <c r="A273" s="80" t="s">
        <v>40</v>
      </c>
      <c r="B273" s="27">
        <v>157.76084</v>
      </c>
      <c r="C273" s="46">
        <v>1188.9865200000002</v>
      </c>
      <c r="D273" s="94">
        <v>1346.7473600000001</v>
      </c>
      <c r="E273" s="27">
        <v>120.56942000000002</v>
      </c>
      <c r="F273" s="27">
        <v>254.28426000000002</v>
      </c>
      <c r="G273" s="27">
        <v>4213.8945400000002</v>
      </c>
      <c r="H273" s="27">
        <v>28135.304850000004</v>
      </c>
      <c r="I273" s="28">
        <v>363.44458999999995</v>
      </c>
      <c r="J273" s="27">
        <v>88.413630000000012</v>
      </c>
      <c r="K273" s="57">
        <v>0.27839000000000003</v>
      </c>
      <c r="L273" s="27">
        <v>20.214000000000002</v>
      </c>
      <c r="M273" s="46">
        <v>11777.461900000002</v>
      </c>
      <c r="N273" s="95">
        <v>46320.612940000006</v>
      </c>
      <c r="O273" s="19"/>
      <c r="P273" s="17"/>
      <c r="Q273" s="49"/>
      <c r="R273" s="49"/>
      <c r="S273" s="51"/>
    </row>
    <row r="274" spans="1:19" s="5" customFormat="1" ht="18" customHeight="1" x14ac:dyDescent="0.25">
      <c r="A274" s="80" t="s">
        <v>41</v>
      </c>
      <c r="B274" s="27">
        <v>175.54513</v>
      </c>
      <c r="C274" s="46">
        <v>1032.95893</v>
      </c>
      <c r="D274" s="94">
        <v>1208.50406</v>
      </c>
      <c r="E274" s="27">
        <v>121.76649</v>
      </c>
      <c r="F274" s="27">
        <v>385.60714000000007</v>
      </c>
      <c r="G274" s="27">
        <v>4694.9535699999997</v>
      </c>
      <c r="H274" s="27">
        <v>31603.965070000006</v>
      </c>
      <c r="I274" s="28">
        <v>524.00745999999992</v>
      </c>
      <c r="J274" s="27">
        <v>82.671840000000017</v>
      </c>
      <c r="K274" s="57">
        <v>1.06168</v>
      </c>
      <c r="L274" s="27">
        <v>42.969000000000001</v>
      </c>
      <c r="M274" s="46">
        <v>11942.004349999988</v>
      </c>
      <c r="N274" s="95">
        <v>50607.510659999993</v>
      </c>
      <c r="O274" s="19"/>
      <c r="P274" s="17"/>
      <c r="Q274" s="49"/>
      <c r="R274" s="49"/>
      <c r="S274" s="51"/>
    </row>
    <row r="275" spans="1:19" s="5" customFormat="1" ht="18" customHeight="1" x14ac:dyDescent="0.25">
      <c r="A275" s="80" t="s">
        <v>42</v>
      </c>
      <c r="B275" s="27">
        <v>88.027369999999991</v>
      </c>
      <c r="C275" s="46">
        <v>962.00716</v>
      </c>
      <c r="D275" s="94">
        <v>1050.0345299999999</v>
      </c>
      <c r="E275" s="27">
        <v>134.79546999999999</v>
      </c>
      <c r="F275" s="27">
        <v>554.20453999999995</v>
      </c>
      <c r="G275" s="27">
        <v>6723.7515799999992</v>
      </c>
      <c r="H275" s="27">
        <v>35167.487300000008</v>
      </c>
      <c r="I275" s="28">
        <v>597.08967000000007</v>
      </c>
      <c r="J275" s="27">
        <v>116.09759999999999</v>
      </c>
      <c r="K275" s="57">
        <v>1.3083899999999999</v>
      </c>
      <c r="L275" s="27">
        <v>5.6706000000000003</v>
      </c>
      <c r="M275" s="46">
        <v>15354.302159999985</v>
      </c>
      <c r="N275" s="95">
        <v>59704.741839999988</v>
      </c>
      <c r="O275" s="19"/>
      <c r="P275" s="17"/>
      <c r="Q275" s="49"/>
      <c r="R275" s="49"/>
      <c r="S275" s="51"/>
    </row>
    <row r="276" spans="1:19" s="5" customFormat="1" ht="18" customHeight="1" x14ac:dyDescent="0.25">
      <c r="A276" s="80" t="s">
        <v>43</v>
      </c>
      <c r="B276" s="27">
        <v>133.15165999999999</v>
      </c>
      <c r="C276" s="46">
        <v>1204.7377300000001</v>
      </c>
      <c r="D276" s="94">
        <v>1337.88939</v>
      </c>
      <c r="E276" s="27">
        <v>110.19323</v>
      </c>
      <c r="F276" s="27">
        <v>309.40138999999999</v>
      </c>
      <c r="G276" s="27">
        <v>7437.93012</v>
      </c>
      <c r="H276" s="27">
        <v>32214.361019999997</v>
      </c>
      <c r="I276" s="28">
        <v>521.22500000000002</v>
      </c>
      <c r="J276" s="27">
        <v>107.40608</v>
      </c>
      <c r="K276" s="57">
        <v>0.97313999999999989</v>
      </c>
      <c r="L276" s="27">
        <v>90.792660000000012</v>
      </c>
      <c r="M276" s="46">
        <v>23678.523979999984</v>
      </c>
      <c r="N276" s="95">
        <v>65808.696009999985</v>
      </c>
      <c r="O276" s="19"/>
      <c r="P276" s="17"/>
      <c r="Q276" s="49"/>
      <c r="R276" s="49"/>
      <c r="S276" s="51"/>
    </row>
    <row r="277" spans="1:19" s="5" customFormat="1" ht="18" customHeight="1" x14ac:dyDescent="0.25">
      <c r="A277" s="80" t="s">
        <v>56</v>
      </c>
      <c r="B277" s="27">
        <v>110.24278</v>
      </c>
      <c r="C277" s="46">
        <v>1076.3580800000002</v>
      </c>
      <c r="D277" s="94">
        <v>1186.6008600000002</v>
      </c>
      <c r="E277" s="27">
        <v>133.23237</v>
      </c>
      <c r="F277" s="27">
        <v>421.46840000000003</v>
      </c>
      <c r="G277" s="27">
        <v>6611.1844200000005</v>
      </c>
      <c r="H277" s="27">
        <v>27867.876490000002</v>
      </c>
      <c r="I277" s="28">
        <v>281.15312</v>
      </c>
      <c r="J277" s="27">
        <v>101.58778000000001</v>
      </c>
      <c r="K277" s="57">
        <v>0.77364999999999995</v>
      </c>
      <c r="L277" s="27">
        <v>1.3962999999999999</v>
      </c>
      <c r="M277" s="46">
        <v>15460.258559999987</v>
      </c>
      <c r="N277" s="95">
        <v>52065.531949999997</v>
      </c>
      <c r="O277" s="19"/>
      <c r="P277" s="17"/>
      <c r="Q277" s="49"/>
      <c r="R277" s="49"/>
      <c r="S277" s="51"/>
    </row>
    <row r="278" spans="1:19" s="5" customFormat="1" ht="18" customHeight="1" x14ac:dyDescent="0.25">
      <c r="A278" s="80" t="s">
        <v>58</v>
      </c>
      <c r="B278" s="27">
        <v>182.56065000000004</v>
      </c>
      <c r="C278" s="46">
        <v>1147.9857199999999</v>
      </c>
      <c r="D278" s="94">
        <v>1330.54637</v>
      </c>
      <c r="E278" s="27">
        <v>161.28004999999999</v>
      </c>
      <c r="F278" s="27">
        <v>443.99422999999996</v>
      </c>
      <c r="G278" s="27">
        <v>7672.8433199999999</v>
      </c>
      <c r="H278" s="27">
        <v>35495.726179999998</v>
      </c>
      <c r="I278" s="28">
        <v>849.74990000000003</v>
      </c>
      <c r="J278" s="27">
        <v>125.41973000000002</v>
      </c>
      <c r="K278" s="57">
        <v>0.84047000000000005</v>
      </c>
      <c r="L278" s="27">
        <v>23.218900000000001</v>
      </c>
      <c r="M278" s="46">
        <v>21809.505529999988</v>
      </c>
      <c r="N278" s="95">
        <v>67913.124679999994</v>
      </c>
      <c r="O278" s="19"/>
      <c r="P278" s="17"/>
      <c r="Q278" s="49"/>
      <c r="R278" s="49"/>
      <c r="S278" s="51"/>
    </row>
    <row r="279" spans="1:19" s="5" customFormat="1" ht="18" customHeight="1" x14ac:dyDescent="0.25">
      <c r="A279" s="80" t="s">
        <v>59</v>
      </c>
      <c r="B279" s="27">
        <v>188.11948000000001</v>
      </c>
      <c r="C279" s="46">
        <v>1284.2427699999998</v>
      </c>
      <c r="D279" s="94">
        <v>1472.3622499999999</v>
      </c>
      <c r="E279" s="27">
        <v>67.092610000000008</v>
      </c>
      <c r="F279" s="27">
        <v>492.79741999999999</v>
      </c>
      <c r="G279" s="27">
        <v>6044.5029999999997</v>
      </c>
      <c r="H279" s="27">
        <v>33672.107029999992</v>
      </c>
      <c r="I279" s="28">
        <v>534.53990999999996</v>
      </c>
      <c r="J279" s="27">
        <v>100.72140999999999</v>
      </c>
      <c r="K279" s="57">
        <v>0.66198000000000001</v>
      </c>
      <c r="L279" s="27">
        <v>23.218900000000001</v>
      </c>
      <c r="M279" s="46">
        <v>17996.819350000005</v>
      </c>
      <c r="N279" s="95">
        <v>60404.82385999999</v>
      </c>
      <c r="O279" s="19"/>
      <c r="P279" s="17"/>
      <c r="Q279" s="49"/>
      <c r="R279" s="49"/>
      <c r="S279" s="51"/>
    </row>
    <row r="280" spans="1:19" s="5" customFormat="1" ht="18" customHeight="1" x14ac:dyDescent="0.25">
      <c r="A280" s="80" t="s">
        <v>60</v>
      </c>
      <c r="B280" s="27">
        <v>73.788759999999996</v>
      </c>
      <c r="C280" s="46">
        <v>1154.7064599999999</v>
      </c>
      <c r="D280" s="94">
        <v>1228.4952199999998</v>
      </c>
      <c r="E280" s="27">
        <v>134.28595000000001</v>
      </c>
      <c r="F280" s="27">
        <v>435.57669999999996</v>
      </c>
      <c r="G280" s="27">
        <v>7742.7683099999986</v>
      </c>
      <c r="H280" s="27">
        <v>33551.660380000001</v>
      </c>
      <c r="I280" s="28">
        <v>301.50390000000004</v>
      </c>
      <c r="J280" s="27">
        <v>109.88738000000001</v>
      </c>
      <c r="K280" s="57">
        <v>0.52190000000000003</v>
      </c>
      <c r="L280" s="27">
        <v>36.78304</v>
      </c>
      <c r="M280" s="46">
        <v>17987.833579999991</v>
      </c>
      <c r="N280" s="95">
        <v>61529.316359999997</v>
      </c>
      <c r="O280" s="19"/>
      <c r="P280" s="17"/>
      <c r="Q280" s="49"/>
      <c r="R280" s="49"/>
      <c r="S280" s="51"/>
    </row>
    <row r="281" spans="1:19" s="5" customFormat="1" ht="18" customHeight="1" x14ac:dyDescent="0.25">
      <c r="A281" s="80" t="s">
        <v>48</v>
      </c>
      <c r="B281" s="27">
        <v>118.85814999999999</v>
      </c>
      <c r="C281" s="46">
        <v>1509.9693900000002</v>
      </c>
      <c r="D281" s="94">
        <v>1628.8275400000002</v>
      </c>
      <c r="E281" s="27">
        <v>27.620870000000004</v>
      </c>
      <c r="F281" s="27">
        <v>518.41205999999988</v>
      </c>
      <c r="G281" s="27">
        <v>7126.9505100000006</v>
      </c>
      <c r="H281" s="27">
        <v>36350.514240000004</v>
      </c>
      <c r="I281" s="28">
        <v>836.20693999999992</v>
      </c>
      <c r="J281" s="27">
        <v>127.77512999999999</v>
      </c>
      <c r="K281" s="57">
        <v>0.95146999999999993</v>
      </c>
      <c r="L281" s="27">
        <v>48.3491</v>
      </c>
      <c r="M281" s="46">
        <v>19656.290900000007</v>
      </c>
      <c r="N281" s="95">
        <v>66321.898760000011</v>
      </c>
      <c r="O281" s="19"/>
      <c r="P281" s="17"/>
      <c r="Q281" s="49"/>
      <c r="R281" s="49"/>
      <c r="S281" s="51"/>
    </row>
    <row r="282" spans="1:19" s="5" customFormat="1" ht="18" customHeight="1" x14ac:dyDescent="0.25">
      <c r="A282" s="80" t="s">
        <v>49</v>
      </c>
      <c r="B282" s="27">
        <v>66.779290000000003</v>
      </c>
      <c r="C282" s="46">
        <v>1280.4196099999999</v>
      </c>
      <c r="D282" s="94">
        <v>1347.1988999999999</v>
      </c>
      <c r="E282" s="27">
        <v>132.29335999999998</v>
      </c>
      <c r="F282" s="27">
        <v>280.93526000000003</v>
      </c>
      <c r="G282" s="27">
        <v>5767.5260199999993</v>
      </c>
      <c r="H282" s="27">
        <v>33036.581310000001</v>
      </c>
      <c r="I282" s="28">
        <v>871.57004000000006</v>
      </c>
      <c r="J282" s="27">
        <v>105.27743999999998</v>
      </c>
      <c r="K282" s="57">
        <v>0.71119999999999994</v>
      </c>
      <c r="L282" s="27">
        <v>28.348700000000001</v>
      </c>
      <c r="M282" s="46">
        <v>23021.702400000024</v>
      </c>
      <c r="N282" s="95">
        <v>64592.144630000017</v>
      </c>
      <c r="O282" s="19"/>
      <c r="P282" s="17"/>
      <c r="Q282" s="49"/>
      <c r="R282" s="49"/>
      <c r="S282" s="51"/>
    </row>
    <row r="283" spans="1:19" s="5" customFormat="1" ht="18" customHeight="1" x14ac:dyDescent="0.25">
      <c r="A283" s="80" t="s">
        <v>50</v>
      </c>
      <c r="B283" s="27">
        <v>103.87836</v>
      </c>
      <c r="C283" s="46">
        <v>1697.0269900000001</v>
      </c>
      <c r="D283" s="94">
        <v>1800.90535</v>
      </c>
      <c r="E283" s="27">
        <v>232.77985000000001</v>
      </c>
      <c r="F283" s="27">
        <v>489.92156</v>
      </c>
      <c r="G283" s="27">
        <v>9092.4738900000011</v>
      </c>
      <c r="H283" s="27">
        <v>34363.080220000003</v>
      </c>
      <c r="I283" s="28">
        <v>552.55273999999997</v>
      </c>
      <c r="J283" s="27">
        <v>109.48184000000001</v>
      </c>
      <c r="K283" s="57">
        <v>0.90311999999999992</v>
      </c>
      <c r="L283" s="27">
        <v>49.286579999999994</v>
      </c>
      <c r="M283" s="46">
        <v>23776.78527</v>
      </c>
      <c r="N283" s="95">
        <v>70468.170420000009</v>
      </c>
      <c r="O283" s="19"/>
      <c r="P283" s="17"/>
      <c r="Q283" s="49"/>
      <c r="R283" s="49"/>
      <c r="S283" s="51"/>
    </row>
    <row r="284" spans="1:19" s="5" customFormat="1" ht="18" customHeight="1" x14ac:dyDescent="0.25">
      <c r="A284" s="80"/>
      <c r="B284" s="27"/>
      <c r="C284" s="46"/>
      <c r="D284" s="94"/>
      <c r="E284" s="27"/>
      <c r="F284" s="27"/>
      <c r="G284" s="27"/>
      <c r="H284" s="27"/>
      <c r="I284" s="28"/>
      <c r="J284" s="27"/>
      <c r="K284" s="57"/>
      <c r="L284" s="27"/>
      <c r="M284" s="46"/>
      <c r="N284" s="95"/>
      <c r="O284" s="19"/>
      <c r="P284" s="17"/>
      <c r="Q284" s="49"/>
      <c r="R284" s="49"/>
      <c r="S284" s="51"/>
    </row>
    <row r="285" spans="1:19" s="5" customFormat="1" ht="23.25" customHeight="1" x14ac:dyDescent="0.25">
      <c r="A285" s="79" t="s">
        <v>107</v>
      </c>
      <c r="B285" s="27">
        <v>922.76972000000001</v>
      </c>
      <c r="C285" s="27">
        <v>15690.134140000002</v>
      </c>
      <c r="D285" s="94">
        <v>16612.903860000002</v>
      </c>
      <c r="E285" s="27">
        <v>1578.4989399999999</v>
      </c>
      <c r="F285" s="27">
        <v>4196.5176899999997</v>
      </c>
      <c r="G285" s="27">
        <v>75991.086760000006</v>
      </c>
      <c r="H285" s="27">
        <v>456804.18668999994</v>
      </c>
      <c r="I285" s="27">
        <v>8703.1982599999992</v>
      </c>
      <c r="J285" s="27">
        <v>1345.59043</v>
      </c>
      <c r="K285" s="27">
        <v>33.836529999999996</v>
      </c>
      <c r="L285" s="27">
        <v>376.77895000000007</v>
      </c>
      <c r="M285" s="27">
        <v>215801.70300000001</v>
      </c>
      <c r="N285" s="94">
        <v>781444.30111000012</v>
      </c>
      <c r="O285" s="19"/>
      <c r="P285" s="112"/>
      <c r="Q285" s="49"/>
      <c r="R285" s="49"/>
      <c r="S285" s="51"/>
    </row>
    <row r="286" spans="1:19" s="5" customFormat="1" ht="18" customHeight="1" x14ac:dyDescent="0.25">
      <c r="A286" s="80" t="s">
        <v>39</v>
      </c>
      <c r="B286" s="27">
        <v>44.942589999999996</v>
      </c>
      <c r="C286" s="46">
        <v>1341.46099</v>
      </c>
      <c r="D286" s="94">
        <v>1386.4035800000001</v>
      </c>
      <c r="E286" s="27">
        <v>175.87438</v>
      </c>
      <c r="F286" s="27">
        <v>284.15422000000001</v>
      </c>
      <c r="G286" s="27">
        <v>6932.2346100000004</v>
      </c>
      <c r="H286" s="27">
        <v>38739.170760000008</v>
      </c>
      <c r="I286" s="28">
        <v>467.04992000000004</v>
      </c>
      <c r="J286" s="27">
        <v>100.11785</v>
      </c>
      <c r="K286" s="57">
        <v>1.43977</v>
      </c>
      <c r="L286" s="27">
        <v>43.018000000000001</v>
      </c>
      <c r="M286" s="46">
        <v>13180.269440000004</v>
      </c>
      <c r="N286" s="95">
        <v>61309.732530000008</v>
      </c>
      <c r="O286" s="19"/>
      <c r="P286" s="112"/>
      <c r="Q286" s="49"/>
      <c r="R286" s="49"/>
      <c r="S286" s="51"/>
    </row>
    <row r="287" spans="1:19" s="5" customFormat="1" ht="18" customHeight="1" x14ac:dyDescent="0.25">
      <c r="A287" s="80" t="s">
        <v>40</v>
      </c>
      <c r="B287" s="27">
        <v>84.40973000000001</v>
      </c>
      <c r="C287" s="46">
        <v>1243.7914900000001</v>
      </c>
      <c r="D287" s="94">
        <v>1328.2012200000001</v>
      </c>
      <c r="E287" s="27">
        <v>173.74839000000003</v>
      </c>
      <c r="F287" s="27">
        <v>354.48872</v>
      </c>
      <c r="G287" s="27">
        <v>6288.4895900000001</v>
      </c>
      <c r="H287" s="27">
        <v>29983.800480000005</v>
      </c>
      <c r="I287" s="28">
        <v>410.92179000000004</v>
      </c>
      <c r="J287" s="27">
        <v>106.37908999999998</v>
      </c>
      <c r="K287" s="57">
        <v>3.6099699999999997</v>
      </c>
      <c r="L287" s="27">
        <v>65.913499999999999</v>
      </c>
      <c r="M287" s="46">
        <v>9156.2207599999965</v>
      </c>
      <c r="N287" s="95">
        <v>47871.773510000006</v>
      </c>
      <c r="O287" s="19"/>
      <c r="P287" s="112"/>
      <c r="Q287" s="49"/>
      <c r="R287" s="49"/>
      <c r="S287" s="51"/>
    </row>
    <row r="288" spans="1:19" s="5" customFormat="1" ht="18" customHeight="1" x14ac:dyDescent="0.25">
      <c r="A288" s="80" t="s">
        <v>41</v>
      </c>
      <c r="B288" s="27">
        <v>73.217749999999995</v>
      </c>
      <c r="C288" s="46">
        <v>1165.4162699999999</v>
      </c>
      <c r="D288" s="94">
        <v>1238.63402</v>
      </c>
      <c r="E288" s="27">
        <v>114.9415</v>
      </c>
      <c r="F288" s="27">
        <v>218.62253000000001</v>
      </c>
      <c r="G288" s="27">
        <v>8041.0068799999999</v>
      </c>
      <c r="H288" s="27">
        <v>39826.642250000004</v>
      </c>
      <c r="I288" s="28">
        <v>1138.68147</v>
      </c>
      <c r="J288" s="27">
        <v>123.66946000000002</v>
      </c>
      <c r="K288" s="57">
        <v>3.8008600000000001</v>
      </c>
      <c r="L288" s="27">
        <v>67.92286</v>
      </c>
      <c r="M288" s="46">
        <v>12922.080200000004</v>
      </c>
      <c r="N288" s="95">
        <v>63696.002030000011</v>
      </c>
      <c r="O288" s="19"/>
      <c r="P288" s="112"/>
      <c r="Q288" s="49"/>
      <c r="R288" s="49"/>
      <c r="S288" s="51"/>
    </row>
    <row r="289" spans="1:19" s="5" customFormat="1" ht="18" customHeight="1" x14ac:dyDescent="0.25">
      <c r="A289" s="80" t="s">
        <v>42</v>
      </c>
      <c r="B289" s="27">
        <v>83.326309999999992</v>
      </c>
      <c r="C289" s="46">
        <v>1117.0785900000001</v>
      </c>
      <c r="D289" s="94">
        <v>1200.4049</v>
      </c>
      <c r="E289" s="27">
        <v>120.33644000000001</v>
      </c>
      <c r="F289" s="27">
        <v>409.10445000000004</v>
      </c>
      <c r="G289" s="27">
        <v>6293.703120000001</v>
      </c>
      <c r="H289" s="27">
        <v>36572.061139999998</v>
      </c>
      <c r="I289" s="28">
        <v>283.64794000000001</v>
      </c>
      <c r="J289" s="27">
        <v>109.42448999999996</v>
      </c>
      <c r="K289" s="57">
        <v>2.83588</v>
      </c>
      <c r="L289" s="27">
        <v>12.187670000000001</v>
      </c>
      <c r="M289" s="46">
        <v>14678.738839999998</v>
      </c>
      <c r="N289" s="95">
        <v>59682.444869999999</v>
      </c>
      <c r="O289" s="19"/>
      <c r="P289" s="112"/>
      <c r="Q289" s="49"/>
      <c r="R289" s="49"/>
      <c r="S289" s="51"/>
    </row>
    <row r="290" spans="1:19" s="5" customFormat="1" ht="18" customHeight="1" x14ac:dyDescent="0.25">
      <c r="A290" s="80" t="s">
        <v>43</v>
      </c>
      <c r="B290" s="27">
        <v>60.286520000000003</v>
      </c>
      <c r="C290" s="46">
        <v>1398.0996100000002</v>
      </c>
      <c r="D290" s="94">
        <v>1458.3861300000003</v>
      </c>
      <c r="E290" s="27">
        <v>105.44226</v>
      </c>
      <c r="F290" s="27">
        <v>404.22315000000003</v>
      </c>
      <c r="G290" s="27">
        <v>5889.0728699999991</v>
      </c>
      <c r="H290" s="27">
        <v>35908.189350000001</v>
      </c>
      <c r="I290" s="28">
        <v>573.61838999999998</v>
      </c>
      <c r="J290" s="27">
        <v>109.80908999999998</v>
      </c>
      <c r="K290" s="57">
        <v>3.6029599999999999</v>
      </c>
      <c r="L290" s="27">
        <v>63.036099999999998</v>
      </c>
      <c r="M290" s="46">
        <v>14859.070339999998</v>
      </c>
      <c r="N290" s="95">
        <v>59374.450639999995</v>
      </c>
      <c r="O290" s="19"/>
      <c r="P290" s="112"/>
      <c r="Q290" s="49"/>
      <c r="R290" s="49"/>
      <c r="S290" s="51"/>
    </row>
    <row r="291" spans="1:19" s="5" customFormat="1" ht="18" customHeight="1" x14ac:dyDescent="0.25">
      <c r="A291" s="80" t="s">
        <v>56</v>
      </c>
      <c r="B291" s="27">
        <v>73.323549999999997</v>
      </c>
      <c r="C291" s="46">
        <v>1257.7173400000001</v>
      </c>
      <c r="D291" s="94">
        <v>1331.0408900000002</v>
      </c>
      <c r="E291" s="27">
        <v>123.77847</v>
      </c>
      <c r="F291" s="27">
        <v>303.61736999999999</v>
      </c>
      <c r="G291" s="27">
        <v>3783.7310899999998</v>
      </c>
      <c r="H291" s="27">
        <v>34916.26599</v>
      </c>
      <c r="I291" s="28">
        <v>846.87725000000012</v>
      </c>
      <c r="J291" s="27">
        <v>105.28747999999999</v>
      </c>
      <c r="K291" s="57">
        <v>2.7146300000000001</v>
      </c>
      <c r="L291" s="27">
        <v>29.297000000000001</v>
      </c>
      <c r="M291" s="46">
        <v>15157.727610000002</v>
      </c>
      <c r="N291" s="95">
        <v>56600.337780000002</v>
      </c>
      <c r="O291" s="19"/>
      <c r="P291" s="112"/>
      <c r="Q291" s="49"/>
      <c r="R291" s="49"/>
      <c r="S291" s="51"/>
    </row>
    <row r="292" spans="1:19" s="5" customFormat="1" ht="18" customHeight="1" x14ac:dyDescent="0.25">
      <c r="A292" s="80" t="s">
        <v>58</v>
      </c>
      <c r="B292" s="27">
        <v>53.472200000000008</v>
      </c>
      <c r="C292" s="46">
        <v>1299.3588900000002</v>
      </c>
      <c r="D292" s="94">
        <v>1352.8310900000001</v>
      </c>
      <c r="E292" s="27">
        <v>157.28653999999997</v>
      </c>
      <c r="F292" s="27">
        <v>264.60390000000001</v>
      </c>
      <c r="G292" s="27">
        <v>6423.8730699999987</v>
      </c>
      <c r="H292" s="27">
        <v>39828.551340000013</v>
      </c>
      <c r="I292" s="28">
        <v>683.62194000000011</v>
      </c>
      <c r="J292" s="27">
        <v>118.34487</v>
      </c>
      <c r="K292" s="57">
        <v>3.3483700000000001</v>
      </c>
      <c r="L292" s="27">
        <v>3.7239</v>
      </c>
      <c r="M292" s="46">
        <v>19615.438840000003</v>
      </c>
      <c r="N292" s="95">
        <v>68451.623860000007</v>
      </c>
      <c r="O292" s="19"/>
      <c r="P292" s="112"/>
      <c r="Q292" s="49"/>
      <c r="R292" s="49"/>
      <c r="S292" s="51"/>
    </row>
    <row r="293" spans="1:19" s="5" customFormat="1" ht="18" customHeight="1" x14ac:dyDescent="0.25">
      <c r="A293" s="80" t="s">
        <v>59</v>
      </c>
      <c r="B293" s="27">
        <v>74.53013</v>
      </c>
      <c r="C293" s="46">
        <v>1349.25272</v>
      </c>
      <c r="D293" s="94">
        <v>1423.7828500000001</v>
      </c>
      <c r="E293" s="27">
        <v>118.04906</v>
      </c>
      <c r="F293" s="27">
        <v>422.11414000000002</v>
      </c>
      <c r="G293" s="27">
        <v>6552.36661</v>
      </c>
      <c r="H293" s="27">
        <v>41877.856359999998</v>
      </c>
      <c r="I293" s="28">
        <v>514.45652999999993</v>
      </c>
      <c r="J293" s="27">
        <v>104.87439000000001</v>
      </c>
      <c r="K293" s="57">
        <v>2.7027299999999999</v>
      </c>
      <c r="L293" s="27">
        <v>41.498020000000004</v>
      </c>
      <c r="M293" s="46">
        <v>34125.41575</v>
      </c>
      <c r="N293" s="95">
        <v>85183.116439999998</v>
      </c>
      <c r="O293" s="19"/>
      <c r="P293" s="112"/>
      <c r="Q293" s="49"/>
      <c r="R293" s="49"/>
      <c r="S293" s="51"/>
    </row>
    <row r="294" spans="1:19" s="111" customFormat="1" ht="18" customHeight="1" x14ac:dyDescent="0.25">
      <c r="A294" s="80" t="s">
        <v>60</v>
      </c>
      <c r="B294" s="46">
        <v>95.918270000000007</v>
      </c>
      <c r="C294" s="46">
        <v>1364.4042200000001</v>
      </c>
      <c r="D294" s="95">
        <v>1460.32249</v>
      </c>
      <c r="E294" s="46">
        <v>131.30946</v>
      </c>
      <c r="F294" s="46">
        <v>332.00610999999998</v>
      </c>
      <c r="G294" s="46">
        <v>6414.8638100000007</v>
      </c>
      <c r="H294" s="27">
        <v>43655.419840000002</v>
      </c>
      <c r="I294" s="56">
        <v>1080.8001399999998</v>
      </c>
      <c r="J294" s="46">
        <v>126.28075</v>
      </c>
      <c r="K294" s="73">
        <v>2.5287000000000002</v>
      </c>
      <c r="L294" s="46">
        <v>23.3645</v>
      </c>
      <c r="M294" s="46">
        <v>12496.599840000003</v>
      </c>
      <c r="N294" s="95">
        <v>65723.495640000008</v>
      </c>
      <c r="O294" s="19"/>
      <c r="P294" s="112"/>
      <c r="Q294" s="109"/>
      <c r="R294" s="109"/>
      <c r="S294" s="110"/>
    </row>
    <row r="295" spans="1:19" s="111" customFormat="1" ht="18" customHeight="1" x14ac:dyDescent="0.25">
      <c r="A295" s="80" t="s">
        <v>70</v>
      </c>
      <c r="B295" s="46">
        <v>54.927120000000002</v>
      </c>
      <c r="C295" s="46">
        <v>1374.6921100000002</v>
      </c>
      <c r="D295" s="95">
        <v>1429.6192300000002</v>
      </c>
      <c r="E295" s="46">
        <v>133.54203999999999</v>
      </c>
      <c r="F295" s="46">
        <v>373.03447999999997</v>
      </c>
      <c r="G295" s="46">
        <v>7046.9661299999998</v>
      </c>
      <c r="H295" s="27">
        <v>36561.736099999995</v>
      </c>
      <c r="I295" s="56">
        <v>1121.3643399999999</v>
      </c>
      <c r="J295" s="46">
        <v>118.06996000000001</v>
      </c>
      <c r="K295" s="73">
        <v>2.5644200000000001</v>
      </c>
      <c r="L295" s="46">
        <v>0.214</v>
      </c>
      <c r="M295" s="46">
        <v>23385.375420000004</v>
      </c>
      <c r="N295" s="95">
        <v>70172.486120000001</v>
      </c>
      <c r="O295" s="19"/>
      <c r="P295" s="112"/>
      <c r="Q295" s="109"/>
      <c r="R295" s="109"/>
      <c r="S295" s="110"/>
    </row>
    <row r="296" spans="1:19" s="111" customFormat="1" ht="18" customHeight="1" x14ac:dyDescent="0.25">
      <c r="A296" s="80" t="s">
        <v>71</v>
      </c>
      <c r="B296" s="46">
        <v>126.61901999999999</v>
      </c>
      <c r="C296" s="46">
        <v>1341.9796699999999</v>
      </c>
      <c r="D296" s="95">
        <v>1468.59869</v>
      </c>
      <c r="E296" s="46">
        <v>45.161149999999999</v>
      </c>
      <c r="F296" s="46">
        <v>455.75722999999999</v>
      </c>
      <c r="G296" s="46">
        <v>5863.6528699999999</v>
      </c>
      <c r="H296" s="27">
        <v>40362.377950000002</v>
      </c>
      <c r="I296" s="56">
        <v>675.96779000000004</v>
      </c>
      <c r="J296" s="46">
        <v>115.65838000000001</v>
      </c>
      <c r="K296" s="73">
        <v>2.4583399999999997</v>
      </c>
      <c r="L296" s="46">
        <v>23.3675</v>
      </c>
      <c r="M296" s="46">
        <v>22826.207589999998</v>
      </c>
      <c r="N296" s="95">
        <v>71839.207490000001</v>
      </c>
      <c r="O296" s="19"/>
      <c r="P296" s="112"/>
      <c r="Q296" s="109"/>
      <c r="R296" s="109"/>
      <c r="S296" s="110"/>
    </row>
    <row r="297" spans="1:19" s="111" customFormat="1" ht="18" customHeight="1" x14ac:dyDescent="0.25">
      <c r="A297" s="80" t="s">
        <v>72</v>
      </c>
      <c r="B297" s="46">
        <v>97.796530000000004</v>
      </c>
      <c r="C297" s="46">
        <v>1436.8822400000004</v>
      </c>
      <c r="D297" s="95">
        <v>1534.6787700000004</v>
      </c>
      <c r="E297" s="46">
        <v>179.02924999999999</v>
      </c>
      <c r="F297" s="46">
        <v>374.79138999999998</v>
      </c>
      <c r="G297" s="46">
        <v>6461.1261100000011</v>
      </c>
      <c r="H297" s="27">
        <v>38572.115129999998</v>
      </c>
      <c r="I297" s="56">
        <v>906.19076000000007</v>
      </c>
      <c r="J297" s="46">
        <v>107.67462</v>
      </c>
      <c r="K297" s="73">
        <v>2.2299000000000007</v>
      </c>
      <c r="L297" s="46">
        <v>3.2359</v>
      </c>
      <c r="M297" s="46">
        <v>23398.558369999992</v>
      </c>
      <c r="N297" s="95">
        <v>71539.630199999985</v>
      </c>
      <c r="O297" s="19"/>
      <c r="P297" s="112"/>
      <c r="Q297" s="109"/>
      <c r="R297" s="109"/>
      <c r="S297" s="110"/>
    </row>
    <row r="298" spans="1:19" s="111" customFormat="1" ht="18" customHeight="1" x14ac:dyDescent="0.25">
      <c r="A298" s="80"/>
      <c r="B298" s="46"/>
      <c r="C298" s="46"/>
      <c r="D298" s="95"/>
      <c r="E298" s="46"/>
      <c r="F298" s="46"/>
      <c r="G298" s="46"/>
      <c r="H298" s="27"/>
      <c r="I298" s="56"/>
      <c r="J298" s="46"/>
      <c r="K298" s="73"/>
      <c r="L298" s="46"/>
      <c r="M298" s="46"/>
      <c r="N298" s="95"/>
      <c r="O298" s="19"/>
      <c r="P298" s="17"/>
      <c r="Q298" s="109"/>
      <c r="R298" s="109"/>
      <c r="S298" s="110"/>
    </row>
    <row r="299" spans="1:19" s="111" customFormat="1" ht="23.25" customHeight="1" x14ac:dyDescent="0.25">
      <c r="A299" s="79" t="s">
        <v>108</v>
      </c>
      <c r="B299" s="27">
        <v>1024.3399899999999</v>
      </c>
      <c r="C299" s="27">
        <v>15428.112010000001</v>
      </c>
      <c r="D299" s="94">
        <v>16452.452000000001</v>
      </c>
      <c r="E299" s="27">
        <v>1841.6088899999997</v>
      </c>
      <c r="F299" s="27">
        <v>3842.7583699999996</v>
      </c>
      <c r="G299" s="27">
        <v>74482.706269999995</v>
      </c>
      <c r="H299" s="27">
        <v>441271.50082999998</v>
      </c>
      <c r="I299" s="27">
        <v>8200.0785500000002</v>
      </c>
      <c r="J299" s="27">
        <v>1311.8186700000001</v>
      </c>
      <c r="K299" s="27">
        <v>20.0426</v>
      </c>
      <c r="L299" s="27">
        <v>519.2491399999999</v>
      </c>
      <c r="M299" s="27">
        <v>260251.90466000003</v>
      </c>
      <c r="N299" s="94">
        <v>808194.11997999996</v>
      </c>
      <c r="O299" s="19"/>
      <c r="P299" s="17"/>
      <c r="Q299" s="109"/>
      <c r="R299" s="109"/>
      <c r="S299" s="110"/>
    </row>
    <row r="300" spans="1:19" s="111" customFormat="1" ht="18" customHeight="1" x14ac:dyDescent="0.25">
      <c r="A300" s="80" t="s">
        <v>39</v>
      </c>
      <c r="B300" s="27">
        <v>53.636480000000006</v>
      </c>
      <c r="C300" s="46">
        <v>1279.3057699999999</v>
      </c>
      <c r="D300" s="94">
        <v>1332.9422500000001</v>
      </c>
      <c r="E300" s="27">
        <v>163.94945000000001</v>
      </c>
      <c r="F300" s="27">
        <v>256.32831999999996</v>
      </c>
      <c r="G300" s="27">
        <v>6674.7242500000002</v>
      </c>
      <c r="H300" s="27">
        <v>35394.296720000006</v>
      </c>
      <c r="I300" s="28">
        <v>974.61385000000007</v>
      </c>
      <c r="J300" s="27">
        <v>128.29278000000002</v>
      </c>
      <c r="K300" s="57">
        <v>2.0094799999999999</v>
      </c>
      <c r="L300" s="27">
        <v>43.842500000000001</v>
      </c>
      <c r="M300" s="46">
        <v>12101.960600000006</v>
      </c>
      <c r="N300" s="95">
        <v>57072.960200000016</v>
      </c>
      <c r="O300" s="19"/>
      <c r="P300" s="17"/>
      <c r="Q300" s="109"/>
      <c r="R300" s="109"/>
      <c r="S300" s="110"/>
    </row>
    <row r="301" spans="1:19" s="111" customFormat="1" ht="18" customHeight="1" x14ac:dyDescent="0.25">
      <c r="A301" s="80" t="s">
        <v>40</v>
      </c>
      <c r="B301" s="27">
        <v>43.896830000000001</v>
      </c>
      <c r="C301" s="46">
        <v>1116.5326700000001</v>
      </c>
      <c r="D301" s="94">
        <v>1160.4295</v>
      </c>
      <c r="E301" s="27">
        <v>176.87564</v>
      </c>
      <c r="F301" s="27">
        <v>383.7389</v>
      </c>
      <c r="G301" s="27">
        <v>5487.7725899999996</v>
      </c>
      <c r="H301" s="27">
        <v>28513.011770000001</v>
      </c>
      <c r="I301" s="28">
        <v>752.07964000000004</v>
      </c>
      <c r="J301" s="27">
        <v>92.469749999999991</v>
      </c>
      <c r="K301" s="57">
        <v>1.1260100000000002</v>
      </c>
      <c r="L301" s="27">
        <v>11.604980000000001</v>
      </c>
      <c r="M301" s="46">
        <v>12050.510450000002</v>
      </c>
      <c r="N301" s="95">
        <v>48629.619229999997</v>
      </c>
      <c r="O301" s="19"/>
      <c r="P301" s="17"/>
      <c r="Q301" s="109"/>
      <c r="R301" s="109"/>
      <c r="S301" s="110"/>
    </row>
    <row r="302" spans="1:19" s="111" customFormat="1" ht="18" customHeight="1" x14ac:dyDescent="0.25">
      <c r="A302" s="80" t="s">
        <v>41</v>
      </c>
      <c r="B302" s="27">
        <v>106.04552</v>
      </c>
      <c r="C302" s="46">
        <v>1489.12411</v>
      </c>
      <c r="D302" s="94">
        <v>1595.1696299999999</v>
      </c>
      <c r="E302" s="27">
        <v>217.92372999999998</v>
      </c>
      <c r="F302" s="27">
        <v>452.98554999999999</v>
      </c>
      <c r="G302" s="27">
        <v>4638.2355600000001</v>
      </c>
      <c r="H302" s="27">
        <v>31857.568850000003</v>
      </c>
      <c r="I302" s="28">
        <v>830.44268</v>
      </c>
      <c r="J302" s="27">
        <v>107.25457</v>
      </c>
      <c r="K302" s="57">
        <v>1.7278</v>
      </c>
      <c r="L302" s="27">
        <v>24.311080000000004</v>
      </c>
      <c r="M302" s="46">
        <v>38308.508219999989</v>
      </c>
      <c r="N302" s="95">
        <v>78034.127669999987</v>
      </c>
      <c r="O302" s="19"/>
      <c r="P302" s="17"/>
      <c r="Q302" s="109"/>
      <c r="R302" s="109"/>
      <c r="S302" s="110"/>
    </row>
    <row r="303" spans="1:19" s="111" customFormat="1" ht="18" customHeight="1" x14ac:dyDescent="0.25">
      <c r="A303" s="80" t="s">
        <v>42</v>
      </c>
      <c r="B303" s="27">
        <v>55.98733</v>
      </c>
      <c r="C303" s="46">
        <v>1259.9720900000002</v>
      </c>
      <c r="D303" s="94">
        <v>1315.9594200000001</v>
      </c>
      <c r="E303" s="27">
        <v>165.60848999999999</v>
      </c>
      <c r="F303" s="27">
        <v>330.38545999999997</v>
      </c>
      <c r="G303" s="27">
        <v>6156.4985100000013</v>
      </c>
      <c r="H303" s="27">
        <v>31868.986059999996</v>
      </c>
      <c r="I303" s="28">
        <v>882.49586000000011</v>
      </c>
      <c r="J303" s="27">
        <v>118.67845</v>
      </c>
      <c r="K303" s="57">
        <v>2.0262700000000002</v>
      </c>
      <c r="L303" s="27">
        <v>73.788179999999997</v>
      </c>
      <c r="M303" s="46">
        <v>28295.453760000011</v>
      </c>
      <c r="N303" s="95">
        <v>69209.880460000015</v>
      </c>
      <c r="O303" s="19"/>
      <c r="P303" s="17"/>
      <c r="Q303" s="109"/>
      <c r="R303" s="109"/>
      <c r="S303" s="110"/>
    </row>
    <row r="304" spans="1:19" s="111" customFormat="1" ht="18" customHeight="1" x14ac:dyDescent="0.25">
      <c r="A304" s="80" t="s">
        <v>43</v>
      </c>
      <c r="B304" s="27">
        <v>147.92759999999998</v>
      </c>
      <c r="C304" s="46">
        <v>1208.6658</v>
      </c>
      <c r="D304" s="94">
        <v>1356.5934</v>
      </c>
      <c r="E304" s="27">
        <v>147.46764999999999</v>
      </c>
      <c r="F304" s="27">
        <v>279.05645999999996</v>
      </c>
      <c r="G304" s="27">
        <v>5226.6440599999996</v>
      </c>
      <c r="H304" s="27">
        <v>41861.122750000002</v>
      </c>
      <c r="I304" s="28">
        <v>802.24680000000001</v>
      </c>
      <c r="J304" s="27">
        <v>108.25582000000001</v>
      </c>
      <c r="K304" s="57">
        <v>1.5616700000000001</v>
      </c>
      <c r="L304" s="27">
        <v>21.52</v>
      </c>
      <c r="M304" s="46">
        <v>25292.393520000005</v>
      </c>
      <c r="N304" s="95">
        <v>75096.862130000009</v>
      </c>
      <c r="O304" s="19"/>
      <c r="P304" s="17"/>
      <c r="Q304" s="109"/>
      <c r="R304" s="109"/>
      <c r="S304" s="110"/>
    </row>
    <row r="305" spans="1:19" s="111" customFormat="1" ht="18" customHeight="1" x14ac:dyDescent="0.25">
      <c r="A305" s="80" t="s">
        <v>56</v>
      </c>
      <c r="B305" s="27">
        <v>69.746309999999994</v>
      </c>
      <c r="C305" s="46">
        <v>1348.876</v>
      </c>
      <c r="D305" s="94">
        <v>1418.62231</v>
      </c>
      <c r="E305" s="27">
        <v>165.91177000000002</v>
      </c>
      <c r="F305" s="27">
        <v>372.66102999999998</v>
      </c>
      <c r="G305" s="27">
        <v>8994.9964</v>
      </c>
      <c r="H305" s="27">
        <v>39792.434009999997</v>
      </c>
      <c r="I305" s="28">
        <v>547.49151000000006</v>
      </c>
      <c r="J305" s="27">
        <v>127.95230000000002</v>
      </c>
      <c r="K305" s="57">
        <v>1.68031</v>
      </c>
      <c r="L305" s="27">
        <v>26.702960000000001</v>
      </c>
      <c r="M305" s="46">
        <v>15915.009609999994</v>
      </c>
      <c r="N305" s="95">
        <v>67363.462209999998</v>
      </c>
      <c r="O305" s="19"/>
      <c r="P305" s="17"/>
      <c r="Q305" s="109"/>
      <c r="R305" s="109"/>
      <c r="S305" s="110"/>
    </row>
    <row r="306" spans="1:19" s="111" customFormat="1" ht="18" customHeight="1" x14ac:dyDescent="0.25">
      <c r="A306" s="80" t="s">
        <v>58</v>
      </c>
      <c r="B306" s="27">
        <v>76.639540000000011</v>
      </c>
      <c r="C306" s="46">
        <v>1248.30764</v>
      </c>
      <c r="D306" s="94">
        <v>1324.9471800000001</v>
      </c>
      <c r="E306" s="27">
        <v>78.172399999999996</v>
      </c>
      <c r="F306" s="27">
        <v>201.88132000000002</v>
      </c>
      <c r="G306" s="27">
        <v>5487.8730299999997</v>
      </c>
      <c r="H306" s="27">
        <v>35192.659429999992</v>
      </c>
      <c r="I306" s="28">
        <v>817.94546000000003</v>
      </c>
      <c r="J306" s="27">
        <v>80.879469999999984</v>
      </c>
      <c r="K306" s="57">
        <v>1.3386900000000002</v>
      </c>
      <c r="L306" s="27">
        <v>26.025360000000003</v>
      </c>
      <c r="M306" s="46">
        <v>24485.423490000001</v>
      </c>
      <c r="N306" s="95">
        <v>67697.145829999994</v>
      </c>
      <c r="O306" s="19"/>
      <c r="P306" s="17"/>
      <c r="Q306" s="109"/>
      <c r="R306" s="109"/>
      <c r="S306" s="110"/>
    </row>
    <row r="307" spans="1:19" s="111" customFormat="1" ht="18" customHeight="1" x14ac:dyDescent="0.25">
      <c r="A307" s="80" t="s">
        <v>59</v>
      </c>
      <c r="B307" s="27">
        <v>62.467290000000006</v>
      </c>
      <c r="C307" s="46">
        <v>1429.68543</v>
      </c>
      <c r="D307" s="94">
        <v>1492.15272</v>
      </c>
      <c r="E307" s="27">
        <v>154.17286999999999</v>
      </c>
      <c r="F307" s="27">
        <v>481.46227000000005</v>
      </c>
      <c r="G307" s="27">
        <v>4754.78694</v>
      </c>
      <c r="H307" s="27">
        <v>35691.450519999999</v>
      </c>
      <c r="I307" s="28">
        <v>447.87715000000003</v>
      </c>
      <c r="J307" s="27">
        <v>100.12019000000001</v>
      </c>
      <c r="K307" s="57">
        <v>1.84141</v>
      </c>
      <c r="L307" s="27">
        <v>2.8035999999999999</v>
      </c>
      <c r="M307" s="46">
        <v>26071.236110000005</v>
      </c>
      <c r="N307" s="95">
        <v>69197.903780000008</v>
      </c>
      <c r="O307" s="19"/>
      <c r="P307" s="17"/>
      <c r="Q307" s="109"/>
      <c r="R307" s="109"/>
      <c r="S307" s="110"/>
    </row>
    <row r="308" spans="1:19" s="111" customFormat="1" ht="18" customHeight="1" x14ac:dyDescent="0.25">
      <c r="A308" s="80" t="s">
        <v>60</v>
      </c>
      <c r="B308" s="27">
        <v>65.40446</v>
      </c>
      <c r="C308" s="46">
        <v>1489.0835300000001</v>
      </c>
      <c r="D308" s="94">
        <v>1554.4879900000001</v>
      </c>
      <c r="E308" s="27">
        <v>175.4639</v>
      </c>
      <c r="F308" s="27">
        <v>255.48606999999998</v>
      </c>
      <c r="G308" s="27">
        <v>6920.1578899999995</v>
      </c>
      <c r="H308" s="27">
        <v>38044.148000000008</v>
      </c>
      <c r="I308" s="28">
        <v>563.74663999999996</v>
      </c>
      <c r="J308" s="27">
        <v>113.24932000000001</v>
      </c>
      <c r="K308" s="57">
        <v>1.8117199999999998</v>
      </c>
      <c r="L308" s="27">
        <v>41.672310000000003</v>
      </c>
      <c r="M308" s="46">
        <v>22651.844790000003</v>
      </c>
      <c r="N308" s="95">
        <v>70322.068630000009</v>
      </c>
      <c r="O308" s="19"/>
      <c r="P308" s="17"/>
      <c r="Q308" s="109"/>
      <c r="R308" s="109"/>
      <c r="S308" s="110"/>
    </row>
    <row r="309" spans="1:19" s="111" customFormat="1" ht="18" customHeight="1" x14ac:dyDescent="0.25">
      <c r="A309" s="80" t="s">
        <v>70</v>
      </c>
      <c r="B309" s="27">
        <v>87.433209999999988</v>
      </c>
      <c r="C309" s="46">
        <v>1331.06411</v>
      </c>
      <c r="D309" s="94">
        <v>1418.4973199999999</v>
      </c>
      <c r="E309" s="27">
        <v>151.80307999999999</v>
      </c>
      <c r="F309" s="27">
        <v>344.72509000000002</v>
      </c>
      <c r="G309" s="27">
        <v>8001.10077</v>
      </c>
      <c r="H309" s="27">
        <v>43254.980640000009</v>
      </c>
      <c r="I309" s="28">
        <v>536.75466000000006</v>
      </c>
      <c r="J309" s="27">
        <v>129.13012000000003</v>
      </c>
      <c r="K309" s="57">
        <v>1.9566200000000002</v>
      </c>
      <c r="L309" s="27">
        <v>104.90093000000002</v>
      </c>
      <c r="M309" s="46">
        <v>16371.841719999989</v>
      </c>
      <c r="N309" s="95">
        <v>70315.690950000004</v>
      </c>
      <c r="O309" s="19"/>
      <c r="P309" s="17"/>
      <c r="Q309" s="109"/>
      <c r="R309" s="109"/>
      <c r="S309" s="110"/>
    </row>
    <row r="310" spans="1:19" s="111" customFormat="1" ht="18" customHeight="1" x14ac:dyDescent="0.25">
      <c r="A310" s="80" t="s">
        <v>71</v>
      </c>
      <c r="B310" s="27">
        <v>88.15437</v>
      </c>
      <c r="C310" s="46">
        <v>1092.7993700000002</v>
      </c>
      <c r="D310" s="94">
        <v>1180.9537400000002</v>
      </c>
      <c r="E310" s="27">
        <v>107.74323999999999</v>
      </c>
      <c r="F310" s="27">
        <v>276.73813000000001</v>
      </c>
      <c r="G310" s="27">
        <v>5768.3181399999994</v>
      </c>
      <c r="H310" s="27">
        <v>37628.093609999996</v>
      </c>
      <c r="I310" s="28">
        <v>599.47473000000002</v>
      </c>
      <c r="J310" s="27">
        <v>96.971729999999994</v>
      </c>
      <c r="K310" s="57">
        <v>0.94911999999999996</v>
      </c>
      <c r="L310" s="27">
        <v>71.183709999999991</v>
      </c>
      <c r="M310" s="46">
        <v>22926.556340000003</v>
      </c>
      <c r="N310" s="95">
        <v>68656.982489999995</v>
      </c>
      <c r="O310" s="19"/>
      <c r="P310" s="17"/>
      <c r="Q310" s="109"/>
      <c r="R310" s="109"/>
      <c r="S310" s="110"/>
    </row>
    <row r="311" spans="1:19" s="111" customFormat="1" ht="18" customHeight="1" x14ac:dyDescent="0.25">
      <c r="A311" s="80" t="s">
        <v>72</v>
      </c>
      <c r="B311" s="27">
        <v>167.00105000000002</v>
      </c>
      <c r="C311" s="46">
        <v>1134.6954900000001</v>
      </c>
      <c r="D311" s="94">
        <v>1301.6965400000001</v>
      </c>
      <c r="E311" s="27">
        <v>136.51666999999998</v>
      </c>
      <c r="F311" s="27">
        <v>207.30977000000001</v>
      </c>
      <c r="G311" s="27">
        <v>6371.5981300000003</v>
      </c>
      <c r="H311" s="27">
        <v>42172.748469999999</v>
      </c>
      <c r="I311" s="28">
        <v>444.90956999999997</v>
      </c>
      <c r="J311" s="27">
        <v>108.56417</v>
      </c>
      <c r="K311" s="57">
        <v>2.0135000000000001</v>
      </c>
      <c r="L311" s="27">
        <v>70.893529999999998</v>
      </c>
      <c r="M311" s="46">
        <v>15781.16605</v>
      </c>
      <c r="N311" s="95">
        <v>66597.416400000002</v>
      </c>
      <c r="O311" s="19"/>
      <c r="P311" s="17"/>
      <c r="Q311" s="109"/>
      <c r="R311" s="109"/>
      <c r="S311" s="110"/>
    </row>
    <row r="312" spans="1:19" s="5" customFormat="1" ht="7.5" customHeight="1" thickBot="1" x14ac:dyDescent="0.25">
      <c r="A312" s="29"/>
      <c r="B312" s="30"/>
      <c r="C312" s="31"/>
      <c r="D312" s="101"/>
      <c r="E312" s="31"/>
      <c r="F312" s="31"/>
      <c r="G312" s="31"/>
      <c r="H312" s="31"/>
      <c r="I312" s="32"/>
      <c r="J312" s="31"/>
      <c r="K312" s="33"/>
      <c r="L312" s="30"/>
      <c r="M312" s="31"/>
      <c r="N312" s="108"/>
      <c r="O312" s="19"/>
      <c r="P312" s="36"/>
      <c r="Q312" s="41"/>
      <c r="R312" s="52"/>
      <c r="S312" s="51"/>
    </row>
    <row r="313" spans="1:19" ht="18" customHeight="1" x14ac:dyDescent="0.2">
      <c r="A313" s="4" t="s">
        <v>61</v>
      </c>
      <c r="B313" s="20" t="s">
        <v>110</v>
      </c>
      <c r="C313" s="21"/>
      <c r="D313" s="102"/>
      <c r="E313" s="22"/>
      <c r="F313" s="21"/>
      <c r="G313" s="21"/>
      <c r="H313" s="21"/>
      <c r="I313" s="21"/>
      <c r="J313" s="21"/>
      <c r="K313" s="22"/>
      <c r="L313" s="22"/>
      <c r="M313" s="61"/>
      <c r="N313" s="102"/>
      <c r="P313" s="36"/>
      <c r="Q313" s="36"/>
      <c r="R313" s="39"/>
    </row>
    <row r="314" spans="1:19" ht="15" customHeight="1" x14ac:dyDescent="0.2">
      <c r="A314" s="4" t="s">
        <v>62</v>
      </c>
      <c r="B314" s="1" t="s">
        <v>111</v>
      </c>
      <c r="C314" s="3"/>
      <c r="D314" s="103"/>
      <c r="E314" s="2"/>
      <c r="F314" s="3"/>
      <c r="G314" s="3"/>
      <c r="H314" s="3"/>
      <c r="I314" s="3"/>
      <c r="J314" s="3"/>
      <c r="K314" s="2"/>
      <c r="L314" s="13"/>
      <c r="M314" s="2"/>
      <c r="N314" s="104"/>
      <c r="P314" s="36"/>
      <c r="Q314" s="36"/>
      <c r="R314" s="39"/>
      <c r="S314" s="53"/>
    </row>
    <row r="315" spans="1:19" ht="13.5" customHeight="1" x14ac:dyDescent="0.2">
      <c r="A315" s="4" t="s">
        <v>63</v>
      </c>
      <c r="B315" s="1" t="s">
        <v>112</v>
      </c>
      <c r="C315" s="2"/>
      <c r="D315" s="104"/>
      <c r="E315" s="2"/>
      <c r="F315" s="2"/>
      <c r="G315" s="2"/>
      <c r="H315" s="2"/>
      <c r="I315" s="2"/>
      <c r="J315" s="2"/>
      <c r="K315" s="15"/>
      <c r="L315" s="14"/>
      <c r="M315" s="55"/>
      <c r="N315" s="104"/>
      <c r="P315" s="36"/>
      <c r="Q315" s="36"/>
      <c r="R315" s="39"/>
      <c r="S315" s="53"/>
    </row>
    <row r="316" spans="1:19" ht="13.5" customHeight="1" x14ac:dyDescent="0.2">
      <c r="B316" s="1" t="s">
        <v>109</v>
      </c>
      <c r="C316" s="3"/>
      <c r="D316" s="103"/>
      <c r="E316" s="2"/>
      <c r="F316" s="3"/>
      <c r="G316" s="3"/>
      <c r="H316" s="3"/>
      <c r="I316" s="3"/>
      <c r="J316" s="3"/>
      <c r="K316" s="15"/>
      <c r="L316" s="12"/>
      <c r="M316" s="2"/>
      <c r="N316" s="104"/>
      <c r="P316" s="36"/>
      <c r="Q316" s="36"/>
      <c r="R316" s="39"/>
      <c r="S316" s="54"/>
    </row>
    <row r="317" spans="1:19" ht="13.5" customHeight="1" x14ac:dyDescent="0.2">
      <c r="B317" s="1" t="s">
        <v>113</v>
      </c>
      <c r="C317" s="3"/>
      <c r="D317" s="103"/>
      <c r="E317" s="2"/>
      <c r="F317" s="3"/>
      <c r="G317" s="3"/>
      <c r="H317" s="3"/>
      <c r="I317" s="3"/>
      <c r="J317" s="3"/>
      <c r="K317" s="15"/>
      <c r="L317" s="12"/>
      <c r="M317" s="2"/>
      <c r="N317" s="104"/>
      <c r="P317" s="36"/>
      <c r="Q317" s="36"/>
      <c r="R317" s="39"/>
      <c r="S317" s="54"/>
    </row>
    <row r="318" spans="1:19" ht="13.5" customHeight="1" x14ac:dyDescent="0.2">
      <c r="B318" s="1"/>
      <c r="C318" s="3"/>
      <c r="E318" s="103"/>
      <c r="F318" s="2"/>
      <c r="G318" s="3"/>
      <c r="H318" s="3"/>
      <c r="I318" s="3"/>
      <c r="J318" s="3"/>
      <c r="K318" s="3"/>
      <c r="M318" s="15"/>
      <c r="N318" s="104"/>
      <c r="P318" s="36"/>
      <c r="Q318" s="36"/>
      <c r="R318" s="39"/>
      <c r="S318" s="54"/>
    </row>
    <row r="319" spans="1:19" ht="13.5" customHeight="1" x14ac:dyDescent="0.2">
      <c r="B319" s="1"/>
      <c r="C319" s="1"/>
      <c r="D319" s="103"/>
      <c r="E319" s="1"/>
      <c r="F319" s="1"/>
      <c r="G319" s="1"/>
      <c r="H319" s="1"/>
      <c r="I319" s="1"/>
      <c r="J319" s="1"/>
      <c r="K319" s="1"/>
      <c r="L319" s="1"/>
      <c r="M319" s="1"/>
      <c r="N319" s="104"/>
      <c r="P319" s="36"/>
      <c r="Q319" s="36"/>
      <c r="R319" s="39"/>
      <c r="S319" s="54"/>
    </row>
    <row r="320" spans="1:19" ht="13.5" customHeight="1" x14ac:dyDescent="0.2">
      <c r="B320" s="1"/>
      <c r="C320" s="3"/>
      <c r="D320" s="103"/>
      <c r="E320" s="2"/>
      <c r="F320" s="3"/>
      <c r="G320" s="3"/>
      <c r="H320" s="3"/>
      <c r="I320" s="3"/>
      <c r="J320" s="3"/>
      <c r="K320" s="15"/>
      <c r="L320" s="12"/>
      <c r="M320" s="2"/>
      <c r="N320" s="104"/>
      <c r="P320" s="36"/>
      <c r="Q320" s="36"/>
      <c r="R320" s="39"/>
      <c r="S320" s="54"/>
    </row>
    <row r="321" spans="2:19" ht="13.5" customHeight="1" x14ac:dyDescent="0.2">
      <c r="B321" s="1"/>
      <c r="C321" s="3"/>
      <c r="D321" s="103"/>
      <c r="E321" s="2"/>
      <c r="F321" s="3"/>
      <c r="G321" s="3"/>
      <c r="H321" s="3"/>
      <c r="I321" s="3"/>
      <c r="J321" s="3"/>
      <c r="K321" s="15"/>
      <c r="L321" s="12"/>
      <c r="M321" s="2"/>
      <c r="N321" s="104"/>
      <c r="P321" s="36"/>
      <c r="Q321" s="36"/>
      <c r="R321" s="39"/>
      <c r="S321" s="54"/>
    </row>
    <row r="322" spans="2:19" ht="13.5" customHeight="1" x14ac:dyDescent="0.2">
      <c r="B322" s="1"/>
      <c r="C322" s="3"/>
      <c r="D322" s="103"/>
      <c r="E322" s="2"/>
      <c r="F322" s="3"/>
      <c r="G322" s="3"/>
      <c r="H322" s="3"/>
      <c r="I322" s="3"/>
      <c r="J322" s="3"/>
      <c r="K322" s="15"/>
      <c r="L322" s="12"/>
      <c r="M322" s="2"/>
      <c r="N322" s="104"/>
      <c r="P322" s="36"/>
      <c r="Q322" s="36"/>
      <c r="R322" s="39"/>
      <c r="S322" s="54"/>
    </row>
    <row r="323" spans="2:19" ht="13.5" customHeight="1" x14ac:dyDescent="0.2">
      <c r="B323" s="1"/>
      <c r="C323" s="3"/>
      <c r="D323" s="103"/>
      <c r="E323" s="2"/>
      <c r="F323" s="3"/>
      <c r="G323" s="3"/>
      <c r="H323" s="3"/>
      <c r="I323" s="3"/>
      <c r="J323" s="3"/>
      <c r="K323" s="15"/>
      <c r="L323" s="12"/>
      <c r="M323" s="2"/>
      <c r="N323" s="104"/>
      <c r="P323" s="36"/>
      <c r="Q323" s="36"/>
      <c r="R323" s="39"/>
      <c r="S323" s="54"/>
    </row>
    <row r="324" spans="2:19" ht="13.5" customHeight="1" x14ac:dyDescent="0.2">
      <c r="B324" s="1"/>
      <c r="C324" s="3"/>
      <c r="D324" s="103"/>
      <c r="E324" s="2"/>
      <c r="F324" s="3"/>
      <c r="G324" s="3"/>
      <c r="H324" s="3"/>
      <c r="I324" s="3"/>
      <c r="J324" s="3"/>
      <c r="K324" s="15"/>
      <c r="L324" s="12"/>
      <c r="M324" s="2"/>
      <c r="N324" s="104"/>
      <c r="P324" s="36"/>
      <c r="Q324" s="36"/>
      <c r="R324" s="39"/>
      <c r="S324" s="54"/>
    </row>
    <row r="325" spans="2:19" ht="13.5" customHeight="1" x14ac:dyDescent="0.2">
      <c r="B325" s="1"/>
      <c r="C325" s="3"/>
      <c r="D325" s="103"/>
      <c r="E325" s="2"/>
      <c r="F325" s="3"/>
      <c r="G325" s="3"/>
      <c r="H325" s="3"/>
      <c r="I325" s="3"/>
      <c r="J325" s="3"/>
      <c r="K325" s="15"/>
      <c r="L325" s="12"/>
      <c r="M325" s="2"/>
      <c r="N325" s="104"/>
      <c r="P325" s="36"/>
      <c r="Q325" s="36"/>
      <c r="R325" s="39"/>
      <c r="S325" s="54"/>
    </row>
    <row r="326" spans="2:19" ht="13.5" customHeight="1" x14ac:dyDescent="0.2">
      <c r="B326" s="1"/>
      <c r="C326" s="3"/>
      <c r="D326" s="103"/>
      <c r="E326" s="2"/>
      <c r="F326" s="3"/>
      <c r="G326" s="3"/>
      <c r="H326" s="3"/>
      <c r="I326" s="3"/>
      <c r="J326" s="3"/>
      <c r="K326" s="15"/>
      <c r="L326" s="12"/>
      <c r="M326" s="2"/>
      <c r="N326" s="104"/>
      <c r="P326" s="36"/>
      <c r="Q326" s="36"/>
      <c r="R326" s="39"/>
      <c r="S326" s="54"/>
    </row>
    <row r="327" spans="2:19" ht="13.5" customHeight="1" x14ac:dyDescent="0.2">
      <c r="B327" s="1"/>
      <c r="C327" s="3"/>
      <c r="D327" s="103"/>
      <c r="E327" s="2"/>
      <c r="F327" s="3"/>
      <c r="G327" s="3"/>
      <c r="H327" s="3"/>
      <c r="I327" s="3"/>
      <c r="J327" s="3"/>
      <c r="K327" s="15"/>
      <c r="L327" s="12"/>
      <c r="M327" s="2"/>
      <c r="N327" s="104"/>
      <c r="P327" s="36"/>
      <c r="Q327" s="36"/>
      <c r="R327" s="39"/>
      <c r="S327" s="54"/>
    </row>
    <row r="328" spans="2:19" ht="13.5" customHeight="1" x14ac:dyDescent="0.2">
      <c r="B328" s="1"/>
      <c r="C328" s="3"/>
      <c r="D328" s="103"/>
      <c r="E328" s="2"/>
      <c r="F328" s="3"/>
      <c r="G328" s="3"/>
      <c r="H328" s="3"/>
      <c r="I328" s="3"/>
      <c r="J328" s="3"/>
      <c r="K328" s="15"/>
      <c r="L328" s="12"/>
      <c r="M328" s="2"/>
      <c r="N328" s="104"/>
      <c r="P328" s="36"/>
      <c r="Q328" s="36"/>
      <c r="R328" s="39"/>
      <c r="S328" s="54"/>
    </row>
    <row r="329" spans="2:19" ht="13.5" customHeight="1" x14ac:dyDescent="0.2">
      <c r="B329" s="1"/>
      <c r="C329" s="3"/>
      <c r="D329" s="103"/>
      <c r="E329" s="2"/>
      <c r="F329" s="3"/>
      <c r="G329" s="3"/>
      <c r="H329" s="3"/>
      <c r="I329" s="3"/>
      <c r="J329" s="3"/>
      <c r="K329" s="15"/>
      <c r="L329" s="12"/>
      <c r="M329" s="2"/>
      <c r="N329" s="104"/>
      <c r="P329" s="36"/>
      <c r="Q329" s="36"/>
      <c r="R329" s="39"/>
      <c r="S329" s="54"/>
    </row>
    <row r="330" spans="2:19" ht="13.5" customHeight="1" x14ac:dyDescent="0.2">
      <c r="B330" s="1"/>
      <c r="C330" s="3"/>
      <c r="D330" s="103"/>
      <c r="E330" s="2"/>
      <c r="F330" s="3"/>
      <c r="G330" s="3"/>
      <c r="H330" s="3"/>
      <c r="I330" s="3"/>
      <c r="J330" s="3"/>
      <c r="K330" s="15"/>
      <c r="L330" s="12"/>
      <c r="M330" s="2"/>
      <c r="N330" s="104"/>
      <c r="P330" s="36"/>
      <c r="Q330" s="36"/>
      <c r="R330" s="39"/>
      <c r="S330" s="54"/>
    </row>
    <row r="331" spans="2:19" ht="13.5" customHeight="1" x14ac:dyDescent="0.2">
      <c r="B331" s="1"/>
      <c r="C331" s="3"/>
      <c r="D331" s="103"/>
      <c r="E331" s="2"/>
      <c r="F331" s="3"/>
      <c r="G331" s="3"/>
      <c r="H331" s="3"/>
      <c r="I331" s="3"/>
      <c r="J331" s="3"/>
      <c r="K331" s="15"/>
      <c r="L331" s="12"/>
      <c r="M331" s="2"/>
      <c r="N331" s="104"/>
      <c r="P331" s="36"/>
      <c r="Q331" s="36"/>
      <c r="R331" s="39"/>
      <c r="S331" s="54"/>
    </row>
    <row r="332" spans="2:19" ht="13.5" customHeight="1" x14ac:dyDescent="0.2">
      <c r="B332" s="1"/>
      <c r="C332" s="3"/>
      <c r="D332" s="103"/>
      <c r="E332" s="2"/>
      <c r="F332" s="3"/>
      <c r="G332" s="3"/>
      <c r="H332" s="3"/>
      <c r="I332" s="3"/>
      <c r="J332" s="3"/>
      <c r="K332" s="15"/>
      <c r="L332" s="12"/>
      <c r="M332" s="2"/>
      <c r="N332" s="104"/>
      <c r="P332" s="36"/>
      <c r="Q332" s="36"/>
      <c r="R332" s="39"/>
      <c r="S332" s="54"/>
    </row>
    <row r="333" spans="2:19" ht="13.5" customHeight="1" x14ac:dyDescent="0.2">
      <c r="B333" s="1"/>
      <c r="C333" s="3"/>
      <c r="D333" s="103"/>
      <c r="E333" s="2"/>
      <c r="F333" s="3"/>
      <c r="G333" s="3"/>
      <c r="H333" s="3"/>
      <c r="I333" s="3"/>
      <c r="J333" s="3"/>
      <c r="K333" s="15"/>
      <c r="L333" s="12"/>
      <c r="M333" s="2"/>
      <c r="N333" s="104"/>
      <c r="P333" s="36"/>
      <c r="Q333" s="36"/>
      <c r="R333" s="39"/>
      <c r="S333" s="54"/>
    </row>
    <row r="334" spans="2:19" ht="13.5" customHeight="1" x14ac:dyDescent="0.2">
      <c r="B334" s="1"/>
      <c r="C334" s="3"/>
      <c r="D334" s="103"/>
      <c r="E334" s="2"/>
      <c r="F334" s="3"/>
      <c r="G334" s="3"/>
      <c r="H334" s="3"/>
      <c r="I334" s="3"/>
      <c r="J334" s="3"/>
      <c r="K334" s="15"/>
      <c r="L334" s="12"/>
      <c r="M334" s="2"/>
      <c r="N334" s="104"/>
      <c r="P334" s="36"/>
      <c r="Q334" s="36"/>
      <c r="R334" s="39"/>
      <c r="S334" s="54"/>
    </row>
    <row r="335" spans="2:19" ht="13.5" customHeight="1" x14ac:dyDescent="0.2">
      <c r="B335" s="1"/>
      <c r="C335" s="3"/>
      <c r="D335" s="103"/>
      <c r="E335" s="2"/>
      <c r="F335" s="3"/>
      <c r="G335" s="3"/>
      <c r="H335" s="3"/>
      <c r="I335" s="3"/>
      <c r="J335" s="3"/>
      <c r="K335" s="15"/>
      <c r="L335" s="12"/>
      <c r="M335" s="2"/>
      <c r="N335" s="104"/>
      <c r="P335" s="36"/>
      <c r="Q335" s="36"/>
      <c r="R335" s="39"/>
      <c r="S335" s="54"/>
    </row>
    <row r="336" spans="2:19" ht="13.5" customHeight="1" x14ac:dyDescent="0.2">
      <c r="B336" s="1"/>
      <c r="C336" s="3"/>
      <c r="D336" s="103"/>
      <c r="E336" s="2"/>
      <c r="F336" s="3"/>
      <c r="G336" s="3"/>
      <c r="H336" s="3"/>
      <c r="I336" s="3"/>
      <c r="J336" s="3"/>
      <c r="K336" s="15"/>
      <c r="L336" s="12"/>
      <c r="M336" s="2"/>
      <c r="N336" s="104"/>
      <c r="P336" s="36"/>
      <c r="Q336" s="36"/>
      <c r="R336" s="39"/>
      <c r="S336" s="54"/>
    </row>
    <row r="337" spans="2:19" ht="13.5" customHeight="1" x14ac:dyDescent="0.2">
      <c r="B337" s="1"/>
      <c r="C337" s="3"/>
      <c r="D337" s="103"/>
      <c r="E337" s="2"/>
      <c r="F337" s="3"/>
      <c r="G337" s="3"/>
      <c r="H337" s="3"/>
      <c r="I337" s="3"/>
      <c r="J337" s="3"/>
      <c r="K337" s="15"/>
      <c r="L337" s="12"/>
      <c r="M337" s="2"/>
      <c r="N337" s="104"/>
      <c r="P337" s="36"/>
      <c r="Q337" s="36"/>
      <c r="R337" s="39"/>
      <c r="S337" s="54"/>
    </row>
    <row r="338" spans="2:19" ht="13.5" customHeight="1" x14ac:dyDescent="0.2">
      <c r="B338" s="1"/>
      <c r="C338" s="3"/>
      <c r="D338" s="103"/>
      <c r="E338" s="2"/>
      <c r="F338" s="3"/>
      <c r="G338" s="3"/>
      <c r="H338" s="3"/>
      <c r="I338" s="3"/>
      <c r="J338" s="3"/>
      <c r="K338" s="15"/>
      <c r="L338" s="12"/>
      <c r="M338" s="2"/>
      <c r="N338" s="104"/>
      <c r="P338" s="36"/>
      <c r="Q338" s="36"/>
      <c r="R338" s="39"/>
      <c r="S338" s="54"/>
    </row>
    <row r="339" spans="2:19" ht="13.5" customHeight="1" x14ac:dyDescent="0.2">
      <c r="B339" s="1"/>
      <c r="C339" s="3"/>
      <c r="D339" s="103"/>
      <c r="E339" s="2"/>
      <c r="F339" s="3"/>
      <c r="G339" s="3"/>
      <c r="H339" s="3"/>
      <c r="I339" s="3"/>
      <c r="J339" s="3"/>
      <c r="K339" s="15"/>
      <c r="L339" s="12"/>
      <c r="M339" s="2"/>
      <c r="N339" s="104"/>
      <c r="P339" s="36"/>
      <c r="Q339" s="36"/>
      <c r="R339" s="39"/>
      <c r="S339" s="54"/>
    </row>
    <row r="340" spans="2:19" ht="13.5" customHeight="1" x14ac:dyDescent="0.2">
      <c r="B340" s="1"/>
      <c r="C340" s="3"/>
      <c r="D340" s="103"/>
      <c r="E340" s="2"/>
      <c r="F340" s="3"/>
      <c r="G340" s="3"/>
      <c r="H340" s="3"/>
      <c r="I340" s="3"/>
      <c r="J340" s="3"/>
      <c r="K340" s="15"/>
      <c r="L340" s="12"/>
      <c r="M340" s="2"/>
      <c r="N340" s="104"/>
      <c r="P340" s="36"/>
      <c r="Q340" s="36"/>
      <c r="R340" s="39"/>
      <c r="S340" s="54"/>
    </row>
    <row r="341" spans="2:19" ht="13.5" customHeight="1" x14ac:dyDescent="0.2">
      <c r="B341" s="1"/>
      <c r="C341" s="3"/>
      <c r="D341" s="103"/>
      <c r="E341" s="2"/>
      <c r="F341" s="3"/>
      <c r="G341" s="3"/>
      <c r="H341" s="3"/>
      <c r="I341" s="3"/>
      <c r="J341" s="3"/>
      <c r="K341" s="15"/>
      <c r="L341" s="12"/>
      <c r="M341" s="2"/>
      <c r="N341" s="104"/>
      <c r="P341" s="36"/>
      <c r="Q341" s="36"/>
      <c r="R341" s="39"/>
      <c r="S341" s="54"/>
    </row>
    <row r="342" spans="2:19" ht="13.5" customHeight="1" x14ac:dyDescent="0.2">
      <c r="B342" s="1"/>
      <c r="C342" s="3"/>
      <c r="D342" s="103"/>
      <c r="E342" s="2"/>
      <c r="F342" s="3"/>
      <c r="G342" s="3"/>
      <c r="H342" s="3"/>
      <c r="I342" s="3"/>
      <c r="J342" s="3"/>
      <c r="K342" s="15"/>
      <c r="L342" s="12"/>
      <c r="M342" s="2"/>
      <c r="N342" s="104"/>
      <c r="P342" s="36"/>
      <c r="Q342" s="36"/>
      <c r="R342" s="39"/>
      <c r="S342" s="54"/>
    </row>
    <row r="343" spans="2:19" ht="13.5" customHeight="1" x14ac:dyDescent="0.2">
      <c r="B343" s="1"/>
      <c r="C343" s="3"/>
      <c r="D343" s="103"/>
      <c r="E343" s="2"/>
      <c r="F343" s="3"/>
      <c r="G343" s="3"/>
      <c r="H343" s="3"/>
      <c r="I343" s="3"/>
      <c r="J343" s="3"/>
      <c r="K343" s="15"/>
      <c r="L343" s="12"/>
      <c r="M343" s="2"/>
      <c r="N343" s="104"/>
      <c r="P343" s="36"/>
      <c r="Q343" s="36"/>
      <c r="R343" s="39"/>
      <c r="S343" s="54"/>
    </row>
    <row r="344" spans="2:19" ht="13.5" customHeight="1" x14ac:dyDescent="0.2">
      <c r="B344" s="1"/>
      <c r="C344" s="3"/>
      <c r="D344" s="103"/>
      <c r="E344" s="2"/>
      <c r="F344" s="3"/>
      <c r="G344" s="3"/>
      <c r="H344" s="3"/>
      <c r="I344" s="3"/>
      <c r="J344" s="3"/>
      <c r="K344" s="15"/>
      <c r="L344" s="12"/>
      <c r="M344" s="2"/>
      <c r="N344" s="104"/>
      <c r="P344" s="36"/>
      <c r="Q344" s="36"/>
      <c r="R344" s="39"/>
      <c r="S344" s="54"/>
    </row>
    <row r="345" spans="2:19" ht="13.5" customHeight="1" x14ac:dyDescent="0.2">
      <c r="B345" s="1"/>
      <c r="C345" s="3"/>
      <c r="D345" s="103"/>
      <c r="E345" s="2"/>
      <c r="F345" s="3"/>
      <c r="G345" s="3"/>
      <c r="H345" s="3"/>
      <c r="I345" s="3"/>
      <c r="J345" s="3"/>
      <c r="K345" s="15"/>
      <c r="L345" s="12"/>
      <c r="M345" s="2"/>
      <c r="N345" s="104"/>
      <c r="P345" s="36"/>
      <c r="Q345" s="36"/>
      <c r="R345" s="39"/>
      <c r="S345" s="54"/>
    </row>
    <row r="346" spans="2:19" ht="13.5" customHeight="1" x14ac:dyDescent="0.2">
      <c r="B346" s="1"/>
      <c r="C346" s="3"/>
      <c r="D346" s="103"/>
      <c r="E346" s="2"/>
      <c r="F346" s="3"/>
      <c r="G346" s="3"/>
      <c r="H346" s="3"/>
      <c r="I346" s="3"/>
      <c r="J346" s="3"/>
      <c r="K346" s="15"/>
      <c r="L346" s="12"/>
      <c r="M346" s="2"/>
      <c r="N346" s="104"/>
      <c r="P346" s="36"/>
      <c r="Q346" s="36"/>
      <c r="R346" s="39"/>
      <c r="S346" s="54"/>
    </row>
    <row r="347" spans="2:19" ht="13.5" customHeight="1" x14ac:dyDescent="0.2">
      <c r="B347" s="1"/>
      <c r="C347" s="3"/>
      <c r="D347" s="103"/>
      <c r="E347" s="2"/>
      <c r="F347" s="3"/>
      <c r="G347" s="3"/>
      <c r="H347" s="3"/>
      <c r="I347" s="3"/>
      <c r="J347" s="3"/>
      <c r="K347" s="15"/>
      <c r="L347" s="12"/>
      <c r="M347" s="2"/>
      <c r="N347" s="104"/>
      <c r="P347" s="36"/>
      <c r="Q347" s="36"/>
      <c r="R347" s="39"/>
      <c r="S347" s="54"/>
    </row>
    <row r="348" spans="2:19" ht="13.5" customHeight="1" x14ac:dyDescent="0.2">
      <c r="B348" s="1"/>
      <c r="C348" s="3"/>
      <c r="D348" s="103"/>
      <c r="E348" s="2"/>
      <c r="F348" s="3"/>
      <c r="G348" s="3"/>
      <c r="H348" s="3"/>
      <c r="I348" s="3"/>
      <c r="J348" s="3"/>
      <c r="K348" s="15"/>
      <c r="L348" s="12"/>
      <c r="M348" s="2"/>
      <c r="N348" s="104"/>
      <c r="P348" s="36"/>
      <c r="Q348" s="36"/>
      <c r="R348" s="39"/>
      <c r="S348" s="54"/>
    </row>
    <row r="349" spans="2:19" ht="13.5" customHeight="1" x14ac:dyDescent="0.2">
      <c r="B349" s="1"/>
      <c r="C349" s="3"/>
      <c r="D349" s="103"/>
      <c r="E349" s="2"/>
      <c r="F349" s="3"/>
      <c r="G349" s="3"/>
      <c r="H349" s="3"/>
      <c r="I349" s="3"/>
      <c r="J349" s="3"/>
      <c r="K349" s="15"/>
      <c r="L349" s="12"/>
      <c r="M349" s="2"/>
      <c r="N349" s="104"/>
      <c r="P349" s="36"/>
      <c r="Q349" s="36"/>
      <c r="R349" s="39"/>
      <c r="S349" s="54"/>
    </row>
    <row r="350" spans="2:19" ht="13.5" customHeight="1" x14ac:dyDescent="0.2">
      <c r="B350" s="1"/>
      <c r="C350" s="3"/>
      <c r="D350" s="103"/>
      <c r="E350" s="2"/>
      <c r="F350" s="3"/>
      <c r="G350" s="3"/>
      <c r="H350" s="3"/>
      <c r="I350" s="3"/>
      <c r="J350" s="3"/>
      <c r="K350" s="15"/>
      <c r="L350" s="12"/>
      <c r="M350" s="2"/>
      <c r="N350" s="104"/>
      <c r="P350" s="36"/>
      <c r="Q350" s="36"/>
      <c r="R350" s="39"/>
      <c r="S350" s="54"/>
    </row>
    <row r="351" spans="2:19" ht="13.5" customHeight="1" x14ac:dyDescent="0.2">
      <c r="B351" s="1"/>
      <c r="C351" s="3"/>
      <c r="D351" s="103"/>
      <c r="E351" s="2"/>
      <c r="F351" s="3"/>
      <c r="G351" s="3"/>
      <c r="H351" s="3"/>
      <c r="I351" s="3"/>
      <c r="J351" s="3"/>
      <c r="K351" s="15"/>
      <c r="L351" s="12"/>
      <c r="M351" s="2"/>
      <c r="N351" s="104"/>
      <c r="P351" s="36"/>
      <c r="Q351" s="36"/>
      <c r="R351" s="39"/>
      <c r="S351" s="54"/>
    </row>
    <row r="352" spans="2:19" ht="13.5" customHeight="1" x14ac:dyDescent="0.2">
      <c r="B352" s="1"/>
      <c r="C352" s="3"/>
      <c r="D352" s="103"/>
      <c r="E352" s="2"/>
      <c r="F352" s="3"/>
      <c r="G352" s="3"/>
      <c r="H352" s="3"/>
      <c r="I352" s="3"/>
      <c r="J352" s="3"/>
      <c r="K352" s="15"/>
      <c r="L352" s="12"/>
      <c r="M352" s="2"/>
      <c r="N352" s="104"/>
      <c r="P352" s="36"/>
      <c r="Q352" s="36"/>
      <c r="R352" s="39"/>
      <c r="S352" s="54"/>
    </row>
    <row r="353" spans="2:19" ht="13.5" customHeight="1" x14ac:dyDescent="0.2">
      <c r="B353" s="1"/>
      <c r="C353" s="3"/>
      <c r="D353" s="103"/>
      <c r="E353" s="2"/>
      <c r="F353" s="3"/>
      <c r="G353" s="3"/>
      <c r="H353" s="3"/>
      <c r="I353" s="3"/>
      <c r="J353" s="3"/>
      <c r="K353" s="15"/>
      <c r="L353" s="12"/>
      <c r="M353" s="2"/>
      <c r="N353" s="104"/>
      <c r="P353" s="36"/>
      <c r="Q353" s="36"/>
      <c r="R353" s="39"/>
      <c r="S353" s="54"/>
    </row>
    <row r="354" spans="2:19" ht="13.5" customHeight="1" x14ac:dyDescent="0.2">
      <c r="B354" s="1"/>
      <c r="C354" s="3"/>
      <c r="D354" s="103"/>
      <c r="E354" s="2"/>
      <c r="F354" s="3"/>
      <c r="G354" s="3"/>
      <c r="H354" s="3"/>
      <c r="I354" s="3"/>
      <c r="J354" s="3"/>
      <c r="K354" s="15"/>
      <c r="L354" s="12"/>
      <c r="M354" s="2"/>
      <c r="N354" s="104"/>
      <c r="P354" s="36"/>
      <c r="Q354" s="36"/>
      <c r="R354" s="39"/>
      <c r="S354" s="54"/>
    </row>
    <row r="355" spans="2:19" ht="13.5" customHeight="1" x14ac:dyDescent="0.2">
      <c r="B355" s="1"/>
      <c r="C355" s="3"/>
      <c r="D355" s="103"/>
      <c r="E355" s="2"/>
      <c r="F355" s="3"/>
      <c r="G355" s="3"/>
      <c r="H355" s="3"/>
      <c r="I355" s="3"/>
      <c r="J355" s="3"/>
      <c r="K355" s="15"/>
      <c r="L355" s="12"/>
      <c r="M355" s="2"/>
      <c r="N355" s="104"/>
      <c r="P355" s="36"/>
      <c r="Q355" s="36"/>
      <c r="R355" s="39"/>
      <c r="S355" s="54"/>
    </row>
    <row r="356" spans="2:19" ht="13.5" customHeight="1" x14ac:dyDescent="0.2">
      <c r="B356" s="1"/>
      <c r="C356" s="3"/>
      <c r="D356" s="103"/>
      <c r="E356" s="2"/>
      <c r="F356" s="3"/>
      <c r="G356" s="3"/>
      <c r="H356" s="3"/>
      <c r="I356" s="3"/>
      <c r="J356" s="3"/>
      <c r="K356" s="15"/>
      <c r="L356" s="12"/>
      <c r="M356" s="2"/>
      <c r="N356" s="104"/>
      <c r="P356" s="36"/>
      <c r="Q356" s="36"/>
      <c r="R356" s="39"/>
      <c r="S356" s="54"/>
    </row>
    <row r="357" spans="2:19" ht="13.5" customHeight="1" x14ac:dyDescent="0.2">
      <c r="B357" s="1"/>
      <c r="C357" s="3"/>
      <c r="D357" s="103"/>
      <c r="E357" s="2"/>
      <c r="F357" s="3"/>
      <c r="G357" s="3"/>
      <c r="H357" s="3"/>
      <c r="I357" s="3"/>
      <c r="J357" s="3"/>
      <c r="K357" s="15"/>
      <c r="L357" s="12"/>
      <c r="M357" s="2"/>
      <c r="N357" s="104"/>
      <c r="P357" s="36"/>
      <c r="Q357" s="36"/>
      <c r="R357" s="39"/>
      <c r="S357" s="54"/>
    </row>
    <row r="358" spans="2:19" ht="13.5" customHeight="1" x14ac:dyDescent="0.2">
      <c r="B358" s="1"/>
      <c r="C358" s="3"/>
      <c r="D358" s="103"/>
      <c r="E358" s="2"/>
      <c r="F358" s="3"/>
      <c r="G358" s="3"/>
      <c r="H358" s="3"/>
      <c r="I358" s="3"/>
      <c r="J358" s="3"/>
      <c r="K358" s="15"/>
      <c r="L358" s="12"/>
      <c r="M358" s="2"/>
      <c r="N358" s="104"/>
      <c r="P358" s="36"/>
      <c r="Q358" s="36"/>
      <c r="R358" s="39"/>
      <c r="S358" s="54"/>
    </row>
    <row r="359" spans="2:19" ht="13.5" customHeight="1" x14ac:dyDescent="0.2">
      <c r="B359" s="1"/>
      <c r="C359" s="3"/>
      <c r="D359" s="103"/>
      <c r="E359" s="2"/>
      <c r="F359" s="3"/>
      <c r="G359" s="3"/>
      <c r="H359" s="3"/>
      <c r="I359" s="3"/>
      <c r="J359" s="3"/>
      <c r="K359" s="15"/>
      <c r="L359" s="12"/>
      <c r="M359" s="2"/>
      <c r="N359" s="104"/>
      <c r="P359" s="36"/>
      <c r="Q359" s="36"/>
      <c r="R359" s="39"/>
      <c r="S359" s="54"/>
    </row>
    <row r="360" spans="2:19" ht="13.5" customHeight="1" x14ac:dyDescent="0.2">
      <c r="B360" s="1"/>
      <c r="C360" s="3"/>
      <c r="D360" s="103"/>
      <c r="E360" s="2"/>
      <c r="F360" s="3"/>
      <c r="G360" s="3"/>
      <c r="H360" s="3"/>
      <c r="I360" s="3"/>
      <c r="J360" s="3"/>
      <c r="K360" s="15"/>
      <c r="L360" s="12"/>
      <c r="M360" s="2"/>
      <c r="N360" s="104"/>
      <c r="P360" s="36"/>
      <c r="Q360" s="36"/>
      <c r="R360" s="39"/>
      <c r="S360" s="54"/>
    </row>
    <row r="361" spans="2:19" ht="13.5" customHeight="1" x14ac:dyDescent="0.2">
      <c r="B361" s="1"/>
      <c r="C361" s="3"/>
      <c r="D361" s="103"/>
      <c r="E361" s="2"/>
      <c r="F361" s="3"/>
      <c r="G361" s="3"/>
      <c r="H361" s="3"/>
      <c r="I361" s="3"/>
      <c r="J361" s="3"/>
      <c r="K361" s="15"/>
      <c r="L361" s="12"/>
      <c r="M361" s="2"/>
      <c r="N361" s="104"/>
      <c r="P361" s="36"/>
      <c r="Q361" s="36"/>
      <c r="R361" s="39"/>
      <c r="S361" s="54"/>
    </row>
    <row r="362" spans="2:19" ht="13.5" customHeight="1" x14ac:dyDescent="0.2">
      <c r="B362" s="1"/>
      <c r="C362" s="3"/>
      <c r="D362" s="103"/>
      <c r="E362" s="2"/>
      <c r="F362" s="3"/>
      <c r="G362" s="3"/>
      <c r="H362" s="3"/>
      <c r="I362" s="3"/>
      <c r="J362" s="3"/>
      <c r="K362" s="15"/>
      <c r="L362" s="12"/>
      <c r="M362" s="2"/>
      <c r="N362" s="104"/>
      <c r="P362" s="36"/>
      <c r="Q362" s="36"/>
      <c r="R362" s="39"/>
      <c r="S362" s="54"/>
    </row>
    <row r="363" spans="2:19" ht="13.5" customHeight="1" x14ac:dyDescent="0.2">
      <c r="B363" s="1"/>
      <c r="C363" s="3"/>
      <c r="D363" s="103"/>
      <c r="E363" s="2"/>
      <c r="F363" s="3"/>
      <c r="G363" s="3"/>
      <c r="H363" s="3"/>
      <c r="I363" s="3"/>
      <c r="J363" s="3"/>
      <c r="K363" s="15"/>
      <c r="L363" s="12"/>
      <c r="M363" s="2"/>
      <c r="N363" s="104"/>
      <c r="P363" s="36"/>
      <c r="Q363" s="36"/>
      <c r="R363" s="39"/>
      <c r="S363" s="54"/>
    </row>
    <row r="364" spans="2:19" ht="13.5" customHeight="1" x14ac:dyDescent="0.2">
      <c r="B364" s="1"/>
      <c r="C364" s="3"/>
      <c r="D364" s="103"/>
      <c r="E364" s="2"/>
      <c r="F364" s="3"/>
      <c r="G364" s="3"/>
      <c r="H364" s="3"/>
      <c r="I364" s="3"/>
      <c r="J364" s="3"/>
      <c r="K364" s="15"/>
      <c r="L364" s="12"/>
      <c r="M364" s="2"/>
      <c r="N364" s="104"/>
      <c r="P364" s="36"/>
      <c r="Q364" s="36"/>
      <c r="R364" s="39"/>
      <c r="S364" s="54"/>
    </row>
    <row r="365" spans="2:19" ht="13.5" customHeight="1" x14ac:dyDescent="0.2">
      <c r="B365" s="1"/>
      <c r="C365" s="3"/>
      <c r="D365" s="103"/>
      <c r="E365" s="2"/>
      <c r="F365" s="3"/>
      <c r="G365" s="3"/>
      <c r="H365" s="3"/>
      <c r="I365" s="3"/>
      <c r="J365" s="3"/>
      <c r="K365" s="15"/>
      <c r="L365" s="12"/>
      <c r="M365" s="2"/>
      <c r="N365" s="104"/>
      <c r="P365" s="36"/>
      <c r="Q365" s="36"/>
      <c r="R365" s="39"/>
      <c r="S365" s="54"/>
    </row>
    <row r="366" spans="2:19" ht="13.5" customHeight="1" x14ac:dyDescent="0.2">
      <c r="B366" s="1"/>
      <c r="C366" s="3"/>
      <c r="D366" s="103"/>
      <c r="E366" s="2"/>
      <c r="F366" s="3"/>
      <c r="G366" s="3"/>
      <c r="H366" s="3"/>
      <c r="I366" s="3"/>
      <c r="J366" s="3"/>
      <c r="K366" s="15"/>
      <c r="L366" s="12"/>
      <c r="M366" s="2"/>
      <c r="N366" s="104"/>
      <c r="P366" s="36"/>
      <c r="Q366" s="36"/>
      <c r="R366" s="39"/>
      <c r="S366" s="54"/>
    </row>
    <row r="367" spans="2:19" ht="13.5" customHeight="1" x14ac:dyDescent="0.2">
      <c r="B367" s="1"/>
      <c r="C367" s="3"/>
      <c r="D367" s="103"/>
      <c r="E367" s="2"/>
      <c r="F367" s="3"/>
      <c r="G367" s="3"/>
      <c r="H367" s="3"/>
      <c r="I367" s="3"/>
      <c r="J367" s="3"/>
      <c r="K367" s="15"/>
      <c r="L367" s="12"/>
      <c r="M367" s="2"/>
      <c r="N367" s="104"/>
      <c r="P367" s="36"/>
      <c r="Q367" s="36"/>
      <c r="R367" s="39"/>
      <c r="S367" s="54"/>
    </row>
    <row r="368" spans="2:19" ht="13.5" customHeight="1" x14ac:dyDescent="0.2">
      <c r="B368" s="1"/>
      <c r="C368" s="3"/>
      <c r="D368" s="103"/>
      <c r="E368" s="2"/>
      <c r="F368" s="3"/>
      <c r="G368" s="3"/>
      <c r="H368" s="3"/>
      <c r="I368" s="3"/>
      <c r="J368" s="3"/>
      <c r="K368" s="15"/>
      <c r="L368" s="12"/>
      <c r="M368" s="2"/>
      <c r="N368" s="104"/>
      <c r="P368" s="36"/>
      <c r="Q368" s="36"/>
      <c r="R368" s="39"/>
      <c r="S368" s="54"/>
    </row>
    <row r="369" spans="2:19" ht="13.5" customHeight="1" x14ac:dyDescent="0.2">
      <c r="B369" s="1"/>
      <c r="C369" s="3"/>
      <c r="D369" s="103"/>
      <c r="E369" s="2"/>
      <c r="F369" s="3"/>
      <c r="G369" s="3"/>
      <c r="H369" s="3"/>
      <c r="I369" s="3"/>
      <c r="J369" s="3"/>
      <c r="K369" s="15"/>
      <c r="L369" s="12"/>
      <c r="M369" s="2"/>
      <c r="N369" s="104"/>
      <c r="P369" s="36"/>
      <c r="Q369" s="36"/>
      <c r="R369" s="39"/>
      <c r="S369" s="54"/>
    </row>
    <row r="370" spans="2:19" ht="13.5" customHeight="1" x14ac:dyDescent="0.2">
      <c r="B370" s="1"/>
      <c r="C370" s="3"/>
      <c r="D370" s="103"/>
      <c r="E370" s="2"/>
      <c r="F370" s="3"/>
      <c r="G370" s="3"/>
      <c r="H370" s="3"/>
      <c r="I370" s="3"/>
      <c r="J370" s="3"/>
      <c r="K370" s="15"/>
      <c r="L370" s="12"/>
      <c r="M370" s="2"/>
      <c r="N370" s="104"/>
      <c r="P370" s="36"/>
      <c r="Q370" s="36"/>
      <c r="R370" s="39"/>
      <c r="S370" s="54"/>
    </row>
    <row r="371" spans="2:19" ht="13.5" customHeight="1" x14ac:dyDescent="0.2">
      <c r="B371" s="1"/>
      <c r="C371" s="3"/>
      <c r="D371" s="103"/>
      <c r="E371" s="2"/>
      <c r="F371" s="3"/>
      <c r="G371" s="3"/>
      <c r="H371" s="3"/>
      <c r="I371" s="3"/>
      <c r="J371" s="3"/>
      <c r="K371" s="15"/>
      <c r="L371" s="12"/>
      <c r="M371" s="2"/>
      <c r="N371" s="104"/>
      <c r="P371" s="36"/>
      <c r="Q371" s="36"/>
      <c r="R371" s="39"/>
      <c r="S371" s="54"/>
    </row>
    <row r="372" spans="2:19" ht="13.5" customHeight="1" x14ac:dyDescent="0.2">
      <c r="B372" s="1"/>
      <c r="C372" s="3"/>
      <c r="D372" s="103"/>
      <c r="E372" s="2"/>
      <c r="F372" s="3"/>
      <c r="G372" s="3"/>
      <c r="H372" s="3"/>
      <c r="I372" s="3"/>
      <c r="J372" s="3"/>
      <c r="K372" s="15"/>
      <c r="L372" s="12"/>
      <c r="M372" s="2"/>
      <c r="N372" s="104"/>
      <c r="P372" s="36"/>
      <c r="Q372" s="36"/>
      <c r="R372" s="39"/>
      <c r="S372" s="54"/>
    </row>
    <row r="373" spans="2:19" ht="13.5" customHeight="1" x14ac:dyDescent="0.2">
      <c r="B373" s="1"/>
      <c r="C373" s="3"/>
      <c r="D373" s="103"/>
      <c r="E373" s="2"/>
      <c r="F373" s="3"/>
      <c r="G373" s="3"/>
      <c r="H373" s="3"/>
      <c r="I373" s="3"/>
      <c r="J373" s="3"/>
      <c r="K373" s="15"/>
      <c r="L373" s="12"/>
      <c r="M373" s="2"/>
      <c r="N373" s="104"/>
      <c r="P373" s="36"/>
      <c r="Q373" s="36"/>
      <c r="R373" s="39"/>
      <c r="S373" s="54"/>
    </row>
    <row r="374" spans="2:19" ht="13.5" customHeight="1" x14ac:dyDescent="0.2">
      <c r="B374" s="1"/>
      <c r="C374" s="3"/>
      <c r="D374" s="103"/>
      <c r="E374" s="2"/>
      <c r="F374" s="3"/>
      <c r="G374" s="3"/>
      <c r="H374" s="3"/>
      <c r="I374" s="3"/>
      <c r="J374" s="3"/>
      <c r="K374" s="15"/>
      <c r="L374" s="12"/>
      <c r="M374" s="2"/>
      <c r="N374" s="104"/>
      <c r="P374" s="36"/>
      <c r="Q374" s="36"/>
      <c r="R374" s="39"/>
      <c r="S374" s="54"/>
    </row>
    <row r="375" spans="2:19" ht="13.5" customHeight="1" x14ac:dyDescent="0.2">
      <c r="B375" s="1"/>
      <c r="C375" s="3"/>
      <c r="D375" s="103"/>
      <c r="E375" s="2"/>
      <c r="F375" s="3"/>
      <c r="G375" s="3"/>
      <c r="H375" s="3"/>
      <c r="I375" s="3"/>
      <c r="J375" s="3"/>
      <c r="K375" s="15"/>
      <c r="L375" s="12"/>
      <c r="M375" s="2"/>
      <c r="N375" s="104"/>
      <c r="P375" s="36"/>
      <c r="Q375" s="36"/>
      <c r="R375" s="39"/>
      <c r="S375" s="54"/>
    </row>
    <row r="376" spans="2:19" ht="13.5" customHeight="1" x14ac:dyDescent="0.2">
      <c r="B376" s="1"/>
      <c r="C376" s="3"/>
      <c r="D376" s="103"/>
      <c r="E376" s="2"/>
      <c r="F376" s="3"/>
      <c r="G376" s="3"/>
      <c r="H376" s="3"/>
      <c r="I376" s="3"/>
      <c r="J376" s="3"/>
      <c r="K376" s="15"/>
      <c r="L376" s="12"/>
      <c r="M376" s="2"/>
      <c r="N376" s="104"/>
      <c r="P376" s="36"/>
      <c r="Q376" s="36"/>
      <c r="R376" s="39"/>
      <c r="S376" s="54"/>
    </row>
    <row r="377" spans="2:19" ht="13.5" customHeight="1" x14ac:dyDescent="0.2">
      <c r="B377" s="1"/>
      <c r="C377" s="3"/>
      <c r="D377" s="103"/>
      <c r="E377" s="2"/>
      <c r="F377" s="3"/>
      <c r="G377" s="3"/>
      <c r="H377" s="3"/>
      <c r="I377" s="3"/>
      <c r="J377" s="3"/>
      <c r="K377" s="15"/>
      <c r="L377" s="12"/>
      <c r="M377" s="2"/>
      <c r="N377" s="104"/>
      <c r="P377" s="36"/>
      <c r="Q377" s="36"/>
      <c r="R377" s="39"/>
      <c r="S377" s="54"/>
    </row>
    <row r="378" spans="2:19" ht="13.5" customHeight="1" x14ac:dyDescent="0.2">
      <c r="B378" s="1"/>
      <c r="C378" s="3"/>
      <c r="D378" s="103"/>
      <c r="E378" s="2"/>
      <c r="F378" s="3"/>
      <c r="G378" s="3"/>
      <c r="H378" s="3"/>
      <c r="I378" s="3"/>
      <c r="J378" s="3"/>
      <c r="K378" s="15"/>
      <c r="L378" s="12"/>
      <c r="M378" s="2"/>
      <c r="N378" s="104"/>
      <c r="P378" s="36"/>
      <c r="Q378" s="36"/>
      <c r="R378" s="39"/>
      <c r="S378" s="54"/>
    </row>
    <row r="379" spans="2:19" ht="13.5" customHeight="1" x14ac:dyDescent="0.2">
      <c r="B379" s="1"/>
      <c r="C379" s="3"/>
      <c r="D379" s="103"/>
      <c r="E379" s="2"/>
      <c r="F379" s="3"/>
      <c r="G379" s="3"/>
      <c r="H379" s="3"/>
      <c r="I379" s="3"/>
      <c r="J379" s="3"/>
      <c r="K379" s="15"/>
      <c r="L379" s="12"/>
      <c r="M379" s="2"/>
      <c r="N379" s="104"/>
      <c r="P379" s="36"/>
      <c r="Q379" s="36"/>
      <c r="R379" s="39"/>
      <c r="S379" s="54"/>
    </row>
    <row r="380" spans="2:19" ht="13.5" customHeight="1" x14ac:dyDescent="0.2">
      <c r="B380" s="1"/>
      <c r="C380" s="3"/>
      <c r="D380" s="103"/>
      <c r="E380" s="2"/>
      <c r="F380" s="3"/>
      <c r="G380" s="3"/>
      <c r="H380" s="3"/>
      <c r="I380" s="3"/>
      <c r="J380" s="3"/>
      <c r="K380" s="15"/>
      <c r="L380" s="12"/>
      <c r="M380" s="2"/>
      <c r="N380" s="104"/>
      <c r="P380" s="36"/>
      <c r="Q380" s="36"/>
      <c r="R380" s="39"/>
      <c r="S380" s="54"/>
    </row>
    <row r="381" spans="2:19" ht="13.5" customHeight="1" x14ac:dyDescent="0.2">
      <c r="B381" s="1"/>
      <c r="C381" s="3"/>
      <c r="D381" s="103"/>
      <c r="E381" s="2"/>
      <c r="F381" s="3"/>
      <c r="G381" s="3"/>
      <c r="H381" s="3"/>
      <c r="I381" s="3"/>
      <c r="J381" s="3"/>
      <c r="K381" s="15"/>
      <c r="L381" s="12"/>
      <c r="M381" s="2"/>
      <c r="N381" s="104"/>
      <c r="P381" s="36"/>
      <c r="Q381" s="36"/>
      <c r="R381" s="39"/>
      <c r="S381" s="54"/>
    </row>
    <row r="382" spans="2:19" ht="13.5" customHeight="1" x14ac:dyDescent="0.2">
      <c r="B382" s="1"/>
      <c r="C382" s="3"/>
      <c r="D382" s="103"/>
      <c r="E382" s="2"/>
      <c r="F382" s="3"/>
      <c r="G382" s="3"/>
      <c r="H382" s="3"/>
      <c r="I382" s="3"/>
      <c r="J382" s="3"/>
      <c r="K382" s="15"/>
      <c r="L382" s="12"/>
      <c r="M382" s="2"/>
      <c r="N382" s="104"/>
      <c r="P382" s="36"/>
      <c r="Q382" s="36"/>
      <c r="R382" s="39"/>
      <c r="S382" s="54"/>
    </row>
    <row r="383" spans="2:19" ht="13.5" customHeight="1" x14ac:dyDescent="0.2">
      <c r="B383" s="1"/>
      <c r="C383" s="3"/>
      <c r="D383" s="103"/>
      <c r="E383" s="2"/>
      <c r="F383" s="3"/>
      <c r="G383" s="3"/>
      <c r="H383" s="3"/>
      <c r="I383" s="3"/>
      <c r="J383" s="3"/>
      <c r="K383" s="15"/>
      <c r="L383" s="12"/>
      <c r="M383" s="2"/>
      <c r="N383" s="104"/>
      <c r="P383" s="36"/>
      <c r="Q383" s="36"/>
      <c r="R383" s="39"/>
      <c r="S383" s="54"/>
    </row>
    <row r="384" spans="2:19" ht="13.5" customHeight="1" x14ac:dyDescent="0.2">
      <c r="B384" s="1"/>
      <c r="C384" s="3"/>
      <c r="D384" s="103"/>
      <c r="E384" s="2"/>
      <c r="F384" s="3"/>
      <c r="G384" s="3"/>
      <c r="H384" s="3"/>
      <c r="I384" s="3"/>
      <c r="J384" s="3"/>
      <c r="K384" s="15"/>
      <c r="L384" s="12"/>
      <c r="M384" s="2"/>
      <c r="N384" s="104"/>
      <c r="P384" s="36"/>
      <c r="Q384" s="36"/>
      <c r="R384" s="39"/>
      <c r="S384" s="54"/>
    </row>
    <row r="385" spans="2:19" ht="13.5" customHeight="1" x14ac:dyDescent="0.2">
      <c r="B385" s="1"/>
      <c r="C385" s="3"/>
      <c r="D385" s="103"/>
      <c r="E385" s="2"/>
      <c r="F385" s="3"/>
      <c r="G385" s="3"/>
      <c r="H385" s="3"/>
      <c r="I385" s="3"/>
      <c r="J385" s="3"/>
      <c r="K385" s="15"/>
      <c r="L385" s="12"/>
      <c r="M385" s="2"/>
      <c r="N385" s="104"/>
      <c r="P385" s="36"/>
      <c r="Q385" s="36"/>
      <c r="R385" s="39"/>
      <c r="S385" s="54"/>
    </row>
    <row r="386" spans="2:19" ht="13.5" customHeight="1" x14ac:dyDescent="0.2">
      <c r="B386" s="1"/>
      <c r="C386" s="3"/>
      <c r="D386" s="103"/>
      <c r="E386" s="2"/>
      <c r="F386" s="3"/>
      <c r="G386" s="3"/>
      <c r="H386" s="3"/>
      <c r="I386" s="3"/>
      <c r="J386" s="3"/>
      <c r="K386" s="15"/>
      <c r="L386" s="12"/>
      <c r="M386" s="2"/>
      <c r="N386" s="104"/>
      <c r="P386" s="36"/>
      <c r="Q386" s="36"/>
      <c r="R386" s="39"/>
      <c r="S386" s="54"/>
    </row>
    <row r="387" spans="2:19" ht="13.5" customHeight="1" x14ac:dyDescent="0.2">
      <c r="B387" s="1"/>
      <c r="C387" s="3"/>
      <c r="D387" s="103"/>
      <c r="E387" s="2"/>
      <c r="F387" s="3"/>
      <c r="G387" s="3"/>
      <c r="H387" s="3"/>
      <c r="I387" s="3"/>
      <c r="J387" s="3"/>
      <c r="K387" s="15"/>
      <c r="L387" s="12"/>
      <c r="M387" s="2"/>
      <c r="N387" s="104"/>
      <c r="P387" s="36"/>
      <c r="Q387" s="36"/>
      <c r="R387" s="39"/>
      <c r="S387" s="54"/>
    </row>
    <row r="388" spans="2:19" ht="13.5" customHeight="1" x14ac:dyDescent="0.2">
      <c r="B388" s="1"/>
      <c r="C388" s="3"/>
      <c r="D388" s="103"/>
      <c r="E388" s="2"/>
      <c r="F388" s="3"/>
      <c r="G388" s="3"/>
      <c r="H388" s="3"/>
      <c r="I388" s="3"/>
      <c r="J388" s="3"/>
      <c r="K388" s="15"/>
      <c r="L388" s="12"/>
      <c r="M388" s="2"/>
      <c r="N388" s="104"/>
      <c r="P388" s="36"/>
      <c r="Q388" s="36"/>
      <c r="R388" s="39"/>
      <c r="S388" s="54"/>
    </row>
    <row r="389" spans="2:19" ht="13.5" customHeight="1" x14ac:dyDescent="0.2">
      <c r="B389" s="1"/>
      <c r="C389" s="3"/>
      <c r="D389" s="103"/>
      <c r="E389" s="2"/>
      <c r="F389" s="3"/>
      <c r="G389" s="3"/>
      <c r="H389" s="3"/>
      <c r="I389" s="3"/>
      <c r="J389" s="3"/>
      <c r="K389" s="15"/>
      <c r="L389" s="12"/>
      <c r="M389" s="2"/>
      <c r="N389" s="104"/>
      <c r="P389" s="36"/>
      <c r="Q389" s="36"/>
      <c r="R389" s="39"/>
      <c r="S389" s="54"/>
    </row>
    <row r="390" spans="2:19" ht="13.5" customHeight="1" x14ac:dyDescent="0.2">
      <c r="B390" s="1"/>
      <c r="C390" s="3"/>
      <c r="D390" s="103"/>
      <c r="E390" s="2"/>
      <c r="F390" s="3"/>
      <c r="G390" s="3"/>
      <c r="H390" s="3"/>
      <c r="I390" s="3"/>
      <c r="J390" s="3"/>
      <c r="K390" s="15"/>
      <c r="L390" s="12"/>
      <c r="M390" s="2"/>
      <c r="N390" s="104"/>
      <c r="P390" s="36"/>
      <c r="Q390" s="36"/>
      <c r="R390" s="39"/>
      <c r="S390" s="54"/>
    </row>
    <row r="391" spans="2:19" ht="13.5" customHeight="1" x14ac:dyDescent="0.2">
      <c r="B391" s="1"/>
      <c r="C391" s="3"/>
      <c r="D391" s="103"/>
      <c r="E391" s="2"/>
      <c r="F391" s="3"/>
      <c r="G391" s="3"/>
      <c r="H391" s="3"/>
      <c r="I391" s="3"/>
      <c r="J391" s="3"/>
      <c r="K391" s="15"/>
      <c r="L391" s="12"/>
      <c r="M391" s="2"/>
      <c r="N391" s="104"/>
      <c r="P391" s="36"/>
      <c r="Q391" s="36"/>
      <c r="R391" s="39"/>
      <c r="S391" s="54"/>
    </row>
    <row r="392" spans="2:19" ht="13.5" customHeight="1" x14ac:dyDescent="0.2">
      <c r="B392" s="1"/>
      <c r="C392" s="3"/>
      <c r="D392" s="103"/>
      <c r="E392" s="2"/>
      <c r="F392" s="3"/>
      <c r="G392" s="3"/>
      <c r="H392" s="3"/>
      <c r="I392" s="3"/>
      <c r="J392" s="3"/>
      <c r="K392" s="15"/>
      <c r="L392" s="12"/>
      <c r="M392" s="2"/>
      <c r="N392" s="104"/>
      <c r="P392" s="36"/>
      <c r="Q392" s="36"/>
      <c r="R392" s="39"/>
      <c r="S392" s="54"/>
    </row>
    <row r="393" spans="2:19" ht="13.5" customHeight="1" x14ac:dyDescent="0.2">
      <c r="B393" s="1"/>
      <c r="C393" s="3"/>
      <c r="D393" s="103"/>
      <c r="E393" s="2"/>
      <c r="F393" s="3"/>
      <c r="G393" s="3"/>
      <c r="H393" s="3"/>
      <c r="I393" s="3"/>
      <c r="J393" s="3"/>
      <c r="K393" s="15"/>
      <c r="L393" s="12"/>
      <c r="M393" s="2"/>
      <c r="N393" s="104"/>
      <c r="P393" s="36"/>
      <c r="Q393" s="36"/>
      <c r="R393" s="39"/>
      <c r="S393" s="54"/>
    </row>
    <row r="394" spans="2:19" ht="13.5" customHeight="1" x14ac:dyDescent="0.2">
      <c r="B394" s="1"/>
      <c r="C394" s="3"/>
      <c r="D394" s="103"/>
      <c r="E394" s="2"/>
      <c r="F394" s="3"/>
      <c r="G394" s="3"/>
      <c r="H394" s="3"/>
      <c r="I394" s="3"/>
      <c r="J394" s="3"/>
      <c r="K394" s="15"/>
      <c r="L394" s="12"/>
      <c r="M394" s="2"/>
      <c r="N394" s="104"/>
      <c r="P394" s="36"/>
      <c r="Q394" s="36"/>
      <c r="R394" s="39"/>
      <c r="S394" s="54"/>
    </row>
    <row r="395" spans="2:19" ht="13.5" customHeight="1" x14ac:dyDescent="0.2">
      <c r="B395" s="1"/>
      <c r="C395" s="3"/>
      <c r="D395" s="103"/>
      <c r="E395" s="2"/>
      <c r="F395" s="3"/>
      <c r="G395" s="3"/>
      <c r="H395" s="3"/>
      <c r="I395" s="3"/>
      <c r="J395" s="3"/>
      <c r="K395" s="15"/>
      <c r="L395" s="12"/>
      <c r="M395" s="2"/>
      <c r="N395" s="104"/>
      <c r="P395" s="36"/>
      <c r="Q395" s="36"/>
      <c r="R395" s="39"/>
      <c r="S395" s="54"/>
    </row>
    <row r="396" spans="2:19" ht="13.5" customHeight="1" x14ac:dyDescent="0.2">
      <c r="B396" s="1"/>
      <c r="C396" s="3"/>
      <c r="D396" s="103"/>
      <c r="E396" s="2"/>
      <c r="F396" s="3"/>
      <c r="G396" s="3"/>
      <c r="H396" s="3"/>
      <c r="I396" s="3"/>
      <c r="J396" s="3"/>
      <c r="K396" s="15"/>
      <c r="L396" s="12"/>
      <c r="M396" s="2"/>
      <c r="N396" s="104"/>
      <c r="P396" s="36"/>
      <c r="Q396" s="36"/>
      <c r="R396" s="39"/>
      <c r="S396" s="54"/>
    </row>
    <row r="397" spans="2:19" ht="13.5" customHeight="1" x14ac:dyDescent="0.2">
      <c r="B397" s="1"/>
      <c r="C397" s="3"/>
      <c r="D397" s="103"/>
      <c r="E397" s="2"/>
      <c r="F397" s="3"/>
      <c r="G397" s="3"/>
      <c r="H397" s="3"/>
      <c r="I397" s="3"/>
      <c r="J397" s="3"/>
      <c r="K397" s="15"/>
      <c r="L397" s="12"/>
      <c r="M397" s="2"/>
      <c r="N397" s="104"/>
      <c r="P397" s="36"/>
      <c r="Q397" s="36"/>
      <c r="R397" s="39"/>
      <c r="S397" s="54"/>
    </row>
    <row r="398" spans="2:19" ht="13.5" customHeight="1" x14ac:dyDescent="0.2">
      <c r="B398" s="1"/>
      <c r="C398" s="3"/>
      <c r="D398" s="103"/>
      <c r="E398" s="2"/>
      <c r="F398" s="3"/>
      <c r="G398" s="3"/>
      <c r="H398" s="3"/>
      <c r="I398" s="3"/>
      <c r="J398" s="3"/>
      <c r="K398" s="15"/>
      <c r="L398" s="12"/>
      <c r="M398" s="2"/>
      <c r="N398" s="104"/>
      <c r="P398" s="36"/>
      <c r="Q398" s="36"/>
      <c r="R398" s="39"/>
      <c r="S398" s="54"/>
    </row>
    <row r="399" spans="2:19" ht="13.5" customHeight="1" x14ac:dyDescent="0.2">
      <c r="B399" s="1"/>
      <c r="C399" s="3"/>
      <c r="D399" s="103"/>
      <c r="E399" s="2"/>
      <c r="F399" s="3"/>
      <c r="G399" s="3"/>
      <c r="H399" s="3"/>
      <c r="I399" s="3"/>
      <c r="J399" s="3"/>
      <c r="K399" s="15"/>
      <c r="L399" s="12"/>
      <c r="M399" s="2"/>
      <c r="N399" s="104"/>
      <c r="P399" s="36"/>
      <c r="Q399" s="36"/>
      <c r="R399" s="39"/>
      <c r="S399" s="54"/>
    </row>
    <row r="400" spans="2:19" ht="13.5" customHeight="1" x14ac:dyDescent="0.2">
      <c r="B400" s="1"/>
      <c r="C400" s="3"/>
      <c r="D400" s="103"/>
      <c r="E400" s="2"/>
      <c r="F400" s="3"/>
      <c r="G400" s="3"/>
      <c r="H400" s="3"/>
      <c r="I400" s="3"/>
      <c r="J400" s="3"/>
      <c r="K400" s="15"/>
      <c r="L400" s="12"/>
      <c r="M400" s="2"/>
      <c r="N400" s="104"/>
      <c r="P400" s="36"/>
      <c r="Q400" s="36"/>
      <c r="R400" s="39"/>
      <c r="S400" s="54"/>
    </row>
    <row r="401" spans="2:19" ht="13.5" customHeight="1" x14ac:dyDescent="0.2">
      <c r="B401" s="1"/>
      <c r="C401" s="3"/>
      <c r="D401" s="103"/>
      <c r="E401" s="2"/>
      <c r="F401" s="3"/>
      <c r="G401" s="3"/>
      <c r="H401" s="3"/>
      <c r="I401" s="3"/>
      <c r="J401" s="3"/>
      <c r="K401" s="15"/>
      <c r="L401" s="12"/>
      <c r="M401" s="2"/>
      <c r="N401" s="104"/>
      <c r="P401" s="36"/>
      <c r="Q401" s="36"/>
      <c r="R401" s="39"/>
      <c r="S401" s="54"/>
    </row>
    <row r="402" spans="2:19" ht="13.5" customHeight="1" x14ac:dyDescent="0.2">
      <c r="B402" s="1"/>
      <c r="C402" s="3"/>
      <c r="D402" s="103"/>
      <c r="E402" s="2"/>
      <c r="F402" s="3"/>
      <c r="G402" s="3"/>
      <c r="H402" s="3"/>
      <c r="I402" s="3"/>
      <c r="J402" s="3"/>
      <c r="K402" s="15"/>
      <c r="L402" s="12"/>
      <c r="M402" s="2"/>
      <c r="N402" s="104"/>
      <c r="P402" s="36"/>
      <c r="Q402" s="36"/>
      <c r="R402" s="39"/>
      <c r="S402" s="54"/>
    </row>
    <row r="403" spans="2:19" ht="13.5" customHeight="1" x14ac:dyDescent="0.2">
      <c r="B403" s="1"/>
      <c r="C403" s="3"/>
      <c r="D403" s="103"/>
      <c r="E403" s="2"/>
      <c r="F403" s="3"/>
      <c r="G403" s="3"/>
      <c r="H403" s="3"/>
      <c r="I403" s="3"/>
      <c r="J403" s="3"/>
      <c r="K403" s="15"/>
      <c r="L403" s="12"/>
      <c r="M403" s="2"/>
      <c r="N403" s="104"/>
      <c r="P403" s="36"/>
      <c r="Q403" s="36"/>
      <c r="R403" s="39"/>
      <c r="S403" s="54"/>
    </row>
    <row r="404" spans="2:19" ht="13.5" customHeight="1" x14ac:dyDescent="0.2">
      <c r="B404" s="1"/>
      <c r="C404" s="3"/>
      <c r="D404" s="103"/>
      <c r="E404" s="2"/>
      <c r="F404" s="3"/>
      <c r="G404" s="3"/>
      <c r="H404" s="3"/>
      <c r="I404" s="3"/>
      <c r="J404" s="3"/>
      <c r="K404" s="15"/>
      <c r="L404" s="12"/>
      <c r="M404" s="2"/>
      <c r="N404" s="104"/>
      <c r="P404" s="36"/>
      <c r="Q404" s="36"/>
      <c r="R404" s="39"/>
      <c r="S404" s="54"/>
    </row>
    <row r="405" spans="2:19" ht="13.5" customHeight="1" x14ac:dyDescent="0.2">
      <c r="B405" s="1"/>
      <c r="C405" s="3"/>
      <c r="D405" s="103"/>
      <c r="E405" s="2"/>
      <c r="F405" s="3"/>
      <c r="G405" s="3"/>
      <c r="H405" s="3"/>
      <c r="I405" s="3"/>
      <c r="J405" s="3"/>
      <c r="K405" s="15"/>
      <c r="L405" s="12"/>
      <c r="M405" s="2"/>
      <c r="N405" s="104"/>
      <c r="P405" s="36"/>
      <c r="Q405" s="36"/>
      <c r="R405" s="39"/>
      <c r="S405" s="54"/>
    </row>
    <row r="406" spans="2:19" ht="13.5" customHeight="1" x14ac:dyDescent="0.2">
      <c r="B406" s="1"/>
      <c r="C406" s="3"/>
      <c r="D406" s="103"/>
      <c r="E406" s="2"/>
      <c r="F406" s="3"/>
      <c r="G406" s="3"/>
      <c r="H406" s="3"/>
      <c r="I406" s="3"/>
      <c r="J406" s="3"/>
      <c r="K406" s="15"/>
      <c r="L406" s="12"/>
      <c r="M406" s="2"/>
      <c r="N406" s="104"/>
      <c r="P406" s="36"/>
      <c r="Q406" s="36"/>
      <c r="R406" s="39"/>
      <c r="S406" s="54"/>
    </row>
    <row r="407" spans="2:19" ht="13.5" customHeight="1" x14ac:dyDescent="0.2">
      <c r="B407" s="1"/>
      <c r="C407" s="3"/>
      <c r="D407" s="103"/>
      <c r="E407" s="2"/>
      <c r="F407" s="3"/>
      <c r="G407" s="3"/>
      <c r="H407" s="3"/>
      <c r="I407" s="3"/>
      <c r="J407" s="3"/>
      <c r="K407" s="15"/>
      <c r="L407" s="12"/>
      <c r="M407" s="2"/>
      <c r="N407" s="104"/>
      <c r="P407" s="36"/>
      <c r="Q407" s="36"/>
      <c r="R407" s="39"/>
      <c r="S407" s="54"/>
    </row>
    <row r="408" spans="2:19" ht="13.5" customHeight="1" x14ac:dyDescent="0.2">
      <c r="B408" s="1"/>
      <c r="C408" s="3"/>
      <c r="D408" s="103"/>
      <c r="E408" s="2"/>
      <c r="F408" s="3"/>
      <c r="G408" s="3"/>
      <c r="H408" s="3"/>
      <c r="I408" s="3"/>
      <c r="J408" s="3"/>
      <c r="K408" s="15"/>
      <c r="L408" s="12"/>
      <c r="M408" s="2"/>
      <c r="N408" s="104"/>
      <c r="P408" s="36"/>
      <c r="Q408" s="36"/>
      <c r="R408" s="39"/>
      <c r="S408" s="54"/>
    </row>
    <row r="409" spans="2:19" ht="13.5" customHeight="1" x14ac:dyDescent="0.2">
      <c r="B409" s="1"/>
      <c r="C409" s="3"/>
      <c r="D409" s="103"/>
      <c r="E409" s="2"/>
      <c r="F409" s="3"/>
      <c r="G409" s="3"/>
      <c r="H409" s="3"/>
      <c r="I409" s="3"/>
      <c r="J409" s="3"/>
      <c r="K409" s="15"/>
      <c r="L409" s="12"/>
      <c r="M409" s="2"/>
      <c r="N409" s="104"/>
      <c r="P409" s="36"/>
      <c r="Q409" s="36"/>
      <c r="R409" s="39"/>
      <c r="S409" s="54"/>
    </row>
    <row r="410" spans="2:19" ht="13.5" customHeight="1" x14ac:dyDescent="0.2">
      <c r="B410" s="1"/>
      <c r="C410" s="3"/>
      <c r="D410" s="103"/>
      <c r="E410" s="2"/>
      <c r="F410" s="3"/>
      <c r="G410" s="3"/>
      <c r="H410" s="3"/>
      <c r="I410" s="3"/>
      <c r="J410" s="3"/>
      <c r="K410" s="15"/>
      <c r="L410" s="12"/>
      <c r="M410" s="2"/>
      <c r="N410" s="104"/>
      <c r="P410" s="36"/>
      <c r="Q410" s="36"/>
      <c r="R410" s="39"/>
      <c r="S410" s="54"/>
    </row>
    <row r="411" spans="2:19" ht="13.5" customHeight="1" x14ac:dyDescent="0.2">
      <c r="B411" s="1"/>
      <c r="C411" s="3"/>
      <c r="D411" s="103"/>
      <c r="E411" s="2"/>
      <c r="F411" s="3"/>
      <c r="G411" s="3"/>
      <c r="H411" s="3"/>
      <c r="I411" s="3"/>
      <c r="J411" s="3"/>
      <c r="K411" s="15"/>
      <c r="L411" s="12"/>
      <c r="M411" s="2"/>
      <c r="N411" s="104"/>
      <c r="P411" s="36"/>
      <c r="Q411" s="36"/>
      <c r="R411" s="39"/>
      <c r="S411" s="54"/>
    </row>
    <row r="412" spans="2:19" ht="13.5" customHeight="1" x14ac:dyDescent="0.2">
      <c r="B412" s="1"/>
      <c r="C412" s="3"/>
      <c r="D412" s="103"/>
      <c r="E412" s="2"/>
      <c r="F412" s="3"/>
      <c r="G412" s="3"/>
      <c r="H412" s="3"/>
      <c r="I412" s="3"/>
      <c r="J412" s="3"/>
      <c r="K412" s="15"/>
      <c r="L412" s="12"/>
      <c r="M412" s="2"/>
      <c r="N412" s="104"/>
      <c r="P412" s="36"/>
      <c r="Q412" s="36"/>
      <c r="R412" s="39"/>
      <c r="S412" s="54"/>
    </row>
    <row r="413" spans="2:19" ht="13.5" customHeight="1" x14ac:dyDescent="0.2">
      <c r="B413" s="1"/>
      <c r="C413" s="3"/>
      <c r="D413" s="103"/>
      <c r="E413" s="2"/>
      <c r="F413" s="3"/>
      <c r="G413" s="3"/>
      <c r="H413" s="3"/>
      <c r="I413" s="3"/>
      <c r="J413" s="3"/>
      <c r="K413" s="15"/>
      <c r="L413" s="12"/>
      <c r="M413" s="2"/>
      <c r="N413" s="104"/>
      <c r="P413" s="36"/>
      <c r="Q413" s="36"/>
      <c r="R413" s="39"/>
      <c r="S413" s="54"/>
    </row>
    <row r="414" spans="2:19" ht="13.5" customHeight="1" x14ac:dyDescent="0.2">
      <c r="B414" s="1"/>
      <c r="C414" s="3"/>
      <c r="D414" s="103"/>
      <c r="E414" s="2"/>
      <c r="F414" s="3"/>
      <c r="G414" s="3"/>
      <c r="H414" s="3"/>
      <c r="I414" s="3"/>
      <c r="J414" s="3"/>
      <c r="K414" s="15"/>
      <c r="L414" s="12"/>
      <c r="M414" s="2"/>
      <c r="N414" s="104"/>
      <c r="P414" s="36"/>
      <c r="Q414" s="36"/>
      <c r="R414" s="39"/>
      <c r="S414" s="54"/>
    </row>
    <row r="415" spans="2:19" ht="13.5" customHeight="1" x14ac:dyDescent="0.2">
      <c r="B415" s="1"/>
      <c r="C415" s="3"/>
      <c r="D415" s="103"/>
      <c r="E415" s="2"/>
      <c r="F415" s="3"/>
      <c r="G415" s="3"/>
      <c r="H415" s="3"/>
      <c r="I415" s="3"/>
      <c r="J415" s="3"/>
      <c r="K415" s="15"/>
      <c r="L415" s="12"/>
      <c r="M415" s="2"/>
      <c r="N415" s="104"/>
      <c r="P415" s="36"/>
      <c r="Q415" s="36"/>
      <c r="R415" s="39"/>
      <c r="S415" s="54"/>
    </row>
    <row r="416" spans="2:19" ht="13.5" customHeight="1" x14ac:dyDescent="0.2">
      <c r="B416" s="1"/>
      <c r="C416" s="3"/>
      <c r="D416" s="103"/>
      <c r="E416" s="2"/>
      <c r="F416" s="3"/>
      <c r="G416" s="3"/>
      <c r="H416" s="3"/>
      <c r="I416" s="3"/>
      <c r="J416" s="3"/>
      <c r="K416" s="15"/>
      <c r="L416" s="12"/>
      <c r="M416" s="2"/>
      <c r="N416" s="104"/>
      <c r="P416" s="36"/>
      <c r="Q416" s="36"/>
      <c r="R416" s="39"/>
      <c r="S416" s="54"/>
    </row>
    <row r="417" spans="2:19" ht="13.5" customHeight="1" x14ac:dyDescent="0.2">
      <c r="B417" s="1"/>
      <c r="C417" s="3"/>
      <c r="D417" s="103"/>
      <c r="E417" s="2"/>
      <c r="F417" s="3"/>
      <c r="G417" s="3"/>
      <c r="H417" s="3"/>
      <c r="I417" s="3"/>
      <c r="J417" s="3"/>
      <c r="K417" s="15"/>
      <c r="L417" s="12"/>
      <c r="M417" s="2"/>
      <c r="N417" s="104"/>
      <c r="P417" s="36"/>
      <c r="Q417" s="36"/>
      <c r="R417" s="39"/>
      <c r="S417" s="54"/>
    </row>
    <row r="418" spans="2:19" ht="13.5" customHeight="1" x14ac:dyDescent="0.2">
      <c r="B418" s="1"/>
      <c r="C418" s="3"/>
      <c r="D418" s="103"/>
      <c r="E418" s="2"/>
      <c r="F418" s="3"/>
      <c r="G418" s="3"/>
      <c r="H418" s="3"/>
      <c r="I418" s="3"/>
      <c r="J418" s="3"/>
      <c r="K418" s="15"/>
      <c r="L418" s="12"/>
      <c r="M418" s="2"/>
      <c r="N418" s="104"/>
      <c r="P418" s="36"/>
      <c r="Q418" s="36"/>
      <c r="R418" s="39"/>
      <c r="S418" s="54"/>
    </row>
    <row r="419" spans="2:19" ht="13.5" customHeight="1" x14ac:dyDescent="0.2">
      <c r="B419" s="1"/>
      <c r="C419" s="3"/>
      <c r="D419" s="103"/>
      <c r="E419" s="2"/>
      <c r="F419" s="3"/>
      <c r="G419" s="3"/>
      <c r="H419" s="3"/>
      <c r="I419" s="3"/>
      <c r="J419" s="3"/>
      <c r="K419" s="15"/>
      <c r="L419" s="12"/>
      <c r="M419" s="2"/>
      <c r="N419" s="104"/>
      <c r="P419" s="36"/>
      <c r="Q419" s="36"/>
      <c r="R419" s="39"/>
      <c r="S419" s="54"/>
    </row>
    <row r="420" spans="2:19" ht="13.5" customHeight="1" x14ac:dyDescent="0.2">
      <c r="B420" s="1"/>
      <c r="C420" s="3"/>
      <c r="D420" s="103"/>
      <c r="E420" s="2"/>
      <c r="F420" s="3"/>
      <c r="G420" s="3"/>
      <c r="H420" s="3"/>
      <c r="I420" s="3"/>
      <c r="J420" s="3"/>
      <c r="K420" s="15"/>
      <c r="L420" s="12"/>
      <c r="M420" s="2"/>
      <c r="N420" s="104"/>
      <c r="P420" s="36"/>
      <c r="Q420" s="36"/>
      <c r="R420" s="39"/>
      <c r="S420" s="54"/>
    </row>
    <row r="421" spans="2:19" ht="13.5" customHeight="1" x14ac:dyDescent="0.2">
      <c r="B421" s="1"/>
      <c r="C421" s="3"/>
      <c r="D421" s="103"/>
      <c r="E421" s="2"/>
      <c r="F421" s="3"/>
      <c r="G421" s="3"/>
      <c r="H421" s="3"/>
      <c r="I421" s="3"/>
      <c r="J421" s="3"/>
      <c r="K421" s="15"/>
      <c r="L421" s="12"/>
      <c r="M421" s="2"/>
      <c r="N421" s="104"/>
      <c r="P421" s="36"/>
      <c r="Q421" s="36"/>
      <c r="R421" s="39"/>
      <c r="S421" s="54"/>
    </row>
    <row r="422" spans="2:19" ht="13.5" customHeight="1" x14ac:dyDescent="0.2">
      <c r="B422" s="1"/>
      <c r="C422" s="3"/>
      <c r="D422" s="103"/>
      <c r="E422" s="2"/>
      <c r="F422" s="3"/>
      <c r="G422" s="3"/>
      <c r="H422" s="3"/>
      <c r="I422" s="3"/>
      <c r="J422" s="3"/>
      <c r="K422" s="15"/>
      <c r="L422" s="12"/>
      <c r="M422" s="2"/>
      <c r="N422" s="104"/>
      <c r="P422" s="36"/>
      <c r="Q422" s="36"/>
      <c r="R422" s="39"/>
      <c r="S422" s="54"/>
    </row>
    <row r="423" spans="2:19" ht="13.5" customHeight="1" x14ac:dyDescent="0.2">
      <c r="B423" s="1"/>
      <c r="C423" s="3"/>
      <c r="D423" s="103"/>
      <c r="E423" s="2"/>
      <c r="F423" s="3"/>
      <c r="G423" s="3"/>
      <c r="H423" s="3"/>
      <c r="I423" s="3"/>
      <c r="J423" s="3"/>
      <c r="K423" s="15"/>
      <c r="L423" s="12"/>
      <c r="M423" s="2"/>
      <c r="N423" s="104"/>
      <c r="P423" s="36"/>
      <c r="Q423" s="36"/>
      <c r="R423" s="39"/>
      <c r="S423" s="54"/>
    </row>
    <row r="424" spans="2:19" ht="13.5" customHeight="1" x14ac:dyDescent="0.2">
      <c r="B424" s="1"/>
      <c r="C424" s="3"/>
      <c r="D424" s="103"/>
      <c r="E424" s="2"/>
      <c r="F424" s="3"/>
      <c r="G424" s="3"/>
      <c r="H424" s="3"/>
      <c r="I424" s="3"/>
      <c r="J424" s="3"/>
      <c r="K424" s="15"/>
      <c r="L424" s="12"/>
      <c r="M424" s="2"/>
      <c r="N424" s="104"/>
      <c r="P424" s="36"/>
      <c r="Q424" s="36"/>
      <c r="R424" s="39"/>
      <c r="S424" s="54"/>
    </row>
    <row r="425" spans="2:19" ht="13.5" customHeight="1" x14ac:dyDescent="0.2">
      <c r="B425" s="1"/>
      <c r="C425" s="3"/>
      <c r="D425" s="103"/>
      <c r="E425" s="2"/>
      <c r="F425" s="3"/>
      <c r="G425" s="3"/>
      <c r="H425" s="3"/>
      <c r="I425" s="3"/>
      <c r="J425" s="3"/>
      <c r="K425" s="15"/>
      <c r="L425" s="12"/>
      <c r="M425" s="2"/>
      <c r="N425" s="104"/>
      <c r="P425" s="36"/>
      <c r="Q425" s="36"/>
      <c r="R425" s="39"/>
      <c r="S425" s="54"/>
    </row>
    <row r="426" spans="2:19" ht="13.5" customHeight="1" x14ac:dyDescent="0.2">
      <c r="B426" s="1"/>
      <c r="C426" s="3"/>
      <c r="D426" s="103"/>
      <c r="E426" s="2"/>
      <c r="F426" s="3"/>
      <c r="G426" s="3"/>
      <c r="H426" s="3"/>
      <c r="I426" s="3"/>
      <c r="J426" s="3"/>
      <c r="K426" s="15"/>
      <c r="L426" s="12"/>
      <c r="M426" s="2"/>
      <c r="N426" s="104"/>
      <c r="P426" s="36"/>
      <c r="Q426" s="36"/>
      <c r="R426" s="39"/>
      <c r="S426" s="54"/>
    </row>
    <row r="427" spans="2:19" ht="13.5" customHeight="1" x14ac:dyDescent="0.2">
      <c r="B427" s="1"/>
      <c r="C427" s="3"/>
      <c r="D427" s="103"/>
      <c r="E427" s="2"/>
      <c r="F427" s="3"/>
      <c r="G427" s="3"/>
      <c r="H427" s="3"/>
      <c r="I427" s="3"/>
      <c r="J427" s="3"/>
      <c r="K427" s="15"/>
      <c r="L427" s="12"/>
      <c r="M427" s="2"/>
      <c r="N427" s="104"/>
      <c r="P427" s="36"/>
      <c r="Q427" s="36"/>
      <c r="R427" s="39"/>
      <c r="S427" s="54"/>
    </row>
    <row r="428" spans="2:19" ht="13.5" customHeight="1" x14ac:dyDescent="0.2">
      <c r="B428" s="1"/>
      <c r="C428" s="3"/>
      <c r="D428" s="103"/>
      <c r="E428" s="2"/>
      <c r="F428" s="3"/>
      <c r="G428" s="3"/>
      <c r="H428" s="3"/>
      <c r="I428" s="3"/>
      <c r="J428" s="3"/>
      <c r="K428" s="15"/>
      <c r="L428" s="12"/>
      <c r="M428" s="2"/>
      <c r="N428" s="104"/>
      <c r="P428" s="36"/>
      <c r="Q428" s="36"/>
      <c r="R428" s="39"/>
      <c r="S428" s="54"/>
    </row>
    <row r="429" spans="2:19" ht="13.5" customHeight="1" x14ac:dyDescent="0.2">
      <c r="B429" s="1"/>
      <c r="C429" s="3"/>
      <c r="D429" s="103"/>
      <c r="E429" s="2"/>
      <c r="F429" s="3"/>
      <c r="G429" s="3"/>
      <c r="H429" s="3"/>
      <c r="I429" s="3"/>
      <c r="J429" s="3"/>
      <c r="K429" s="15"/>
      <c r="L429" s="12"/>
      <c r="M429" s="2"/>
      <c r="N429" s="104"/>
      <c r="P429" s="36"/>
      <c r="Q429" s="36"/>
      <c r="R429" s="39"/>
      <c r="S429" s="54"/>
    </row>
    <row r="430" spans="2:19" ht="13.5" customHeight="1" x14ac:dyDescent="0.2">
      <c r="B430" s="1"/>
      <c r="C430" s="3"/>
      <c r="D430" s="103"/>
      <c r="E430" s="2"/>
      <c r="F430" s="3"/>
      <c r="G430" s="3"/>
      <c r="H430" s="3"/>
      <c r="I430" s="3"/>
      <c r="J430" s="3"/>
      <c r="K430" s="15"/>
      <c r="L430" s="12"/>
      <c r="M430" s="2"/>
      <c r="N430" s="104"/>
      <c r="P430" s="36"/>
      <c r="Q430" s="36"/>
      <c r="R430" s="39"/>
      <c r="S430" s="54"/>
    </row>
    <row r="431" spans="2:19" ht="13.5" customHeight="1" x14ac:dyDescent="0.2">
      <c r="B431" s="1"/>
      <c r="C431" s="3"/>
      <c r="D431" s="103"/>
      <c r="E431" s="2"/>
      <c r="F431" s="3"/>
      <c r="G431" s="3"/>
      <c r="H431" s="3"/>
      <c r="I431" s="3"/>
      <c r="J431" s="3"/>
      <c r="K431" s="15"/>
      <c r="L431" s="12"/>
      <c r="M431" s="2"/>
      <c r="N431" s="104"/>
      <c r="P431" s="36"/>
      <c r="Q431" s="36"/>
      <c r="R431" s="39"/>
      <c r="S431" s="54"/>
    </row>
    <row r="432" spans="2:19" ht="13.5" customHeight="1" x14ac:dyDescent="0.2">
      <c r="B432" s="1"/>
      <c r="C432" s="3"/>
      <c r="D432" s="103"/>
      <c r="E432" s="2"/>
      <c r="F432" s="3"/>
      <c r="G432" s="3"/>
      <c r="H432" s="3"/>
      <c r="I432" s="3"/>
      <c r="J432" s="3"/>
      <c r="K432" s="15"/>
      <c r="L432" s="12"/>
      <c r="M432" s="2"/>
      <c r="N432" s="104"/>
      <c r="P432" s="36"/>
      <c r="Q432" s="36"/>
      <c r="R432" s="39"/>
      <c r="S432" s="54"/>
    </row>
    <row r="433" spans="2:19" ht="13.5" customHeight="1" x14ac:dyDescent="0.2">
      <c r="B433" s="1"/>
      <c r="C433" s="3"/>
      <c r="D433" s="103"/>
      <c r="E433" s="2"/>
      <c r="F433" s="3"/>
      <c r="G433" s="3"/>
      <c r="H433" s="3"/>
      <c r="I433" s="3"/>
      <c r="J433" s="3"/>
      <c r="K433" s="15"/>
      <c r="L433" s="12"/>
      <c r="M433" s="2"/>
      <c r="N433" s="104"/>
      <c r="P433" s="36"/>
      <c r="Q433" s="36"/>
      <c r="R433" s="39"/>
      <c r="S433" s="54"/>
    </row>
    <row r="434" spans="2:19" ht="13.5" customHeight="1" x14ac:dyDescent="0.2">
      <c r="B434" s="1"/>
      <c r="C434" s="3"/>
      <c r="D434" s="103"/>
      <c r="E434" s="2"/>
      <c r="F434" s="3"/>
      <c r="G434" s="3"/>
      <c r="H434" s="3"/>
      <c r="I434" s="3"/>
      <c r="J434" s="3"/>
      <c r="K434" s="15"/>
      <c r="L434" s="12"/>
      <c r="M434" s="2"/>
      <c r="N434" s="104"/>
      <c r="P434" s="36"/>
      <c r="Q434" s="36"/>
      <c r="R434" s="39"/>
      <c r="S434" s="54"/>
    </row>
    <row r="435" spans="2:19" ht="13.5" customHeight="1" x14ac:dyDescent="0.2">
      <c r="B435" s="1"/>
      <c r="C435" s="3"/>
      <c r="D435" s="103"/>
      <c r="E435" s="2"/>
      <c r="F435" s="3"/>
      <c r="G435" s="3"/>
      <c r="H435" s="3"/>
      <c r="I435" s="3"/>
      <c r="J435" s="3"/>
      <c r="K435" s="15"/>
      <c r="L435" s="12"/>
      <c r="M435" s="2"/>
      <c r="N435" s="104"/>
      <c r="P435" s="36"/>
      <c r="Q435" s="36"/>
      <c r="R435" s="39"/>
      <c r="S435" s="54"/>
    </row>
    <row r="436" spans="2:19" ht="13.5" customHeight="1" x14ac:dyDescent="0.2">
      <c r="B436" s="1"/>
      <c r="C436" s="3"/>
      <c r="D436" s="103"/>
      <c r="E436" s="2"/>
      <c r="F436" s="3"/>
      <c r="G436" s="3"/>
      <c r="H436" s="3"/>
      <c r="I436" s="3"/>
      <c r="J436" s="3"/>
      <c r="K436" s="15"/>
      <c r="L436" s="12"/>
      <c r="M436" s="2"/>
      <c r="N436" s="104"/>
      <c r="P436" s="36"/>
      <c r="Q436" s="36"/>
      <c r="R436" s="39"/>
      <c r="S436" s="54"/>
    </row>
    <row r="437" spans="2:19" ht="13.5" customHeight="1" x14ac:dyDescent="0.2">
      <c r="B437" s="1"/>
      <c r="C437" s="3"/>
      <c r="D437" s="103"/>
      <c r="E437" s="2"/>
      <c r="F437" s="3"/>
      <c r="G437" s="3"/>
      <c r="H437" s="3"/>
      <c r="I437" s="3"/>
      <c r="J437" s="3"/>
      <c r="K437" s="15"/>
      <c r="L437" s="12"/>
      <c r="M437" s="2"/>
      <c r="N437" s="104"/>
      <c r="P437" s="36"/>
      <c r="Q437" s="36"/>
      <c r="R437" s="39"/>
      <c r="S437" s="54"/>
    </row>
    <row r="438" spans="2:19" ht="13.5" customHeight="1" x14ac:dyDescent="0.2">
      <c r="B438" s="1"/>
      <c r="C438" s="3"/>
      <c r="D438" s="103"/>
      <c r="E438" s="2"/>
      <c r="F438" s="3"/>
      <c r="G438" s="3"/>
      <c r="H438" s="3"/>
      <c r="I438" s="3"/>
      <c r="J438" s="3"/>
      <c r="K438" s="15"/>
      <c r="L438" s="12"/>
      <c r="M438" s="2"/>
      <c r="N438" s="104"/>
      <c r="P438" s="36"/>
      <c r="Q438" s="36"/>
      <c r="R438" s="39"/>
      <c r="S438" s="54"/>
    </row>
    <row r="439" spans="2:19" ht="13.5" customHeight="1" x14ac:dyDescent="0.2">
      <c r="B439" s="1"/>
      <c r="C439" s="3"/>
      <c r="D439" s="103"/>
      <c r="E439" s="2"/>
      <c r="F439" s="3"/>
      <c r="G439" s="3"/>
      <c r="H439" s="3"/>
      <c r="I439" s="3"/>
      <c r="J439" s="3"/>
      <c r="K439" s="15"/>
      <c r="L439" s="12"/>
      <c r="M439" s="2"/>
      <c r="N439" s="104"/>
      <c r="P439" s="36"/>
      <c r="Q439" s="36"/>
      <c r="R439" s="39"/>
      <c r="S439" s="54"/>
    </row>
    <row r="440" spans="2:19" ht="13.5" customHeight="1" x14ac:dyDescent="0.2">
      <c r="B440" s="1"/>
      <c r="C440" s="3"/>
      <c r="D440" s="103"/>
      <c r="E440" s="2"/>
      <c r="F440" s="3"/>
      <c r="G440" s="3"/>
      <c r="H440" s="3"/>
      <c r="I440" s="3"/>
      <c r="J440" s="3"/>
      <c r="K440" s="15"/>
      <c r="L440" s="12"/>
      <c r="M440" s="2"/>
      <c r="N440" s="104"/>
      <c r="P440" s="36"/>
      <c r="Q440" s="36"/>
      <c r="R440" s="39"/>
      <c r="S440" s="54"/>
    </row>
    <row r="441" spans="2:19" ht="13.5" customHeight="1" x14ac:dyDescent="0.2">
      <c r="B441" s="1"/>
      <c r="C441" s="3"/>
      <c r="D441" s="103"/>
      <c r="E441" s="2"/>
      <c r="F441" s="3"/>
      <c r="G441" s="3"/>
      <c r="H441" s="3"/>
      <c r="I441" s="3"/>
      <c r="J441" s="3"/>
      <c r="K441" s="15"/>
      <c r="L441" s="12"/>
      <c r="M441" s="2"/>
      <c r="N441" s="104"/>
      <c r="P441" s="36"/>
      <c r="Q441" s="36"/>
      <c r="R441" s="39"/>
      <c r="S441" s="54"/>
    </row>
    <row r="442" spans="2:19" ht="13.5" customHeight="1" x14ac:dyDescent="0.2">
      <c r="B442" s="1"/>
      <c r="C442" s="3"/>
      <c r="D442" s="103"/>
      <c r="E442" s="2"/>
      <c r="F442" s="3"/>
      <c r="G442" s="3"/>
      <c r="H442" s="3"/>
      <c r="I442" s="3"/>
      <c r="J442" s="3"/>
      <c r="K442" s="15"/>
      <c r="L442" s="12"/>
      <c r="M442" s="2"/>
      <c r="N442" s="104"/>
      <c r="P442" s="36"/>
      <c r="Q442" s="36"/>
      <c r="R442" s="39"/>
      <c r="S442" s="54"/>
    </row>
    <row r="443" spans="2:19" ht="13.5" customHeight="1" x14ac:dyDescent="0.2">
      <c r="B443" s="1"/>
      <c r="C443" s="3"/>
      <c r="D443" s="103"/>
      <c r="E443" s="2"/>
      <c r="F443" s="3"/>
      <c r="G443" s="3"/>
      <c r="H443" s="3"/>
      <c r="I443" s="3"/>
      <c r="J443" s="3"/>
      <c r="K443" s="15"/>
      <c r="L443" s="12"/>
      <c r="M443" s="2"/>
      <c r="N443" s="104"/>
      <c r="P443" s="36"/>
      <c r="Q443" s="36"/>
      <c r="R443" s="39"/>
      <c r="S443" s="54"/>
    </row>
    <row r="444" spans="2:19" ht="13.5" customHeight="1" x14ac:dyDescent="0.2">
      <c r="B444" s="1"/>
      <c r="C444" s="3"/>
      <c r="D444" s="103"/>
      <c r="E444" s="2"/>
      <c r="F444" s="3"/>
      <c r="G444" s="3"/>
      <c r="H444" s="3"/>
      <c r="I444" s="3"/>
      <c r="J444" s="3"/>
      <c r="K444" s="15"/>
      <c r="L444" s="12"/>
      <c r="M444" s="2"/>
      <c r="N444" s="104"/>
      <c r="P444" s="36"/>
      <c r="Q444" s="36"/>
      <c r="R444" s="39"/>
      <c r="S444" s="54"/>
    </row>
    <row r="445" spans="2:19" ht="13.5" customHeight="1" x14ac:dyDescent="0.2">
      <c r="B445" s="1"/>
      <c r="C445" s="3"/>
      <c r="D445" s="103"/>
      <c r="E445" s="2"/>
      <c r="F445" s="3"/>
      <c r="G445" s="3"/>
      <c r="H445" s="3"/>
      <c r="I445" s="3"/>
      <c r="J445" s="3"/>
      <c r="K445" s="15"/>
      <c r="L445" s="12"/>
      <c r="M445" s="2"/>
      <c r="N445" s="104"/>
      <c r="P445" s="36"/>
      <c r="Q445" s="36"/>
      <c r="R445" s="39"/>
      <c r="S445" s="54"/>
    </row>
    <row r="446" spans="2:19" ht="13.5" customHeight="1" x14ac:dyDescent="0.2">
      <c r="B446" s="1"/>
      <c r="C446" s="3"/>
      <c r="D446" s="103"/>
      <c r="E446" s="2"/>
      <c r="F446" s="3"/>
      <c r="G446" s="3"/>
      <c r="H446" s="3"/>
      <c r="I446" s="3"/>
      <c r="J446" s="3"/>
      <c r="K446" s="15"/>
      <c r="L446" s="12"/>
      <c r="M446" s="2"/>
      <c r="N446" s="104"/>
      <c r="P446" s="36"/>
      <c r="Q446" s="36"/>
      <c r="R446" s="39"/>
      <c r="S446" s="54"/>
    </row>
    <row r="447" spans="2:19" ht="13.5" customHeight="1" x14ac:dyDescent="0.2">
      <c r="B447" s="1"/>
      <c r="C447" s="3"/>
      <c r="D447" s="103"/>
      <c r="E447" s="2"/>
      <c r="F447" s="3"/>
      <c r="G447" s="3"/>
      <c r="H447" s="3"/>
      <c r="I447" s="3"/>
      <c r="J447" s="3"/>
      <c r="K447" s="15"/>
      <c r="L447" s="12"/>
      <c r="M447" s="2"/>
      <c r="N447" s="104"/>
      <c r="P447" s="36"/>
      <c r="Q447" s="36"/>
      <c r="R447" s="39"/>
      <c r="S447" s="54"/>
    </row>
    <row r="448" spans="2:19" ht="13.5" customHeight="1" x14ac:dyDescent="0.2">
      <c r="B448" s="1"/>
      <c r="C448" s="3"/>
      <c r="D448" s="103"/>
      <c r="E448" s="2"/>
      <c r="F448" s="3"/>
      <c r="G448" s="3"/>
      <c r="H448" s="3"/>
      <c r="I448" s="3"/>
      <c r="J448" s="3"/>
      <c r="K448" s="15"/>
      <c r="L448" s="12"/>
      <c r="M448" s="2"/>
      <c r="N448" s="104"/>
      <c r="P448" s="36"/>
      <c r="Q448" s="36"/>
      <c r="R448" s="39"/>
      <c r="S448" s="54"/>
    </row>
    <row r="449" spans="2:19" ht="13.5" customHeight="1" x14ac:dyDescent="0.2">
      <c r="B449" s="1"/>
      <c r="C449" s="3"/>
      <c r="D449" s="103"/>
      <c r="E449" s="2"/>
      <c r="F449" s="3"/>
      <c r="G449" s="3"/>
      <c r="H449" s="3"/>
      <c r="I449" s="3"/>
      <c r="J449" s="3"/>
      <c r="K449" s="15"/>
      <c r="L449" s="12"/>
      <c r="M449" s="2"/>
      <c r="N449" s="104"/>
      <c r="P449" s="36"/>
      <c r="Q449" s="36"/>
      <c r="R449" s="39"/>
      <c r="S449" s="54"/>
    </row>
    <row r="450" spans="2:19" ht="13.5" customHeight="1" x14ac:dyDescent="0.2">
      <c r="B450" s="1"/>
      <c r="C450" s="3"/>
      <c r="D450" s="103"/>
      <c r="E450" s="2"/>
      <c r="F450" s="3"/>
      <c r="G450" s="3"/>
      <c r="H450" s="3"/>
      <c r="I450" s="3"/>
      <c r="J450" s="3"/>
      <c r="K450" s="15"/>
      <c r="L450" s="12"/>
      <c r="M450" s="2"/>
      <c r="N450" s="104"/>
      <c r="P450" s="36"/>
      <c r="Q450" s="36"/>
      <c r="R450" s="39"/>
      <c r="S450" s="54"/>
    </row>
    <row r="451" spans="2:19" ht="13.5" customHeight="1" x14ac:dyDescent="0.2">
      <c r="B451" s="1"/>
      <c r="C451" s="3"/>
      <c r="D451" s="103"/>
      <c r="E451" s="2"/>
      <c r="F451" s="3"/>
      <c r="G451" s="3"/>
      <c r="H451" s="3"/>
      <c r="I451" s="3"/>
      <c r="J451" s="3"/>
      <c r="K451" s="15"/>
      <c r="L451" s="12"/>
      <c r="M451" s="2"/>
      <c r="N451" s="104"/>
      <c r="P451" s="36"/>
      <c r="Q451" s="36"/>
      <c r="R451" s="39"/>
      <c r="S451" s="54"/>
    </row>
    <row r="452" spans="2:19" ht="13.5" customHeight="1" x14ac:dyDescent="0.2">
      <c r="B452" s="1"/>
      <c r="C452" s="3"/>
      <c r="D452" s="103"/>
      <c r="E452" s="2"/>
      <c r="F452" s="3"/>
      <c r="G452" s="3"/>
      <c r="H452" s="3"/>
      <c r="I452" s="3"/>
      <c r="J452" s="3"/>
      <c r="K452" s="15"/>
      <c r="L452" s="12"/>
      <c r="M452" s="2"/>
      <c r="N452" s="104"/>
      <c r="P452" s="36"/>
      <c r="Q452" s="36"/>
      <c r="R452" s="39"/>
      <c r="S452" s="54"/>
    </row>
    <row r="453" spans="2:19" ht="13.5" customHeight="1" x14ac:dyDescent="0.2">
      <c r="B453" s="1"/>
      <c r="C453" s="3"/>
      <c r="D453" s="103"/>
      <c r="E453" s="2"/>
      <c r="F453" s="3"/>
      <c r="G453" s="3"/>
      <c r="H453" s="3"/>
      <c r="I453" s="3"/>
      <c r="J453" s="3"/>
      <c r="K453" s="15"/>
      <c r="L453" s="12"/>
      <c r="M453" s="2"/>
      <c r="N453" s="104"/>
      <c r="P453" s="36"/>
      <c r="Q453" s="36"/>
      <c r="R453" s="39"/>
      <c r="S453" s="54"/>
    </row>
    <row r="454" spans="2:19" ht="13.5" customHeight="1" x14ac:dyDescent="0.2">
      <c r="B454" s="1"/>
      <c r="C454" s="3"/>
      <c r="D454" s="103"/>
      <c r="E454" s="2"/>
      <c r="F454" s="3"/>
      <c r="G454" s="3"/>
      <c r="H454" s="3"/>
      <c r="I454" s="3"/>
      <c r="J454" s="3"/>
      <c r="K454" s="15"/>
      <c r="L454" s="12"/>
      <c r="M454" s="2"/>
      <c r="N454" s="104"/>
      <c r="P454" s="36"/>
      <c r="Q454" s="36"/>
      <c r="R454" s="39"/>
      <c r="S454" s="54"/>
    </row>
    <row r="455" spans="2:19" ht="13.5" customHeight="1" x14ac:dyDescent="0.2">
      <c r="B455" s="1"/>
      <c r="C455" s="3"/>
      <c r="D455" s="103"/>
      <c r="E455" s="2"/>
      <c r="F455" s="3"/>
      <c r="G455" s="3"/>
      <c r="H455" s="3"/>
      <c r="I455" s="3"/>
      <c r="J455" s="3"/>
      <c r="K455" s="15"/>
      <c r="L455" s="12"/>
      <c r="M455" s="2"/>
      <c r="N455" s="104"/>
      <c r="P455" s="36"/>
      <c r="Q455" s="36"/>
      <c r="R455" s="39"/>
      <c r="S455" s="54"/>
    </row>
    <row r="456" spans="2:19" ht="13.5" customHeight="1" x14ac:dyDescent="0.2">
      <c r="B456" s="1"/>
      <c r="C456" s="3"/>
      <c r="D456" s="103"/>
      <c r="E456" s="2"/>
      <c r="F456" s="3"/>
      <c r="G456" s="3"/>
      <c r="H456" s="3"/>
      <c r="I456" s="3"/>
      <c r="J456" s="3"/>
      <c r="K456" s="15"/>
      <c r="L456" s="12"/>
      <c r="M456" s="2"/>
      <c r="N456" s="104"/>
      <c r="P456" s="36"/>
      <c r="Q456" s="36"/>
      <c r="R456" s="39"/>
      <c r="S456" s="54"/>
    </row>
    <row r="457" spans="2:19" ht="13.5" customHeight="1" x14ac:dyDescent="0.2">
      <c r="B457" s="1"/>
      <c r="C457" s="3"/>
      <c r="D457" s="103"/>
      <c r="E457" s="2"/>
      <c r="F457" s="3"/>
      <c r="G457" s="3"/>
      <c r="H457" s="3"/>
      <c r="I457" s="3"/>
      <c r="J457" s="3"/>
      <c r="K457" s="15"/>
      <c r="L457" s="12"/>
      <c r="M457" s="2"/>
      <c r="N457" s="104"/>
      <c r="P457" s="36"/>
      <c r="Q457" s="36"/>
      <c r="R457" s="39"/>
      <c r="S457" s="54"/>
    </row>
    <row r="458" spans="2:19" ht="13.5" customHeight="1" x14ac:dyDescent="0.2">
      <c r="B458" s="1"/>
      <c r="C458" s="3"/>
      <c r="D458" s="103"/>
      <c r="E458" s="2"/>
      <c r="F458" s="3"/>
      <c r="G458" s="3"/>
      <c r="H458" s="3"/>
      <c r="I458" s="3"/>
      <c r="J458" s="3"/>
      <c r="K458" s="15"/>
      <c r="L458" s="12"/>
      <c r="M458" s="2"/>
      <c r="N458" s="104"/>
      <c r="P458" s="36"/>
      <c r="Q458" s="36"/>
      <c r="R458" s="39"/>
      <c r="S458" s="54"/>
    </row>
    <row r="459" spans="2:19" ht="13.5" customHeight="1" x14ac:dyDescent="0.2">
      <c r="B459" s="1"/>
      <c r="C459" s="3"/>
      <c r="D459" s="103"/>
      <c r="E459" s="2"/>
      <c r="F459" s="3"/>
      <c r="G459" s="3"/>
      <c r="H459" s="3"/>
      <c r="I459" s="3"/>
      <c r="J459" s="3"/>
      <c r="K459" s="15"/>
      <c r="L459" s="12"/>
      <c r="M459" s="2"/>
      <c r="N459" s="104"/>
      <c r="P459" s="36"/>
      <c r="Q459" s="36"/>
      <c r="R459" s="39"/>
      <c r="S459" s="54"/>
    </row>
    <row r="460" spans="2:19" ht="13.5" customHeight="1" x14ac:dyDescent="0.2">
      <c r="B460" s="1"/>
      <c r="C460" s="3"/>
      <c r="D460" s="103"/>
      <c r="E460" s="2"/>
      <c r="F460" s="3"/>
      <c r="G460" s="3"/>
      <c r="H460" s="3"/>
      <c r="I460" s="3"/>
      <c r="J460" s="3"/>
      <c r="K460" s="15"/>
      <c r="L460" s="12"/>
      <c r="M460" s="2"/>
      <c r="N460" s="104"/>
      <c r="P460" s="36"/>
      <c r="Q460" s="36"/>
      <c r="R460" s="39"/>
      <c r="S460" s="54"/>
    </row>
    <row r="461" spans="2:19" ht="13.5" customHeight="1" x14ac:dyDescent="0.2">
      <c r="B461" s="1"/>
      <c r="C461" s="3"/>
      <c r="D461" s="103"/>
      <c r="E461" s="2"/>
      <c r="F461" s="3"/>
      <c r="G461" s="3"/>
      <c r="H461" s="3"/>
      <c r="I461" s="3"/>
      <c r="J461" s="3"/>
      <c r="K461" s="15"/>
      <c r="L461" s="12"/>
      <c r="M461" s="2"/>
      <c r="N461" s="104"/>
      <c r="P461" s="36"/>
      <c r="Q461" s="36"/>
      <c r="R461" s="39"/>
      <c r="S461" s="54"/>
    </row>
    <row r="462" spans="2:19" ht="13.5" customHeight="1" x14ac:dyDescent="0.2">
      <c r="B462" s="1"/>
      <c r="C462" s="3"/>
      <c r="D462" s="103"/>
      <c r="E462" s="2"/>
      <c r="F462" s="3"/>
      <c r="G462" s="3"/>
      <c r="H462" s="3"/>
      <c r="I462" s="3"/>
      <c r="J462" s="3"/>
      <c r="K462" s="15"/>
      <c r="L462" s="12"/>
      <c r="M462" s="2"/>
      <c r="N462" s="104"/>
      <c r="P462" s="36"/>
      <c r="Q462" s="36"/>
      <c r="R462" s="39"/>
      <c r="S462" s="54"/>
    </row>
    <row r="463" spans="2:19" ht="13.5" customHeight="1" x14ac:dyDescent="0.2">
      <c r="B463" s="1"/>
      <c r="C463" s="3"/>
      <c r="D463" s="103"/>
      <c r="E463" s="2"/>
      <c r="F463" s="3"/>
      <c r="G463" s="3"/>
      <c r="H463" s="3"/>
      <c r="I463" s="3"/>
      <c r="J463" s="3"/>
      <c r="K463" s="15"/>
      <c r="L463" s="12"/>
      <c r="M463" s="2"/>
      <c r="N463" s="104"/>
      <c r="P463" s="36"/>
      <c r="Q463" s="36"/>
      <c r="R463" s="39"/>
      <c r="S463" s="54"/>
    </row>
    <row r="464" spans="2:19" ht="13.5" customHeight="1" x14ac:dyDescent="0.2">
      <c r="B464" s="1"/>
      <c r="C464" s="3"/>
      <c r="D464" s="103"/>
      <c r="E464" s="2"/>
      <c r="F464" s="3"/>
      <c r="G464" s="3"/>
      <c r="H464" s="3"/>
      <c r="I464" s="3"/>
      <c r="J464" s="3"/>
      <c r="K464" s="15"/>
      <c r="L464" s="12"/>
      <c r="M464" s="2"/>
      <c r="N464" s="104"/>
      <c r="P464" s="36"/>
      <c r="Q464" s="36"/>
      <c r="R464" s="39"/>
      <c r="S464" s="54"/>
    </row>
    <row r="465" spans="2:19" ht="13.5" customHeight="1" x14ac:dyDescent="0.2">
      <c r="B465" s="1"/>
      <c r="C465" s="3"/>
      <c r="D465" s="103"/>
      <c r="E465" s="2"/>
      <c r="F465" s="3"/>
      <c r="G465" s="3"/>
      <c r="H465" s="3"/>
      <c r="I465" s="3"/>
      <c r="J465" s="3"/>
      <c r="K465" s="15"/>
      <c r="L465" s="12"/>
      <c r="M465" s="2"/>
      <c r="N465" s="104"/>
      <c r="P465" s="36"/>
      <c r="Q465" s="36"/>
      <c r="R465" s="39"/>
      <c r="S465" s="54"/>
    </row>
    <row r="466" spans="2:19" ht="13.5" customHeight="1" x14ac:dyDescent="0.2">
      <c r="B466" s="1"/>
      <c r="C466" s="3"/>
      <c r="D466" s="103"/>
      <c r="E466" s="2"/>
      <c r="F466" s="3"/>
      <c r="G466" s="3"/>
      <c r="H466" s="3"/>
      <c r="I466" s="3"/>
      <c r="J466" s="3"/>
      <c r="K466" s="15"/>
      <c r="L466" s="12"/>
      <c r="M466" s="2"/>
      <c r="N466" s="104"/>
      <c r="P466" s="36"/>
      <c r="Q466" s="36"/>
      <c r="R466" s="39"/>
      <c r="S466" s="54"/>
    </row>
    <row r="467" spans="2:19" ht="13.5" customHeight="1" x14ac:dyDescent="0.2">
      <c r="B467" s="1"/>
      <c r="C467" s="3"/>
      <c r="D467" s="103"/>
      <c r="E467" s="2"/>
      <c r="F467" s="3"/>
      <c r="G467" s="3"/>
      <c r="H467" s="3"/>
      <c r="I467" s="3"/>
      <c r="J467" s="3"/>
      <c r="K467" s="15"/>
      <c r="L467" s="12"/>
      <c r="M467" s="2"/>
      <c r="N467" s="104"/>
      <c r="P467" s="36"/>
      <c r="Q467" s="36"/>
      <c r="R467" s="39"/>
      <c r="S467" s="54"/>
    </row>
    <row r="468" spans="2:19" ht="13.5" customHeight="1" x14ac:dyDescent="0.2">
      <c r="B468" s="1"/>
      <c r="C468" s="3"/>
      <c r="D468" s="103"/>
      <c r="E468" s="2"/>
      <c r="F468" s="3"/>
      <c r="G468" s="3"/>
      <c r="H468" s="3"/>
      <c r="I468" s="3"/>
      <c r="J468" s="3"/>
      <c r="K468" s="15"/>
      <c r="L468" s="12"/>
      <c r="M468" s="2"/>
      <c r="N468" s="104"/>
      <c r="P468" s="36"/>
      <c r="Q468" s="36"/>
      <c r="R468" s="39"/>
      <c r="S468" s="54"/>
    </row>
    <row r="469" spans="2:19" ht="13.5" customHeight="1" x14ac:dyDescent="0.2">
      <c r="B469" s="1"/>
      <c r="C469" s="3"/>
      <c r="D469" s="103"/>
      <c r="E469" s="2"/>
      <c r="F469" s="3"/>
      <c r="G469" s="3"/>
      <c r="H469" s="3"/>
      <c r="I469" s="3"/>
      <c r="J469" s="3"/>
      <c r="K469" s="15"/>
      <c r="L469" s="12"/>
      <c r="M469" s="2"/>
      <c r="N469" s="104"/>
      <c r="P469" s="36"/>
      <c r="Q469" s="36"/>
      <c r="R469" s="39"/>
      <c r="S469" s="54"/>
    </row>
    <row r="470" spans="2:19" ht="13.5" customHeight="1" x14ac:dyDescent="0.2">
      <c r="B470" s="1"/>
      <c r="C470" s="3"/>
      <c r="D470" s="103"/>
      <c r="E470" s="2"/>
      <c r="F470" s="3"/>
      <c r="G470" s="3"/>
      <c r="H470" s="3"/>
      <c r="I470" s="3"/>
      <c r="J470" s="3"/>
      <c r="K470" s="15"/>
      <c r="L470" s="12"/>
      <c r="M470" s="2"/>
      <c r="N470" s="104"/>
      <c r="P470" s="36"/>
      <c r="Q470" s="36"/>
      <c r="R470" s="39"/>
      <c r="S470" s="54"/>
    </row>
    <row r="471" spans="2:19" ht="13.5" customHeight="1" x14ac:dyDescent="0.2">
      <c r="B471" s="1"/>
      <c r="C471" s="3"/>
      <c r="D471" s="103"/>
      <c r="E471" s="2"/>
      <c r="F471" s="3"/>
      <c r="G471" s="3"/>
      <c r="H471" s="3"/>
      <c r="I471" s="3"/>
      <c r="J471" s="3"/>
      <c r="K471" s="15"/>
      <c r="L471" s="12"/>
      <c r="M471" s="2"/>
      <c r="N471" s="104"/>
      <c r="P471" s="36"/>
      <c r="Q471" s="36"/>
      <c r="R471" s="39"/>
      <c r="S471" s="54"/>
    </row>
    <row r="472" spans="2:19" ht="15.75" x14ac:dyDescent="0.25">
      <c r="C472" s="68"/>
      <c r="D472" s="105"/>
      <c r="E472" s="62"/>
      <c r="F472" s="63"/>
      <c r="G472" s="63"/>
      <c r="H472" s="64"/>
      <c r="I472" s="65"/>
      <c r="J472" s="63"/>
      <c r="K472" s="66"/>
      <c r="L472" s="63"/>
      <c r="M472" s="63"/>
      <c r="N472" s="105"/>
      <c r="P472" s="39"/>
      <c r="Q472" s="39"/>
      <c r="R472" s="39"/>
    </row>
    <row r="473" spans="2:19" ht="15.75" x14ac:dyDescent="0.25">
      <c r="C473" s="68"/>
      <c r="D473" s="105"/>
      <c r="E473" s="62"/>
      <c r="F473" s="63"/>
      <c r="G473" s="63"/>
      <c r="H473" s="64"/>
      <c r="I473" s="65"/>
      <c r="J473" s="63"/>
      <c r="K473" s="66"/>
      <c r="L473" s="63"/>
      <c r="M473" s="63"/>
      <c r="N473" s="105"/>
      <c r="P473" s="39"/>
      <c r="Q473" s="39"/>
      <c r="R473" s="39"/>
    </row>
    <row r="474" spans="2:19" ht="15.75" x14ac:dyDescent="0.25">
      <c r="C474" s="68"/>
      <c r="D474" s="105"/>
      <c r="E474" s="62"/>
      <c r="F474" s="63"/>
      <c r="G474" s="63"/>
      <c r="H474" s="64"/>
      <c r="I474" s="65"/>
      <c r="J474" s="63"/>
      <c r="K474" s="66"/>
      <c r="L474" s="63"/>
      <c r="M474" s="63"/>
      <c r="N474" s="105"/>
      <c r="P474" s="39"/>
      <c r="Q474" s="39"/>
      <c r="R474" s="39"/>
    </row>
    <row r="475" spans="2:19" ht="15.75" x14ac:dyDescent="0.25">
      <c r="C475" s="68"/>
      <c r="D475" s="105"/>
      <c r="E475" s="62"/>
      <c r="F475" s="63"/>
      <c r="G475" s="63"/>
      <c r="H475" s="64"/>
      <c r="I475" s="65"/>
      <c r="J475" s="63"/>
      <c r="K475" s="66"/>
      <c r="L475" s="63"/>
      <c r="M475" s="63"/>
      <c r="N475" s="105"/>
      <c r="P475" s="39"/>
      <c r="Q475" s="39"/>
      <c r="R475" s="39"/>
    </row>
    <row r="476" spans="2:19" ht="15.75" x14ac:dyDescent="0.25">
      <c r="C476" s="68"/>
      <c r="D476" s="105"/>
      <c r="E476" s="62"/>
      <c r="F476" s="63"/>
      <c r="G476" s="63"/>
      <c r="H476" s="64"/>
      <c r="I476" s="65"/>
      <c r="J476" s="63"/>
      <c r="K476" s="66"/>
      <c r="L476" s="63"/>
      <c r="M476" s="63"/>
      <c r="N476" s="105"/>
      <c r="P476" s="39"/>
      <c r="Q476" s="39"/>
      <c r="R476" s="39"/>
    </row>
    <row r="477" spans="2:19" ht="15.75" x14ac:dyDescent="0.25">
      <c r="C477" s="68"/>
      <c r="D477" s="105"/>
      <c r="E477" s="62"/>
      <c r="F477" s="63"/>
      <c r="G477" s="63"/>
      <c r="H477" s="64"/>
      <c r="I477" s="65"/>
      <c r="J477" s="63"/>
      <c r="K477" s="66"/>
      <c r="L477" s="63"/>
      <c r="M477" s="63"/>
      <c r="N477" s="105"/>
      <c r="P477" s="39"/>
      <c r="Q477" s="39"/>
      <c r="R477" s="39"/>
    </row>
    <row r="478" spans="2:19" ht="15.75" x14ac:dyDescent="0.25">
      <c r="C478" s="68"/>
      <c r="D478" s="105"/>
      <c r="E478" s="62"/>
      <c r="F478" s="63"/>
      <c r="G478" s="63"/>
      <c r="H478" s="64"/>
      <c r="I478" s="65"/>
      <c r="J478" s="63"/>
      <c r="K478" s="66"/>
      <c r="L478" s="63"/>
      <c r="M478" s="63"/>
      <c r="N478" s="105"/>
      <c r="P478" s="39"/>
      <c r="Q478" s="39"/>
      <c r="R478" s="39"/>
    </row>
    <row r="479" spans="2:19" ht="15.75" x14ac:dyDescent="0.25">
      <c r="C479" s="68"/>
      <c r="D479" s="105"/>
      <c r="E479" s="62"/>
      <c r="F479" s="63"/>
      <c r="G479" s="63"/>
      <c r="H479" s="64"/>
      <c r="I479" s="65"/>
      <c r="J479" s="63"/>
      <c r="K479" s="66"/>
      <c r="L479" s="63"/>
      <c r="M479" s="63"/>
      <c r="N479" s="105"/>
      <c r="P479" s="39"/>
      <c r="Q479" s="39"/>
      <c r="R479" s="39"/>
    </row>
    <row r="480" spans="2:19" ht="15.75" x14ac:dyDescent="0.25">
      <c r="C480" s="68"/>
      <c r="D480" s="105"/>
      <c r="E480" s="62"/>
      <c r="F480" s="63"/>
      <c r="G480" s="63"/>
      <c r="H480" s="64"/>
      <c r="I480" s="65"/>
      <c r="J480" s="63"/>
      <c r="K480" s="66"/>
      <c r="L480" s="63"/>
      <c r="M480" s="63"/>
      <c r="N480" s="105"/>
      <c r="P480" s="39"/>
      <c r="Q480" s="39"/>
      <c r="R480" s="39"/>
    </row>
    <row r="481" spans="3:18" hidden="1" x14ac:dyDescent="0.2">
      <c r="P481" s="39"/>
      <c r="Q481" s="39"/>
      <c r="R481" s="39"/>
    </row>
    <row r="482" spans="3:18" ht="15.75" hidden="1" x14ac:dyDescent="0.25">
      <c r="C482" s="67">
        <v>2012</v>
      </c>
      <c r="D482" s="105">
        <f>+D257*100/(13946*12/12)</f>
        <v>119.6365432382045</v>
      </c>
      <c r="E482" s="62">
        <f>+E257*100/(496*12/12)</f>
        <v>317.11543548387095</v>
      </c>
      <c r="F482" s="63">
        <f>+F257*100/(2172*12/12)</f>
        <v>232.60606952117865</v>
      </c>
      <c r="G482" s="63">
        <f>+G257*100/(9810*12/12)</f>
        <v>790.65805321100925</v>
      </c>
      <c r="H482" s="64">
        <f>+H257*100/(150629*12/12)</f>
        <v>254.01151262373119</v>
      </c>
      <c r="I482" s="65">
        <f>+I257*100/(386*12/12)</f>
        <v>1301.4362020725389</v>
      </c>
      <c r="J482" s="63">
        <f>+J257*100/(462*12/12)</f>
        <v>259.84560389610397</v>
      </c>
      <c r="K482" s="66">
        <f>+K257*100/(10*12/12)</f>
        <v>267.4153</v>
      </c>
      <c r="L482" s="63">
        <f>+L257*100/(88*12/12)</f>
        <v>651.90805681818188</v>
      </c>
      <c r="M482" s="63">
        <f>+M257*100/(57656*12/12)</f>
        <v>322.87925674691274</v>
      </c>
      <c r="N482" s="105">
        <f>+N257*100/(235353*12/12)</f>
        <v>287.4286201578056</v>
      </c>
      <c r="P482" s="39"/>
      <c r="Q482" s="39"/>
      <c r="R482" s="39"/>
    </row>
    <row r="483" spans="3:18" ht="15.75" hidden="1" x14ac:dyDescent="0.25">
      <c r="C483" s="68" t="s">
        <v>39</v>
      </c>
      <c r="D483" s="105">
        <f>+D258*100/(13946/12)</f>
        <v>139.10858540083177</v>
      </c>
      <c r="E483" s="62">
        <f>+E258*100/(496/12)</f>
        <v>206.87020161290326</v>
      </c>
      <c r="F483" s="63">
        <f t="shared" ref="F483:F486" si="13">+F258*100/((2172/12))</f>
        <v>203.84039779005531</v>
      </c>
      <c r="G483" s="63">
        <f t="shared" ref="G483:G508" si="14">+G258*100/(9810/12)</f>
        <v>729.40841590214063</v>
      </c>
      <c r="H483" s="64">
        <f t="shared" ref="H483:H508" si="15">+H258*100/(150629/12)</f>
        <v>249.74051007442128</v>
      </c>
      <c r="I483" s="65">
        <f t="shared" ref="I483:I484" si="16">+I258*100/(386/12)</f>
        <v>234.22551295336788</v>
      </c>
      <c r="J483" s="63">
        <f t="shared" ref="J483:J508" si="17">+J258*100/(462/12)</f>
        <v>223.12189610389612</v>
      </c>
      <c r="K483" s="66">
        <f t="shared" ref="K483:K508" si="18">+K258*100/(10/12)</f>
        <v>65.702399999999997</v>
      </c>
      <c r="L483" s="63">
        <f>+L258*100/(88/12)</f>
        <v>414.12954545454551</v>
      </c>
      <c r="M483" s="63">
        <f>+M258*100/(57656/12)</f>
        <v>196.06157062578046</v>
      </c>
      <c r="N483" s="105">
        <f t="shared" ref="N483:N508" si="19">+N258*100/(235353/12)</f>
        <v>249.81086645167045</v>
      </c>
      <c r="P483" s="39"/>
      <c r="Q483" s="39"/>
      <c r="R483" s="39"/>
    </row>
    <row r="484" spans="3:18" ht="15.75" hidden="1" x14ac:dyDescent="0.25">
      <c r="C484" s="68" t="s">
        <v>40</v>
      </c>
      <c r="D484" s="105">
        <f t="shared" ref="D484:D488" si="20">+D259*100/(13946/12)</f>
        <v>112.56226817725512</v>
      </c>
      <c r="E484" s="62">
        <f>+E259*100/(496/12)</f>
        <v>378.77733870967739</v>
      </c>
      <c r="F484" s="63">
        <f t="shared" si="13"/>
        <v>201.79899447513819</v>
      </c>
      <c r="G484" s="63">
        <f t="shared" si="14"/>
        <v>578.36191314984717</v>
      </c>
      <c r="H484" s="64">
        <f t="shared" si="15"/>
        <v>176.72252052393634</v>
      </c>
      <c r="I484" s="65">
        <f t="shared" si="16"/>
        <v>301.56795854922279</v>
      </c>
      <c r="J484" s="63">
        <f t="shared" si="17"/>
        <v>186.88277922077921</v>
      </c>
      <c r="K484" s="66">
        <f t="shared" si="18"/>
        <v>108.2736</v>
      </c>
      <c r="L484" s="63">
        <f>+L259*100/(88/12)</f>
        <v>48.954545454545453</v>
      </c>
      <c r="M484" s="63">
        <f>+M259*100/(57656/12)</f>
        <v>224.03557617594007</v>
      </c>
      <c r="N484" s="105">
        <f t="shared" si="19"/>
        <v>202.31045396489526</v>
      </c>
      <c r="P484" s="39"/>
      <c r="Q484" s="39"/>
      <c r="R484" s="39"/>
    </row>
    <row r="485" spans="3:18" ht="15.75" hidden="1" x14ac:dyDescent="0.25">
      <c r="C485" s="68" t="s">
        <v>41</v>
      </c>
      <c r="D485" s="105">
        <f t="shared" si="20"/>
        <v>127.32037430087479</v>
      </c>
      <c r="E485" s="62">
        <f>+E260*100/(496/12)</f>
        <v>394.47437903225801</v>
      </c>
      <c r="F485" s="63">
        <f t="shared" si="13"/>
        <v>261.45406077348065</v>
      </c>
      <c r="G485" s="63">
        <f t="shared" si="14"/>
        <v>874.02103363914387</v>
      </c>
      <c r="H485" s="64">
        <f t="shared" si="15"/>
        <v>278.45588780380933</v>
      </c>
      <c r="I485" s="65">
        <f t="shared" ref="I485:I494" si="21">+I260*100/(386/12)</f>
        <v>378.82140932642494</v>
      </c>
      <c r="J485" s="63">
        <f t="shared" si="17"/>
        <v>255.21802597402598</v>
      </c>
      <c r="K485" s="66">
        <f t="shared" si="18"/>
        <v>88.654800000000009</v>
      </c>
      <c r="L485" s="63">
        <f t="shared" ref="L485:L494" si="22">+L260*100/(88/12)</f>
        <v>299.26636363636362</v>
      </c>
      <c r="M485" s="63">
        <f>+M260*100/(57656/12)</f>
        <v>363.72038878867755</v>
      </c>
      <c r="N485" s="105">
        <f t="shared" si="19"/>
        <v>315.77607352360064</v>
      </c>
      <c r="P485" s="39"/>
      <c r="Q485" s="39"/>
      <c r="R485" s="39"/>
    </row>
    <row r="486" spans="3:18" ht="15.75" hidden="1" x14ac:dyDescent="0.25">
      <c r="C486" s="68" t="s">
        <v>42</v>
      </c>
      <c r="D486" s="105">
        <f t="shared" si="20"/>
        <v>109.38818127061522</v>
      </c>
      <c r="E486" s="62">
        <f>+E261*100/(496/12)</f>
        <v>292.30940322580642</v>
      </c>
      <c r="F486" s="63">
        <f t="shared" si="13"/>
        <v>211.881817679558</v>
      </c>
      <c r="G486" s="63">
        <f t="shared" si="14"/>
        <v>917.67429113149865</v>
      </c>
      <c r="H486" s="64">
        <f t="shared" si="15"/>
        <v>238.84845815878751</v>
      </c>
      <c r="I486" s="65">
        <f t="shared" si="21"/>
        <v>334.02761658031091</v>
      </c>
      <c r="J486" s="63">
        <f t="shared" si="17"/>
        <v>277.54187012987012</v>
      </c>
      <c r="K486" s="66">
        <f t="shared" si="18"/>
        <v>194.26320000000001</v>
      </c>
      <c r="L486" s="63">
        <f t="shared" si="22"/>
        <v>427.15554545454552</v>
      </c>
      <c r="M486" s="63">
        <f t="shared" ref="M486:M494" si="23">+M261*100/(57656/12)</f>
        <v>366.43070500901905</v>
      </c>
      <c r="N486" s="105">
        <f t="shared" si="19"/>
        <v>291.19760359969922</v>
      </c>
      <c r="P486" s="39"/>
      <c r="Q486" s="39"/>
      <c r="R486" s="39"/>
    </row>
    <row r="487" spans="3:18" ht="15.75" hidden="1" x14ac:dyDescent="0.25">
      <c r="C487" s="68" t="s">
        <v>43</v>
      </c>
      <c r="D487" s="105">
        <f t="shared" si="20"/>
        <v>106.03643395955828</v>
      </c>
      <c r="E487" s="62">
        <f>+E262*100/(496/12)</f>
        <v>197.25254032258064</v>
      </c>
      <c r="F487" s="63">
        <f>+F262*100/((2172/12))</f>
        <v>247.26460220994474</v>
      </c>
      <c r="G487" s="63">
        <f t="shared" si="14"/>
        <v>938.17780672782874</v>
      </c>
      <c r="H487" s="64">
        <f t="shared" si="15"/>
        <v>274.87502539351652</v>
      </c>
      <c r="I487" s="65">
        <f t="shared" si="21"/>
        <v>429.24941968911924</v>
      </c>
      <c r="J487" s="63">
        <f t="shared" si="17"/>
        <v>259.76506493506497</v>
      </c>
      <c r="K487" s="66">
        <f t="shared" si="18"/>
        <v>270.43919999999997</v>
      </c>
      <c r="L487" s="63">
        <f t="shared" si="22"/>
        <v>91.104545454545459</v>
      </c>
      <c r="M487" s="63">
        <f t="shared" si="23"/>
        <v>244.59577043152495</v>
      </c>
      <c r="N487" s="105">
        <f t="shared" si="19"/>
        <v>285.18944579419008</v>
      </c>
      <c r="P487" s="39"/>
      <c r="Q487" s="39"/>
      <c r="R487" s="39"/>
    </row>
    <row r="488" spans="3:18" ht="15.75" hidden="1" x14ac:dyDescent="0.25">
      <c r="C488" s="68" t="s">
        <v>56</v>
      </c>
      <c r="D488" s="105">
        <f t="shared" si="20"/>
        <v>127.72549433529328</v>
      </c>
      <c r="E488" s="62">
        <f t="shared" ref="E488:E494" si="24">+E263*100/(496/12)</f>
        <v>326.49684677419356</v>
      </c>
      <c r="F488" s="63">
        <f>+F263*100/((2172/12))</f>
        <v>214.35021546961323</v>
      </c>
      <c r="G488" s="63">
        <f t="shared" si="14"/>
        <v>581.07599266055036</v>
      </c>
      <c r="H488" s="64">
        <f t="shared" si="15"/>
        <v>226.47635969169286</v>
      </c>
      <c r="I488" s="65">
        <f t="shared" si="21"/>
        <v>2336.5796580310885</v>
      </c>
      <c r="J488" s="63">
        <f t="shared" si="17"/>
        <v>214.21935064935064</v>
      </c>
      <c r="K488" s="66">
        <f t="shared" si="18"/>
        <v>336.12600000000003</v>
      </c>
      <c r="L488" s="63">
        <f t="shared" si="22"/>
        <v>2093.9971363636369</v>
      </c>
      <c r="M488" s="63">
        <f t="shared" si="23"/>
        <v>345.24887907589846</v>
      </c>
      <c r="N488" s="105">
        <f t="shared" si="19"/>
        <v>269.03088292054917</v>
      </c>
      <c r="P488" s="39"/>
      <c r="Q488" s="39"/>
      <c r="R488" s="39"/>
    </row>
    <row r="489" spans="3:18" ht="15.75" hidden="1" x14ac:dyDescent="0.25">
      <c r="C489" s="68" t="s">
        <v>58</v>
      </c>
      <c r="D489" s="105">
        <f t="shared" ref="D489" si="25">+D264*100/(13946/12)</f>
        <v>127.70426158038148</v>
      </c>
      <c r="E489" s="62">
        <f t="shared" si="24"/>
        <v>423.11327419354836</v>
      </c>
      <c r="F489" s="63">
        <f t="shared" ref="F489:F494" si="26">+F264*100/((2172/12))</f>
        <v>299.70248066298348</v>
      </c>
      <c r="G489" s="63">
        <f t="shared" si="14"/>
        <v>996.70969663608571</v>
      </c>
      <c r="H489" s="64">
        <f t="shared" si="15"/>
        <v>263.91894198328339</v>
      </c>
      <c r="I489" s="65">
        <f t="shared" si="21"/>
        <v>1017.9101036269432</v>
      </c>
      <c r="J489" s="63">
        <f t="shared" si="17"/>
        <v>318.07150649350649</v>
      </c>
      <c r="K489" s="66">
        <f t="shared" si="18"/>
        <v>259.51919999999996</v>
      </c>
      <c r="L489" s="63">
        <f t="shared" si="22"/>
        <v>536.47772727272729</v>
      </c>
      <c r="M489" s="63">
        <f t="shared" si="23"/>
        <v>378.24418426529752</v>
      </c>
      <c r="N489" s="105">
        <f t="shared" si="19"/>
        <v>316.84773211303866</v>
      </c>
      <c r="P489" s="39"/>
      <c r="Q489" s="39"/>
      <c r="R489" s="39"/>
    </row>
    <row r="490" spans="3:18" ht="15.75" hidden="1" x14ac:dyDescent="0.25">
      <c r="C490" s="68" t="s">
        <v>59</v>
      </c>
      <c r="D490" s="105">
        <f>+D265*100/(13946/12)</f>
        <v>120.08242621540226</v>
      </c>
      <c r="E490" s="62">
        <f t="shared" si="24"/>
        <v>265.52530645161283</v>
      </c>
      <c r="F490" s="63">
        <f t="shared" si="26"/>
        <v>215.88197790055247</v>
      </c>
      <c r="G490" s="63">
        <f t="shared" si="14"/>
        <v>954.2344660550458</v>
      </c>
      <c r="H490" s="64">
        <f t="shared" si="15"/>
        <v>309.19970114652563</v>
      </c>
      <c r="I490" s="65">
        <f t="shared" si="21"/>
        <v>1650.0889430051814</v>
      </c>
      <c r="J490" s="63">
        <f t="shared" si="17"/>
        <v>257.93363636363637</v>
      </c>
      <c r="K490" s="66">
        <f t="shared" si="18"/>
        <v>294.60840000000002</v>
      </c>
      <c r="L490" s="63">
        <f t="shared" si="22"/>
        <v>9.545454545454545</v>
      </c>
      <c r="M490" s="63">
        <f t="shared" si="23"/>
        <v>335.18377147217979</v>
      </c>
      <c r="N490" s="105">
        <f t="shared" si="19"/>
        <v>332.67470099807531</v>
      </c>
      <c r="P490" s="39"/>
      <c r="Q490" s="39"/>
      <c r="R490" s="39"/>
    </row>
    <row r="491" spans="3:18" ht="15.75" hidden="1" x14ac:dyDescent="0.25">
      <c r="C491" s="68" t="s">
        <v>60</v>
      </c>
      <c r="D491" s="105">
        <f>+D266*100/(13946/12)</f>
        <v>107.6475978775276</v>
      </c>
      <c r="E491" s="62">
        <f t="shared" si="24"/>
        <v>324.71133870967742</v>
      </c>
      <c r="F491" s="63">
        <f t="shared" si="26"/>
        <v>194.28694475138121</v>
      </c>
      <c r="G491" s="63">
        <f t="shared" si="14"/>
        <v>842.23028256880752</v>
      </c>
      <c r="H491" s="64">
        <f t="shared" si="15"/>
        <v>246.64429282541874</v>
      </c>
      <c r="I491" s="65">
        <f t="shared" si="21"/>
        <v>2375.9191709844563</v>
      </c>
      <c r="J491" s="63">
        <f t="shared" si="17"/>
        <v>312.36335064935071</v>
      </c>
      <c r="K491" s="66">
        <f t="shared" si="18"/>
        <v>352.53120000000001</v>
      </c>
      <c r="L491" s="63">
        <f t="shared" si="22"/>
        <v>2101.8640909090914</v>
      </c>
      <c r="M491" s="63">
        <f t="shared" si="23"/>
        <v>353.78362078534764</v>
      </c>
      <c r="N491" s="105">
        <f t="shared" si="19"/>
        <v>293.79705456909414</v>
      </c>
      <c r="P491" s="39"/>
      <c r="Q491" s="39"/>
      <c r="R491" s="39"/>
    </row>
    <row r="492" spans="3:18" ht="15.75" hidden="1" x14ac:dyDescent="0.25">
      <c r="C492" s="68" t="s">
        <v>48</v>
      </c>
      <c r="D492" s="105">
        <f>+D267*100/(13946/12)</f>
        <v>128.53596500788757</v>
      </c>
      <c r="E492" s="62">
        <f t="shared" si="24"/>
        <v>329.24477419354838</v>
      </c>
      <c r="F492" s="63">
        <f t="shared" si="26"/>
        <v>283.35563535911609</v>
      </c>
      <c r="G492" s="63">
        <f t="shared" si="14"/>
        <v>765.43960366972487</v>
      </c>
      <c r="H492" s="64">
        <f t="shared" si="15"/>
        <v>259.74318353039592</v>
      </c>
      <c r="I492" s="65">
        <f t="shared" si="21"/>
        <v>1561.093336787565</v>
      </c>
      <c r="J492" s="63">
        <f t="shared" si="17"/>
        <v>293.93911688311698</v>
      </c>
      <c r="K492" s="66">
        <f t="shared" si="18"/>
        <v>309.74279999999993</v>
      </c>
      <c r="L492" s="63">
        <f t="shared" si="22"/>
        <v>327.27272727272731</v>
      </c>
      <c r="M492" s="63">
        <f t="shared" si="23"/>
        <v>370.66162494796731</v>
      </c>
      <c r="N492" s="105">
        <f t="shared" si="19"/>
        <v>303.1458315636512</v>
      </c>
      <c r="P492" s="39"/>
      <c r="Q492" s="39"/>
      <c r="R492" s="39"/>
    </row>
    <row r="493" spans="3:18" ht="15.75" hidden="1" x14ac:dyDescent="0.25">
      <c r="C493" s="68" t="s">
        <v>49</v>
      </c>
      <c r="D493" s="105">
        <f>+D268*100/(13946/12)</f>
        <v>104.5760539222716</v>
      </c>
      <c r="E493" s="62">
        <f t="shared" si="24"/>
        <v>363.44961290322578</v>
      </c>
      <c r="F493" s="63">
        <f t="shared" si="26"/>
        <v>208.60328176795582</v>
      </c>
      <c r="G493" s="63">
        <f t="shared" si="14"/>
        <v>608.59028990825698</v>
      </c>
      <c r="H493" s="64">
        <f t="shared" si="15"/>
        <v>276.45339070165772</v>
      </c>
      <c r="I493" s="65">
        <f t="shared" si="21"/>
        <v>2490.4137823834199</v>
      </c>
      <c r="J493" s="63">
        <f t="shared" si="17"/>
        <v>263.91103896103897</v>
      </c>
      <c r="K493" s="66">
        <f t="shared" si="18"/>
        <v>461.31000000000006</v>
      </c>
      <c r="L493" s="63">
        <f t="shared" si="22"/>
        <v>1042.0723636363637</v>
      </c>
      <c r="M493" s="63">
        <f t="shared" si="23"/>
        <v>326.10057485777713</v>
      </c>
      <c r="N493" s="105">
        <f t="shared" si="19"/>
        <v>296.08775051943263</v>
      </c>
      <c r="P493" s="39"/>
      <c r="Q493" s="39"/>
      <c r="R493" s="39"/>
    </row>
    <row r="494" spans="3:18" ht="15.75" hidden="1" x14ac:dyDescent="0.25">
      <c r="C494" s="68" t="s">
        <v>50</v>
      </c>
      <c r="D494" s="105">
        <f>+D269*100/(13946/12)</f>
        <v>124.950876810555</v>
      </c>
      <c r="E494" s="62">
        <f t="shared" si="24"/>
        <v>303.16020967741935</v>
      </c>
      <c r="F494" s="63">
        <f t="shared" si="26"/>
        <v>248.85242541436466</v>
      </c>
      <c r="G494" s="63">
        <f t="shared" si="14"/>
        <v>701.97284648318055</v>
      </c>
      <c r="H494" s="64">
        <f t="shared" si="15"/>
        <v>247.05987965132877</v>
      </c>
      <c r="I494" s="65">
        <f t="shared" si="21"/>
        <v>2507.3375129533683</v>
      </c>
      <c r="J494" s="63">
        <f t="shared" si="17"/>
        <v>255.17961038961045</v>
      </c>
      <c r="K494" s="66">
        <f t="shared" si="18"/>
        <v>467.81279999999998</v>
      </c>
      <c r="L494" s="63">
        <f t="shared" si="22"/>
        <v>431.05663636363636</v>
      </c>
      <c r="M494" s="63">
        <f t="shared" si="23"/>
        <v>370.48441452754264</v>
      </c>
      <c r="N494" s="105">
        <f t="shared" si="19"/>
        <v>293.27504587576954</v>
      </c>
      <c r="P494" s="39"/>
      <c r="Q494" s="39"/>
      <c r="R494" s="39"/>
    </row>
    <row r="495" spans="3:18" ht="14.25" hidden="1" x14ac:dyDescent="0.2">
      <c r="C495" s="67">
        <v>2013</v>
      </c>
      <c r="P495" s="39"/>
      <c r="Q495" s="39"/>
      <c r="R495" s="39"/>
    </row>
    <row r="496" spans="3:18" ht="15.75" hidden="1" x14ac:dyDescent="0.25">
      <c r="C496" s="68"/>
      <c r="D496" s="105">
        <f>+D271*100/(13946*12/12)</f>
        <v>118.59573748745159</v>
      </c>
      <c r="E496" s="62">
        <f>+E271*100/(496*12/12)</f>
        <v>318.61741532258065</v>
      </c>
      <c r="F496" s="63">
        <f>+F271*100/(2172*12/12)</f>
        <v>232.62650782688766</v>
      </c>
      <c r="G496" s="63">
        <f>+G271*100/(9810*12/12)</f>
        <v>804.9093093781853</v>
      </c>
      <c r="H496" s="64">
        <f>+H271*100/(150629*12/12)</f>
        <v>265.02690034455514</v>
      </c>
      <c r="I496" s="65">
        <f>+I271*100/(386*12/12)</f>
        <v>1731.0016813471505</v>
      </c>
      <c r="J496" s="63">
        <f>+J271*100/(462*12/12)</f>
        <v>279.19115584415584</v>
      </c>
      <c r="K496" s="66">
        <f>+K271*100/(10*12/12)</f>
        <v>128.42570000000001</v>
      </c>
      <c r="L496" s="63">
        <f>+L271*100/(88*12/12)</f>
        <v>425.84975000000009</v>
      </c>
      <c r="M496" s="63">
        <f>+M271*100/(57656*12/12)</f>
        <v>374.08630900513384</v>
      </c>
      <c r="N496" s="105">
        <f>+N271*100/(235353*12/12)</f>
        <v>308.21092017097715</v>
      </c>
      <c r="P496" s="39"/>
      <c r="Q496" s="39"/>
      <c r="R496" s="39"/>
    </row>
    <row r="497" spans="3:18" ht="15.75" hidden="1" x14ac:dyDescent="0.25">
      <c r="C497" s="68" t="s">
        <v>39</v>
      </c>
      <c r="D497" s="105">
        <f>+D272*100/(13946/12)</f>
        <v>137.7814186146565</v>
      </c>
      <c r="E497" s="62">
        <f>+E272*100/(496/12)</f>
        <v>494.59526612903215</v>
      </c>
      <c r="F497" s="63">
        <f t="shared" ref="F497:F500" si="27">+F272*100/((2172/12))</f>
        <v>257.48330939226526</v>
      </c>
      <c r="G497" s="63">
        <f t="shared" si="14"/>
        <v>713.49528685015287</v>
      </c>
      <c r="H497" s="64">
        <f t="shared" si="15"/>
        <v>300.72858982002145</v>
      </c>
      <c r="I497" s="65">
        <f t="shared" ref="I497:I508" si="28">+I272*100/(386/12)</f>
        <v>1394.6835854922281</v>
      </c>
      <c r="J497" s="63">
        <f t="shared" si="17"/>
        <v>299.02150649350654</v>
      </c>
      <c r="K497" s="66">
        <f t="shared" si="18"/>
        <v>462.86160000000001</v>
      </c>
      <c r="L497" s="63">
        <f>+L272*100/(88/12)</f>
        <v>61.363636363636367</v>
      </c>
      <c r="M497" s="63">
        <f>+M272*100/(57656/12)</f>
        <v>275.18484126543632</v>
      </c>
      <c r="N497" s="105">
        <f t="shared" si="19"/>
        <v>304.12397465934151</v>
      </c>
      <c r="P497" s="39"/>
      <c r="Q497" s="39"/>
      <c r="R497" s="39"/>
    </row>
    <row r="498" spans="3:18" ht="15.75" hidden="1" x14ac:dyDescent="0.25">
      <c r="C498" s="68" t="s">
        <v>40</v>
      </c>
      <c r="D498" s="105">
        <f t="shared" ref="D498:D503" si="29">+D273*100/(13946/12)</f>
        <v>115.88246321525885</v>
      </c>
      <c r="E498" s="62">
        <f>+E273*100/(496/12)</f>
        <v>291.70020967741942</v>
      </c>
      <c r="F498" s="63">
        <f t="shared" si="27"/>
        <v>140.48854143646412</v>
      </c>
      <c r="G498" s="63">
        <f t="shared" si="14"/>
        <v>515.46110581039761</v>
      </c>
      <c r="H498" s="64">
        <f t="shared" si="15"/>
        <v>224.14253443891951</v>
      </c>
      <c r="I498" s="65">
        <f t="shared" si="28"/>
        <v>1129.879554404145</v>
      </c>
      <c r="J498" s="63">
        <f t="shared" si="17"/>
        <v>229.64579220779223</v>
      </c>
      <c r="K498" s="66">
        <f t="shared" si="18"/>
        <v>33.406800000000004</v>
      </c>
      <c r="L498" s="63">
        <f>+L273*100/(88/12)</f>
        <v>275.64545454545458</v>
      </c>
      <c r="M498" s="63">
        <f>+M273*100/(57656/12)</f>
        <v>245.12547315110311</v>
      </c>
      <c r="N498" s="105">
        <f t="shared" si="19"/>
        <v>236.17602294425822</v>
      </c>
      <c r="P498" s="39"/>
      <c r="Q498" s="39"/>
      <c r="R498" s="39"/>
    </row>
    <row r="499" spans="3:18" ht="15.75" hidden="1" x14ac:dyDescent="0.25">
      <c r="C499" s="68" t="s">
        <v>41</v>
      </c>
      <c r="D499" s="105">
        <f t="shared" si="29"/>
        <v>103.98715560017209</v>
      </c>
      <c r="E499" s="62">
        <f>+E274*100/(496/12)</f>
        <v>294.59634677419353</v>
      </c>
      <c r="F499" s="63">
        <f t="shared" si="27"/>
        <v>213.04261878453042</v>
      </c>
      <c r="G499" s="63">
        <f t="shared" si="14"/>
        <v>574.30624709480117</v>
      </c>
      <c r="H499" s="64">
        <f t="shared" si="15"/>
        <v>251.77594011777288</v>
      </c>
      <c r="I499" s="65">
        <f t="shared" si="28"/>
        <v>1629.0387357512952</v>
      </c>
      <c r="J499" s="63">
        <f t="shared" si="17"/>
        <v>214.73205194805197</v>
      </c>
      <c r="K499" s="66">
        <f t="shared" si="18"/>
        <v>127.40159999999999</v>
      </c>
      <c r="L499" s="63">
        <f t="shared" ref="L499:L508" si="30">+L274*100/(88/12)</f>
        <v>585.94090909090914</v>
      </c>
      <c r="M499" s="63">
        <f>+M274*100/(57656/12)</f>
        <v>248.55011135007607</v>
      </c>
      <c r="N499" s="105">
        <f t="shared" si="19"/>
        <v>258.03373142471094</v>
      </c>
      <c r="P499" s="39"/>
      <c r="Q499" s="39"/>
      <c r="R499" s="39"/>
    </row>
    <row r="500" spans="3:18" ht="15.75" hidden="1" x14ac:dyDescent="0.25">
      <c r="C500" s="68" t="s">
        <v>42</v>
      </c>
      <c r="D500" s="105">
        <f t="shared" si="29"/>
        <v>90.351458195898459</v>
      </c>
      <c r="E500" s="62">
        <f>+E275*100/(496/12)</f>
        <v>326.11807258064511</v>
      </c>
      <c r="F500" s="63">
        <f t="shared" si="27"/>
        <v>306.1903535911602</v>
      </c>
      <c r="G500" s="63">
        <f t="shared" si="14"/>
        <v>822.47725749235462</v>
      </c>
      <c r="H500" s="64">
        <f t="shared" si="15"/>
        <v>280.16507286113574</v>
      </c>
      <c r="I500" s="65">
        <f t="shared" si="28"/>
        <v>1856.2373160621764</v>
      </c>
      <c r="J500" s="63">
        <f t="shared" si="17"/>
        <v>301.55220779220775</v>
      </c>
      <c r="K500" s="66">
        <f t="shared" si="18"/>
        <v>157.0068</v>
      </c>
      <c r="L500" s="63">
        <f t="shared" si="30"/>
        <v>77.326363636363652</v>
      </c>
      <c r="M500" s="63">
        <f t="shared" ref="M500:M508" si="31">+M275*100/(57656/12)</f>
        <v>319.57060135978872</v>
      </c>
      <c r="N500" s="105">
        <f t="shared" si="19"/>
        <v>304.41800277880452</v>
      </c>
      <c r="P500" s="39"/>
      <c r="Q500" s="39"/>
      <c r="R500" s="39"/>
    </row>
    <row r="501" spans="3:18" ht="15.75" hidden="1" x14ac:dyDescent="0.25">
      <c r="C501" s="68" t="s">
        <v>43</v>
      </c>
      <c r="D501" s="105">
        <f t="shared" si="29"/>
        <v>115.12026875089632</v>
      </c>
      <c r="E501" s="62">
        <f>+E276*100/(496/12)</f>
        <v>266.59652419354836</v>
      </c>
      <c r="F501" s="63">
        <f>+F276*100/((2172/12))</f>
        <v>170.93999447513812</v>
      </c>
      <c r="G501" s="63">
        <f t="shared" si="14"/>
        <v>909.83854678899081</v>
      </c>
      <c r="H501" s="64">
        <f t="shared" si="15"/>
        <v>256.63871647557903</v>
      </c>
      <c r="I501" s="65">
        <f t="shared" si="28"/>
        <v>1620.3886010362696</v>
      </c>
      <c r="J501" s="63">
        <f t="shared" si="17"/>
        <v>278.97683116883115</v>
      </c>
      <c r="K501" s="66">
        <f t="shared" si="18"/>
        <v>116.77679999999998</v>
      </c>
      <c r="L501" s="63">
        <f t="shared" si="30"/>
        <v>1238.0817272727274</v>
      </c>
      <c r="M501" s="63">
        <f t="shared" si="31"/>
        <v>492.82344900790855</v>
      </c>
      <c r="N501" s="105">
        <f t="shared" si="19"/>
        <v>335.54038067073708</v>
      </c>
      <c r="P501" s="39"/>
      <c r="Q501" s="39"/>
      <c r="R501" s="39"/>
    </row>
    <row r="502" spans="3:18" ht="15.75" hidden="1" x14ac:dyDescent="0.25">
      <c r="C502" s="68" t="s">
        <v>56</v>
      </c>
      <c r="D502" s="105">
        <f t="shared" si="29"/>
        <v>102.10246895167074</v>
      </c>
      <c r="E502" s="62">
        <f t="shared" ref="E502:E508" si="32">+E277*100/(496/12)</f>
        <v>322.33637903225809</v>
      </c>
      <c r="F502" s="63">
        <f>+F277*100/((2172/12))</f>
        <v>232.85546961325969</v>
      </c>
      <c r="G502" s="63">
        <f t="shared" si="14"/>
        <v>808.70757431192669</v>
      </c>
      <c r="H502" s="64">
        <f t="shared" si="15"/>
        <v>222.0120414262858</v>
      </c>
      <c r="I502" s="65">
        <f t="shared" si="28"/>
        <v>874.05115025906753</v>
      </c>
      <c r="J502" s="63">
        <f t="shared" si="17"/>
        <v>263.86436363636363</v>
      </c>
      <c r="K502" s="66">
        <f t="shared" si="18"/>
        <v>92.837999999999994</v>
      </c>
      <c r="L502" s="63">
        <f t="shared" si="30"/>
        <v>19.040454545454544</v>
      </c>
      <c r="M502" s="63">
        <f t="shared" si="31"/>
        <v>321.77588233661692</v>
      </c>
      <c r="N502" s="105">
        <f t="shared" si="19"/>
        <v>265.46777963314679</v>
      </c>
      <c r="P502" s="39"/>
      <c r="Q502" s="39"/>
      <c r="R502" s="39"/>
    </row>
    <row r="503" spans="3:18" ht="15.75" hidden="1" x14ac:dyDescent="0.25">
      <c r="C503" s="68" t="s">
        <v>58</v>
      </c>
      <c r="D503" s="105">
        <f t="shared" si="29"/>
        <v>114.48842994406996</v>
      </c>
      <c r="E503" s="62">
        <f t="shared" si="32"/>
        <v>390.19366935483868</v>
      </c>
      <c r="F503" s="63">
        <f t="shared" ref="F503:F508" si="33">+F278*100/((2172/12))</f>
        <v>245.30067955801101</v>
      </c>
      <c r="G503" s="63">
        <f t="shared" si="14"/>
        <v>938.5741064220183</v>
      </c>
      <c r="H503" s="64">
        <f t="shared" si="15"/>
        <v>282.78001856216264</v>
      </c>
      <c r="I503" s="65">
        <f t="shared" si="28"/>
        <v>2641.709533678757</v>
      </c>
      <c r="J503" s="63">
        <f t="shared" si="17"/>
        <v>325.76553246753252</v>
      </c>
      <c r="K503" s="66">
        <f t="shared" si="18"/>
        <v>100.85640000000001</v>
      </c>
      <c r="L503" s="63">
        <f t="shared" si="30"/>
        <v>316.6213636363637</v>
      </c>
      <c r="M503" s="63">
        <f t="shared" si="31"/>
        <v>453.92338414041876</v>
      </c>
      <c r="N503" s="105">
        <f t="shared" si="19"/>
        <v>346.27028172999707</v>
      </c>
      <c r="P503" s="39"/>
      <c r="Q503" s="39"/>
      <c r="R503" s="39"/>
    </row>
    <row r="504" spans="3:18" ht="15.75" hidden="1" x14ac:dyDescent="0.25">
      <c r="C504" s="68" t="s">
        <v>59</v>
      </c>
      <c r="D504" s="105">
        <f>+D279*100/(13946/12)</f>
        <v>126.6911444141689</v>
      </c>
      <c r="E504" s="62">
        <f t="shared" si="32"/>
        <v>162.32083064516129</v>
      </c>
      <c r="F504" s="63">
        <f t="shared" si="33"/>
        <v>272.26376795580109</v>
      </c>
      <c r="G504" s="63">
        <f t="shared" si="14"/>
        <v>739.38874617736997</v>
      </c>
      <c r="H504" s="64">
        <f t="shared" si="15"/>
        <v>268.25198624434864</v>
      </c>
      <c r="I504" s="65">
        <f t="shared" si="28"/>
        <v>1661.7821036269429</v>
      </c>
      <c r="J504" s="63">
        <f t="shared" si="17"/>
        <v>261.61405194805195</v>
      </c>
      <c r="K504" s="66">
        <f t="shared" si="18"/>
        <v>79.437600000000003</v>
      </c>
      <c r="L504" s="63">
        <f t="shared" si="30"/>
        <v>316.6213636363637</v>
      </c>
      <c r="M504" s="63">
        <f t="shared" si="31"/>
        <v>374.56957159705848</v>
      </c>
      <c r="N504" s="105">
        <f t="shared" si="19"/>
        <v>307.9875278071662</v>
      </c>
      <c r="P504" s="39"/>
      <c r="Q504" s="39"/>
      <c r="R504" s="39"/>
    </row>
    <row r="505" spans="3:18" ht="15.75" hidden="1" x14ac:dyDescent="0.25">
      <c r="C505" s="68" t="s">
        <v>60</v>
      </c>
      <c r="D505" s="105">
        <f>+D280*100/(13946/12)</f>
        <v>105.7073185142693</v>
      </c>
      <c r="E505" s="62">
        <f t="shared" si="32"/>
        <v>324.88536290322583</v>
      </c>
      <c r="F505" s="63">
        <f t="shared" si="33"/>
        <v>240.65011049723756</v>
      </c>
      <c r="G505" s="63">
        <f t="shared" si="14"/>
        <v>947.12762201834846</v>
      </c>
      <c r="H505" s="64">
        <f t="shared" si="15"/>
        <v>267.29243675520655</v>
      </c>
      <c r="I505" s="65">
        <f t="shared" si="28"/>
        <v>937.31782383419704</v>
      </c>
      <c r="J505" s="63">
        <f t="shared" si="17"/>
        <v>285.42176623376628</v>
      </c>
      <c r="K505" s="66">
        <f t="shared" si="18"/>
        <v>62.628</v>
      </c>
      <c r="L505" s="63">
        <f t="shared" si="30"/>
        <v>501.5869090909091</v>
      </c>
      <c r="M505" s="63">
        <f t="shared" si="31"/>
        <v>374.38254988205887</v>
      </c>
      <c r="N505" s="105">
        <f t="shared" si="19"/>
        <v>313.72100475456017</v>
      </c>
      <c r="P505" s="39"/>
      <c r="Q505" s="39"/>
      <c r="R505" s="39"/>
    </row>
    <row r="506" spans="3:18" ht="15.75" hidden="1" x14ac:dyDescent="0.25">
      <c r="C506" s="68" t="s">
        <v>48</v>
      </c>
      <c r="D506" s="105">
        <f>+D281*100/(13946/12)</f>
        <v>140.15438462641617</v>
      </c>
      <c r="E506" s="62">
        <f t="shared" si="32"/>
        <v>66.824685483870979</v>
      </c>
      <c r="F506" s="63">
        <f t="shared" si="33"/>
        <v>286.41550276243089</v>
      </c>
      <c r="G506" s="63">
        <f t="shared" si="14"/>
        <v>871.79822752293592</v>
      </c>
      <c r="H506" s="64">
        <f t="shared" si="15"/>
        <v>289.58976749497117</v>
      </c>
      <c r="I506" s="65">
        <f t="shared" si="28"/>
        <v>2599.6070673575127</v>
      </c>
      <c r="J506" s="63">
        <f t="shared" si="17"/>
        <v>331.88345454545453</v>
      </c>
      <c r="K506" s="66">
        <f t="shared" si="18"/>
        <v>114.17639999999999</v>
      </c>
      <c r="L506" s="63">
        <f t="shared" si="30"/>
        <v>659.30590909090915</v>
      </c>
      <c r="M506" s="63">
        <f t="shared" si="31"/>
        <v>409.10831622034146</v>
      </c>
      <c r="N506" s="105">
        <f t="shared" si="19"/>
        <v>338.15705987176716</v>
      </c>
      <c r="P506" s="39"/>
      <c r="Q506" s="39"/>
      <c r="R506" s="39"/>
    </row>
    <row r="507" spans="3:18" ht="15.75" hidden="1" x14ac:dyDescent="0.25">
      <c r="C507" s="68" t="s">
        <v>49</v>
      </c>
      <c r="D507" s="105">
        <f>+D282*100/(13946/12)</f>
        <v>115.92131650652514</v>
      </c>
      <c r="E507" s="62">
        <f t="shared" si="32"/>
        <v>320.06458064516119</v>
      </c>
      <c r="F507" s="63">
        <f t="shared" si="33"/>
        <v>155.2128508287293</v>
      </c>
      <c r="G507" s="63">
        <f t="shared" si="14"/>
        <v>705.50777003058101</v>
      </c>
      <c r="H507" s="64">
        <f t="shared" si="15"/>
        <v>263.18901122625789</v>
      </c>
      <c r="I507" s="65">
        <f t="shared" si="28"/>
        <v>2709.5441658031091</v>
      </c>
      <c r="J507" s="63">
        <f t="shared" si="17"/>
        <v>273.44789610389608</v>
      </c>
      <c r="K507" s="66">
        <f t="shared" si="18"/>
        <v>85.34399999999998</v>
      </c>
      <c r="L507" s="63">
        <f t="shared" si="30"/>
        <v>386.57318181818181</v>
      </c>
      <c r="M507" s="63">
        <f t="shared" si="31"/>
        <v>479.15295684750987</v>
      </c>
      <c r="N507" s="105">
        <f t="shared" si="19"/>
        <v>329.33752089839527</v>
      </c>
      <c r="P507" s="39"/>
      <c r="Q507" s="39"/>
      <c r="R507" s="39"/>
    </row>
    <row r="508" spans="3:18" ht="15.75" hidden="1" x14ac:dyDescent="0.25">
      <c r="C508" s="68" t="s">
        <v>50</v>
      </c>
      <c r="D508" s="105">
        <f>+D283*100/(13946/12)</f>
        <v>154.9610225154166</v>
      </c>
      <c r="E508" s="62">
        <f t="shared" si="32"/>
        <v>563.17705645161288</v>
      </c>
      <c r="F508" s="63">
        <f t="shared" si="33"/>
        <v>270.6748950276243</v>
      </c>
      <c r="G508" s="63">
        <f t="shared" si="14"/>
        <v>1112.2292220183488</v>
      </c>
      <c r="H508" s="64">
        <f t="shared" si="15"/>
        <v>273.75668871200105</v>
      </c>
      <c r="I508" s="65">
        <f t="shared" si="28"/>
        <v>1717.7805388601037</v>
      </c>
      <c r="J508" s="63">
        <f t="shared" si="17"/>
        <v>284.36841558441563</v>
      </c>
      <c r="K508" s="66">
        <f t="shared" si="18"/>
        <v>108.37439999999999</v>
      </c>
      <c r="L508" s="63">
        <f t="shared" si="30"/>
        <v>672.08972727272726</v>
      </c>
      <c r="M508" s="63">
        <f t="shared" si="31"/>
        <v>494.86857090328851</v>
      </c>
      <c r="N508" s="105">
        <f t="shared" si="19"/>
        <v>359.29775487884166</v>
      </c>
      <c r="P508" s="39"/>
      <c r="Q508" s="39"/>
      <c r="R508" s="39"/>
    </row>
    <row r="509" spans="3:18" ht="14.25" hidden="1" x14ac:dyDescent="0.2">
      <c r="C509" s="67">
        <v>2014</v>
      </c>
      <c r="P509" s="39"/>
      <c r="Q509" s="39"/>
      <c r="R509" s="39"/>
    </row>
    <row r="510" spans="3:18" ht="15.75" hidden="1" x14ac:dyDescent="0.25">
      <c r="C510" s="68"/>
      <c r="D510" s="105">
        <f>+D285*100/(13946*9/12)</f>
        <v>158.83076495052347</v>
      </c>
      <c r="E510" s="62">
        <f>+E285*100/(496*9/12)</f>
        <v>424.32767204301075</v>
      </c>
      <c r="F510" s="63">
        <f>+F285*100/(2172*9/12)</f>
        <v>257.61311786372005</v>
      </c>
      <c r="G510" s="63">
        <f>+G285*100/(9810*9/12)</f>
        <v>1032.8384201155286</v>
      </c>
      <c r="H510" s="64">
        <f>+H285*100/(150629*9/12)</f>
        <v>404.35258079121542</v>
      </c>
      <c r="I510" s="65">
        <f>+I285*100/(386*9/12)</f>
        <v>3006.286100172711</v>
      </c>
      <c r="J510" s="63">
        <f>+J285*100/(462*9/12)</f>
        <v>388.33778643578643</v>
      </c>
      <c r="K510" s="66">
        <f>+K285*100/(10*9/12)</f>
        <v>451.15373333333332</v>
      </c>
      <c r="L510" s="63">
        <f>+L285*100/(88*9/12)</f>
        <v>570.87719696969702</v>
      </c>
      <c r="M510" s="63">
        <f>+M285*100/(57656*9/12)</f>
        <v>499.05578604134871</v>
      </c>
      <c r="N510" s="105">
        <f>+N285*100/(235353*9/12)</f>
        <v>442.70764970632774</v>
      </c>
      <c r="P510" s="39"/>
      <c r="Q510" s="39"/>
      <c r="R510" s="39"/>
    </row>
    <row r="511" spans="3:18" ht="15.75" hidden="1" x14ac:dyDescent="0.25">
      <c r="C511" s="68" t="s">
        <v>39</v>
      </c>
      <c r="D511" s="105">
        <f>+D286*100/(13946/12)</f>
        <v>119.29472938476982</v>
      </c>
      <c r="E511" s="62">
        <f>+E286*100/(496/12)</f>
        <v>425.50253225806455</v>
      </c>
      <c r="F511" s="63">
        <f t="shared" ref="F511:F514" si="34">+F286*100/((2172/12))</f>
        <v>156.99128176795583</v>
      </c>
      <c r="G511" s="63">
        <f t="shared" ref="G511:G519" si="35">+G286*100/(9810/12)</f>
        <v>847.9797688073395</v>
      </c>
      <c r="H511" s="64">
        <f t="shared" ref="H511:H519" si="36">+H286*100/(150629/12)</f>
        <v>308.6192228057015</v>
      </c>
      <c r="I511" s="65">
        <f t="shared" ref="I511:I519" si="37">+I286*100/(386/12)</f>
        <v>1451.9686632124356</v>
      </c>
      <c r="J511" s="63">
        <f t="shared" ref="J511:J519" si="38">+J286*100/(462/12)</f>
        <v>260.04636363636365</v>
      </c>
      <c r="K511" s="66">
        <f t="shared" ref="K511:K519" si="39">+K286*100/(10/12)</f>
        <v>172.7724</v>
      </c>
      <c r="L511" s="63">
        <f>+L286*100/(88/12)</f>
        <v>586.60909090909092</v>
      </c>
      <c r="M511" s="63">
        <f>+M286*100/(57656/12)</f>
        <v>274.32224448452899</v>
      </c>
      <c r="N511" s="105">
        <f t="shared" ref="N511:N519" si="40">+N286*100/(235353/12)</f>
        <v>312.601407400798</v>
      </c>
      <c r="P511" s="39"/>
      <c r="Q511" s="39"/>
      <c r="R511" s="39"/>
    </row>
    <row r="512" spans="3:18" ht="15.75" hidden="1" x14ac:dyDescent="0.25">
      <c r="C512" s="68" t="s">
        <v>40</v>
      </c>
      <c r="D512" s="105">
        <f>+D287*100/(13946/12)</f>
        <v>114.28663874946221</v>
      </c>
      <c r="E512" s="62">
        <f>+E287*100/(496/12)</f>
        <v>420.35900806451622</v>
      </c>
      <c r="F512" s="63">
        <f t="shared" si="34"/>
        <v>195.85012154696133</v>
      </c>
      <c r="G512" s="63">
        <f t="shared" si="35"/>
        <v>769.23420061162085</v>
      </c>
      <c r="H512" s="64">
        <f t="shared" si="36"/>
        <v>238.8687475585711</v>
      </c>
      <c r="I512" s="65">
        <f t="shared" si="37"/>
        <v>1277.4770673575131</v>
      </c>
      <c r="J512" s="63">
        <f t="shared" si="38"/>
        <v>276.3093246753246</v>
      </c>
      <c r="K512" s="66">
        <f t="shared" si="39"/>
        <v>433.19639999999993</v>
      </c>
      <c r="L512" s="63">
        <f>+L287*100/(88/12)</f>
        <v>898.8204545454546</v>
      </c>
      <c r="M512" s="63">
        <f>+M287*100/(57656/12)</f>
        <v>190.56932343554868</v>
      </c>
      <c r="N512" s="105">
        <f t="shared" si="40"/>
        <v>244.08496263909961</v>
      </c>
      <c r="P512" s="39"/>
      <c r="Q512" s="39"/>
      <c r="R512" s="39"/>
    </row>
    <row r="513" spans="3:18" ht="15.75" hidden="1" x14ac:dyDescent="0.25">
      <c r="C513" s="68" t="s">
        <v>41</v>
      </c>
      <c r="D513" s="105">
        <f>+D288*100/(13946/12)</f>
        <v>106.57972350494765</v>
      </c>
      <c r="E513" s="62">
        <f>+E288*100/(496/12)</f>
        <v>278.08427419354837</v>
      </c>
      <c r="F513" s="63">
        <f t="shared" si="34"/>
        <v>120.78592817679558</v>
      </c>
      <c r="G513" s="63">
        <f t="shared" si="35"/>
        <v>983.60940428134552</v>
      </c>
      <c r="H513" s="64">
        <f t="shared" si="36"/>
        <v>317.28266602048745</v>
      </c>
      <c r="I513" s="65">
        <f t="shared" si="37"/>
        <v>3539.9423937823835</v>
      </c>
      <c r="J513" s="63">
        <f t="shared" si="38"/>
        <v>321.21937662337666</v>
      </c>
      <c r="K513" s="66">
        <f t="shared" si="39"/>
        <v>456.10320000000002</v>
      </c>
      <c r="L513" s="63">
        <f t="shared" ref="L513:L519" si="41">+L288*100/(88/12)</f>
        <v>926.22081818181823</v>
      </c>
      <c r="M513" s="63">
        <f>+M288*100/(57656/12)</f>
        <v>268.94852643263505</v>
      </c>
      <c r="N513" s="105">
        <f t="shared" si="40"/>
        <v>324.76833707664662</v>
      </c>
      <c r="P513" s="39"/>
      <c r="Q513" s="39"/>
      <c r="R513" s="39"/>
    </row>
    <row r="514" spans="3:18" ht="15.75" hidden="1" x14ac:dyDescent="0.25">
      <c r="C514" s="68" t="s">
        <v>42</v>
      </c>
      <c r="D514" s="105">
        <f>+D289*100/(13946/12)</f>
        <v>103.29025383622543</v>
      </c>
      <c r="E514" s="62">
        <f>+E289*100/(496/12)</f>
        <v>291.13654838709675</v>
      </c>
      <c r="F514" s="63">
        <f t="shared" si="34"/>
        <v>226.02455801104975</v>
      </c>
      <c r="G514" s="63">
        <f t="shared" si="35"/>
        <v>769.87194128440387</v>
      </c>
      <c r="H514" s="64">
        <f t="shared" si="36"/>
        <v>291.35474157034832</v>
      </c>
      <c r="I514" s="65">
        <f t="shared" si="37"/>
        <v>881.80706735751312</v>
      </c>
      <c r="J514" s="63">
        <f t="shared" si="38"/>
        <v>284.21945454545448</v>
      </c>
      <c r="K514" s="66">
        <f t="shared" si="39"/>
        <v>340.30560000000003</v>
      </c>
      <c r="L514" s="63">
        <f t="shared" si="41"/>
        <v>166.19550000000001</v>
      </c>
      <c r="M514" s="63">
        <f t="shared" ref="M514:M519" si="42">+M289*100/(57656/12)</f>
        <v>305.51003552102117</v>
      </c>
      <c r="N514" s="105">
        <f t="shared" si="40"/>
        <v>304.30431668175038</v>
      </c>
      <c r="P514" s="39"/>
      <c r="Q514" s="39"/>
      <c r="R514" s="39"/>
    </row>
    <row r="515" spans="3:18" ht="15.75" hidden="1" x14ac:dyDescent="0.25">
      <c r="C515" s="68" t="s">
        <v>43</v>
      </c>
      <c r="D515" s="105">
        <f>+D290*100/(13946/12)</f>
        <v>125.48855270328413</v>
      </c>
      <c r="E515" s="62">
        <f>+E290*100/(496/12)</f>
        <v>255.10224193548387</v>
      </c>
      <c r="F515" s="63">
        <f>+F290*100/((2172/12))</f>
        <v>223.32770718232047</v>
      </c>
      <c r="G515" s="63">
        <f t="shared" si="35"/>
        <v>720.37588623853196</v>
      </c>
      <c r="H515" s="64">
        <f t="shared" si="36"/>
        <v>286.06594493756182</v>
      </c>
      <c r="I515" s="65">
        <f t="shared" si="37"/>
        <v>1783.2696062176167</v>
      </c>
      <c r="J515" s="63">
        <f t="shared" si="38"/>
        <v>285.21841558441554</v>
      </c>
      <c r="K515" s="66">
        <f t="shared" si="39"/>
        <v>432.35519999999997</v>
      </c>
      <c r="L515" s="63">
        <f t="shared" si="41"/>
        <v>859.58318181818186</v>
      </c>
      <c r="M515" s="63">
        <f t="shared" si="42"/>
        <v>309.26329277091708</v>
      </c>
      <c r="N515" s="105">
        <f t="shared" si="40"/>
        <v>302.73393909574128</v>
      </c>
      <c r="P515" s="39"/>
      <c r="Q515" s="39"/>
      <c r="R515" s="39"/>
    </row>
    <row r="516" spans="3:18" ht="15.75" hidden="1" x14ac:dyDescent="0.25">
      <c r="C516" s="68" t="s">
        <v>56</v>
      </c>
      <c r="D516" s="105">
        <f t="shared" ref="D516:D519" si="43">+D291*100/(13946/12)</f>
        <v>114.53098150007173</v>
      </c>
      <c r="E516" s="62">
        <f t="shared" ref="E516:E519" si="44">+E291*100/(496/12)</f>
        <v>299.46404032258062</v>
      </c>
      <c r="F516" s="63">
        <f>+F291*100/((2172/12))</f>
        <v>167.74440331491712</v>
      </c>
      <c r="G516" s="63">
        <f t="shared" si="35"/>
        <v>462.84172354740059</v>
      </c>
      <c r="H516" s="64">
        <f t="shared" si="36"/>
        <v>278.16369482636145</v>
      </c>
      <c r="I516" s="65">
        <f t="shared" si="37"/>
        <v>2632.7790155440416</v>
      </c>
      <c r="J516" s="63">
        <f t="shared" si="38"/>
        <v>273.47397402597403</v>
      </c>
      <c r="K516" s="66">
        <f t="shared" si="39"/>
        <v>325.75560000000002</v>
      </c>
      <c r="L516" s="63">
        <f t="shared" si="41"/>
        <v>399.50454545454551</v>
      </c>
      <c r="M516" s="63">
        <f t="shared" si="42"/>
        <v>315.47927591230751</v>
      </c>
      <c r="N516" s="105">
        <f t="shared" si="40"/>
        <v>288.58950315483548</v>
      </c>
      <c r="P516" s="39"/>
      <c r="Q516" s="39"/>
      <c r="R516" s="39"/>
    </row>
    <row r="517" spans="3:18" ht="15.75" hidden="1" x14ac:dyDescent="0.25">
      <c r="C517" s="68" t="s">
        <v>58</v>
      </c>
      <c r="D517" s="105">
        <f t="shared" si="43"/>
        <v>116.40594493044603</v>
      </c>
      <c r="E517" s="62">
        <f t="shared" si="44"/>
        <v>380.53195161290313</v>
      </c>
      <c r="F517" s="63">
        <f t="shared" ref="F517:F519" si="45">+F292*100/((2172/12))</f>
        <v>146.19</v>
      </c>
      <c r="G517" s="63">
        <f t="shared" si="35"/>
        <v>785.79487094801209</v>
      </c>
      <c r="H517" s="64">
        <f t="shared" si="36"/>
        <v>317.29787496431641</v>
      </c>
      <c r="I517" s="65">
        <f t="shared" si="37"/>
        <v>2125.2495544041458</v>
      </c>
      <c r="J517" s="63">
        <f t="shared" si="38"/>
        <v>307.38927272727273</v>
      </c>
      <c r="K517" s="66">
        <f t="shared" si="39"/>
        <v>401.80439999999999</v>
      </c>
      <c r="L517" s="63">
        <f t="shared" si="41"/>
        <v>50.780454545454546</v>
      </c>
      <c r="M517" s="63">
        <f t="shared" si="42"/>
        <v>408.25805827667551</v>
      </c>
      <c r="N517" s="105">
        <f t="shared" si="40"/>
        <v>349.01594044690319</v>
      </c>
      <c r="P517" s="39"/>
      <c r="Q517" s="39"/>
      <c r="R517" s="39"/>
    </row>
    <row r="518" spans="3:18" ht="15.75" hidden="1" x14ac:dyDescent="0.25">
      <c r="C518" s="68" t="s">
        <v>59</v>
      </c>
      <c r="D518" s="105">
        <f t="shared" si="43"/>
        <v>122.5110727090205</v>
      </c>
      <c r="E518" s="62">
        <f t="shared" si="44"/>
        <v>285.60256451612901</v>
      </c>
      <c r="F518" s="63">
        <f t="shared" si="45"/>
        <v>233.21223204419891</v>
      </c>
      <c r="G518" s="63">
        <f t="shared" si="35"/>
        <v>801.51273516819572</v>
      </c>
      <c r="H518" s="64">
        <f t="shared" si="36"/>
        <v>333.62385484866792</v>
      </c>
      <c r="I518" s="65">
        <f t="shared" si="37"/>
        <v>1599.3467253886008</v>
      </c>
      <c r="J518" s="63">
        <f t="shared" si="38"/>
        <v>272.40101298701302</v>
      </c>
      <c r="K518" s="66">
        <f t="shared" si="39"/>
        <v>324.32759999999996</v>
      </c>
      <c r="L518" s="63">
        <f t="shared" si="41"/>
        <v>565.88209090909106</v>
      </c>
      <c r="M518" s="63">
        <f t="shared" si="42"/>
        <v>710.25563514638543</v>
      </c>
      <c r="N518" s="105">
        <f t="shared" si="40"/>
        <v>434.32520396170855</v>
      </c>
      <c r="P518" s="39"/>
      <c r="Q518" s="39"/>
      <c r="R518" s="39"/>
    </row>
    <row r="519" spans="3:18" ht="15.75" hidden="1" x14ac:dyDescent="0.25">
      <c r="C519" s="68" t="s">
        <v>60</v>
      </c>
      <c r="D519" s="105">
        <f t="shared" si="43"/>
        <v>125.65516908074</v>
      </c>
      <c r="E519" s="62">
        <f t="shared" si="44"/>
        <v>317.6841774193548</v>
      </c>
      <c r="F519" s="63">
        <f t="shared" si="45"/>
        <v>183.42879005524861</v>
      </c>
      <c r="G519" s="63">
        <f t="shared" si="35"/>
        <v>784.69282079510708</v>
      </c>
      <c r="H519" s="64">
        <f t="shared" si="36"/>
        <v>347.78498036898606</v>
      </c>
      <c r="I519" s="65">
        <f t="shared" si="37"/>
        <v>3360.0004352331603</v>
      </c>
      <c r="J519" s="63">
        <f t="shared" si="38"/>
        <v>328.00194805194803</v>
      </c>
      <c r="K519" s="66">
        <f t="shared" si="39"/>
        <v>303.44400000000002</v>
      </c>
      <c r="L519" s="63">
        <f t="shared" si="41"/>
        <v>318.60681818181814</v>
      </c>
      <c r="M519" s="63">
        <f t="shared" si="42"/>
        <v>260.09296184265298</v>
      </c>
      <c r="N519" s="105">
        <f t="shared" si="40"/>
        <v>335.10596749563427</v>
      </c>
      <c r="P519" s="39"/>
      <c r="Q519" s="39"/>
      <c r="R519" s="39"/>
    </row>
    <row r="520" spans="3:18" hidden="1" x14ac:dyDescent="0.2">
      <c r="P520" s="39"/>
      <c r="Q520" s="39"/>
      <c r="R520" s="39"/>
    </row>
    <row r="521" spans="3:18" x14ac:dyDescent="0.2">
      <c r="P521" s="39"/>
      <c r="Q521" s="39"/>
      <c r="R521" s="39"/>
    </row>
    <row r="522" spans="3:18" x14ac:dyDescent="0.2">
      <c r="P522" s="39"/>
      <c r="Q522" s="39"/>
      <c r="R522" s="39"/>
    </row>
    <row r="523" spans="3:18" x14ac:dyDescent="0.2">
      <c r="P523" s="39"/>
      <c r="Q523" s="39"/>
      <c r="R523" s="39"/>
    </row>
    <row r="524" spans="3:18" x14ac:dyDescent="0.2">
      <c r="P524" s="39"/>
      <c r="Q524" s="39"/>
      <c r="R524" s="39"/>
    </row>
    <row r="525" spans="3:18" x14ac:dyDescent="0.2">
      <c r="P525" s="39"/>
      <c r="Q525" s="39"/>
      <c r="R525" s="39"/>
    </row>
    <row r="526" spans="3:18" x14ac:dyDescent="0.2">
      <c r="P526" s="39"/>
      <c r="Q526" s="39"/>
      <c r="R526" s="39"/>
    </row>
    <row r="527" spans="3:18" x14ac:dyDescent="0.2">
      <c r="P527" s="39"/>
      <c r="Q527" s="39"/>
      <c r="R527" s="39"/>
    </row>
    <row r="528" spans="3:18" x14ac:dyDescent="0.2">
      <c r="P528" s="39"/>
      <c r="Q528" s="39"/>
      <c r="R528" s="39"/>
    </row>
    <row r="529" spans="16:18" x14ac:dyDescent="0.2">
      <c r="P529" s="39"/>
      <c r="Q529" s="39"/>
      <c r="R529" s="39"/>
    </row>
    <row r="530" spans="16:18" x14ac:dyDescent="0.2">
      <c r="P530" s="39"/>
      <c r="Q530" s="39"/>
      <c r="R530" s="39"/>
    </row>
    <row r="531" spans="16:18" x14ac:dyDescent="0.2">
      <c r="P531" s="39"/>
      <c r="Q531" s="39"/>
      <c r="R531" s="39"/>
    </row>
    <row r="532" spans="16:18" x14ac:dyDescent="0.2">
      <c r="P532" s="39"/>
      <c r="Q532" s="39"/>
      <c r="R532" s="39"/>
    </row>
    <row r="533" spans="16:18" x14ac:dyDescent="0.2">
      <c r="P533" s="39"/>
      <c r="Q533" s="39"/>
      <c r="R533" s="39"/>
    </row>
    <row r="534" spans="16:18" x14ac:dyDescent="0.2">
      <c r="P534" s="39"/>
      <c r="Q534" s="39"/>
      <c r="R534" s="39"/>
    </row>
    <row r="535" spans="16:18" x14ac:dyDescent="0.2">
      <c r="P535" s="39"/>
      <c r="Q535" s="39"/>
      <c r="R535" s="39"/>
    </row>
    <row r="536" spans="16:18" x14ac:dyDescent="0.2">
      <c r="P536" s="39"/>
      <c r="Q536" s="39"/>
      <c r="R536" s="39"/>
    </row>
    <row r="537" spans="16:18" x14ac:dyDescent="0.2">
      <c r="P537" s="39"/>
      <c r="Q537" s="39"/>
      <c r="R537" s="39"/>
    </row>
    <row r="538" spans="16:18" x14ac:dyDescent="0.2">
      <c r="P538" s="39"/>
      <c r="Q538" s="39"/>
      <c r="R538" s="39"/>
    </row>
    <row r="539" spans="16:18" x14ac:dyDescent="0.2">
      <c r="P539" s="39"/>
      <c r="Q539" s="39"/>
      <c r="R539" s="39"/>
    </row>
    <row r="540" spans="16:18" x14ac:dyDescent="0.2">
      <c r="P540" s="39"/>
      <c r="Q540" s="39"/>
      <c r="R540" s="39"/>
    </row>
    <row r="541" spans="16:18" x14ac:dyDescent="0.2">
      <c r="P541" s="39"/>
      <c r="Q541" s="39"/>
      <c r="R541" s="39"/>
    </row>
    <row r="542" spans="16:18" x14ac:dyDescent="0.2">
      <c r="P542" s="39"/>
      <c r="Q542" s="39"/>
      <c r="R542" s="39"/>
    </row>
    <row r="543" spans="16:18" x14ac:dyDescent="0.2">
      <c r="P543" s="39"/>
      <c r="Q543" s="39"/>
      <c r="R543" s="39"/>
    </row>
    <row r="544" spans="16:18" x14ac:dyDescent="0.2">
      <c r="P544" s="39"/>
      <c r="Q544" s="39"/>
      <c r="R544" s="39"/>
    </row>
    <row r="545" spans="16:18" x14ac:dyDescent="0.2">
      <c r="P545" s="39"/>
      <c r="Q545" s="39"/>
      <c r="R545" s="39"/>
    </row>
    <row r="546" spans="16:18" x14ac:dyDescent="0.2">
      <c r="P546" s="39"/>
      <c r="Q546" s="39"/>
      <c r="R546" s="39"/>
    </row>
    <row r="547" spans="16:18" x14ac:dyDescent="0.2">
      <c r="P547" s="39"/>
      <c r="Q547" s="39"/>
      <c r="R547" s="39"/>
    </row>
    <row r="548" spans="16:18" x14ac:dyDescent="0.2">
      <c r="P548" s="39"/>
      <c r="Q548" s="39"/>
      <c r="R548" s="39"/>
    </row>
    <row r="549" spans="16:18" x14ac:dyDescent="0.2">
      <c r="P549" s="39"/>
      <c r="Q549" s="39"/>
      <c r="R549" s="39"/>
    </row>
    <row r="550" spans="16:18" x14ac:dyDescent="0.2">
      <c r="P550" s="39"/>
      <c r="Q550" s="39"/>
      <c r="R550" s="39"/>
    </row>
    <row r="551" spans="16:18" x14ac:dyDescent="0.2">
      <c r="P551" s="39"/>
      <c r="Q551" s="39"/>
      <c r="R551" s="39"/>
    </row>
    <row r="552" spans="16:18" x14ac:dyDescent="0.2">
      <c r="P552" s="39"/>
      <c r="Q552" s="39"/>
      <c r="R552" s="39"/>
    </row>
    <row r="553" spans="16:18" x14ac:dyDescent="0.2">
      <c r="P553" s="39"/>
      <c r="Q553" s="39"/>
      <c r="R553" s="39"/>
    </row>
    <row r="554" spans="16:18" x14ac:dyDescent="0.2">
      <c r="P554" s="39"/>
      <c r="Q554" s="39"/>
      <c r="R554" s="39"/>
    </row>
    <row r="555" spans="16:18" x14ac:dyDescent="0.2">
      <c r="P555" s="39"/>
      <c r="Q555" s="39"/>
      <c r="R555" s="39"/>
    </row>
    <row r="556" spans="16:18" x14ac:dyDescent="0.2">
      <c r="P556" s="39"/>
      <c r="Q556" s="39"/>
      <c r="R556" s="39"/>
    </row>
    <row r="557" spans="16:18" x14ac:dyDescent="0.2">
      <c r="P557" s="39"/>
      <c r="Q557" s="39"/>
      <c r="R557" s="39"/>
    </row>
    <row r="558" spans="16:18" x14ac:dyDescent="0.2">
      <c r="P558" s="39"/>
      <c r="Q558" s="39"/>
      <c r="R558" s="39"/>
    </row>
    <row r="559" spans="16:18" x14ac:dyDescent="0.2">
      <c r="P559" s="39"/>
      <c r="Q559" s="39"/>
      <c r="R559" s="39"/>
    </row>
    <row r="560" spans="16:18" x14ac:dyDescent="0.2">
      <c r="P560" s="39"/>
      <c r="Q560" s="39"/>
      <c r="R560" s="39"/>
    </row>
    <row r="561" spans="16:18" x14ac:dyDescent="0.2">
      <c r="P561" s="39"/>
      <c r="Q561" s="39"/>
      <c r="R561" s="39"/>
    </row>
    <row r="562" spans="16:18" x14ac:dyDescent="0.2">
      <c r="P562" s="39"/>
      <c r="Q562" s="39"/>
      <c r="R562" s="39"/>
    </row>
    <row r="563" spans="16:18" x14ac:dyDescent="0.2">
      <c r="P563" s="39"/>
      <c r="Q563" s="39"/>
      <c r="R563" s="39"/>
    </row>
    <row r="564" spans="16:18" x14ac:dyDescent="0.2">
      <c r="P564" s="39"/>
      <c r="Q564" s="39"/>
      <c r="R564" s="39"/>
    </row>
    <row r="565" spans="16:18" x14ac:dyDescent="0.2">
      <c r="P565" s="39"/>
      <c r="Q565" s="39"/>
      <c r="R565" s="39"/>
    </row>
    <row r="566" spans="16:18" x14ac:dyDescent="0.2">
      <c r="P566" s="39"/>
      <c r="Q566" s="39"/>
      <c r="R566" s="39"/>
    </row>
    <row r="567" spans="16:18" x14ac:dyDescent="0.2">
      <c r="P567" s="39"/>
      <c r="Q567" s="39"/>
      <c r="R567" s="39"/>
    </row>
    <row r="568" spans="16:18" x14ac:dyDescent="0.2">
      <c r="P568" s="39"/>
      <c r="Q568" s="39"/>
      <c r="R568" s="39"/>
    </row>
    <row r="569" spans="16:18" x14ac:dyDescent="0.2">
      <c r="P569" s="39"/>
      <c r="Q569" s="39"/>
      <c r="R569" s="39"/>
    </row>
    <row r="570" spans="16:18" x14ac:dyDescent="0.2">
      <c r="P570" s="39"/>
      <c r="Q570" s="39"/>
      <c r="R570" s="39"/>
    </row>
    <row r="571" spans="16:18" x14ac:dyDescent="0.2">
      <c r="P571" s="39"/>
      <c r="Q571" s="39"/>
      <c r="R571" s="39"/>
    </row>
    <row r="572" spans="16:18" x14ac:dyDescent="0.2">
      <c r="P572" s="39"/>
      <c r="Q572" s="39"/>
      <c r="R572" s="39"/>
    </row>
    <row r="573" spans="16:18" x14ac:dyDescent="0.2">
      <c r="P573" s="39"/>
      <c r="Q573" s="39"/>
      <c r="R573" s="39"/>
    </row>
    <row r="574" spans="16:18" x14ac:dyDescent="0.2">
      <c r="P574" s="39"/>
      <c r="Q574" s="39"/>
      <c r="R574" s="39"/>
    </row>
    <row r="575" spans="16:18" x14ac:dyDescent="0.2">
      <c r="P575" s="39"/>
      <c r="Q575" s="39"/>
      <c r="R575" s="39"/>
    </row>
    <row r="576" spans="16:18" x14ac:dyDescent="0.2">
      <c r="P576" s="39"/>
      <c r="Q576" s="39"/>
      <c r="R576" s="39"/>
    </row>
    <row r="577" spans="16:18" x14ac:dyDescent="0.2">
      <c r="P577" s="39"/>
      <c r="Q577" s="39"/>
      <c r="R577" s="39"/>
    </row>
    <row r="578" spans="16:18" x14ac:dyDescent="0.2">
      <c r="P578" s="39"/>
      <c r="Q578" s="39"/>
      <c r="R578" s="39"/>
    </row>
    <row r="579" spans="16:18" x14ac:dyDescent="0.2">
      <c r="P579" s="39"/>
      <c r="Q579" s="39"/>
      <c r="R579" s="39"/>
    </row>
    <row r="580" spans="16:18" x14ac:dyDescent="0.2">
      <c r="P580" s="39"/>
      <c r="Q580" s="39"/>
      <c r="R580" s="39"/>
    </row>
    <row r="581" spans="16:18" x14ac:dyDescent="0.2">
      <c r="P581" s="39"/>
      <c r="Q581" s="39"/>
      <c r="R581" s="39"/>
    </row>
    <row r="582" spans="16:18" x14ac:dyDescent="0.2">
      <c r="P582" s="39"/>
      <c r="Q582" s="39"/>
      <c r="R582" s="39"/>
    </row>
    <row r="583" spans="16:18" x14ac:dyDescent="0.2">
      <c r="P583" s="39"/>
      <c r="Q583" s="39"/>
      <c r="R583" s="39"/>
    </row>
    <row r="584" spans="16:18" x14ac:dyDescent="0.2">
      <c r="P584" s="39"/>
      <c r="Q584" s="39"/>
      <c r="R584" s="39"/>
    </row>
    <row r="585" spans="16:18" x14ac:dyDescent="0.2">
      <c r="P585" s="39"/>
      <c r="Q585" s="39"/>
      <c r="R585" s="39"/>
    </row>
    <row r="586" spans="16:18" x14ac:dyDescent="0.2">
      <c r="P586" s="39"/>
      <c r="Q586" s="39"/>
      <c r="R586" s="39"/>
    </row>
    <row r="587" spans="16:18" x14ac:dyDescent="0.2">
      <c r="P587" s="39"/>
      <c r="Q587" s="39"/>
      <c r="R587" s="39"/>
    </row>
    <row r="588" spans="16:18" x14ac:dyDescent="0.2">
      <c r="P588" s="39"/>
      <c r="Q588" s="39"/>
      <c r="R588" s="39"/>
    </row>
    <row r="589" spans="16:18" x14ac:dyDescent="0.2">
      <c r="P589" s="39"/>
      <c r="Q589" s="39"/>
      <c r="R589" s="39"/>
    </row>
    <row r="590" spans="16:18" x14ac:dyDescent="0.2">
      <c r="P590" s="39"/>
      <c r="Q590" s="39"/>
      <c r="R590" s="39"/>
    </row>
    <row r="591" spans="16:18" x14ac:dyDescent="0.2">
      <c r="P591" s="39"/>
      <c r="Q591" s="39"/>
      <c r="R591" s="39"/>
    </row>
    <row r="592" spans="16:18" x14ac:dyDescent="0.2">
      <c r="P592" s="39"/>
      <c r="Q592" s="39"/>
      <c r="R592" s="39"/>
    </row>
    <row r="593" spans="16:18" x14ac:dyDescent="0.2">
      <c r="P593" s="39"/>
      <c r="Q593" s="39"/>
      <c r="R593" s="39"/>
    </row>
    <row r="594" spans="16:18" x14ac:dyDescent="0.2">
      <c r="P594" s="39"/>
      <c r="Q594" s="39"/>
      <c r="R594" s="39"/>
    </row>
    <row r="595" spans="16:18" x14ac:dyDescent="0.2">
      <c r="P595" s="39"/>
      <c r="Q595" s="39"/>
      <c r="R595" s="39"/>
    </row>
    <row r="596" spans="16:18" x14ac:dyDescent="0.2">
      <c r="P596" s="39"/>
      <c r="Q596" s="39"/>
      <c r="R596" s="39"/>
    </row>
    <row r="597" spans="16:18" x14ac:dyDescent="0.2">
      <c r="P597" s="39"/>
      <c r="Q597" s="39"/>
      <c r="R597" s="39"/>
    </row>
    <row r="598" spans="16:18" x14ac:dyDescent="0.2">
      <c r="P598" s="39"/>
      <c r="Q598" s="39"/>
      <c r="R598" s="39"/>
    </row>
    <row r="599" spans="16:18" x14ac:dyDescent="0.2">
      <c r="P599" s="39"/>
      <c r="Q599" s="39"/>
      <c r="R599" s="39"/>
    </row>
    <row r="600" spans="16:18" x14ac:dyDescent="0.2">
      <c r="P600" s="39"/>
      <c r="Q600" s="39"/>
      <c r="R600" s="39"/>
    </row>
    <row r="601" spans="16:18" x14ac:dyDescent="0.2">
      <c r="P601" s="39"/>
      <c r="Q601" s="39"/>
      <c r="R601" s="39"/>
    </row>
    <row r="602" spans="16:18" x14ac:dyDescent="0.2">
      <c r="P602" s="39"/>
      <c r="Q602" s="39"/>
      <c r="R602" s="39"/>
    </row>
    <row r="603" spans="16:18" x14ac:dyDescent="0.2">
      <c r="P603" s="39"/>
      <c r="Q603" s="39"/>
      <c r="R603" s="39"/>
    </row>
    <row r="604" spans="16:18" x14ac:dyDescent="0.2">
      <c r="P604" s="39"/>
      <c r="Q604" s="39"/>
      <c r="R604" s="39"/>
    </row>
    <row r="605" spans="16:18" x14ac:dyDescent="0.2">
      <c r="P605" s="39"/>
      <c r="Q605" s="39"/>
      <c r="R605" s="39"/>
    </row>
    <row r="606" spans="16:18" x14ac:dyDescent="0.2">
      <c r="P606" s="39"/>
      <c r="Q606" s="39"/>
      <c r="R606" s="39"/>
    </row>
    <row r="607" spans="16:18" x14ac:dyDescent="0.2">
      <c r="P607" s="39"/>
      <c r="Q607" s="39"/>
      <c r="R607" s="39"/>
    </row>
    <row r="608" spans="16:18" x14ac:dyDescent="0.2">
      <c r="P608" s="39"/>
      <c r="Q608" s="39"/>
      <c r="R608" s="39"/>
    </row>
    <row r="609" spans="16:18" x14ac:dyDescent="0.2">
      <c r="P609" s="39"/>
      <c r="Q609" s="39"/>
      <c r="R609" s="39"/>
    </row>
    <row r="610" spans="16:18" x14ac:dyDescent="0.2">
      <c r="P610" s="39"/>
      <c r="Q610" s="39"/>
      <c r="R610" s="39"/>
    </row>
    <row r="611" spans="16:18" x14ac:dyDescent="0.2">
      <c r="P611" s="39"/>
      <c r="Q611" s="39"/>
      <c r="R611" s="39"/>
    </row>
    <row r="612" spans="16:18" x14ac:dyDescent="0.2">
      <c r="P612" s="39"/>
      <c r="Q612" s="39"/>
      <c r="R612" s="39"/>
    </row>
    <row r="613" spans="16:18" x14ac:dyDescent="0.2">
      <c r="P613" s="39"/>
      <c r="Q613" s="39"/>
      <c r="R613" s="39"/>
    </row>
    <row r="614" spans="16:18" x14ac:dyDescent="0.2">
      <c r="P614" s="39"/>
      <c r="Q614" s="39"/>
      <c r="R614" s="39"/>
    </row>
    <row r="615" spans="16:18" x14ac:dyDescent="0.2">
      <c r="P615" s="39"/>
      <c r="Q615" s="39"/>
      <c r="R615" s="39"/>
    </row>
    <row r="616" spans="16:18" x14ac:dyDescent="0.2">
      <c r="P616" s="39"/>
      <c r="Q616" s="39"/>
      <c r="R616" s="39"/>
    </row>
    <row r="617" spans="16:18" x14ac:dyDescent="0.2">
      <c r="P617" s="39"/>
      <c r="Q617" s="39"/>
      <c r="R617" s="39"/>
    </row>
    <row r="618" spans="16:18" x14ac:dyDescent="0.2">
      <c r="P618" s="39"/>
      <c r="Q618" s="39"/>
      <c r="R618" s="39"/>
    </row>
    <row r="619" spans="16:18" x14ac:dyDescent="0.2">
      <c r="P619" s="39"/>
      <c r="Q619" s="39"/>
      <c r="R619" s="39"/>
    </row>
    <row r="620" spans="16:18" x14ac:dyDescent="0.2">
      <c r="P620" s="39"/>
      <c r="Q620" s="39"/>
      <c r="R620" s="39"/>
    </row>
    <row r="621" spans="16:18" x14ac:dyDescent="0.2">
      <c r="P621" s="39"/>
      <c r="Q621" s="39"/>
      <c r="R621" s="39"/>
    </row>
    <row r="622" spans="16:18" x14ac:dyDescent="0.2">
      <c r="P622" s="39"/>
      <c r="Q622" s="39"/>
      <c r="R622" s="39"/>
    </row>
    <row r="623" spans="16:18" x14ac:dyDescent="0.2">
      <c r="P623" s="39"/>
      <c r="Q623" s="39"/>
      <c r="R623" s="39"/>
    </row>
    <row r="624" spans="16:18" x14ac:dyDescent="0.2">
      <c r="P624" s="39"/>
      <c r="Q624" s="39"/>
      <c r="R624" s="39"/>
    </row>
    <row r="625" spans="16:18" x14ac:dyDescent="0.2">
      <c r="P625" s="39"/>
      <c r="Q625" s="39"/>
      <c r="R625" s="39"/>
    </row>
    <row r="626" spans="16:18" x14ac:dyDescent="0.2">
      <c r="P626" s="39"/>
      <c r="Q626" s="39"/>
      <c r="R626" s="39"/>
    </row>
    <row r="627" spans="16:18" x14ac:dyDescent="0.2">
      <c r="P627" s="39"/>
      <c r="Q627" s="39"/>
      <c r="R627" s="39"/>
    </row>
    <row r="628" spans="16:18" x14ac:dyDescent="0.2">
      <c r="P628" s="39"/>
      <c r="Q628" s="39"/>
      <c r="R628" s="39"/>
    </row>
    <row r="629" spans="16:18" x14ac:dyDescent="0.2">
      <c r="P629" s="39"/>
      <c r="Q629" s="39"/>
      <c r="R629" s="39"/>
    </row>
    <row r="630" spans="16:18" x14ac:dyDescent="0.2">
      <c r="P630" s="39"/>
      <c r="Q630" s="39"/>
      <c r="R630" s="39"/>
    </row>
    <row r="631" spans="16:18" x14ac:dyDescent="0.2">
      <c r="P631" s="39"/>
      <c r="Q631" s="39"/>
      <c r="R631" s="39"/>
    </row>
    <row r="632" spans="16:18" x14ac:dyDescent="0.2">
      <c r="P632" s="39"/>
      <c r="Q632" s="39"/>
      <c r="R632" s="39"/>
    </row>
    <row r="633" spans="16:18" x14ac:dyDescent="0.2">
      <c r="P633" s="39"/>
      <c r="Q633" s="39"/>
      <c r="R633" s="39"/>
    </row>
    <row r="634" spans="16:18" x14ac:dyDescent="0.2">
      <c r="P634" s="39"/>
      <c r="Q634" s="39"/>
      <c r="R634" s="39"/>
    </row>
    <row r="635" spans="16:18" x14ac:dyDescent="0.2">
      <c r="P635" s="39"/>
      <c r="Q635" s="39"/>
      <c r="R635" s="39"/>
    </row>
    <row r="636" spans="16:18" x14ac:dyDescent="0.2">
      <c r="P636" s="39"/>
      <c r="Q636" s="39"/>
      <c r="R636" s="39"/>
    </row>
    <row r="637" spans="16:18" x14ac:dyDescent="0.2">
      <c r="P637" s="39"/>
      <c r="Q637" s="39"/>
      <c r="R637" s="39"/>
    </row>
    <row r="638" spans="16:18" x14ac:dyDescent="0.2">
      <c r="P638" s="39"/>
      <c r="Q638" s="39"/>
      <c r="R638" s="39"/>
    </row>
    <row r="639" spans="16:18" x14ac:dyDescent="0.2">
      <c r="P639" s="39"/>
      <c r="Q639" s="39"/>
      <c r="R639" s="39"/>
    </row>
    <row r="640" spans="16:18" x14ac:dyDescent="0.2">
      <c r="P640" s="39"/>
      <c r="Q640" s="39"/>
      <c r="R640" s="39"/>
    </row>
    <row r="641" spans="16:18" x14ac:dyDescent="0.2">
      <c r="P641" s="39"/>
      <c r="Q641" s="39"/>
      <c r="R641" s="39"/>
    </row>
    <row r="642" spans="16:18" x14ac:dyDescent="0.2">
      <c r="P642" s="39"/>
      <c r="Q642" s="39"/>
      <c r="R642" s="39"/>
    </row>
    <row r="643" spans="16:18" x14ac:dyDescent="0.2">
      <c r="P643" s="39"/>
      <c r="Q643" s="39"/>
      <c r="R643" s="39"/>
    </row>
    <row r="644" spans="16:18" x14ac:dyDescent="0.2">
      <c r="P644" s="39"/>
      <c r="Q644" s="39"/>
      <c r="R644" s="39"/>
    </row>
    <row r="645" spans="16:18" x14ac:dyDescent="0.2">
      <c r="P645" s="39"/>
      <c r="Q645" s="39"/>
      <c r="R645" s="39"/>
    </row>
    <row r="646" spans="16:18" x14ac:dyDescent="0.2">
      <c r="P646" s="39"/>
      <c r="Q646" s="39"/>
      <c r="R646" s="39"/>
    </row>
    <row r="647" spans="16:18" x14ac:dyDescent="0.2">
      <c r="P647" s="39"/>
      <c r="Q647" s="39"/>
      <c r="R647" s="39"/>
    </row>
    <row r="648" spans="16:18" x14ac:dyDescent="0.2">
      <c r="P648" s="39"/>
      <c r="Q648" s="39"/>
      <c r="R648" s="39"/>
    </row>
    <row r="649" spans="16:18" x14ac:dyDescent="0.2">
      <c r="P649" s="39"/>
      <c r="Q649" s="39"/>
      <c r="R649" s="39"/>
    </row>
    <row r="650" spans="16:18" x14ac:dyDescent="0.2">
      <c r="P650" s="39"/>
      <c r="Q650" s="39"/>
      <c r="R650" s="39"/>
    </row>
    <row r="651" spans="16:18" x14ac:dyDescent="0.2">
      <c r="P651" s="39"/>
      <c r="Q651" s="39"/>
      <c r="R651" s="39"/>
    </row>
    <row r="652" spans="16:18" x14ac:dyDescent="0.2">
      <c r="P652" s="39"/>
      <c r="Q652" s="39"/>
      <c r="R652" s="39"/>
    </row>
    <row r="653" spans="16:18" x14ac:dyDescent="0.2">
      <c r="P653" s="39"/>
      <c r="Q653" s="39"/>
      <c r="R653" s="39"/>
    </row>
    <row r="654" spans="16:18" x14ac:dyDescent="0.2">
      <c r="P654" s="39"/>
      <c r="Q654" s="39"/>
      <c r="R654" s="39"/>
    </row>
    <row r="655" spans="16:18" x14ac:dyDescent="0.2">
      <c r="P655" s="39"/>
      <c r="Q655" s="39"/>
      <c r="R655" s="39"/>
    </row>
    <row r="656" spans="16:18" x14ac:dyDescent="0.2">
      <c r="P656" s="39"/>
      <c r="Q656" s="39"/>
      <c r="R656" s="39"/>
    </row>
    <row r="657" spans="16:18" x14ac:dyDescent="0.2">
      <c r="P657" s="39"/>
      <c r="Q657" s="39"/>
      <c r="R657" s="39"/>
    </row>
    <row r="658" spans="16:18" x14ac:dyDescent="0.2">
      <c r="P658" s="39"/>
      <c r="Q658" s="39"/>
      <c r="R658" s="39"/>
    </row>
    <row r="659" spans="16:18" x14ac:dyDescent="0.2">
      <c r="P659" s="39"/>
      <c r="Q659" s="39"/>
      <c r="R659" s="39"/>
    </row>
    <row r="660" spans="16:18" x14ac:dyDescent="0.2">
      <c r="P660" s="39"/>
      <c r="Q660" s="39"/>
      <c r="R660" s="39"/>
    </row>
    <row r="661" spans="16:18" x14ac:dyDescent="0.2">
      <c r="P661" s="39"/>
      <c r="Q661" s="39"/>
      <c r="R661" s="39"/>
    </row>
    <row r="662" spans="16:18" x14ac:dyDescent="0.2">
      <c r="P662" s="39"/>
      <c r="Q662" s="39"/>
      <c r="R662" s="39"/>
    </row>
    <row r="663" spans="16:18" x14ac:dyDescent="0.2">
      <c r="P663" s="39"/>
      <c r="Q663" s="39"/>
      <c r="R663" s="39"/>
    </row>
    <row r="664" spans="16:18" x14ac:dyDescent="0.2">
      <c r="P664" s="39"/>
      <c r="Q664" s="39"/>
      <c r="R664" s="39"/>
    </row>
    <row r="665" spans="16:18" x14ac:dyDescent="0.2">
      <c r="P665" s="39"/>
      <c r="Q665" s="39"/>
      <c r="R665" s="39"/>
    </row>
    <row r="666" spans="16:18" x14ac:dyDescent="0.2">
      <c r="P666" s="39"/>
      <c r="Q666" s="39"/>
      <c r="R666" s="39"/>
    </row>
    <row r="667" spans="16:18" x14ac:dyDescent="0.2">
      <c r="P667" s="39"/>
      <c r="Q667" s="39"/>
      <c r="R667" s="39"/>
    </row>
    <row r="668" spans="16:18" x14ac:dyDescent="0.2">
      <c r="P668" s="39"/>
      <c r="Q668" s="39"/>
      <c r="R668" s="39"/>
    </row>
    <row r="669" spans="16:18" x14ac:dyDescent="0.2">
      <c r="P669" s="39"/>
      <c r="Q669" s="39"/>
      <c r="R669" s="39"/>
    </row>
    <row r="670" spans="16:18" x14ac:dyDescent="0.2">
      <c r="P670" s="39"/>
      <c r="Q670" s="39"/>
      <c r="R670" s="39"/>
    </row>
    <row r="671" spans="16:18" x14ac:dyDescent="0.2">
      <c r="P671" s="39"/>
      <c r="Q671" s="39"/>
      <c r="R671" s="39"/>
    </row>
    <row r="672" spans="16:18" x14ac:dyDescent="0.2">
      <c r="P672" s="39"/>
      <c r="Q672" s="39"/>
      <c r="R672" s="39"/>
    </row>
    <row r="673" spans="16:18" x14ac:dyDescent="0.2">
      <c r="P673" s="39"/>
      <c r="Q673" s="39"/>
      <c r="R673" s="39"/>
    </row>
    <row r="674" spans="16:18" x14ac:dyDescent="0.2">
      <c r="P674" s="39"/>
      <c r="Q674" s="39"/>
      <c r="R674" s="39"/>
    </row>
    <row r="675" spans="16:18" x14ac:dyDescent="0.2">
      <c r="P675" s="39"/>
      <c r="Q675" s="39"/>
      <c r="R675" s="39"/>
    </row>
    <row r="676" spans="16:18" x14ac:dyDescent="0.2">
      <c r="P676" s="39"/>
      <c r="Q676" s="39"/>
      <c r="R676" s="39"/>
    </row>
    <row r="677" spans="16:18" x14ac:dyDescent="0.2">
      <c r="P677" s="39"/>
      <c r="Q677" s="39"/>
      <c r="R677" s="39"/>
    </row>
    <row r="678" spans="16:18" x14ac:dyDescent="0.2">
      <c r="P678" s="39"/>
      <c r="Q678" s="39"/>
      <c r="R678" s="39"/>
    </row>
    <row r="679" spans="16:18" x14ac:dyDescent="0.2">
      <c r="P679" s="39"/>
      <c r="Q679" s="39"/>
      <c r="R679" s="39"/>
    </row>
    <row r="680" spans="16:18" x14ac:dyDescent="0.2">
      <c r="P680" s="39"/>
      <c r="Q680" s="39"/>
      <c r="R680" s="39"/>
    </row>
    <row r="681" spans="16:18" x14ac:dyDescent="0.2">
      <c r="P681" s="39"/>
      <c r="Q681" s="39"/>
      <c r="R681" s="39"/>
    </row>
    <row r="682" spans="16:18" x14ac:dyDescent="0.2">
      <c r="P682" s="39"/>
      <c r="Q682" s="39"/>
      <c r="R682" s="39"/>
    </row>
    <row r="683" spans="16:18" x14ac:dyDescent="0.2">
      <c r="P683" s="39"/>
      <c r="Q683" s="39"/>
      <c r="R683" s="39"/>
    </row>
    <row r="684" spans="16:18" x14ac:dyDescent="0.2">
      <c r="P684" s="39"/>
      <c r="Q684" s="39"/>
      <c r="R684" s="39"/>
    </row>
    <row r="685" spans="16:18" x14ac:dyDescent="0.2">
      <c r="P685" s="39"/>
      <c r="Q685" s="39"/>
      <c r="R685" s="39"/>
    </row>
    <row r="686" spans="16:18" x14ac:dyDescent="0.2">
      <c r="P686" s="39"/>
      <c r="Q686" s="39"/>
      <c r="R686" s="39"/>
    </row>
    <row r="687" spans="16:18" x14ac:dyDescent="0.2">
      <c r="P687" s="39"/>
      <c r="Q687" s="39"/>
      <c r="R687" s="39"/>
    </row>
    <row r="688" spans="16:18" x14ac:dyDescent="0.2">
      <c r="P688" s="39"/>
      <c r="Q688" s="39"/>
      <c r="R688" s="39"/>
    </row>
    <row r="689" spans="16:18" x14ac:dyDescent="0.2">
      <c r="P689" s="39"/>
      <c r="Q689" s="39"/>
      <c r="R689" s="39"/>
    </row>
    <row r="690" spans="16:18" x14ac:dyDescent="0.2">
      <c r="P690" s="39"/>
      <c r="Q690" s="39"/>
      <c r="R690" s="39"/>
    </row>
    <row r="691" spans="16:18" x14ac:dyDescent="0.2">
      <c r="P691" s="39"/>
      <c r="Q691" s="39"/>
      <c r="R691" s="39"/>
    </row>
    <row r="692" spans="16:18" x14ac:dyDescent="0.2">
      <c r="P692" s="39"/>
      <c r="Q692" s="39"/>
      <c r="R692" s="39"/>
    </row>
    <row r="693" spans="16:18" x14ac:dyDescent="0.2">
      <c r="P693" s="39"/>
      <c r="Q693" s="39"/>
      <c r="R693" s="39"/>
    </row>
    <row r="694" spans="16:18" x14ac:dyDescent="0.2">
      <c r="P694" s="39"/>
      <c r="Q694" s="39"/>
      <c r="R694" s="39"/>
    </row>
    <row r="695" spans="16:18" x14ac:dyDescent="0.2">
      <c r="P695" s="39"/>
      <c r="Q695" s="39"/>
      <c r="R695" s="39"/>
    </row>
    <row r="696" spans="16:18" x14ac:dyDescent="0.2">
      <c r="P696" s="39"/>
      <c r="Q696" s="39"/>
      <c r="R696" s="39"/>
    </row>
    <row r="697" spans="16:18" x14ac:dyDescent="0.2">
      <c r="P697" s="39"/>
      <c r="Q697" s="39"/>
      <c r="R697" s="39"/>
    </row>
    <row r="698" spans="16:18" x14ac:dyDescent="0.2">
      <c r="P698" s="39"/>
      <c r="Q698" s="39"/>
      <c r="R698" s="39"/>
    </row>
    <row r="699" spans="16:18" x14ac:dyDescent="0.2">
      <c r="P699" s="39"/>
      <c r="Q699" s="39"/>
      <c r="R699" s="39"/>
    </row>
    <row r="700" spans="16:18" x14ac:dyDescent="0.2">
      <c r="P700" s="39"/>
      <c r="Q700" s="39"/>
      <c r="R700" s="39"/>
    </row>
    <row r="701" spans="16:18" x14ac:dyDescent="0.2">
      <c r="P701" s="39"/>
      <c r="Q701" s="39"/>
      <c r="R701" s="39"/>
    </row>
    <row r="702" spans="16:18" x14ac:dyDescent="0.2">
      <c r="P702" s="39"/>
      <c r="Q702" s="39"/>
      <c r="R702" s="39"/>
    </row>
    <row r="703" spans="16:18" x14ac:dyDescent="0.2">
      <c r="P703" s="39"/>
      <c r="Q703" s="39"/>
      <c r="R703" s="39"/>
    </row>
    <row r="704" spans="16:18" x14ac:dyDescent="0.2">
      <c r="P704" s="39"/>
      <c r="Q704" s="39"/>
      <c r="R704" s="39"/>
    </row>
    <row r="705" spans="16:18" x14ac:dyDescent="0.2">
      <c r="P705" s="39"/>
      <c r="Q705" s="39"/>
      <c r="R705" s="39"/>
    </row>
    <row r="706" spans="16:18" x14ac:dyDescent="0.2">
      <c r="P706" s="39"/>
      <c r="Q706" s="39"/>
      <c r="R706" s="39"/>
    </row>
    <row r="707" spans="16:18" x14ac:dyDescent="0.2">
      <c r="P707" s="39"/>
      <c r="Q707" s="39"/>
      <c r="R707" s="39"/>
    </row>
    <row r="708" spans="16:18" x14ac:dyDescent="0.2">
      <c r="P708" s="39"/>
      <c r="Q708" s="39"/>
      <c r="R708" s="39"/>
    </row>
    <row r="709" spans="16:18" x14ac:dyDescent="0.2">
      <c r="P709" s="39"/>
      <c r="Q709" s="39"/>
      <c r="R709" s="39"/>
    </row>
    <row r="710" spans="16:18" x14ac:dyDescent="0.2">
      <c r="P710" s="39"/>
      <c r="Q710" s="39"/>
      <c r="R710" s="39"/>
    </row>
    <row r="711" spans="16:18" x14ac:dyDescent="0.2">
      <c r="P711" s="39"/>
      <c r="Q711" s="39"/>
      <c r="R711" s="39"/>
    </row>
    <row r="712" spans="16:18" x14ac:dyDescent="0.2">
      <c r="P712" s="39"/>
      <c r="Q712" s="39"/>
      <c r="R712" s="39"/>
    </row>
    <row r="713" spans="16:18" x14ac:dyDescent="0.2">
      <c r="P713" s="39"/>
      <c r="Q713" s="39"/>
      <c r="R713" s="39"/>
    </row>
    <row r="714" spans="16:18" x14ac:dyDescent="0.2">
      <c r="P714" s="39"/>
      <c r="Q714" s="39"/>
      <c r="R714" s="39"/>
    </row>
    <row r="715" spans="16:18" x14ac:dyDescent="0.2">
      <c r="P715" s="39"/>
      <c r="Q715" s="39"/>
      <c r="R715" s="39"/>
    </row>
    <row r="716" spans="16:18" x14ac:dyDescent="0.2">
      <c r="P716" s="39"/>
      <c r="Q716" s="39"/>
      <c r="R716" s="39"/>
    </row>
    <row r="717" spans="16:18" x14ac:dyDescent="0.2">
      <c r="P717" s="39"/>
      <c r="Q717" s="39"/>
      <c r="R717" s="39"/>
    </row>
    <row r="718" spans="16:18" x14ac:dyDescent="0.2">
      <c r="P718" s="39"/>
      <c r="Q718" s="39"/>
      <c r="R718" s="39"/>
    </row>
    <row r="719" spans="16:18" x14ac:dyDescent="0.2">
      <c r="P719" s="39"/>
      <c r="Q719" s="39"/>
      <c r="R719" s="39"/>
    </row>
    <row r="720" spans="16:18" x14ac:dyDescent="0.2">
      <c r="P720" s="39"/>
      <c r="Q720" s="39"/>
      <c r="R720" s="39"/>
    </row>
    <row r="721" spans="16:18" x14ac:dyDescent="0.2">
      <c r="P721" s="39"/>
      <c r="Q721" s="39"/>
      <c r="R721" s="39"/>
    </row>
    <row r="722" spans="16:18" x14ac:dyDescent="0.2">
      <c r="P722" s="39"/>
      <c r="Q722" s="39"/>
      <c r="R722" s="39"/>
    </row>
    <row r="723" spans="16:18" x14ac:dyDescent="0.2">
      <c r="P723" s="39"/>
      <c r="Q723" s="39"/>
      <c r="R723" s="39"/>
    </row>
    <row r="724" spans="16:18" x14ac:dyDescent="0.2">
      <c r="P724" s="39"/>
      <c r="Q724" s="39"/>
      <c r="R724" s="39"/>
    </row>
    <row r="725" spans="16:18" x14ac:dyDescent="0.2">
      <c r="P725" s="39"/>
      <c r="Q725" s="39"/>
      <c r="R725" s="39"/>
    </row>
    <row r="726" spans="16:18" x14ac:dyDescent="0.2">
      <c r="P726" s="39"/>
      <c r="Q726" s="39"/>
      <c r="R726" s="39"/>
    </row>
    <row r="727" spans="16:18" x14ac:dyDescent="0.2">
      <c r="P727" s="39"/>
      <c r="Q727" s="39"/>
      <c r="R727" s="39"/>
    </row>
    <row r="728" spans="16:18" x14ac:dyDescent="0.2">
      <c r="P728" s="39"/>
      <c r="Q728" s="39"/>
      <c r="R728" s="39"/>
    </row>
    <row r="729" spans="16:18" x14ac:dyDescent="0.2">
      <c r="P729" s="39"/>
      <c r="Q729" s="39"/>
      <c r="R729" s="39"/>
    </row>
    <row r="730" spans="16:18" x14ac:dyDescent="0.2">
      <c r="P730" s="39"/>
      <c r="Q730" s="39"/>
      <c r="R730" s="39"/>
    </row>
    <row r="731" spans="16:18" x14ac:dyDescent="0.2">
      <c r="P731" s="39"/>
      <c r="Q731" s="39"/>
      <c r="R731" s="39"/>
    </row>
    <row r="732" spans="16:18" x14ac:dyDescent="0.2">
      <c r="P732" s="39"/>
      <c r="Q732" s="39"/>
      <c r="R732" s="39"/>
    </row>
    <row r="733" spans="16:18" x14ac:dyDescent="0.2">
      <c r="P733" s="39"/>
      <c r="Q733" s="39"/>
      <c r="R733" s="39"/>
    </row>
    <row r="734" spans="16:18" x14ac:dyDescent="0.2">
      <c r="P734" s="39"/>
      <c r="Q734" s="39"/>
      <c r="R734" s="39"/>
    </row>
    <row r="735" spans="16:18" x14ac:dyDescent="0.2">
      <c r="P735" s="39"/>
      <c r="Q735" s="39"/>
      <c r="R735" s="39"/>
    </row>
    <row r="736" spans="16:18" x14ac:dyDescent="0.2">
      <c r="P736" s="39"/>
      <c r="Q736" s="39"/>
      <c r="R736" s="39"/>
    </row>
    <row r="737" spans="16:18" x14ac:dyDescent="0.2">
      <c r="P737" s="39"/>
      <c r="Q737" s="39"/>
      <c r="R737" s="39"/>
    </row>
    <row r="738" spans="16:18" x14ac:dyDescent="0.2">
      <c r="P738" s="39"/>
      <c r="Q738" s="39"/>
      <c r="R738" s="39"/>
    </row>
    <row r="739" spans="16:18" x14ac:dyDescent="0.2">
      <c r="P739" s="39"/>
      <c r="Q739" s="39"/>
      <c r="R739" s="39"/>
    </row>
    <row r="740" spans="16:18" x14ac:dyDescent="0.2">
      <c r="P740" s="39"/>
      <c r="Q740" s="39"/>
      <c r="R740" s="39"/>
    </row>
    <row r="741" spans="16:18" x14ac:dyDescent="0.2">
      <c r="P741" s="39"/>
      <c r="Q741" s="39"/>
      <c r="R741" s="39"/>
    </row>
    <row r="742" spans="16:18" x14ac:dyDescent="0.2">
      <c r="P742" s="39"/>
      <c r="Q742" s="39"/>
      <c r="R742" s="39"/>
    </row>
    <row r="743" spans="16:18" x14ac:dyDescent="0.2">
      <c r="P743" s="39"/>
      <c r="Q743" s="39"/>
      <c r="R743" s="39"/>
    </row>
    <row r="744" spans="16:18" x14ac:dyDescent="0.2">
      <c r="P744" s="39"/>
      <c r="Q744" s="39"/>
      <c r="R744" s="39"/>
    </row>
    <row r="745" spans="16:18" x14ac:dyDescent="0.2">
      <c r="P745" s="39"/>
      <c r="Q745" s="39"/>
      <c r="R745" s="39"/>
    </row>
    <row r="746" spans="16:18" x14ac:dyDescent="0.2">
      <c r="P746" s="39"/>
      <c r="Q746" s="39"/>
      <c r="R746" s="39"/>
    </row>
    <row r="747" spans="16:18" x14ac:dyDescent="0.2">
      <c r="P747" s="39"/>
      <c r="Q747" s="39"/>
      <c r="R747" s="39"/>
    </row>
    <row r="748" spans="16:18" x14ac:dyDescent="0.2">
      <c r="P748" s="39"/>
      <c r="Q748" s="39"/>
      <c r="R748" s="39"/>
    </row>
    <row r="749" spans="16:18" x14ac:dyDescent="0.2">
      <c r="P749" s="39"/>
      <c r="Q749" s="39"/>
      <c r="R749" s="39"/>
    </row>
    <row r="750" spans="16:18" x14ac:dyDescent="0.2">
      <c r="P750" s="39"/>
      <c r="Q750" s="39"/>
      <c r="R750" s="39"/>
    </row>
    <row r="751" spans="16:18" x14ac:dyDescent="0.2">
      <c r="P751" s="39"/>
      <c r="Q751" s="39"/>
      <c r="R751" s="39"/>
    </row>
    <row r="752" spans="16:18" x14ac:dyDescent="0.2">
      <c r="P752" s="39"/>
      <c r="Q752" s="39"/>
      <c r="R752" s="39"/>
    </row>
    <row r="753" spans="16:18" x14ac:dyDescent="0.2">
      <c r="P753" s="39"/>
      <c r="Q753" s="39"/>
      <c r="R753" s="39"/>
    </row>
    <row r="754" spans="16:18" x14ac:dyDescent="0.2">
      <c r="P754" s="39"/>
      <c r="Q754" s="39"/>
      <c r="R754" s="39"/>
    </row>
    <row r="755" spans="16:18" x14ac:dyDescent="0.2">
      <c r="P755" s="39"/>
      <c r="Q755" s="39"/>
      <c r="R755" s="39"/>
    </row>
    <row r="756" spans="16:18" x14ac:dyDescent="0.2">
      <c r="P756" s="39"/>
      <c r="Q756" s="39"/>
      <c r="R756" s="39"/>
    </row>
    <row r="757" spans="16:18" x14ac:dyDescent="0.2">
      <c r="P757" s="39"/>
      <c r="Q757" s="39"/>
      <c r="R757" s="39"/>
    </row>
    <row r="758" spans="16:18" x14ac:dyDescent="0.2">
      <c r="P758" s="39"/>
      <c r="Q758" s="39"/>
      <c r="R758" s="39"/>
    </row>
    <row r="759" spans="16:18" x14ac:dyDescent="0.2">
      <c r="P759" s="39"/>
      <c r="Q759" s="39"/>
      <c r="R759" s="39"/>
    </row>
    <row r="760" spans="16:18" x14ac:dyDescent="0.2">
      <c r="P760" s="39"/>
      <c r="Q760" s="39"/>
      <c r="R760" s="39"/>
    </row>
    <row r="761" spans="16:18" x14ac:dyDescent="0.2">
      <c r="P761" s="39"/>
      <c r="Q761" s="39"/>
      <c r="R761" s="39"/>
    </row>
    <row r="762" spans="16:18" x14ac:dyDescent="0.2">
      <c r="P762" s="39"/>
      <c r="Q762" s="39"/>
      <c r="R762" s="39"/>
    </row>
    <row r="763" spans="16:18" x14ac:dyDescent="0.2">
      <c r="P763" s="39"/>
      <c r="Q763" s="39"/>
      <c r="R763" s="39"/>
    </row>
    <row r="764" spans="16:18" x14ac:dyDescent="0.2">
      <c r="P764" s="39"/>
      <c r="Q764" s="39"/>
      <c r="R764" s="39"/>
    </row>
    <row r="765" spans="16:18" x14ac:dyDescent="0.2">
      <c r="P765" s="39"/>
      <c r="Q765" s="39"/>
      <c r="R765" s="39"/>
    </row>
    <row r="766" spans="16:18" x14ac:dyDescent="0.2">
      <c r="P766" s="39"/>
      <c r="Q766" s="39"/>
      <c r="R766" s="39"/>
    </row>
    <row r="767" spans="16:18" x14ac:dyDescent="0.2">
      <c r="P767" s="39"/>
      <c r="Q767" s="39"/>
      <c r="R767" s="39"/>
    </row>
    <row r="768" spans="16:18" x14ac:dyDescent="0.2">
      <c r="P768" s="39"/>
      <c r="Q768" s="39"/>
      <c r="R768" s="39"/>
    </row>
    <row r="769" spans="16:18" x14ac:dyDescent="0.2">
      <c r="P769" s="39"/>
      <c r="Q769" s="39"/>
      <c r="R769" s="39"/>
    </row>
    <row r="770" spans="16:18" x14ac:dyDescent="0.2">
      <c r="P770" s="39"/>
      <c r="Q770" s="39"/>
      <c r="R770" s="39"/>
    </row>
    <row r="771" spans="16:18" x14ac:dyDescent="0.2">
      <c r="P771" s="39"/>
      <c r="Q771" s="39"/>
      <c r="R771" s="39"/>
    </row>
    <row r="772" spans="16:18" x14ac:dyDescent="0.2">
      <c r="P772" s="39"/>
      <c r="Q772" s="39"/>
      <c r="R772" s="39"/>
    </row>
    <row r="773" spans="16:18" x14ac:dyDescent="0.2">
      <c r="P773" s="39"/>
      <c r="Q773" s="39"/>
      <c r="R773" s="39"/>
    </row>
    <row r="774" spans="16:18" x14ac:dyDescent="0.2">
      <c r="P774" s="39"/>
      <c r="Q774" s="39"/>
      <c r="R774" s="39"/>
    </row>
    <row r="775" spans="16:18" x14ac:dyDescent="0.2">
      <c r="P775" s="39"/>
      <c r="Q775" s="39"/>
      <c r="R775" s="39"/>
    </row>
    <row r="776" spans="16:18" x14ac:dyDescent="0.2">
      <c r="P776" s="39"/>
      <c r="Q776" s="39"/>
      <c r="R776" s="39"/>
    </row>
    <row r="777" spans="16:18" x14ac:dyDescent="0.2">
      <c r="P777" s="39"/>
      <c r="Q777" s="39"/>
      <c r="R777" s="39"/>
    </row>
    <row r="778" spans="16:18" x14ac:dyDescent="0.2">
      <c r="P778" s="39"/>
      <c r="Q778" s="39"/>
      <c r="R778" s="39"/>
    </row>
    <row r="779" spans="16:18" x14ac:dyDescent="0.2">
      <c r="P779" s="39"/>
      <c r="Q779" s="39"/>
      <c r="R779" s="39"/>
    </row>
    <row r="780" spans="16:18" x14ac:dyDescent="0.2">
      <c r="P780" s="39"/>
      <c r="Q780" s="39"/>
      <c r="R780" s="39"/>
    </row>
    <row r="781" spans="16:18" x14ac:dyDescent="0.2">
      <c r="P781" s="39"/>
      <c r="Q781" s="39"/>
      <c r="R781" s="39"/>
    </row>
    <row r="782" spans="16:18" x14ac:dyDescent="0.2">
      <c r="P782" s="39"/>
      <c r="Q782" s="39"/>
      <c r="R782" s="39"/>
    </row>
    <row r="783" spans="16:18" x14ac:dyDescent="0.2">
      <c r="P783" s="39"/>
      <c r="Q783" s="39"/>
      <c r="R783" s="39"/>
    </row>
    <row r="784" spans="16:18" x14ac:dyDescent="0.2">
      <c r="P784" s="39"/>
      <c r="Q784" s="39"/>
      <c r="R784" s="39"/>
    </row>
    <row r="785" spans="16:18" x14ac:dyDescent="0.2">
      <c r="P785" s="39"/>
      <c r="Q785" s="39"/>
      <c r="R785" s="39"/>
    </row>
    <row r="786" spans="16:18" x14ac:dyDescent="0.2">
      <c r="P786" s="39"/>
      <c r="Q786" s="39"/>
      <c r="R786" s="39"/>
    </row>
    <row r="787" spans="16:18" x14ac:dyDescent="0.2">
      <c r="P787" s="39"/>
      <c r="Q787" s="39"/>
      <c r="R787" s="39"/>
    </row>
    <row r="788" spans="16:18" x14ac:dyDescent="0.2">
      <c r="P788" s="39"/>
      <c r="Q788" s="39"/>
      <c r="R788" s="39"/>
    </row>
    <row r="789" spans="16:18" x14ac:dyDescent="0.2">
      <c r="P789" s="39"/>
      <c r="Q789" s="39"/>
      <c r="R789" s="39"/>
    </row>
    <row r="790" spans="16:18" x14ac:dyDescent="0.2">
      <c r="P790" s="39"/>
      <c r="Q790" s="39"/>
      <c r="R790" s="39"/>
    </row>
    <row r="791" spans="16:18" x14ac:dyDescent="0.2">
      <c r="P791" s="39"/>
      <c r="Q791" s="39"/>
      <c r="R791" s="39"/>
    </row>
  </sheetData>
  <mergeCells count="15">
    <mergeCell ref="A2:N2"/>
    <mergeCell ref="A6:A8"/>
    <mergeCell ref="C7:C8"/>
    <mergeCell ref="D7:D8"/>
    <mergeCell ref="L6:L8"/>
    <mergeCell ref="K6:K8"/>
    <mergeCell ref="K5:N5"/>
    <mergeCell ref="E6:E8"/>
    <mergeCell ref="F6:F8"/>
    <mergeCell ref="M6:M8"/>
    <mergeCell ref="N6:N8"/>
    <mergeCell ref="G6:G8"/>
    <mergeCell ref="H6:H8"/>
    <mergeCell ref="I6:I8"/>
    <mergeCell ref="J6:J8"/>
  </mergeCells>
  <phoneticPr fontId="0" type="noConversion"/>
  <printOptions horizontalCentered="1" verticalCentered="1"/>
  <pageMargins left="0.59055118110236227" right="0.59055118110236227" top="0.27559055118110237" bottom="0.78740157480314965" header="0.39370078740157483" footer="0.31496062992125984"/>
  <pageSetup paperSize="9" scale="45" orientation="portrait" r:id="rId1"/>
  <headerFooter alignWithMargins="0"/>
  <ignoredErrors>
    <ignoredError sqref="B17:F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topLeftCell="A22" zoomScale="85" zoomScaleNormal="85" workbookViewId="0">
      <selection activeCell="N35" sqref="N35:N46"/>
    </sheetView>
  </sheetViews>
  <sheetFormatPr baseColWidth="10" defaultRowHeight="15" x14ac:dyDescent="0.2"/>
  <cols>
    <col min="1" max="1" width="13.21875" customWidth="1"/>
    <col min="2" max="2" width="12.44140625" customWidth="1"/>
    <col min="3" max="13" width="10" customWidth="1"/>
  </cols>
  <sheetData>
    <row r="2" spans="1:21" ht="15.75" x14ac:dyDescent="0.25">
      <c r="B2" s="118"/>
      <c r="C2" s="116" t="s">
        <v>73</v>
      </c>
      <c r="D2" s="116" t="s">
        <v>74</v>
      </c>
      <c r="E2" s="116" t="s">
        <v>75</v>
      </c>
      <c r="F2" s="116" t="s">
        <v>76</v>
      </c>
      <c r="G2" s="116" t="s">
        <v>77</v>
      </c>
      <c r="H2" s="116" t="s">
        <v>78</v>
      </c>
      <c r="I2" s="116" t="s">
        <v>79</v>
      </c>
      <c r="J2" s="116" t="s">
        <v>80</v>
      </c>
      <c r="K2" s="116" t="s">
        <v>81</v>
      </c>
      <c r="L2" s="116" t="s">
        <v>94</v>
      </c>
      <c r="M2" s="113" t="s">
        <v>95</v>
      </c>
      <c r="N2" s="113" t="s">
        <v>96</v>
      </c>
      <c r="O2" s="113" t="s">
        <v>97</v>
      </c>
      <c r="P2" s="113" t="s">
        <v>98</v>
      </c>
      <c r="Q2" s="113" t="s">
        <v>99</v>
      </c>
      <c r="R2" s="113" t="s">
        <v>100</v>
      </c>
      <c r="S2" s="113" t="s">
        <v>101</v>
      </c>
      <c r="T2" s="113" t="s">
        <v>102</v>
      </c>
      <c r="U2" s="113" t="s">
        <v>103</v>
      </c>
    </row>
    <row r="3" spans="1:21" ht="15.75" x14ac:dyDescent="0.25">
      <c r="B3" s="118" t="s">
        <v>82</v>
      </c>
      <c r="C3" s="116">
        <v>259.00037613999996</v>
      </c>
      <c r="D3" s="116">
        <v>331.27869717999999</v>
      </c>
      <c r="E3" s="116">
        <v>391.90356858000001</v>
      </c>
      <c r="F3" s="116">
        <v>982.18264190000002</v>
      </c>
      <c r="G3" s="116">
        <v>320.86792033</v>
      </c>
      <c r="H3" s="116">
        <v>353.47518685000006</v>
      </c>
      <c r="I3" s="116">
        <v>302.34619720999996</v>
      </c>
      <c r="J3" s="116">
        <v>976.68930438999996</v>
      </c>
      <c r="K3" s="116">
        <v>1958.8719462899999</v>
      </c>
      <c r="L3" s="116">
        <v>363.97255056999995</v>
      </c>
      <c r="M3" s="113">
        <v>344.91483764000003</v>
      </c>
      <c r="N3" s="113">
        <v>348.10389605</v>
      </c>
      <c r="O3" s="113">
        <v>1056.9912842600002</v>
      </c>
      <c r="P3" s="113">
        <v>3015.86323055</v>
      </c>
      <c r="Q3" s="113">
        <v>317.17304992999993</v>
      </c>
      <c r="R3" s="113">
        <v>303.71528460000002</v>
      </c>
      <c r="S3" s="113">
        <v>292.08064963999999</v>
      </c>
      <c r="T3" s="113">
        <v>912.96898416999989</v>
      </c>
      <c r="U3" s="113">
        <v>3928.8322147199992</v>
      </c>
    </row>
    <row r="4" spans="1:21" s="117" customFormat="1" ht="15.75" x14ac:dyDescent="0.25">
      <c r="A4" s="113" t="s">
        <v>83</v>
      </c>
      <c r="B4" s="113" t="s">
        <v>84</v>
      </c>
      <c r="C4" s="114">
        <v>44.942589999999996</v>
      </c>
      <c r="D4" s="114">
        <v>84.40973000000001</v>
      </c>
      <c r="E4" s="114">
        <v>73.217749999999995</v>
      </c>
      <c r="F4" s="114">
        <v>202.57006999999999</v>
      </c>
      <c r="G4" s="114">
        <v>83.326309999999992</v>
      </c>
      <c r="H4" s="114">
        <v>60.286520000000003</v>
      </c>
      <c r="I4" s="114">
        <v>73.323549999999997</v>
      </c>
      <c r="J4" s="114">
        <v>216.93637999999999</v>
      </c>
      <c r="K4" s="114">
        <v>419.50644999999997</v>
      </c>
      <c r="L4" s="114">
        <v>53.472200000000008</v>
      </c>
      <c r="M4" s="113">
        <v>74.53013</v>
      </c>
      <c r="N4" s="113">
        <v>95.918270000000007</v>
      </c>
      <c r="O4" s="113">
        <v>223.92060000000001</v>
      </c>
      <c r="P4" s="113">
        <v>643.42705000000001</v>
      </c>
      <c r="Q4" s="113">
        <v>54.927120000000002</v>
      </c>
      <c r="R4" s="113">
        <v>126.61901999999999</v>
      </c>
      <c r="S4" s="113">
        <v>97.796530000000004</v>
      </c>
      <c r="T4" s="113">
        <v>279.34267</v>
      </c>
      <c r="U4" s="113">
        <v>922.76972000000001</v>
      </c>
    </row>
    <row r="5" spans="1:21" s="117" customFormat="1" ht="15.75" x14ac:dyDescent="0.25">
      <c r="A5" s="113" t="s">
        <v>85</v>
      </c>
      <c r="B5" s="113" t="s">
        <v>84</v>
      </c>
      <c r="C5" s="114">
        <v>1341.46099</v>
      </c>
      <c r="D5" s="114">
        <v>1243.7914900000001</v>
      </c>
      <c r="E5" s="114">
        <v>1165.4162699999999</v>
      </c>
      <c r="F5" s="114">
        <v>3750.6687500000003</v>
      </c>
      <c r="G5" s="114">
        <v>1117.0785900000001</v>
      </c>
      <c r="H5" s="114">
        <v>1398.0996100000002</v>
      </c>
      <c r="I5" s="114">
        <v>1257.7173400000001</v>
      </c>
      <c r="J5" s="114">
        <v>3772.8955400000004</v>
      </c>
      <c r="K5" s="114">
        <v>7523.5642900000003</v>
      </c>
      <c r="L5" s="114">
        <v>1299.3588900000002</v>
      </c>
      <c r="M5" s="113">
        <v>1349.25272</v>
      </c>
      <c r="N5" s="113">
        <v>1364.4042200000001</v>
      </c>
      <c r="O5" s="113">
        <v>4013.0158300000003</v>
      </c>
      <c r="P5" s="113">
        <v>11536.580120000001</v>
      </c>
      <c r="Q5" s="113">
        <v>1374.6921100000002</v>
      </c>
      <c r="R5" s="113">
        <v>1341.9796699999999</v>
      </c>
      <c r="S5" s="113">
        <v>1436.8822400000004</v>
      </c>
      <c r="T5" s="113">
        <v>4153.5540200000005</v>
      </c>
      <c r="U5" s="113">
        <v>15690.134140000002</v>
      </c>
    </row>
    <row r="6" spans="1:21" s="117" customFormat="1" ht="15.75" x14ac:dyDescent="0.25">
      <c r="A6" s="113" t="s">
        <v>86</v>
      </c>
      <c r="B6" s="113" t="s">
        <v>84</v>
      </c>
      <c r="C6" s="114">
        <v>175.87438</v>
      </c>
      <c r="D6" s="114">
        <v>173.74839000000003</v>
      </c>
      <c r="E6" s="114">
        <v>114.9415</v>
      </c>
      <c r="F6" s="114">
        <v>464.56427000000008</v>
      </c>
      <c r="G6" s="114">
        <v>120.33644000000001</v>
      </c>
      <c r="H6" s="114">
        <v>105.44226</v>
      </c>
      <c r="I6" s="114">
        <v>123.77847</v>
      </c>
      <c r="J6" s="114">
        <v>349.55717000000004</v>
      </c>
      <c r="K6" s="114">
        <v>814.12144000000012</v>
      </c>
      <c r="L6" s="114">
        <v>157.28653999999997</v>
      </c>
      <c r="M6" s="113">
        <v>118.04906</v>
      </c>
      <c r="N6" s="113">
        <v>131.30946</v>
      </c>
      <c r="O6" s="113">
        <v>406.64505999999994</v>
      </c>
      <c r="P6" s="113">
        <v>1220.7665000000002</v>
      </c>
      <c r="Q6" s="113">
        <v>133.54203999999999</v>
      </c>
      <c r="R6" s="113">
        <v>45.161149999999999</v>
      </c>
      <c r="S6" s="113">
        <v>179.02924999999999</v>
      </c>
      <c r="T6" s="113">
        <v>357.73244</v>
      </c>
      <c r="U6" s="113">
        <v>1578.4989399999999</v>
      </c>
    </row>
    <row r="7" spans="1:21" s="117" customFormat="1" ht="15.75" x14ac:dyDescent="0.25">
      <c r="A7" s="113" t="s">
        <v>1</v>
      </c>
      <c r="B7" s="113" t="s">
        <v>84</v>
      </c>
      <c r="C7" s="114">
        <v>284.15422000000001</v>
      </c>
      <c r="D7" s="114">
        <v>354.48872</v>
      </c>
      <c r="E7" s="114">
        <v>218.62253000000001</v>
      </c>
      <c r="F7" s="114">
        <v>857.26547000000005</v>
      </c>
      <c r="G7" s="114">
        <v>409.10445000000004</v>
      </c>
      <c r="H7" s="114">
        <v>404.22315000000003</v>
      </c>
      <c r="I7" s="114">
        <v>303.61736999999999</v>
      </c>
      <c r="J7" s="114">
        <v>1116.94497</v>
      </c>
      <c r="K7" s="114">
        <v>1974.2104400000001</v>
      </c>
      <c r="L7" s="114">
        <v>264.60390000000001</v>
      </c>
      <c r="M7" s="113">
        <v>422.11414000000002</v>
      </c>
      <c r="N7" s="113">
        <v>332.00610999999998</v>
      </c>
      <c r="O7" s="113">
        <v>1018.72415</v>
      </c>
      <c r="P7" s="113">
        <v>2992.9345899999998</v>
      </c>
      <c r="Q7" s="113">
        <v>373.03447999999997</v>
      </c>
      <c r="R7" s="113">
        <v>455.75722999999999</v>
      </c>
      <c r="S7" s="113">
        <v>374.79138999999998</v>
      </c>
      <c r="T7" s="113">
        <v>1203.5831000000001</v>
      </c>
      <c r="U7" s="113">
        <v>4196.5176899999997</v>
      </c>
    </row>
    <row r="8" spans="1:21" s="117" customFormat="1" ht="15.75" x14ac:dyDescent="0.25">
      <c r="A8" s="113" t="s">
        <v>2</v>
      </c>
      <c r="B8" s="113" t="s">
        <v>84</v>
      </c>
      <c r="C8" s="113">
        <v>6932.2346100000004</v>
      </c>
      <c r="D8" s="113">
        <v>6288.4895900000001</v>
      </c>
      <c r="E8" s="113">
        <v>8041.0068799999999</v>
      </c>
      <c r="F8" s="113">
        <v>21261.731080000001</v>
      </c>
      <c r="G8" s="113">
        <v>6293.703120000001</v>
      </c>
      <c r="H8" s="113">
        <v>5889.0728699999991</v>
      </c>
      <c r="I8" s="113">
        <v>3783.7310899999998</v>
      </c>
      <c r="J8" s="113">
        <v>15966.507079999999</v>
      </c>
      <c r="K8" s="113">
        <v>37228.238160000001</v>
      </c>
      <c r="L8" s="113">
        <v>6423.8730699999987</v>
      </c>
      <c r="M8" s="113">
        <v>6552.36661</v>
      </c>
      <c r="N8" s="113">
        <v>6414.8638100000007</v>
      </c>
      <c r="O8" s="113">
        <v>19391.103489999998</v>
      </c>
      <c r="P8" s="113">
        <v>56619.341650000002</v>
      </c>
      <c r="Q8" s="113">
        <v>7046.9661299999998</v>
      </c>
      <c r="R8" s="113">
        <v>5863.6528699999999</v>
      </c>
      <c r="S8" s="113">
        <v>6461.1261100000011</v>
      </c>
      <c r="T8" s="113">
        <v>19371.74511</v>
      </c>
      <c r="U8" s="113">
        <v>75991.086760000006</v>
      </c>
    </row>
    <row r="9" spans="1:21" s="117" customFormat="1" ht="15.75" x14ac:dyDescent="0.25">
      <c r="A9" s="114" t="s">
        <v>3</v>
      </c>
      <c r="B9" s="114" t="s">
        <v>87</v>
      </c>
      <c r="C9" s="114">
        <v>38.739170760000007</v>
      </c>
      <c r="D9" s="114">
        <v>29.983800480000006</v>
      </c>
      <c r="E9" s="114">
        <v>39.826642250000006</v>
      </c>
      <c r="F9" s="114">
        <v>108.54961349000001</v>
      </c>
      <c r="G9" s="114">
        <v>36.572061139999995</v>
      </c>
      <c r="H9" s="114">
        <v>35.908189350000001</v>
      </c>
      <c r="I9" s="114">
        <v>34.916265989999999</v>
      </c>
      <c r="J9" s="114">
        <v>107.39651648</v>
      </c>
      <c r="K9" s="114">
        <v>215.94612997000002</v>
      </c>
      <c r="L9" s="113">
        <v>39.828551340000011</v>
      </c>
      <c r="M9" s="114">
        <v>41.877856359999996</v>
      </c>
      <c r="N9" s="113">
        <v>43.65541984</v>
      </c>
      <c r="O9" s="113">
        <v>125.36182754000001</v>
      </c>
      <c r="P9" s="113">
        <v>341.30795751000005</v>
      </c>
      <c r="Q9" s="113">
        <v>36.561736099999997</v>
      </c>
      <c r="R9" s="113">
        <v>40.362377950000003</v>
      </c>
      <c r="S9" s="113">
        <v>38.57211513</v>
      </c>
      <c r="T9" s="113">
        <v>115.49622918</v>
      </c>
      <c r="U9" s="113">
        <v>456.80418668999999</v>
      </c>
    </row>
    <row r="10" spans="1:21" s="117" customFormat="1" ht="15.75" x14ac:dyDescent="0.25">
      <c r="A10" s="114" t="s">
        <v>4</v>
      </c>
      <c r="B10" s="114" t="s">
        <v>84</v>
      </c>
      <c r="C10" s="114">
        <v>467.04992000000004</v>
      </c>
      <c r="D10" s="114">
        <v>410.92179000000004</v>
      </c>
      <c r="E10" s="114">
        <v>1138.68147</v>
      </c>
      <c r="F10" s="114">
        <v>2016.6531800000002</v>
      </c>
      <c r="G10" s="114">
        <v>283.64794000000001</v>
      </c>
      <c r="H10" s="114">
        <v>573.61838999999998</v>
      </c>
      <c r="I10" s="114">
        <v>846.87725000000012</v>
      </c>
      <c r="J10" s="114">
        <v>1704.1435800000002</v>
      </c>
      <c r="K10" s="114">
        <v>3720.7967600000002</v>
      </c>
      <c r="L10" s="113">
        <v>683.62194000000011</v>
      </c>
      <c r="M10" s="114">
        <v>514.45652999999993</v>
      </c>
      <c r="N10" s="113">
        <v>1080.8001399999998</v>
      </c>
      <c r="O10" s="113">
        <v>2278.8786099999998</v>
      </c>
      <c r="P10" s="113">
        <v>5999.6753699999999</v>
      </c>
      <c r="Q10" s="113">
        <v>1121.3643399999999</v>
      </c>
      <c r="R10" s="113">
        <v>675.96779000000004</v>
      </c>
      <c r="S10" s="113">
        <v>906.19076000000007</v>
      </c>
      <c r="T10" s="113">
        <v>2703.5228900000002</v>
      </c>
      <c r="U10" s="113">
        <v>8703.1982599999992</v>
      </c>
    </row>
    <row r="11" spans="1:21" s="117" customFormat="1" ht="15.75" x14ac:dyDescent="0.25">
      <c r="A11" s="113" t="s">
        <v>5</v>
      </c>
      <c r="B11" s="113" t="s">
        <v>88</v>
      </c>
      <c r="C11" s="113">
        <v>100.11785</v>
      </c>
      <c r="D11" s="113">
        <v>106.37908999999998</v>
      </c>
      <c r="E11" s="113">
        <v>123.66946000000002</v>
      </c>
      <c r="F11" s="113">
        <v>330.16640000000001</v>
      </c>
      <c r="G11" s="113">
        <v>109.42448999999996</v>
      </c>
      <c r="H11" s="113">
        <v>109.80908999999998</v>
      </c>
      <c r="I11" s="113">
        <v>105.28747999999999</v>
      </c>
      <c r="J11" s="113">
        <v>324.52105999999992</v>
      </c>
      <c r="K11" s="113">
        <v>654.68745999999987</v>
      </c>
      <c r="L11" s="113">
        <v>118.34487</v>
      </c>
      <c r="M11" s="113">
        <v>104.87439000000001</v>
      </c>
      <c r="N11" s="113">
        <v>126.28075</v>
      </c>
      <c r="O11" s="113">
        <v>349.50001000000003</v>
      </c>
      <c r="P11" s="113">
        <v>1004.1874699999998</v>
      </c>
      <c r="Q11" s="113">
        <v>118.06996000000001</v>
      </c>
      <c r="R11" s="113">
        <v>115.65838000000001</v>
      </c>
      <c r="S11" s="113">
        <v>107.67462</v>
      </c>
      <c r="T11" s="113">
        <v>341.40296000000001</v>
      </c>
      <c r="U11" s="113">
        <v>1345.59043</v>
      </c>
    </row>
    <row r="12" spans="1:21" s="117" customFormat="1" ht="15.75" x14ac:dyDescent="0.25">
      <c r="A12" s="113" t="s">
        <v>6</v>
      </c>
      <c r="B12" s="113" t="s">
        <v>89</v>
      </c>
      <c r="C12" s="113">
        <v>1439.77</v>
      </c>
      <c r="D12" s="113">
        <v>3609.97</v>
      </c>
      <c r="E12" s="113">
        <v>3800.86</v>
      </c>
      <c r="F12" s="113">
        <v>8850.6</v>
      </c>
      <c r="G12" s="113">
        <v>2835.88</v>
      </c>
      <c r="H12" s="113">
        <v>3602.96</v>
      </c>
      <c r="I12" s="113">
        <v>2714.63</v>
      </c>
      <c r="J12" s="113">
        <v>9153.4700000000012</v>
      </c>
      <c r="K12" s="113">
        <v>18004.07</v>
      </c>
      <c r="L12" s="113">
        <v>3348.37</v>
      </c>
      <c r="M12" s="113">
        <v>2702.73</v>
      </c>
      <c r="N12" s="113">
        <v>2528.7000000000003</v>
      </c>
      <c r="O12" s="113">
        <v>8579.7999999999993</v>
      </c>
      <c r="P12" s="113">
        <v>26583.87</v>
      </c>
      <c r="Q12" s="113">
        <v>2564.42</v>
      </c>
      <c r="R12" s="113">
        <v>2458.3399999999997</v>
      </c>
      <c r="S12" s="113">
        <v>2229.9000000000005</v>
      </c>
      <c r="T12" s="113">
        <v>7252.66</v>
      </c>
      <c r="U12" s="113">
        <v>33836.53</v>
      </c>
    </row>
    <row r="13" spans="1:21" s="117" customFormat="1" ht="15.75" x14ac:dyDescent="0.25">
      <c r="A13" s="113" t="s">
        <v>90</v>
      </c>
      <c r="B13" s="113" t="s">
        <v>84</v>
      </c>
      <c r="C13" s="113">
        <v>13223.28744</v>
      </c>
      <c r="D13" s="113">
        <v>9222.1342599999989</v>
      </c>
      <c r="E13" s="113">
        <v>12990.003060000001</v>
      </c>
      <c r="F13" s="113">
        <v>35435.424760000002</v>
      </c>
      <c r="G13" s="113">
        <v>14690.926509999999</v>
      </c>
      <c r="H13" s="113">
        <v>14922.10644</v>
      </c>
      <c r="I13" s="113">
        <v>15187.02461</v>
      </c>
      <c r="J13" s="113">
        <v>44800.057560000001</v>
      </c>
      <c r="K13" s="113">
        <v>80235.48232000001</v>
      </c>
      <c r="L13" s="113">
        <v>19619.162740000003</v>
      </c>
      <c r="M13" s="113">
        <v>34166.913769999999</v>
      </c>
      <c r="N13" s="113">
        <v>12519.96434</v>
      </c>
      <c r="O13" s="113">
        <v>66306.040850000005</v>
      </c>
      <c r="P13" s="113">
        <v>146541.52317</v>
      </c>
      <c r="Q13" s="113">
        <v>23385.589420000008</v>
      </c>
      <c r="R13" s="113">
        <v>22849.575090000002</v>
      </c>
      <c r="S13" s="113">
        <v>23401.794269999999</v>
      </c>
      <c r="T13" s="113">
        <v>69636.958780000001</v>
      </c>
      <c r="U13" s="113">
        <v>216178.48194999999</v>
      </c>
    </row>
    <row r="14" spans="1:21" ht="15.75" x14ac:dyDescent="0.25">
      <c r="A14" s="113" t="s">
        <v>7</v>
      </c>
      <c r="B14" s="113" t="s">
        <v>91</v>
      </c>
      <c r="C14" s="113">
        <v>43.018000000000001</v>
      </c>
      <c r="D14" s="113">
        <v>65.913499999999999</v>
      </c>
      <c r="E14" s="113">
        <v>67.92286</v>
      </c>
      <c r="F14" s="113">
        <v>176.85435999999999</v>
      </c>
      <c r="G14" s="113">
        <v>12.187670000000001</v>
      </c>
      <c r="H14" s="113">
        <v>63.036099999999998</v>
      </c>
      <c r="I14" s="113">
        <v>29.297000000000001</v>
      </c>
      <c r="J14" s="113">
        <v>104.52077</v>
      </c>
      <c r="K14" s="113">
        <v>281.37513000000001</v>
      </c>
      <c r="L14" s="113">
        <v>3.7239</v>
      </c>
      <c r="M14" s="113">
        <v>41.498020000000004</v>
      </c>
      <c r="N14" s="113">
        <v>23.3645</v>
      </c>
      <c r="O14" s="113">
        <v>68.586420000000004</v>
      </c>
      <c r="P14" s="113">
        <v>349.96154999999999</v>
      </c>
      <c r="Q14" s="113">
        <v>0.214</v>
      </c>
      <c r="R14" s="113">
        <v>23.3675</v>
      </c>
      <c r="S14" s="113">
        <v>3.2359</v>
      </c>
      <c r="T14" s="113">
        <v>26.817399999999999</v>
      </c>
      <c r="U14" s="113">
        <v>376.77895000000001</v>
      </c>
    </row>
    <row r="15" spans="1:21" s="115" customFormat="1" x14ac:dyDescent="0.2"/>
    <row r="16" spans="1:21" s="115" customFormat="1" ht="15.75" x14ac:dyDescent="0.25">
      <c r="C16" s="118" t="s">
        <v>83</v>
      </c>
      <c r="D16" s="118" t="s">
        <v>85</v>
      </c>
      <c r="E16" s="118" t="s">
        <v>86</v>
      </c>
      <c r="F16" s="118" t="s">
        <v>1</v>
      </c>
      <c r="G16" s="118" t="s">
        <v>2</v>
      </c>
      <c r="H16" s="118" t="s">
        <v>3</v>
      </c>
      <c r="I16" s="118" t="s">
        <v>4</v>
      </c>
      <c r="J16" s="118" t="s">
        <v>5</v>
      </c>
      <c r="K16" s="118" t="s">
        <v>6</v>
      </c>
      <c r="L16" s="118" t="s">
        <v>90</v>
      </c>
    </row>
    <row r="17" spans="1:13" s="115" customFormat="1" ht="23.25" x14ac:dyDescent="0.25">
      <c r="A17" s="118"/>
      <c r="B17" s="121" t="s">
        <v>82</v>
      </c>
      <c r="C17" s="121" t="s">
        <v>84</v>
      </c>
      <c r="D17" s="121" t="s">
        <v>84</v>
      </c>
      <c r="E17" s="121" t="s">
        <v>84</v>
      </c>
      <c r="F17" s="121" t="s">
        <v>84</v>
      </c>
      <c r="G17" s="121" t="s">
        <v>84</v>
      </c>
      <c r="H17" s="121" t="s">
        <v>104</v>
      </c>
      <c r="I17" s="121" t="s">
        <v>84</v>
      </c>
      <c r="J17" s="121" t="s">
        <v>88</v>
      </c>
      <c r="K17" s="121" t="s">
        <v>89</v>
      </c>
      <c r="L17" s="121" t="s">
        <v>84</v>
      </c>
    </row>
    <row r="18" spans="1:13" ht="15.75" x14ac:dyDescent="0.25">
      <c r="A18" s="116" t="s">
        <v>73</v>
      </c>
      <c r="B18" s="116">
        <v>259.00037613999996</v>
      </c>
      <c r="C18" s="114">
        <v>44.942589999999996</v>
      </c>
      <c r="D18" s="114">
        <v>1341.46099</v>
      </c>
      <c r="E18" s="114">
        <v>175.87438</v>
      </c>
      <c r="F18" s="114">
        <v>284.15422000000001</v>
      </c>
      <c r="G18" s="113">
        <v>6932.2346100000004</v>
      </c>
      <c r="H18" s="114">
        <v>38.739170760000007</v>
      </c>
      <c r="I18" s="114">
        <v>467.04992000000004</v>
      </c>
      <c r="J18" s="113">
        <v>100.11785</v>
      </c>
      <c r="K18" s="113">
        <v>1439.77</v>
      </c>
      <c r="L18" s="113">
        <v>13223.28744</v>
      </c>
      <c r="M18">
        <v>43.018000000000001</v>
      </c>
    </row>
    <row r="19" spans="1:13" ht="15.75" x14ac:dyDescent="0.25">
      <c r="A19" s="116" t="s">
        <v>74</v>
      </c>
      <c r="B19" s="116">
        <v>331.27869717999999</v>
      </c>
      <c r="C19" s="114">
        <v>84.40973000000001</v>
      </c>
      <c r="D19" s="114">
        <v>1243.7914900000001</v>
      </c>
      <c r="E19" s="114">
        <v>173.74839000000003</v>
      </c>
      <c r="F19" s="114">
        <v>354.48872</v>
      </c>
      <c r="G19" s="113">
        <v>6288.4895900000001</v>
      </c>
      <c r="H19" s="114">
        <v>29.983800480000006</v>
      </c>
      <c r="I19" s="114">
        <v>410.92179000000004</v>
      </c>
      <c r="J19" s="113">
        <v>106.37908999999998</v>
      </c>
      <c r="K19" s="113">
        <v>3609.97</v>
      </c>
      <c r="L19" s="113">
        <v>9222.1342599999989</v>
      </c>
      <c r="M19">
        <v>65.913499999999999</v>
      </c>
    </row>
    <row r="20" spans="1:13" ht="15.75" x14ac:dyDescent="0.25">
      <c r="A20" s="116" t="s">
        <v>75</v>
      </c>
      <c r="B20" s="116">
        <v>391.90356858000001</v>
      </c>
      <c r="C20" s="114">
        <v>73.217749999999995</v>
      </c>
      <c r="D20" s="114">
        <v>1165.4162699999999</v>
      </c>
      <c r="E20" s="114">
        <v>114.9415</v>
      </c>
      <c r="F20" s="114">
        <v>218.62253000000001</v>
      </c>
      <c r="G20" s="113">
        <v>8041.0068799999999</v>
      </c>
      <c r="H20" s="114">
        <v>39.826642250000006</v>
      </c>
      <c r="I20" s="114">
        <v>1138.68147</v>
      </c>
      <c r="J20" s="113">
        <v>123.66946000000002</v>
      </c>
      <c r="K20" s="113">
        <v>3800.86</v>
      </c>
      <c r="L20" s="113">
        <v>12990.003060000001</v>
      </c>
      <c r="M20">
        <v>67.92286</v>
      </c>
    </row>
    <row r="21" spans="1:13" ht="15.75" x14ac:dyDescent="0.25">
      <c r="A21" s="116" t="s">
        <v>77</v>
      </c>
      <c r="B21" s="116">
        <v>320.86792033</v>
      </c>
      <c r="C21" s="114">
        <v>83.326309999999992</v>
      </c>
      <c r="D21" s="114">
        <v>1117.0785900000001</v>
      </c>
      <c r="E21" s="114">
        <v>120.33644000000001</v>
      </c>
      <c r="F21" s="114">
        <v>409.10445000000004</v>
      </c>
      <c r="G21" s="113">
        <v>6293.703120000001</v>
      </c>
      <c r="H21" s="114">
        <v>36.572061139999995</v>
      </c>
      <c r="I21" s="114">
        <v>283.64794000000001</v>
      </c>
      <c r="J21" s="113">
        <v>109.42448999999996</v>
      </c>
      <c r="K21" s="113">
        <v>2835.88</v>
      </c>
      <c r="L21" s="113">
        <v>14690.926509999999</v>
      </c>
      <c r="M21">
        <v>12.187670000000001</v>
      </c>
    </row>
    <row r="22" spans="1:13" ht="15.75" x14ac:dyDescent="0.25">
      <c r="A22" s="116" t="s">
        <v>78</v>
      </c>
      <c r="B22" s="116">
        <v>353.47518685000006</v>
      </c>
      <c r="C22" s="114">
        <v>60.286520000000003</v>
      </c>
      <c r="D22" s="114">
        <v>1398.0996100000002</v>
      </c>
      <c r="E22" s="114">
        <v>105.44226</v>
      </c>
      <c r="F22" s="114">
        <v>404.22315000000003</v>
      </c>
      <c r="G22" s="113">
        <v>5889.0728699999991</v>
      </c>
      <c r="H22" s="114">
        <v>35.908189350000001</v>
      </c>
      <c r="I22" s="114">
        <v>573.61838999999998</v>
      </c>
      <c r="J22" s="113">
        <v>109.80908999999998</v>
      </c>
      <c r="K22" s="113">
        <v>3602.96</v>
      </c>
      <c r="L22" s="113">
        <v>14922.10644</v>
      </c>
      <c r="M22">
        <v>63.036099999999998</v>
      </c>
    </row>
    <row r="23" spans="1:13" ht="15.75" x14ac:dyDescent="0.25">
      <c r="A23" s="116" t="s">
        <v>79</v>
      </c>
      <c r="B23" s="116">
        <v>302.34619720999996</v>
      </c>
      <c r="C23" s="114">
        <v>73.323549999999997</v>
      </c>
      <c r="D23" s="114">
        <v>1257.7173400000001</v>
      </c>
      <c r="E23" s="114">
        <v>123.77847</v>
      </c>
      <c r="F23" s="114">
        <v>303.61736999999999</v>
      </c>
      <c r="G23" s="113">
        <v>3783.7310899999998</v>
      </c>
      <c r="H23" s="114">
        <v>34.916265989999999</v>
      </c>
      <c r="I23" s="114">
        <v>846.87725000000012</v>
      </c>
      <c r="J23" s="113">
        <v>105.28747999999999</v>
      </c>
      <c r="K23" s="113">
        <v>2714.63</v>
      </c>
      <c r="L23" s="113">
        <v>15187.02461</v>
      </c>
      <c r="M23">
        <v>29.297000000000001</v>
      </c>
    </row>
    <row r="24" spans="1:13" ht="15.75" x14ac:dyDescent="0.25">
      <c r="A24" s="116" t="s">
        <v>94</v>
      </c>
      <c r="B24" s="116">
        <v>363.97255056999995</v>
      </c>
      <c r="C24" s="114">
        <v>53.472200000000008</v>
      </c>
      <c r="D24" s="114">
        <v>1299.3588900000002</v>
      </c>
      <c r="E24" s="114">
        <v>157.28653999999997</v>
      </c>
      <c r="F24" s="114">
        <v>264.60390000000001</v>
      </c>
      <c r="G24" s="113">
        <v>6423.8730699999987</v>
      </c>
      <c r="H24" s="113">
        <v>39.828551340000011</v>
      </c>
      <c r="I24" s="113">
        <v>683.62194000000011</v>
      </c>
      <c r="J24" s="113">
        <v>118.34487</v>
      </c>
      <c r="K24" s="113">
        <v>3348.37</v>
      </c>
      <c r="L24" s="113">
        <v>19619.162740000003</v>
      </c>
      <c r="M24">
        <v>3.7239</v>
      </c>
    </row>
    <row r="25" spans="1:13" ht="15.75" x14ac:dyDescent="0.25">
      <c r="A25" s="118" t="s">
        <v>95</v>
      </c>
      <c r="B25" s="113">
        <v>344.91483764000003</v>
      </c>
      <c r="C25" s="113">
        <v>74.53013</v>
      </c>
      <c r="D25" s="113">
        <v>1349.25272</v>
      </c>
      <c r="E25" s="113">
        <v>118.04906</v>
      </c>
      <c r="F25" s="113">
        <v>422.11414000000002</v>
      </c>
      <c r="G25" s="113">
        <v>6552.36661</v>
      </c>
      <c r="H25" s="114">
        <v>41.877856359999996</v>
      </c>
      <c r="I25" s="114">
        <v>514.45652999999993</v>
      </c>
      <c r="J25" s="113">
        <v>104.87439000000001</v>
      </c>
      <c r="K25" s="113">
        <v>2702.73</v>
      </c>
      <c r="L25" s="113">
        <v>34166.913769999999</v>
      </c>
      <c r="M25">
        <v>41.498020000000004</v>
      </c>
    </row>
    <row r="26" spans="1:13" ht="15.75" x14ac:dyDescent="0.25">
      <c r="A26" s="118" t="s">
        <v>96</v>
      </c>
      <c r="B26" s="113">
        <v>348.10389605</v>
      </c>
      <c r="C26" s="113">
        <v>95.918270000000007</v>
      </c>
      <c r="D26" s="113">
        <v>1364.4042200000001</v>
      </c>
      <c r="E26" s="113">
        <v>131.30946</v>
      </c>
      <c r="F26" s="113">
        <v>332.00610999999998</v>
      </c>
      <c r="G26" s="113">
        <v>6414.8638100000007</v>
      </c>
      <c r="H26" s="113">
        <v>43.65541984</v>
      </c>
      <c r="I26" s="113">
        <v>1080.8001399999998</v>
      </c>
      <c r="J26" s="113">
        <v>126.28075</v>
      </c>
      <c r="K26" s="113">
        <v>2528.7000000000003</v>
      </c>
      <c r="L26" s="113">
        <v>12519.96434</v>
      </c>
      <c r="M26">
        <v>23.3645</v>
      </c>
    </row>
    <row r="27" spans="1:13" ht="15.75" x14ac:dyDescent="0.25">
      <c r="A27" s="118" t="s">
        <v>99</v>
      </c>
      <c r="B27" s="113">
        <v>317.17304992999993</v>
      </c>
      <c r="C27" s="113">
        <v>54.927120000000002</v>
      </c>
      <c r="D27" s="113">
        <v>1374.6921100000002</v>
      </c>
      <c r="E27" s="113">
        <v>133.54203999999999</v>
      </c>
      <c r="F27" s="113">
        <v>373.03447999999997</v>
      </c>
      <c r="G27" s="113">
        <v>7046.9661299999998</v>
      </c>
      <c r="H27" s="113">
        <v>36.561736099999997</v>
      </c>
      <c r="I27" s="113">
        <v>1121.3643399999999</v>
      </c>
      <c r="J27" s="113">
        <v>118.06996000000001</v>
      </c>
      <c r="K27" s="113">
        <v>2564.42</v>
      </c>
      <c r="L27" s="113">
        <v>23385.589420000008</v>
      </c>
      <c r="M27">
        <v>0.214</v>
      </c>
    </row>
    <row r="28" spans="1:13" ht="15.75" x14ac:dyDescent="0.25">
      <c r="A28" s="118" t="s">
        <v>100</v>
      </c>
      <c r="B28" s="113">
        <v>303.71528460000002</v>
      </c>
      <c r="C28" s="113">
        <v>126.61901999999999</v>
      </c>
      <c r="D28" s="113">
        <v>1341.9796699999999</v>
      </c>
      <c r="E28" s="113">
        <v>45.161149999999999</v>
      </c>
      <c r="F28" s="113">
        <v>455.75722999999999</v>
      </c>
      <c r="G28" s="113">
        <v>5863.6528699999999</v>
      </c>
      <c r="H28" s="113">
        <v>40.362377950000003</v>
      </c>
      <c r="I28" s="113">
        <v>675.96779000000004</v>
      </c>
      <c r="J28" s="113">
        <v>115.65838000000001</v>
      </c>
      <c r="K28" s="113">
        <v>2458.3399999999997</v>
      </c>
      <c r="L28" s="113">
        <v>22849.575090000002</v>
      </c>
      <c r="M28">
        <v>23.3675</v>
      </c>
    </row>
    <row r="29" spans="1:13" ht="15.75" x14ac:dyDescent="0.25">
      <c r="A29" s="118" t="s">
        <v>101</v>
      </c>
      <c r="B29" s="113">
        <v>292.08064963999999</v>
      </c>
      <c r="C29" s="113">
        <v>97.796530000000004</v>
      </c>
      <c r="D29" s="113">
        <v>1436.8822400000004</v>
      </c>
      <c r="E29" s="113">
        <v>179.02924999999999</v>
      </c>
      <c r="F29" s="113">
        <v>374.79138999999998</v>
      </c>
      <c r="G29" s="113">
        <v>6461.1261100000011</v>
      </c>
      <c r="H29" s="113">
        <v>38.57211513</v>
      </c>
      <c r="I29" s="113">
        <v>906.19076000000007</v>
      </c>
      <c r="J29" s="113">
        <v>107.67462</v>
      </c>
      <c r="K29" s="113">
        <v>2229.9000000000005</v>
      </c>
      <c r="L29" s="113">
        <v>23401.794269999999</v>
      </c>
      <c r="M29">
        <v>3.2359</v>
      </c>
    </row>
    <row r="30" spans="1:13" ht="15.75" x14ac:dyDescent="0.25">
      <c r="A30" s="118" t="s">
        <v>103</v>
      </c>
      <c r="B30" s="113">
        <v>3928.8322147199992</v>
      </c>
      <c r="C30" s="113">
        <v>922.76972000000001</v>
      </c>
      <c r="D30" s="113">
        <v>15690.134140000002</v>
      </c>
      <c r="E30" s="113">
        <v>1578.4989399999999</v>
      </c>
      <c r="F30" s="113">
        <v>4196.5176899999997</v>
      </c>
      <c r="G30" s="113">
        <v>75991.086760000006</v>
      </c>
      <c r="H30" s="113">
        <v>456.80418668999999</v>
      </c>
      <c r="I30" s="113">
        <v>8703.1982599999992</v>
      </c>
      <c r="J30" s="113">
        <v>1345.59043</v>
      </c>
      <c r="K30" s="113">
        <v>33836.53</v>
      </c>
      <c r="L30" s="113">
        <v>216178.48194999999</v>
      </c>
      <c r="M30">
        <f>SUM(M18:M29)</f>
        <v>376.77895000000007</v>
      </c>
    </row>
    <row r="33" spans="1:14" ht="15.75" x14ac:dyDescent="0.25">
      <c r="A33" s="118"/>
      <c r="B33" s="118"/>
      <c r="C33" s="118" t="s">
        <v>83</v>
      </c>
      <c r="D33" s="118" t="s">
        <v>85</v>
      </c>
      <c r="E33" s="118" t="s">
        <v>86</v>
      </c>
      <c r="F33" s="118" t="s">
        <v>1</v>
      </c>
      <c r="G33" s="118" t="s">
        <v>2</v>
      </c>
      <c r="H33" s="118" t="s">
        <v>3</v>
      </c>
      <c r="I33" s="118" t="s">
        <v>4</v>
      </c>
      <c r="J33" s="118" t="s">
        <v>5</v>
      </c>
      <c r="K33" s="118" t="s">
        <v>6</v>
      </c>
      <c r="L33" s="118" t="s">
        <v>7</v>
      </c>
      <c r="M33" s="118" t="s">
        <v>90</v>
      </c>
      <c r="N33" s="152" t="s">
        <v>8</v>
      </c>
    </row>
    <row r="34" spans="1:14" ht="31.5" x14ac:dyDescent="0.25">
      <c r="A34" s="118"/>
      <c r="B34" s="122"/>
      <c r="C34" s="123" t="s">
        <v>105</v>
      </c>
      <c r="D34" s="123" t="s">
        <v>105</v>
      </c>
      <c r="E34" s="123" t="s">
        <v>105</v>
      </c>
      <c r="F34" s="123" t="s">
        <v>105</v>
      </c>
      <c r="G34" s="123" t="s">
        <v>105</v>
      </c>
      <c r="H34" s="123" t="s">
        <v>105</v>
      </c>
      <c r="I34" s="123" t="s">
        <v>105</v>
      </c>
      <c r="J34" s="123" t="s">
        <v>105</v>
      </c>
      <c r="K34" s="123" t="s">
        <v>105</v>
      </c>
      <c r="L34" s="123" t="s">
        <v>105</v>
      </c>
      <c r="M34" s="123" t="s">
        <v>105</v>
      </c>
      <c r="N34" s="152"/>
    </row>
    <row r="35" spans="1:14" ht="15.75" x14ac:dyDescent="0.25">
      <c r="A35" s="118" t="s">
        <v>73</v>
      </c>
      <c r="B35" s="118"/>
      <c r="C35" s="113">
        <v>44.942589999999996</v>
      </c>
      <c r="D35" s="113">
        <v>1341.46099</v>
      </c>
      <c r="E35" s="113">
        <v>175.87438</v>
      </c>
      <c r="F35" s="113">
        <v>284.15422000000001</v>
      </c>
      <c r="G35" s="113">
        <v>6932.2346100000004</v>
      </c>
      <c r="H35" s="113">
        <f>H18*1000</f>
        <v>38739.170760000008</v>
      </c>
      <c r="I35" s="113">
        <v>467.04992000000004</v>
      </c>
      <c r="J35" s="113">
        <v>100.11785</v>
      </c>
      <c r="K35" s="113">
        <f>K18/1000</f>
        <v>1.43977</v>
      </c>
      <c r="L35" s="113">
        <v>43.018000000000001</v>
      </c>
      <c r="M35" s="113">
        <v>13223.28744</v>
      </c>
      <c r="N35" s="113">
        <f>M35+SUM(C35:K35)</f>
        <v>61309.732530000008</v>
      </c>
    </row>
    <row r="36" spans="1:14" ht="15.75" x14ac:dyDescent="0.25">
      <c r="A36" s="118" t="s">
        <v>74</v>
      </c>
      <c r="B36" s="118"/>
      <c r="C36" s="113">
        <v>84.40973000000001</v>
      </c>
      <c r="D36" s="113">
        <v>1243.7914900000001</v>
      </c>
      <c r="E36" s="113">
        <v>173.74839000000003</v>
      </c>
      <c r="F36" s="113">
        <v>354.48872</v>
      </c>
      <c r="G36" s="113">
        <v>6288.4895900000001</v>
      </c>
      <c r="H36" s="113">
        <f t="shared" ref="H36:H47" si="0">H19*1000</f>
        <v>29983.800480000005</v>
      </c>
      <c r="I36" s="113">
        <v>410.92179000000004</v>
      </c>
      <c r="J36" s="113">
        <v>106.37908999999998</v>
      </c>
      <c r="K36" s="113">
        <f t="shared" ref="K36:K47" si="1">K19/1000</f>
        <v>3.6099699999999997</v>
      </c>
      <c r="L36" s="113">
        <v>65.913499999999999</v>
      </c>
      <c r="M36" s="113">
        <v>9222.1342599999989</v>
      </c>
      <c r="N36" s="113">
        <f t="shared" ref="N36:N46" si="2">M36+SUM(C36:K36)</f>
        <v>47871.773510000006</v>
      </c>
    </row>
    <row r="37" spans="1:14" ht="15.75" x14ac:dyDescent="0.25">
      <c r="A37" s="118" t="s">
        <v>75</v>
      </c>
      <c r="B37" s="118"/>
      <c r="C37" s="113">
        <v>73.217749999999995</v>
      </c>
      <c r="D37" s="113">
        <v>1165.4162699999999</v>
      </c>
      <c r="E37" s="113">
        <v>114.9415</v>
      </c>
      <c r="F37" s="113">
        <v>218.62253000000001</v>
      </c>
      <c r="G37" s="113">
        <v>8041.0068799999999</v>
      </c>
      <c r="H37" s="113">
        <f t="shared" si="0"/>
        <v>39826.642250000004</v>
      </c>
      <c r="I37" s="113">
        <v>1138.68147</v>
      </c>
      <c r="J37" s="113">
        <v>123.66946000000002</v>
      </c>
      <c r="K37" s="113">
        <f t="shared" si="1"/>
        <v>3.8008600000000001</v>
      </c>
      <c r="L37" s="113">
        <v>67.92286</v>
      </c>
      <c r="M37" s="113">
        <v>12990.003060000001</v>
      </c>
      <c r="N37" s="113">
        <f t="shared" si="2"/>
        <v>63696.002030000011</v>
      </c>
    </row>
    <row r="38" spans="1:14" ht="15.75" x14ac:dyDescent="0.25">
      <c r="A38" s="118" t="s">
        <v>77</v>
      </c>
      <c r="B38" s="118"/>
      <c r="C38" s="113">
        <v>83.326309999999992</v>
      </c>
      <c r="D38" s="113">
        <v>1117.0785900000001</v>
      </c>
      <c r="E38" s="113">
        <v>120.33644000000001</v>
      </c>
      <c r="F38" s="113">
        <v>409.10445000000004</v>
      </c>
      <c r="G38" s="113">
        <v>6293.703120000001</v>
      </c>
      <c r="H38" s="113">
        <f t="shared" si="0"/>
        <v>36572.061139999998</v>
      </c>
      <c r="I38" s="113">
        <v>283.64794000000001</v>
      </c>
      <c r="J38" s="113">
        <v>109.42448999999996</v>
      </c>
      <c r="K38" s="113">
        <f t="shared" si="1"/>
        <v>2.83588</v>
      </c>
      <c r="L38" s="113">
        <v>12.187670000000001</v>
      </c>
      <c r="M38" s="113">
        <v>14690.926509999999</v>
      </c>
      <c r="N38" s="113">
        <f t="shared" si="2"/>
        <v>59682.444869999999</v>
      </c>
    </row>
    <row r="39" spans="1:14" ht="15.75" x14ac:dyDescent="0.25">
      <c r="A39" s="118" t="s">
        <v>78</v>
      </c>
      <c r="B39" s="118"/>
      <c r="C39" s="113">
        <v>60.286520000000003</v>
      </c>
      <c r="D39" s="113">
        <v>1398.0996100000002</v>
      </c>
      <c r="E39" s="113">
        <v>105.44226</v>
      </c>
      <c r="F39" s="113">
        <v>404.22315000000003</v>
      </c>
      <c r="G39" s="113">
        <v>5889.0728699999991</v>
      </c>
      <c r="H39" s="113">
        <f t="shared" si="0"/>
        <v>35908.189350000001</v>
      </c>
      <c r="I39" s="113">
        <v>573.61838999999998</v>
      </c>
      <c r="J39" s="113">
        <v>109.80908999999998</v>
      </c>
      <c r="K39" s="113">
        <f t="shared" si="1"/>
        <v>3.6029599999999999</v>
      </c>
      <c r="L39" s="113">
        <v>63.036099999999998</v>
      </c>
      <c r="M39" s="113">
        <v>14922.10644</v>
      </c>
      <c r="N39" s="113">
        <f t="shared" si="2"/>
        <v>59374.450639999995</v>
      </c>
    </row>
    <row r="40" spans="1:14" ht="15.75" x14ac:dyDescent="0.25">
      <c r="A40" s="118" t="s">
        <v>79</v>
      </c>
      <c r="B40" s="118"/>
      <c r="C40" s="113">
        <v>73.323549999999997</v>
      </c>
      <c r="D40" s="113">
        <v>1257.7173400000001</v>
      </c>
      <c r="E40" s="113">
        <v>123.77847</v>
      </c>
      <c r="F40" s="113">
        <v>303.61736999999999</v>
      </c>
      <c r="G40" s="113">
        <v>3783.7310899999998</v>
      </c>
      <c r="H40" s="113">
        <f t="shared" si="0"/>
        <v>34916.26599</v>
      </c>
      <c r="I40" s="113">
        <v>846.87725000000012</v>
      </c>
      <c r="J40" s="113">
        <v>105.28747999999999</v>
      </c>
      <c r="K40" s="113">
        <f t="shared" si="1"/>
        <v>2.7146300000000001</v>
      </c>
      <c r="L40" s="113">
        <v>29.297000000000001</v>
      </c>
      <c r="M40" s="113">
        <v>15187.02461</v>
      </c>
      <c r="N40" s="113">
        <f t="shared" si="2"/>
        <v>56600.337780000002</v>
      </c>
    </row>
    <row r="41" spans="1:14" ht="15.75" x14ac:dyDescent="0.25">
      <c r="A41" s="118" t="s">
        <v>94</v>
      </c>
      <c r="B41" s="118"/>
      <c r="C41" s="113">
        <v>53.472200000000008</v>
      </c>
      <c r="D41" s="113">
        <v>1299.3588900000002</v>
      </c>
      <c r="E41" s="113">
        <v>157.28653999999997</v>
      </c>
      <c r="F41" s="113">
        <v>264.60390000000001</v>
      </c>
      <c r="G41" s="113">
        <v>6423.8730699999987</v>
      </c>
      <c r="H41" s="113">
        <f t="shared" si="0"/>
        <v>39828.551340000013</v>
      </c>
      <c r="I41" s="113">
        <v>683.62194000000011</v>
      </c>
      <c r="J41" s="113">
        <v>118.34487</v>
      </c>
      <c r="K41" s="113">
        <f t="shared" si="1"/>
        <v>3.3483700000000001</v>
      </c>
      <c r="L41" s="113">
        <v>3.7239</v>
      </c>
      <c r="M41" s="113">
        <v>19619.162740000003</v>
      </c>
      <c r="N41" s="113">
        <f t="shared" si="2"/>
        <v>68451.623860000007</v>
      </c>
    </row>
    <row r="42" spans="1:14" ht="15.75" x14ac:dyDescent="0.25">
      <c r="A42" s="118" t="s">
        <v>95</v>
      </c>
      <c r="B42" s="113"/>
      <c r="C42" s="113">
        <v>74.53013</v>
      </c>
      <c r="D42" s="113">
        <v>1349.25272</v>
      </c>
      <c r="E42" s="113">
        <v>118.04906</v>
      </c>
      <c r="F42" s="113">
        <v>422.11414000000002</v>
      </c>
      <c r="G42" s="113">
        <v>6552.36661</v>
      </c>
      <c r="H42" s="113">
        <f t="shared" si="0"/>
        <v>41877.856359999998</v>
      </c>
      <c r="I42" s="113">
        <v>514.45652999999993</v>
      </c>
      <c r="J42" s="113">
        <v>104.87439000000001</v>
      </c>
      <c r="K42" s="113">
        <f t="shared" si="1"/>
        <v>2.7027299999999999</v>
      </c>
      <c r="L42" s="113">
        <v>41.498020000000004</v>
      </c>
      <c r="M42" s="113">
        <v>34166.913769999999</v>
      </c>
      <c r="N42" s="113">
        <f t="shared" si="2"/>
        <v>85183.116439999998</v>
      </c>
    </row>
    <row r="43" spans="1:14" ht="15.75" x14ac:dyDescent="0.25">
      <c r="A43" s="118" t="s">
        <v>96</v>
      </c>
      <c r="B43" s="113"/>
      <c r="C43" s="113">
        <v>95.918270000000007</v>
      </c>
      <c r="D43" s="113">
        <v>1364.4042200000001</v>
      </c>
      <c r="E43" s="113">
        <v>131.30946</v>
      </c>
      <c r="F43" s="113">
        <v>332.00610999999998</v>
      </c>
      <c r="G43" s="113">
        <v>6414.8638100000007</v>
      </c>
      <c r="H43" s="113">
        <f t="shared" si="0"/>
        <v>43655.419840000002</v>
      </c>
      <c r="I43" s="113">
        <v>1080.8001399999998</v>
      </c>
      <c r="J43" s="113">
        <v>126.28075</v>
      </c>
      <c r="K43" s="113">
        <f t="shared" si="1"/>
        <v>2.5287000000000002</v>
      </c>
      <c r="L43" s="113">
        <v>23.3645</v>
      </c>
      <c r="M43" s="113">
        <v>12519.96434</v>
      </c>
      <c r="N43" s="113">
        <f t="shared" si="2"/>
        <v>65723.495640000008</v>
      </c>
    </row>
    <row r="44" spans="1:14" ht="15.75" x14ac:dyDescent="0.25">
      <c r="A44" s="118" t="s">
        <v>99</v>
      </c>
      <c r="B44" s="113"/>
      <c r="C44" s="113">
        <v>54.927120000000002</v>
      </c>
      <c r="D44" s="113">
        <v>1374.6921100000002</v>
      </c>
      <c r="E44" s="113">
        <v>133.54203999999999</v>
      </c>
      <c r="F44" s="113">
        <v>373.03447999999997</v>
      </c>
      <c r="G44" s="113">
        <v>7046.9661299999998</v>
      </c>
      <c r="H44" s="113">
        <f t="shared" si="0"/>
        <v>36561.736099999995</v>
      </c>
      <c r="I44" s="113">
        <v>1121.3643399999999</v>
      </c>
      <c r="J44" s="113">
        <v>118.06996000000001</v>
      </c>
      <c r="K44" s="113">
        <f t="shared" si="1"/>
        <v>2.5644200000000001</v>
      </c>
      <c r="L44" s="113">
        <v>0.214</v>
      </c>
      <c r="M44" s="113">
        <v>23385.589420000008</v>
      </c>
      <c r="N44" s="113">
        <f t="shared" si="2"/>
        <v>70172.486120000001</v>
      </c>
    </row>
    <row r="45" spans="1:14" ht="15.75" x14ac:dyDescent="0.25">
      <c r="A45" s="118" t="s">
        <v>100</v>
      </c>
      <c r="B45" s="113"/>
      <c r="C45" s="113">
        <v>126.61901999999999</v>
      </c>
      <c r="D45" s="113">
        <v>1341.9796699999999</v>
      </c>
      <c r="E45" s="113">
        <v>45.161149999999999</v>
      </c>
      <c r="F45" s="113">
        <v>455.75722999999999</v>
      </c>
      <c r="G45" s="113">
        <v>5863.6528699999999</v>
      </c>
      <c r="H45" s="113">
        <f t="shared" si="0"/>
        <v>40362.377950000002</v>
      </c>
      <c r="I45" s="113">
        <v>675.96779000000004</v>
      </c>
      <c r="J45" s="113">
        <v>115.65838000000001</v>
      </c>
      <c r="K45" s="113">
        <f t="shared" si="1"/>
        <v>2.4583399999999997</v>
      </c>
      <c r="L45" s="113">
        <v>23.3675</v>
      </c>
      <c r="M45" s="113">
        <v>22849.575090000002</v>
      </c>
      <c r="N45" s="113">
        <f t="shared" si="2"/>
        <v>71839.207490000001</v>
      </c>
    </row>
    <row r="46" spans="1:14" ht="15.75" x14ac:dyDescent="0.25">
      <c r="A46" s="118" t="s">
        <v>101</v>
      </c>
      <c r="B46" s="113"/>
      <c r="C46" s="113">
        <v>97.796530000000004</v>
      </c>
      <c r="D46" s="113">
        <v>1436.8822400000004</v>
      </c>
      <c r="E46" s="113">
        <v>179.02924999999999</v>
      </c>
      <c r="F46" s="113">
        <v>374.79138999999998</v>
      </c>
      <c r="G46" s="113">
        <v>6461.1261100000011</v>
      </c>
      <c r="H46" s="113">
        <f t="shared" si="0"/>
        <v>38572.115129999998</v>
      </c>
      <c r="I46" s="113">
        <v>906.19076000000007</v>
      </c>
      <c r="J46" s="113">
        <v>107.67462</v>
      </c>
      <c r="K46" s="113">
        <f t="shared" si="1"/>
        <v>2.2299000000000007</v>
      </c>
      <c r="L46" s="113">
        <v>3.2359</v>
      </c>
      <c r="M46" s="113">
        <v>23401.794269999999</v>
      </c>
      <c r="N46" s="113">
        <f t="shared" si="2"/>
        <v>71539.630199999985</v>
      </c>
    </row>
    <row r="47" spans="1:14" ht="15.75" x14ac:dyDescent="0.25">
      <c r="A47" s="118" t="s">
        <v>103</v>
      </c>
      <c r="B47" s="113"/>
      <c r="C47" s="113">
        <v>922.76972000000001</v>
      </c>
      <c r="D47" s="113">
        <v>15690.134140000002</v>
      </c>
      <c r="E47" s="113">
        <v>1578.4989399999999</v>
      </c>
      <c r="F47" s="113">
        <v>4196.5176899999997</v>
      </c>
      <c r="G47" s="113">
        <v>75991.086760000006</v>
      </c>
      <c r="H47" s="113">
        <f t="shared" si="0"/>
        <v>456804.18669</v>
      </c>
      <c r="I47" s="113">
        <v>8703.1982599999992</v>
      </c>
      <c r="J47" s="113">
        <v>1345.59043</v>
      </c>
      <c r="K47" s="113">
        <f t="shared" si="1"/>
        <v>33.836529999999996</v>
      </c>
      <c r="L47" s="113">
        <v>376.77895000000007</v>
      </c>
      <c r="M47" s="113">
        <v>216178.48194999999</v>
      </c>
      <c r="N47" s="113">
        <f>M47+SUM(C47:K47)</f>
        <v>781444.30110999988</v>
      </c>
    </row>
    <row r="48" spans="1:14" x14ac:dyDescent="0.2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</row>
  </sheetData>
  <mergeCells count="1">
    <mergeCell ref="N33:N3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opLeftCell="A13" workbookViewId="0">
      <selection activeCell="M30" sqref="M30"/>
    </sheetView>
  </sheetViews>
  <sheetFormatPr baseColWidth="10" defaultRowHeight="15" x14ac:dyDescent="0.2"/>
  <cols>
    <col min="1" max="1" width="13.21875" customWidth="1"/>
    <col min="2" max="2" width="10.33203125" customWidth="1"/>
    <col min="3" max="13" width="10" customWidth="1"/>
  </cols>
  <sheetData>
    <row r="2" spans="1:11" ht="15.75" x14ac:dyDescent="0.25">
      <c r="A2" s="115"/>
      <c r="B2" s="116"/>
      <c r="C2" s="116" t="s">
        <v>73</v>
      </c>
      <c r="D2" s="116" t="s">
        <v>74</v>
      </c>
      <c r="E2" s="116" t="s">
        <v>75</v>
      </c>
      <c r="F2" s="116" t="s">
        <v>76</v>
      </c>
      <c r="G2" s="116" t="s">
        <v>77</v>
      </c>
      <c r="H2" s="116" t="s">
        <v>78</v>
      </c>
      <c r="I2" s="116" t="s">
        <v>79</v>
      </c>
      <c r="J2" s="116" t="s">
        <v>80</v>
      </c>
      <c r="K2" s="116" t="s">
        <v>81</v>
      </c>
    </row>
    <row r="3" spans="1:11" ht="15.75" x14ac:dyDescent="0.25">
      <c r="A3" s="115"/>
      <c r="B3" s="116" t="s">
        <v>82</v>
      </c>
      <c r="C3" s="116">
        <v>274.25314068000006</v>
      </c>
      <c r="D3" s="116">
        <v>203.16916827999998</v>
      </c>
      <c r="E3" s="116">
        <v>243.60138595999999</v>
      </c>
      <c r="F3" s="116">
        <v>721.02369492000003</v>
      </c>
      <c r="G3" s="116">
        <v>257.14779483000001</v>
      </c>
      <c r="H3" s="116">
        <v>254.29707686</v>
      </c>
      <c r="I3" s="116">
        <v>269.79388402000001</v>
      </c>
      <c r="J3" s="116">
        <v>781.23875571000008</v>
      </c>
      <c r="K3" s="116">
        <v>1502.2624506300001</v>
      </c>
    </row>
    <row r="4" spans="1:11" ht="15.75" x14ac:dyDescent="0.25">
      <c r="A4" t="s">
        <v>83</v>
      </c>
      <c r="B4" s="114" t="s">
        <v>84</v>
      </c>
      <c r="C4" s="114">
        <v>53.636480000000006</v>
      </c>
      <c r="D4" s="114">
        <v>43.896830000000001</v>
      </c>
      <c r="E4" s="114">
        <v>106.04552</v>
      </c>
      <c r="F4" s="114">
        <v>203.57883000000001</v>
      </c>
      <c r="G4" s="114">
        <v>55.98733</v>
      </c>
      <c r="H4" s="114">
        <v>147.92759999999998</v>
      </c>
      <c r="I4" s="114">
        <v>69.746309999999994</v>
      </c>
      <c r="J4" s="114">
        <v>273.66123999999996</v>
      </c>
      <c r="K4" s="114">
        <v>477.24006999999995</v>
      </c>
    </row>
    <row r="5" spans="1:11" ht="15.75" x14ac:dyDescent="0.25">
      <c r="A5" t="s">
        <v>85</v>
      </c>
      <c r="B5" s="114" t="s">
        <v>84</v>
      </c>
      <c r="C5" s="114">
        <v>1279.3057699999999</v>
      </c>
      <c r="D5" s="114">
        <v>1116.5326700000001</v>
      </c>
      <c r="E5" s="114">
        <v>1489.12411</v>
      </c>
      <c r="F5" s="114">
        <v>3884.9625500000002</v>
      </c>
      <c r="G5" s="114">
        <v>1259.9720900000002</v>
      </c>
      <c r="H5" s="114">
        <v>1208.6658</v>
      </c>
      <c r="I5" s="114">
        <v>1348.876</v>
      </c>
      <c r="J5" s="114">
        <v>3817.5138900000002</v>
      </c>
      <c r="K5" s="114">
        <v>7702.4764400000004</v>
      </c>
    </row>
    <row r="6" spans="1:11" ht="15.75" x14ac:dyDescent="0.25">
      <c r="A6" t="s">
        <v>86</v>
      </c>
      <c r="B6" s="114" t="s">
        <v>84</v>
      </c>
      <c r="C6" s="114">
        <v>163.94945000000001</v>
      </c>
      <c r="D6" s="114">
        <v>176.87564</v>
      </c>
      <c r="E6" s="114">
        <v>217.92372999999998</v>
      </c>
      <c r="F6" s="114">
        <v>558.74882000000002</v>
      </c>
      <c r="G6" s="114">
        <v>165.60848999999999</v>
      </c>
      <c r="H6" s="114">
        <v>147.46764999999999</v>
      </c>
      <c r="I6" s="114">
        <v>165.91177000000002</v>
      </c>
      <c r="J6" s="114">
        <v>478.98790999999994</v>
      </c>
      <c r="K6" s="114">
        <v>1037.7367300000001</v>
      </c>
    </row>
    <row r="7" spans="1:11" ht="15.75" x14ac:dyDescent="0.25">
      <c r="A7" t="s">
        <v>1</v>
      </c>
      <c r="B7" s="114" t="s">
        <v>84</v>
      </c>
      <c r="C7" s="114">
        <v>256.32831999999996</v>
      </c>
      <c r="D7" s="114">
        <v>383.7389</v>
      </c>
      <c r="E7" s="114">
        <v>452.98554999999999</v>
      </c>
      <c r="F7" s="114">
        <v>1093.0527699999998</v>
      </c>
      <c r="G7" s="114">
        <v>330.38545999999997</v>
      </c>
      <c r="H7" s="114">
        <v>279.05645999999996</v>
      </c>
      <c r="I7" s="114">
        <v>372.66102999999998</v>
      </c>
      <c r="J7" s="114">
        <v>982.10294999999996</v>
      </c>
      <c r="K7" s="114">
        <v>2075.1557199999997</v>
      </c>
    </row>
    <row r="8" spans="1:11" ht="15.75" x14ac:dyDescent="0.25">
      <c r="A8" t="s">
        <v>2</v>
      </c>
      <c r="B8" s="114" t="s">
        <v>84</v>
      </c>
      <c r="C8" s="114">
        <v>6674.7242500000002</v>
      </c>
      <c r="D8" s="114">
        <v>5487.7725899999996</v>
      </c>
      <c r="E8" s="114">
        <v>4638.2355600000001</v>
      </c>
      <c r="F8" s="114">
        <v>16800.732400000001</v>
      </c>
      <c r="G8" s="114">
        <v>6156.4985100000013</v>
      </c>
      <c r="H8" s="114">
        <v>5226.6440599999996</v>
      </c>
      <c r="I8" s="114">
        <v>8718.6230099999993</v>
      </c>
      <c r="J8" s="114">
        <v>20101.765579999999</v>
      </c>
      <c r="K8" s="114">
        <v>36902.49798</v>
      </c>
    </row>
    <row r="9" spans="1:11" ht="15.75" x14ac:dyDescent="0.25">
      <c r="A9" t="s">
        <v>3</v>
      </c>
      <c r="B9" s="114" t="s">
        <v>87</v>
      </c>
      <c r="C9" s="114">
        <v>35.394296720000007</v>
      </c>
      <c r="D9" s="114">
        <v>28.513011770000002</v>
      </c>
      <c r="E9" s="114">
        <v>31.857568850000003</v>
      </c>
      <c r="F9" s="114">
        <v>95.764877340000012</v>
      </c>
      <c r="G9" s="114">
        <v>31.868986059999994</v>
      </c>
      <c r="H9" s="114">
        <v>40.774603120000009</v>
      </c>
      <c r="I9" s="114">
        <v>38.588064489999994</v>
      </c>
      <c r="J9" s="114">
        <v>111.23165367</v>
      </c>
      <c r="K9" s="114">
        <v>206.99653101000001</v>
      </c>
    </row>
    <row r="10" spans="1:11" ht="15.75" x14ac:dyDescent="0.25">
      <c r="A10" t="s">
        <v>4</v>
      </c>
      <c r="B10" s="114" t="s">
        <v>84</v>
      </c>
      <c r="C10" s="114">
        <v>974.61385000000007</v>
      </c>
      <c r="D10" s="114">
        <v>752.07964000000004</v>
      </c>
      <c r="E10" s="114">
        <v>830.44268</v>
      </c>
      <c r="F10" s="114">
        <v>2557.1361700000002</v>
      </c>
      <c r="G10" s="114">
        <v>882.49586000000011</v>
      </c>
      <c r="H10" s="114">
        <v>802.24680000000001</v>
      </c>
      <c r="I10" s="114">
        <v>451.04363000000001</v>
      </c>
      <c r="J10" s="114">
        <v>2135.78629</v>
      </c>
      <c r="K10" s="114">
        <v>4692.9224599999998</v>
      </c>
    </row>
    <row r="11" spans="1:11" ht="15.75" x14ac:dyDescent="0.25">
      <c r="A11" t="s">
        <v>5</v>
      </c>
      <c r="B11" s="114" t="s">
        <v>88</v>
      </c>
      <c r="C11" s="114">
        <v>128.29278000000002</v>
      </c>
      <c r="D11" s="114">
        <v>92.469749999999991</v>
      </c>
      <c r="E11" s="114">
        <v>107.25457</v>
      </c>
      <c r="F11" s="114">
        <v>328.01710000000003</v>
      </c>
      <c r="G11" s="114">
        <v>118.67845</v>
      </c>
      <c r="H11" s="114">
        <v>107.58314</v>
      </c>
      <c r="I11" s="114">
        <v>124.12028000000001</v>
      </c>
      <c r="J11" s="114">
        <v>350.38187000000005</v>
      </c>
      <c r="K11" s="114">
        <v>678.39897000000008</v>
      </c>
    </row>
    <row r="12" spans="1:11" ht="15.75" x14ac:dyDescent="0.25">
      <c r="A12" t="s">
        <v>6</v>
      </c>
      <c r="B12" s="114" t="s">
        <v>89</v>
      </c>
      <c r="C12" s="114">
        <v>2009.48</v>
      </c>
      <c r="D12" s="114">
        <v>1126.0100000000002</v>
      </c>
      <c r="E12" s="114">
        <v>1727.8</v>
      </c>
      <c r="F12" s="114">
        <v>4863.2900000000009</v>
      </c>
      <c r="G12" s="114">
        <v>2026.2700000000002</v>
      </c>
      <c r="H12" s="114">
        <v>1561.67</v>
      </c>
      <c r="I12" s="114">
        <v>1673.29</v>
      </c>
      <c r="J12" s="114">
        <v>5261.2300000000005</v>
      </c>
      <c r="K12" s="114">
        <v>10124.52</v>
      </c>
    </row>
    <row r="13" spans="1:11" ht="15.75" x14ac:dyDescent="0.25">
      <c r="A13" s="117" t="s">
        <v>7</v>
      </c>
      <c r="B13" s="114" t="s">
        <v>91</v>
      </c>
      <c r="C13">
        <v>43.842500000000001</v>
      </c>
      <c r="D13">
        <v>11.604980000000001</v>
      </c>
      <c r="E13">
        <v>24.311080000000004</v>
      </c>
      <c r="F13">
        <v>79.758560000000003</v>
      </c>
      <c r="G13">
        <v>73.788179999999997</v>
      </c>
      <c r="H13">
        <v>21.52</v>
      </c>
      <c r="I13">
        <v>26.702960000000001</v>
      </c>
      <c r="J13">
        <v>122.01114</v>
      </c>
      <c r="K13">
        <v>201.7697</v>
      </c>
    </row>
    <row r="14" spans="1:11" ht="15.75" x14ac:dyDescent="0.25">
      <c r="A14" t="s">
        <v>90</v>
      </c>
      <c r="B14" s="114" t="s">
        <v>84</v>
      </c>
      <c r="C14" s="114">
        <v>12145.803100000001</v>
      </c>
      <c r="D14" s="114">
        <v>12062.115430000002</v>
      </c>
      <c r="E14" s="114">
        <v>38332.819500000005</v>
      </c>
      <c r="F14" s="114">
        <v>62540.738030000008</v>
      </c>
      <c r="G14" s="114">
        <v>28369.241950000011</v>
      </c>
      <c r="H14" s="114">
        <v>23661.850390000003</v>
      </c>
      <c r="I14" s="114">
        <v>15716.982870000002</v>
      </c>
      <c r="J14" s="114">
        <v>67748.07521000001</v>
      </c>
      <c r="K14" s="114">
        <v>130288.81324000002</v>
      </c>
    </row>
    <row r="17" spans="1:14" ht="15.75" x14ac:dyDescent="0.25">
      <c r="A17" s="115"/>
      <c r="B17" s="118" t="s">
        <v>83</v>
      </c>
      <c r="C17" s="118" t="s">
        <v>85</v>
      </c>
      <c r="D17" s="118" t="s">
        <v>86</v>
      </c>
      <c r="E17" s="118" t="s">
        <v>1</v>
      </c>
      <c r="F17" s="118" t="s">
        <v>2</v>
      </c>
      <c r="G17" s="118" t="s">
        <v>3</v>
      </c>
      <c r="H17" s="118" t="s">
        <v>4</v>
      </c>
      <c r="I17" s="118" t="s">
        <v>5</v>
      </c>
      <c r="J17" s="118" t="s">
        <v>6</v>
      </c>
      <c r="K17" s="118" t="s">
        <v>7</v>
      </c>
      <c r="L17" s="118" t="s">
        <v>90</v>
      </c>
      <c r="N17" s="113"/>
    </row>
    <row r="18" spans="1:14" ht="27.75" customHeight="1" x14ac:dyDescent="0.25">
      <c r="A18" s="116"/>
      <c r="B18" s="120" t="s">
        <v>92</v>
      </c>
      <c r="C18" s="120" t="s">
        <v>92</v>
      </c>
      <c r="D18" s="120" t="s">
        <v>92</v>
      </c>
      <c r="E18" s="120" t="s">
        <v>84</v>
      </c>
      <c r="F18" s="120" t="s">
        <v>84</v>
      </c>
      <c r="G18" s="120" t="s">
        <v>87</v>
      </c>
      <c r="H18" s="120" t="s">
        <v>84</v>
      </c>
      <c r="I18" s="120" t="s">
        <v>88</v>
      </c>
      <c r="J18" s="120" t="s">
        <v>89</v>
      </c>
      <c r="K18" s="120" t="s">
        <v>91</v>
      </c>
      <c r="L18" s="120" t="s">
        <v>84</v>
      </c>
      <c r="N18" s="119"/>
    </row>
    <row r="19" spans="1:14" ht="15.75" x14ac:dyDescent="0.25">
      <c r="A19" s="116" t="s">
        <v>73</v>
      </c>
      <c r="B19" s="114">
        <v>53.636480000000006</v>
      </c>
      <c r="C19" s="114">
        <v>1279.3057699999999</v>
      </c>
      <c r="D19" s="114">
        <v>163.94945000000001</v>
      </c>
      <c r="E19" s="114">
        <v>256.32831999999996</v>
      </c>
      <c r="F19" s="114">
        <v>6674.7242500000002</v>
      </c>
      <c r="G19" s="114">
        <v>35.394296720000007</v>
      </c>
      <c r="H19" s="114">
        <v>974.61385000000007</v>
      </c>
      <c r="I19" s="114">
        <v>128.29278000000002</v>
      </c>
      <c r="J19" s="114">
        <v>2009.48</v>
      </c>
      <c r="K19">
        <v>43.842500000000001</v>
      </c>
      <c r="L19" s="114">
        <v>12145.803100000001</v>
      </c>
    </row>
    <row r="20" spans="1:14" ht="15.75" x14ac:dyDescent="0.25">
      <c r="A20" s="116" t="s">
        <v>74</v>
      </c>
      <c r="B20" s="114">
        <v>43.896830000000001</v>
      </c>
      <c r="C20" s="114">
        <v>1116.5326700000001</v>
      </c>
      <c r="D20" s="114">
        <v>176.87564</v>
      </c>
      <c r="E20" s="114">
        <v>383.7389</v>
      </c>
      <c r="F20" s="114">
        <v>5487.7725899999996</v>
      </c>
      <c r="G20" s="114">
        <v>28.513011770000002</v>
      </c>
      <c r="H20" s="114">
        <v>752.07964000000004</v>
      </c>
      <c r="I20" s="114">
        <v>92.469749999999991</v>
      </c>
      <c r="J20" s="114">
        <v>1126.0100000000002</v>
      </c>
      <c r="K20">
        <v>11.604980000000001</v>
      </c>
      <c r="L20" s="114">
        <v>12062.115430000002</v>
      </c>
    </row>
    <row r="21" spans="1:14" ht="15.75" x14ac:dyDescent="0.25">
      <c r="A21" s="116" t="s">
        <v>75</v>
      </c>
      <c r="B21" s="114">
        <v>106.04552</v>
      </c>
      <c r="C21" s="114">
        <v>1489.12411</v>
      </c>
      <c r="D21" s="114">
        <v>217.92372999999998</v>
      </c>
      <c r="E21" s="114">
        <v>452.98554999999999</v>
      </c>
      <c r="F21" s="114">
        <v>4638.2355600000001</v>
      </c>
      <c r="G21" s="114">
        <v>31.857568850000003</v>
      </c>
      <c r="H21" s="114">
        <v>830.44268</v>
      </c>
      <c r="I21" s="114">
        <v>107.25457</v>
      </c>
      <c r="J21" s="114">
        <v>1727.8</v>
      </c>
      <c r="K21">
        <v>24.311080000000004</v>
      </c>
      <c r="L21" s="114">
        <v>38332.819500000005</v>
      </c>
    </row>
    <row r="22" spans="1:14" ht="15.75" x14ac:dyDescent="0.25">
      <c r="A22" s="116" t="s">
        <v>77</v>
      </c>
      <c r="B22" s="114">
        <v>55.98733</v>
      </c>
      <c r="C22" s="114">
        <v>1259.9720900000002</v>
      </c>
      <c r="D22" s="114">
        <v>165.60848999999999</v>
      </c>
      <c r="E22" s="114">
        <v>330.38545999999997</v>
      </c>
      <c r="F22" s="114">
        <v>6156.4985100000013</v>
      </c>
      <c r="G22" s="114">
        <v>31.868986059999994</v>
      </c>
      <c r="H22" s="114">
        <v>882.49586000000011</v>
      </c>
      <c r="I22" s="114">
        <v>118.67845</v>
      </c>
      <c r="J22" s="114">
        <v>2026.2700000000002</v>
      </c>
      <c r="K22">
        <v>73.788179999999997</v>
      </c>
      <c r="L22" s="114">
        <v>28369.241950000011</v>
      </c>
    </row>
    <row r="23" spans="1:14" ht="15.75" x14ac:dyDescent="0.25">
      <c r="A23" s="116" t="s">
        <v>78</v>
      </c>
      <c r="B23" s="114">
        <v>147.92759999999998</v>
      </c>
      <c r="C23" s="114">
        <v>1208.6658</v>
      </c>
      <c r="D23" s="114">
        <v>147.46764999999999</v>
      </c>
      <c r="E23" s="114">
        <v>279.05645999999996</v>
      </c>
      <c r="F23" s="114">
        <v>5226.6440599999996</v>
      </c>
      <c r="G23" s="114">
        <v>40.774603120000009</v>
      </c>
      <c r="H23" s="114">
        <v>802.24680000000001</v>
      </c>
      <c r="I23" s="114">
        <v>107.58314</v>
      </c>
      <c r="J23" s="114">
        <v>1561.67</v>
      </c>
      <c r="K23">
        <v>21.52</v>
      </c>
      <c r="L23" s="114">
        <v>23661.850390000003</v>
      </c>
    </row>
    <row r="24" spans="1:14" ht="15.75" x14ac:dyDescent="0.25">
      <c r="A24" s="116" t="s">
        <v>79</v>
      </c>
      <c r="B24" s="114">
        <v>69.746309999999994</v>
      </c>
      <c r="C24" s="114">
        <v>1348.876</v>
      </c>
      <c r="D24" s="114">
        <v>165.91177000000002</v>
      </c>
      <c r="E24" s="114">
        <v>372.66102999999998</v>
      </c>
      <c r="F24" s="114">
        <v>8718.6230099999993</v>
      </c>
      <c r="G24" s="114">
        <v>38.588064489999994</v>
      </c>
      <c r="H24" s="114">
        <v>451.04363000000001</v>
      </c>
      <c r="I24" s="114">
        <v>124.12028000000001</v>
      </c>
      <c r="J24" s="114">
        <v>1673.29</v>
      </c>
      <c r="K24">
        <v>26.702960000000001</v>
      </c>
      <c r="L24" s="114">
        <v>15716.982870000002</v>
      </c>
    </row>
    <row r="25" spans="1:14" ht="15.75" x14ac:dyDescent="0.25">
      <c r="A25" s="116" t="s">
        <v>81</v>
      </c>
      <c r="B25" s="114">
        <v>477.24006999999995</v>
      </c>
      <c r="C25" s="114">
        <v>7702.4764400000004</v>
      </c>
      <c r="D25" s="114">
        <v>1037.7367300000001</v>
      </c>
      <c r="E25" s="114">
        <v>2075.1557199999997</v>
      </c>
      <c r="F25" s="114">
        <v>36902.49798</v>
      </c>
      <c r="G25" s="114">
        <v>206.99653101000001</v>
      </c>
      <c r="H25" s="114">
        <v>4692.9224599999998</v>
      </c>
      <c r="I25" s="114">
        <v>678.39897000000008</v>
      </c>
      <c r="J25" s="114">
        <v>10124.52</v>
      </c>
      <c r="K25">
        <v>201.7697</v>
      </c>
      <c r="L25" s="114">
        <v>130288.81324000002</v>
      </c>
    </row>
    <row r="26" spans="1:14" ht="15.75" x14ac:dyDescent="0.25">
      <c r="A26" s="116" t="s">
        <v>93</v>
      </c>
      <c r="B26" s="114">
        <v>477.24006999999995</v>
      </c>
      <c r="C26" s="114">
        <v>7702.4764400000004</v>
      </c>
      <c r="D26" s="114">
        <v>1037.7367300000001</v>
      </c>
      <c r="E26" s="114">
        <v>2075.1557199999997</v>
      </c>
      <c r="F26" s="114">
        <v>36902.49798</v>
      </c>
      <c r="G26" s="114">
        <f>G25*1000</f>
        <v>206996.53101000001</v>
      </c>
      <c r="H26" s="114">
        <v>4692.9224599999998</v>
      </c>
      <c r="I26" s="114">
        <v>678.39897000000008</v>
      </c>
      <c r="J26" s="114">
        <f>J25/1000</f>
        <v>10.12452</v>
      </c>
      <c r="K26">
        <v>201.7697</v>
      </c>
      <c r="L26" s="114">
        <f>SUM(B26:K26)</f>
        <v>260774.85360000003</v>
      </c>
    </row>
    <row r="28" spans="1:14" ht="15.75" x14ac:dyDescent="0.25">
      <c r="A28" s="115"/>
      <c r="B28" s="118" t="s">
        <v>83</v>
      </c>
      <c r="C28" s="118" t="s">
        <v>85</v>
      </c>
      <c r="D28" s="118" t="s">
        <v>86</v>
      </c>
      <c r="E28" s="118" t="s">
        <v>1</v>
      </c>
      <c r="F28" s="118" t="s">
        <v>2</v>
      </c>
      <c r="G28" s="118" t="s">
        <v>3</v>
      </c>
      <c r="H28" s="118" t="s">
        <v>4</v>
      </c>
      <c r="I28" s="118" t="s">
        <v>5</v>
      </c>
      <c r="J28" s="118" t="s">
        <v>6</v>
      </c>
      <c r="K28" s="118" t="s">
        <v>7</v>
      </c>
      <c r="L28" s="118" t="s">
        <v>90</v>
      </c>
    </row>
    <row r="29" spans="1:14" ht="15.75" x14ac:dyDescent="0.25">
      <c r="A29" s="116"/>
      <c r="B29" s="120" t="s">
        <v>92</v>
      </c>
      <c r="C29" s="120" t="s">
        <v>92</v>
      </c>
      <c r="D29" s="120" t="s">
        <v>92</v>
      </c>
      <c r="E29" s="120" t="s">
        <v>84</v>
      </c>
      <c r="F29" s="120" t="s">
        <v>84</v>
      </c>
      <c r="G29" s="120" t="s">
        <v>84</v>
      </c>
      <c r="H29" s="120" t="s">
        <v>84</v>
      </c>
      <c r="I29" s="120" t="s">
        <v>84</v>
      </c>
      <c r="J29" s="120" t="s">
        <v>84</v>
      </c>
      <c r="K29" s="120" t="s">
        <v>91</v>
      </c>
      <c r="L29" s="120" t="s">
        <v>84</v>
      </c>
    </row>
    <row r="30" spans="1:14" ht="15.75" x14ac:dyDescent="0.25">
      <c r="A30" s="116" t="s">
        <v>73</v>
      </c>
      <c r="B30" s="114">
        <v>53.636480000000006</v>
      </c>
      <c r="C30" s="114">
        <v>1279.3057699999999</v>
      </c>
      <c r="D30" s="114">
        <v>163.94945000000001</v>
      </c>
      <c r="E30" s="114">
        <v>256.32831999999996</v>
      </c>
      <c r="F30" s="114">
        <v>6674.7242500000002</v>
      </c>
      <c r="G30" s="114">
        <f>G19*1000</f>
        <v>35394.296720000006</v>
      </c>
      <c r="H30" s="114">
        <v>974.61385000000007</v>
      </c>
      <c r="I30" s="114">
        <v>128.29278000000002</v>
      </c>
      <c r="J30" s="114">
        <f>J19/1000</f>
        <v>2.0094799999999999</v>
      </c>
      <c r="K30">
        <v>43.842500000000001</v>
      </c>
      <c r="L30" s="114">
        <v>12145.803099999999</v>
      </c>
      <c r="M30">
        <f>SUM(B30:J30)+L30</f>
        <v>57072.960200000009</v>
      </c>
    </row>
    <row r="31" spans="1:14" ht="15.75" x14ac:dyDescent="0.25">
      <c r="A31" s="116" t="s">
        <v>74</v>
      </c>
      <c r="B31" s="114">
        <v>43.896830000000001</v>
      </c>
      <c r="C31" s="114">
        <v>1116.5326700000001</v>
      </c>
      <c r="D31" s="114">
        <v>176.87564</v>
      </c>
      <c r="E31" s="114">
        <v>383.7389</v>
      </c>
      <c r="F31" s="114">
        <v>5487.7725899999996</v>
      </c>
      <c r="G31" s="114">
        <f t="shared" ref="G31:G36" si="0">G20*1000</f>
        <v>28513.011770000001</v>
      </c>
      <c r="H31" s="114">
        <v>752.07964000000004</v>
      </c>
      <c r="I31" s="114">
        <v>92.469749999999991</v>
      </c>
      <c r="J31" s="114">
        <f t="shared" ref="J31:J36" si="1">J20/1000</f>
        <v>1.1260100000000002</v>
      </c>
      <c r="K31">
        <v>11.604980000000001</v>
      </c>
      <c r="L31" s="114">
        <v>12062.115430000002</v>
      </c>
      <c r="M31">
        <f t="shared" ref="M31:M36" si="2">SUM(B31:J31)+L31</f>
        <v>48629.619229999997</v>
      </c>
    </row>
    <row r="32" spans="1:14" ht="15.75" x14ac:dyDescent="0.25">
      <c r="A32" s="116" t="s">
        <v>75</v>
      </c>
      <c r="B32" s="114">
        <v>106.04552</v>
      </c>
      <c r="C32" s="114">
        <v>1489.12411</v>
      </c>
      <c r="D32" s="114">
        <v>217.92372999999998</v>
      </c>
      <c r="E32" s="114">
        <v>452.98554999999999</v>
      </c>
      <c r="F32" s="114">
        <v>4638.2355600000001</v>
      </c>
      <c r="G32" s="114">
        <f t="shared" si="0"/>
        <v>31857.568850000003</v>
      </c>
      <c r="H32" s="114">
        <v>830.44268</v>
      </c>
      <c r="I32" s="114">
        <v>107.25457</v>
      </c>
      <c r="J32" s="114">
        <f t="shared" si="1"/>
        <v>1.7278</v>
      </c>
      <c r="K32">
        <v>24.311080000000004</v>
      </c>
      <c r="L32" s="114">
        <v>38332.819500000005</v>
      </c>
      <c r="M32">
        <f t="shared" si="2"/>
        <v>78034.127869999997</v>
      </c>
    </row>
    <row r="33" spans="1:13" ht="15.75" x14ac:dyDescent="0.25">
      <c r="A33" s="116" t="s">
        <v>77</v>
      </c>
      <c r="B33" s="114">
        <v>55.98733</v>
      </c>
      <c r="C33" s="114">
        <v>1259.9720900000002</v>
      </c>
      <c r="D33" s="114">
        <v>165.60848999999999</v>
      </c>
      <c r="E33" s="114">
        <v>330.38545999999997</v>
      </c>
      <c r="F33" s="114">
        <v>6156.4985100000013</v>
      </c>
      <c r="G33" s="114">
        <f t="shared" si="0"/>
        <v>31868.986059999996</v>
      </c>
      <c r="H33" s="114">
        <v>882.49586000000011</v>
      </c>
      <c r="I33" s="114">
        <v>118.67845</v>
      </c>
      <c r="J33" s="114">
        <f t="shared" si="1"/>
        <v>2.0262700000000002</v>
      </c>
      <c r="K33">
        <v>73.788179999999997</v>
      </c>
      <c r="L33" s="114">
        <v>28369.241950000011</v>
      </c>
      <c r="M33">
        <f t="shared" si="2"/>
        <v>69209.880470000004</v>
      </c>
    </row>
    <row r="34" spans="1:13" ht="15.75" x14ac:dyDescent="0.25">
      <c r="A34" s="116" t="s">
        <v>78</v>
      </c>
      <c r="B34" s="114">
        <v>147.92759999999998</v>
      </c>
      <c r="C34" s="114">
        <v>1208.6658</v>
      </c>
      <c r="D34" s="114">
        <v>147.46764999999999</v>
      </c>
      <c r="E34" s="114">
        <v>279.05645999999996</v>
      </c>
      <c r="F34" s="114">
        <v>5226.6440599999996</v>
      </c>
      <c r="G34" s="114">
        <f t="shared" si="0"/>
        <v>40774.603120000007</v>
      </c>
      <c r="H34" s="114">
        <v>802.24680000000001</v>
      </c>
      <c r="I34" s="114">
        <v>107.58314</v>
      </c>
      <c r="J34" s="114">
        <f t="shared" si="1"/>
        <v>1.5616700000000001</v>
      </c>
      <c r="K34">
        <v>21.52</v>
      </c>
      <c r="L34" s="114">
        <v>23661.850390000003</v>
      </c>
      <c r="M34">
        <f t="shared" si="2"/>
        <v>72357.606690000015</v>
      </c>
    </row>
    <row r="35" spans="1:13" ht="15.75" x14ac:dyDescent="0.25">
      <c r="A35" s="116" t="s">
        <v>79</v>
      </c>
      <c r="B35" s="114">
        <v>69.746309999999994</v>
      </c>
      <c r="C35" s="114">
        <v>1348.876</v>
      </c>
      <c r="D35" s="114">
        <v>165.91177000000002</v>
      </c>
      <c r="E35" s="114">
        <v>372.66102999999998</v>
      </c>
      <c r="F35" s="114">
        <v>8718.6230099999993</v>
      </c>
      <c r="G35" s="114">
        <f t="shared" si="0"/>
        <v>38588.064489999997</v>
      </c>
      <c r="H35" s="114">
        <v>451.04363000000001</v>
      </c>
      <c r="I35" s="114">
        <v>124.12028000000001</v>
      </c>
      <c r="J35" s="114">
        <f t="shared" si="1"/>
        <v>1.6732899999999999</v>
      </c>
      <c r="K35">
        <v>26.702960000000001</v>
      </c>
      <c r="L35" s="114">
        <v>15716.982870000002</v>
      </c>
      <c r="M35">
        <f t="shared" si="2"/>
        <v>65557.702680000002</v>
      </c>
    </row>
    <row r="36" spans="1:13" ht="15.75" x14ac:dyDescent="0.25">
      <c r="A36" s="116" t="s">
        <v>81</v>
      </c>
      <c r="B36" s="114">
        <v>477.24006999999995</v>
      </c>
      <c r="C36" s="114">
        <v>7702.4764400000004</v>
      </c>
      <c r="D36" s="114">
        <v>1037.7367300000001</v>
      </c>
      <c r="E36" s="114">
        <v>2075.1557199999997</v>
      </c>
      <c r="F36" s="114">
        <v>36902.49798</v>
      </c>
      <c r="G36" s="114">
        <f t="shared" si="0"/>
        <v>206996.53101000001</v>
      </c>
      <c r="H36" s="114">
        <v>4692.9224599999998</v>
      </c>
      <c r="I36" s="114">
        <v>678.39897000000008</v>
      </c>
      <c r="J36" s="114">
        <f t="shared" si="1"/>
        <v>10.12452</v>
      </c>
      <c r="K36">
        <v>201.7697</v>
      </c>
      <c r="L36" s="114">
        <v>130288.81324000002</v>
      </c>
      <c r="M36">
        <f t="shared" si="2"/>
        <v>390861.89714000002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10-05</vt:lpstr>
      <vt:lpstr>Auxiliar 2014</vt:lpstr>
      <vt:lpstr>Auxiliar 2015</vt:lpstr>
      <vt:lpstr>'10-05'!A_impresión_IM</vt:lpstr>
      <vt:lpstr>'10-05'!Área_de_impresión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G. Oropeza Grágeda</dc:creator>
  <cp:lastModifiedBy>Valued Acer Customer</cp:lastModifiedBy>
  <cp:lastPrinted>2016-05-13T13:44:46Z</cp:lastPrinted>
  <dcterms:created xsi:type="dcterms:W3CDTF">1998-08-31T18:22:50Z</dcterms:created>
  <dcterms:modified xsi:type="dcterms:W3CDTF">2016-05-20T21:32:40Z</dcterms:modified>
</cp:coreProperties>
</file>