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65" yWindow="210" windowWidth="10065" windowHeight="9810"/>
  </bookViews>
  <sheets>
    <sheet name="10-06" sheetId="1" r:id="rId1"/>
  </sheets>
  <definedNames>
    <definedName name="_Regression_Int" localSheetId="0" hidden="1">1</definedName>
    <definedName name="A_impresión_IM" localSheetId="0">'10-06'!$A$1:$N$317</definedName>
    <definedName name="_xlnm.Print_Area" localSheetId="0">'10-06'!$B$1:$N$318</definedName>
  </definedNames>
  <calcPr calcId="144525"/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D52" i="1"/>
  <c r="C52" i="1"/>
  <c r="E52" i="1" l="1"/>
  <c r="C14" i="1" l="1"/>
  <c r="D14" i="1"/>
  <c r="E14" i="1"/>
  <c r="G14" i="1"/>
  <c r="I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H27" i="1"/>
  <c r="J27" i="1"/>
  <c r="F28" i="1"/>
  <c r="H28" i="1"/>
  <c r="F29" i="1"/>
  <c r="H29" i="1"/>
  <c r="J29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F47" i="1"/>
  <c r="G47" i="1"/>
  <c r="H47" i="1"/>
  <c r="I47" i="1"/>
  <c r="J47" i="1"/>
  <c r="K47" i="1"/>
  <c r="L47" i="1"/>
  <c r="M47" i="1"/>
  <c r="C48" i="1"/>
  <c r="D48" i="1"/>
  <c r="F48" i="1"/>
  <c r="G48" i="1"/>
  <c r="H48" i="1"/>
  <c r="I48" i="1"/>
  <c r="J48" i="1"/>
  <c r="K48" i="1"/>
  <c r="L48" i="1"/>
  <c r="M48" i="1"/>
  <c r="C49" i="1"/>
  <c r="D49" i="1"/>
  <c r="F49" i="1"/>
  <c r="G49" i="1"/>
  <c r="H49" i="1"/>
  <c r="I49" i="1"/>
  <c r="J49" i="1"/>
  <c r="K49" i="1"/>
  <c r="L49" i="1"/>
  <c r="M49" i="1"/>
  <c r="C50" i="1"/>
  <c r="D50" i="1"/>
  <c r="F50" i="1"/>
  <c r="G50" i="1"/>
  <c r="H50" i="1"/>
  <c r="I50" i="1"/>
  <c r="J50" i="1"/>
  <c r="K50" i="1"/>
  <c r="L50" i="1"/>
  <c r="M50" i="1"/>
  <c r="H30" i="1" l="1"/>
  <c r="C30" i="1"/>
  <c r="F30" i="1"/>
  <c r="J30" i="1"/>
  <c r="E49" i="1"/>
  <c r="E48" i="1"/>
  <c r="K30" i="1"/>
  <c r="I30" i="1"/>
  <c r="G30" i="1"/>
  <c r="D30" i="1"/>
  <c r="E47" i="1"/>
  <c r="L30" i="1"/>
  <c r="H14" i="1"/>
  <c r="J14" i="1"/>
  <c r="F14" i="1"/>
  <c r="E50" i="1"/>
  <c r="E30" i="1" l="1"/>
</calcChain>
</file>

<file path=xl/sharedStrings.xml><?xml version="1.0" encoding="utf-8"?>
<sst xmlns="http://schemas.openxmlformats.org/spreadsheetml/2006/main" count="275" uniqueCount="77">
  <si>
    <t>VALOR UNITARIO</t>
  </si>
  <si>
    <t xml:space="preserve"> 1990</t>
  </si>
  <si>
    <t xml:space="preserve"> 1991</t>
  </si>
  <si>
    <t xml:space="preserve">       -</t>
  </si>
  <si>
    <t xml:space="preserve"> 1992</t>
  </si>
  <si>
    <t xml:space="preserve">  ENE96(p)</t>
  </si>
  <si>
    <t xml:space="preserve">  FEB96(p)</t>
  </si>
  <si>
    <t xml:space="preserve">  MAR96(p)</t>
  </si>
  <si>
    <t xml:space="preserve">  ABR96(p)</t>
  </si>
  <si>
    <t xml:space="preserve">  MAY96(p)</t>
  </si>
  <si>
    <t xml:space="preserve">  JUN96(p)</t>
  </si>
  <si>
    <t xml:space="preserve">  JUL96(p)</t>
  </si>
  <si>
    <t xml:space="preserve">  AGO96(p)</t>
  </si>
  <si>
    <t xml:space="preserve">  SEP96(p)</t>
  </si>
  <si>
    <t xml:space="preserve">  OCT96(p)</t>
  </si>
  <si>
    <t xml:space="preserve">  NOV96(p)</t>
  </si>
  <si>
    <t xml:space="preserve">  DIC96(p)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</si>
  <si>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</si>
  <si>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</si>
  <si>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</si>
  <si>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</si>
  <si>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</si>
  <si>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</si>
  <si>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</si>
  <si>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</si>
  <si>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</si>
  <si>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</si>
  <si>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</si>
  <si>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</si>
  <si>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EXPORTACIÓN DE MINERALES</t>
  </si>
  <si>
    <t>1999(p)</t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</si>
  <si>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</si>
  <si>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</si>
  <si>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</si>
  <si>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</si>
  <si>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</si>
  <si>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</si>
  <si>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</si>
  <si>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</si>
  <si>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</si>
  <si>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</si>
  <si>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</si>
  <si>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</si>
  <si>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t xml:space="preserve">      Concentrado</t>
  </si>
  <si>
    <t xml:space="preserve">           Metálico</t>
  </si>
  <si>
    <t xml:space="preserve">   Antimonio</t>
  </si>
  <si>
    <t xml:space="preserve">   Plomo</t>
  </si>
  <si>
    <t xml:space="preserve">    Aleaciones</t>
  </si>
  <si>
    <t>PERÍODO</t>
  </si>
  <si>
    <t>Total</t>
  </si>
  <si>
    <t>E  s  t  a  ñ  o</t>
  </si>
  <si>
    <t>Zinc</t>
  </si>
  <si>
    <t>Cobre</t>
  </si>
  <si>
    <t>Plata</t>
  </si>
  <si>
    <t>Oro</t>
  </si>
  <si>
    <r>
      <t xml:space="preserve">1998 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</si>
  <si>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 xml:space="preserve"> (p)</t>
    </r>
  </si>
  <si>
    <t xml:space="preserve">    Wólfram</t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</si>
  <si>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</si>
  <si>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</si>
  <si>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</si>
  <si>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</si>
  <si>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</si>
  <si>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</si>
  <si>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</si>
  <si>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t xml:space="preserve">                         (En $us por TMF)</t>
  </si>
  <si>
    <t>FUENTE:</t>
  </si>
  <si>
    <t>ELABORACIÓN:</t>
  </si>
  <si>
    <t>NOTA:</t>
  </si>
  <si>
    <t>BANCO CENTRAL DE BOLIVIA - ASESORÍA DE POLÍTICA ECONÓMICA - SECTOR EXTERNO.</t>
  </si>
  <si>
    <t xml:space="preserve">(p) Cifras preliminares. </t>
  </si>
  <si>
    <r>
      <t>2009</t>
    </r>
    <r>
      <rPr>
        <vertAlign val="superscript"/>
        <sz val="12"/>
        <color indexed="8"/>
        <rFont val="Arial"/>
        <family val="2"/>
      </rPr>
      <t xml:space="preserve"> 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</si>
  <si>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</si>
  <si>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>INSTITUTO NACIONAL DE ESTADISTICA.</t>
  </si>
  <si>
    <r>
      <t>2014</t>
    </r>
    <r>
      <rPr>
        <vertAlign val="superscript"/>
        <sz val="12"/>
        <rFont val="Arial"/>
        <family val="2"/>
      </rPr>
      <t xml:space="preserve"> p</t>
    </r>
  </si>
  <si>
    <t>(1) Datos para 2015 actualizados al mes de febrero de 2016</t>
  </si>
  <si>
    <r>
      <t>2015</t>
    </r>
    <r>
      <rPr>
        <vertAlign val="superscript"/>
        <sz val="12"/>
        <rFont val="Arial"/>
        <family val="2"/>
      </rPr>
      <t xml:space="preserve"> p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</si>
</sst>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#,##0."/>
    <numFmt numFmtId="165" formatCode="#,##0.000_);\(#,##0.000\)"/>
    <numFmt numFmtId="166" formatCode="0_);\(0\)"/>
    <numFmt numFmtId="167" formatCode="#,##0.0_);\(#,##0.0\)"/>
    <numFmt numFmtId="168" formatCode="#,##0.000\ _B_s;\-#,##0.000\ _B_s"/>
    <numFmt numFmtId="169" formatCode="#,##0.0000\ _B_s;\-#,##0.0000\ _B_s"/>
    <numFmt numFmtId="170" formatCode="#,##0.000000_);\(#,##0.000000\)"/>
    <numFmt numFmtId="171" formatCode="#,##0.0000_);\(#,##0.0000\)"/>
    <numFmt numFmtId="172" formatCode="#,##0.00000_);\(#,##0.00000\)"/>
    <numFmt numFmtId="173" formatCode="_(* #,##0_);_(* \(#,##0\);_(* &quot;-&quot;??_);_(@_)"/>
    <numFmt numFmtId="174" formatCode="#,##0\ _B_s;\-#,##0\ _B_s"/>
    <numFmt numFmtId="175" formatCode="#,##0.0"/>
    <numFmt numFmtId="176" formatCode="#,##0.000"/>
  </numFmts>
  <fonts count="26" x14ac:knownFonts="1">
    <font>
      <sz val="12"/>
      <name val="Courier"/>
    </font>
    <font>
      <sz val="10"/>
      <name val="Arial"/>
      <family val="2"/>
    </font>
    <font>
      <sz val="1"/>
      <color indexed="8"/>
      <name val="Courier"/>
      <family val="3"/>
    </font>
    <font>
      <sz val="10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name val="Courier"/>
      <family val="3"/>
    </font>
    <font>
      <b/>
      <sz val="12"/>
      <name val="Arial"/>
      <family val="2"/>
    </font>
    <font>
      <vertAlign val="superscript"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name val="Times New Roman"/>
      <family val="1"/>
    </font>
    <font>
      <sz val="20"/>
      <name val="Times New Roman"/>
      <family val="1"/>
    </font>
    <font>
      <sz val="15"/>
      <name val="Times New Roman"/>
      <family val="1"/>
    </font>
    <font>
      <vertAlign val="superscript"/>
      <sz val="12"/>
      <name val="Arial"/>
      <family val="2"/>
    </font>
    <font>
      <b/>
      <sz val="11"/>
      <name val="Arial"/>
      <family val="2"/>
    </font>
    <font>
      <b/>
      <sz val="1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5"/>
      <color indexed="8"/>
      <name val="Arial"/>
      <family val="2"/>
    </font>
    <font>
      <sz val="15"/>
      <name val="Arial"/>
      <family val="2"/>
    </font>
    <font>
      <b/>
      <sz val="2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37" fontId="0" fillId="0" borderId="0"/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43" fontId="1" fillId="0" borderId="0" applyFont="0" applyFill="0" applyBorder="0" applyAlignment="0" applyProtection="0"/>
  </cellStyleXfs>
  <cellXfs count="171">
    <xf numFmtId="37" fontId="0" fillId="0" borderId="0" xfId="0"/>
    <xf numFmtId="37" fontId="9" fillId="0" borderId="3" xfId="0" applyFont="1" applyFill="1" applyBorder="1" applyAlignment="1">
      <alignment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4" xfId="0" applyFont="1" applyFill="1" applyBorder="1" applyAlignment="1">
      <alignment horizontal="center" vertical="center"/>
    </xf>
    <xf numFmtId="37" fontId="9" fillId="0" borderId="3" xfId="0" applyFont="1" applyFill="1" applyBorder="1" applyAlignment="1" applyProtection="1">
      <alignment horizontal="left" vertical="center"/>
    </xf>
    <xf numFmtId="37" fontId="9" fillId="0" borderId="3" xfId="0" applyNumberFormat="1" applyFont="1" applyFill="1" applyBorder="1" applyAlignment="1" applyProtection="1">
      <alignment vertical="center"/>
    </xf>
    <xf numFmtId="37" fontId="9" fillId="0" borderId="0" xfId="0" applyNumberFormat="1" applyFont="1" applyFill="1" applyBorder="1" applyAlignment="1" applyProtection="1">
      <alignment vertical="center"/>
    </xf>
    <xf numFmtId="37" fontId="9" fillId="0" borderId="4" xfId="0" applyFont="1" applyFill="1" applyBorder="1" applyAlignment="1">
      <alignment vertical="center"/>
    </xf>
    <xf numFmtId="166" fontId="9" fillId="0" borderId="3" xfId="0" applyNumberFormat="1" applyFont="1" applyFill="1" applyBorder="1" applyAlignment="1" applyProtection="1">
      <alignment horizontal="left" vertical="center"/>
    </xf>
    <xf numFmtId="1" fontId="9" fillId="0" borderId="3" xfId="0" applyNumberFormat="1" applyFont="1" applyFill="1" applyBorder="1" applyAlignment="1" applyProtection="1">
      <alignment horizontal="left" vertical="center"/>
    </xf>
    <xf numFmtId="37" fontId="9" fillId="0" borderId="3" xfId="0" applyFont="1" applyFill="1" applyBorder="1" applyAlignment="1" applyProtection="1">
      <alignment vertical="center"/>
    </xf>
    <xf numFmtId="37" fontId="9" fillId="0" borderId="0" xfId="0" applyFont="1" applyFill="1" applyBorder="1" applyAlignment="1" applyProtection="1">
      <alignment vertical="center"/>
    </xf>
    <xf numFmtId="37" fontId="9" fillId="0" borderId="4" xfId="0" applyFont="1" applyFill="1" applyBorder="1" applyAlignment="1" applyProtection="1">
      <alignment vertical="center"/>
    </xf>
    <xf numFmtId="37" fontId="9" fillId="0" borderId="0" xfId="0" applyFont="1" applyFill="1" applyBorder="1" applyAlignment="1">
      <alignment vertical="center"/>
    </xf>
    <xf numFmtId="165" fontId="9" fillId="0" borderId="3" xfId="0" applyNumberFormat="1" applyFont="1" applyFill="1" applyBorder="1" applyAlignment="1" applyProtection="1">
      <alignment vertical="center"/>
    </xf>
    <xf numFmtId="37" fontId="9" fillId="0" borderId="0" xfId="0" applyFont="1" applyFill="1" applyBorder="1" applyAlignment="1" applyProtection="1">
      <alignment horizontal="center" vertical="center"/>
    </xf>
    <xf numFmtId="166" fontId="9" fillId="0" borderId="3" xfId="0" applyNumberFormat="1" applyFont="1" applyFill="1" applyBorder="1" applyAlignment="1">
      <alignment horizontal="left" vertical="center"/>
    </xf>
    <xf numFmtId="37" fontId="9" fillId="0" borderId="3" xfId="0" applyFont="1" applyFill="1" applyBorder="1" applyProtection="1"/>
    <xf numFmtId="37" fontId="9" fillId="0" borderId="0" xfId="0" applyFont="1" applyFill="1" applyBorder="1" applyProtection="1"/>
    <xf numFmtId="37" fontId="9" fillId="0" borderId="0" xfId="0" applyFont="1" applyFill="1" applyBorder="1" applyAlignment="1" applyProtection="1">
      <alignment horizontal="center"/>
    </xf>
    <xf numFmtId="37" fontId="9" fillId="0" borderId="0" xfId="0" applyFont="1" applyFill="1" applyBorder="1" applyAlignment="1" applyProtection="1">
      <alignment horizontal="right"/>
    </xf>
    <xf numFmtId="37" fontId="9" fillId="0" borderId="0" xfId="0" applyFont="1" applyFill="1" applyBorder="1" applyAlignment="1" applyProtection="1"/>
    <xf numFmtId="37" fontId="9" fillId="0" borderId="0" xfId="0" applyFont="1" applyFill="1" applyAlignment="1">
      <alignment vertical="center"/>
    </xf>
    <xf numFmtId="37" fontId="9" fillId="0" borderId="0" xfId="0" applyNumberFormat="1" applyFont="1" applyFill="1" applyAlignment="1" applyProtection="1">
      <alignment vertical="center"/>
    </xf>
    <xf numFmtId="37" fontId="12" fillId="0" borderId="0" xfId="0" applyFont="1" applyFill="1" applyAlignment="1" applyProtection="1"/>
    <xf numFmtId="37" fontId="12" fillId="0" borderId="0" xfId="0" applyFont="1" applyFill="1" applyAlignment="1">
      <alignment vertical="center"/>
    </xf>
    <xf numFmtId="37" fontId="12" fillId="0" borderId="0" xfId="0" applyNumberFormat="1" applyFont="1" applyFill="1" applyAlignment="1" applyProtection="1">
      <alignment vertical="center"/>
    </xf>
    <xf numFmtId="37" fontId="9" fillId="0" borderId="4" xfId="0" applyNumberFormat="1" applyFont="1" applyFill="1" applyBorder="1" applyAlignment="1" applyProtection="1">
      <alignment vertical="center"/>
    </xf>
    <xf numFmtId="37" fontId="9" fillId="0" borderId="4" xfId="0" applyFont="1" applyFill="1" applyBorder="1" applyProtection="1"/>
    <xf numFmtId="37" fontId="5" fillId="0" borderId="5" xfId="0" applyFont="1" applyFill="1" applyBorder="1" applyAlignment="1">
      <alignment horizontal="center" vertical="center"/>
    </xf>
    <xf numFmtId="37" fontId="5" fillId="0" borderId="6" xfId="0" applyFont="1" applyFill="1" applyBorder="1" applyAlignment="1">
      <alignment horizontal="center" vertical="center"/>
    </xf>
    <xf numFmtId="37" fontId="9" fillId="0" borderId="7" xfId="0" applyFont="1" applyFill="1" applyBorder="1" applyAlignment="1">
      <alignment horizontal="center" vertical="center"/>
    </xf>
    <xf numFmtId="37" fontId="9" fillId="0" borderId="7" xfId="0" applyFont="1" applyFill="1" applyBorder="1" applyAlignment="1">
      <alignment vertical="center"/>
    </xf>
    <xf numFmtId="37" fontId="9" fillId="0" borderId="7" xfId="0" applyFont="1" applyFill="1" applyBorder="1" applyAlignment="1" applyProtection="1">
      <alignment vertical="center"/>
    </xf>
    <xf numFmtId="37" fontId="9" fillId="0" borderId="8" xfId="0" applyFont="1" applyFill="1" applyBorder="1" applyAlignment="1">
      <alignment vertical="center"/>
    </xf>
    <xf numFmtId="1" fontId="9" fillId="0" borderId="3" xfId="0" applyNumberFormat="1" applyFont="1" applyFill="1" applyBorder="1" applyAlignment="1">
      <alignment horizontal="left" vertical="center"/>
    </xf>
    <xf numFmtId="1" fontId="9" fillId="0" borderId="3" xfId="0" applyNumberFormat="1" applyFont="1" applyFill="1" applyBorder="1" applyAlignment="1" applyProtection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37" fontId="5" fillId="0" borderId="9" xfId="0" applyFont="1" applyFill="1" applyBorder="1" applyAlignment="1" applyProtection="1">
      <alignment horizontal="center" vertical="center"/>
    </xf>
    <xf numFmtId="37" fontId="5" fillId="0" borderId="10" xfId="0" applyFont="1" applyFill="1" applyBorder="1" applyAlignment="1" applyProtection="1">
      <alignment horizontal="center" vertical="center"/>
    </xf>
    <xf numFmtId="49" fontId="9" fillId="0" borderId="3" xfId="0" applyNumberFormat="1" applyFont="1" applyFill="1" applyBorder="1" applyAlignment="1" applyProtection="1">
      <alignment horizontal="left" vertical="center"/>
    </xf>
    <xf numFmtId="37" fontId="4" fillId="0" borderId="0" xfId="0" applyFont="1" applyFill="1" applyBorder="1" applyAlignment="1">
      <alignment vertical="center"/>
    </xf>
    <xf numFmtId="37" fontId="4" fillId="0" borderId="0" xfId="0" applyNumberFormat="1" applyFont="1" applyFill="1" applyBorder="1" applyProtection="1"/>
    <xf numFmtId="169" fontId="9" fillId="0" borderId="0" xfId="0" applyNumberFormat="1" applyFont="1" applyFill="1" applyAlignment="1">
      <alignment vertical="center"/>
    </xf>
    <xf numFmtId="168" fontId="9" fillId="0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Border="1" applyAlignment="1">
      <alignment vertical="center"/>
    </xf>
    <xf numFmtId="37" fontId="4" fillId="0" borderId="3" xfId="0" applyNumberFormat="1" applyFont="1" applyFill="1" applyBorder="1" applyProtection="1"/>
    <xf numFmtId="37" fontId="4" fillId="0" borderId="4" xfId="0" applyNumberFormat="1" applyFont="1" applyFill="1" applyBorder="1" applyProtection="1"/>
    <xf numFmtId="168" fontId="4" fillId="0" borderId="3" xfId="0" applyNumberFormat="1" applyFont="1" applyFill="1" applyBorder="1" applyProtection="1"/>
    <xf numFmtId="173" fontId="4" fillId="0" borderId="3" xfId="8" applyNumberFormat="1" applyFont="1" applyFill="1" applyBorder="1" applyProtection="1"/>
    <xf numFmtId="173" fontId="4" fillId="0" borderId="0" xfId="8" applyNumberFormat="1" applyFont="1" applyFill="1" applyBorder="1" applyProtection="1"/>
    <xf numFmtId="173" fontId="4" fillId="0" borderId="0" xfId="8" applyNumberFormat="1" applyFont="1" applyFill="1" applyBorder="1" applyAlignment="1">
      <alignment vertical="center"/>
    </xf>
    <xf numFmtId="173" fontId="4" fillId="0" borderId="4" xfId="8" applyNumberFormat="1" applyFont="1" applyFill="1" applyBorder="1" applyProtection="1"/>
    <xf numFmtId="37" fontId="15" fillId="0" borderId="0" xfId="0" applyFont="1" applyFill="1"/>
    <xf numFmtId="37" fontId="13" fillId="0" borderId="0" xfId="0" applyFont="1" applyFill="1"/>
    <xf numFmtId="37" fontId="14" fillId="0" borderId="0" xfId="0" applyFont="1" applyFill="1"/>
    <xf numFmtId="37" fontId="15" fillId="0" borderId="0" xfId="0" applyFont="1" applyFill="1" applyAlignment="1">
      <alignment vertical="center"/>
    </xf>
    <xf numFmtId="37" fontId="4" fillId="0" borderId="0" xfId="0" applyFont="1" applyFill="1" applyAlignment="1">
      <alignment vertical="center"/>
    </xf>
    <xf numFmtId="37" fontId="3" fillId="0" borderId="0" xfId="0" applyFont="1" applyFill="1" applyAlignment="1">
      <alignment vertical="center"/>
    </xf>
    <xf numFmtId="37" fontId="7" fillId="0" borderId="11" xfId="0" applyFont="1" applyFill="1" applyBorder="1" applyAlignment="1">
      <alignment horizontal="center" vertical="center"/>
    </xf>
    <xf numFmtId="37" fontId="4" fillId="0" borderId="7" xfId="0" applyFont="1" applyFill="1" applyBorder="1" applyAlignment="1">
      <alignment vertical="center"/>
    </xf>
    <xf numFmtId="37" fontId="4" fillId="0" borderId="0" xfId="0" applyNumberFormat="1" applyFont="1" applyFill="1" applyBorder="1" applyAlignment="1" applyProtection="1">
      <alignment horizontal="right"/>
    </xf>
    <xf numFmtId="167" fontId="3" fillId="0" borderId="0" xfId="0" applyNumberFormat="1" applyFont="1" applyFill="1" applyAlignment="1">
      <alignment vertical="center"/>
    </xf>
    <xf numFmtId="37" fontId="11" fillId="0" borderId="0" xfId="0" applyFont="1" applyFill="1" applyAlignment="1">
      <alignment vertical="center"/>
    </xf>
    <xf numFmtId="169" fontId="3" fillId="0" borderId="0" xfId="0" applyNumberFormat="1" applyFont="1" applyFill="1" applyAlignment="1">
      <alignment vertical="center"/>
    </xf>
    <xf numFmtId="37" fontId="3" fillId="0" borderId="0" xfId="0" applyFont="1" applyFill="1"/>
    <xf numFmtId="171" fontId="9" fillId="0" borderId="0" xfId="0" applyNumberFormat="1" applyFont="1" applyFill="1" applyAlignment="1">
      <alignment vertical="center"/>
    </xf>
    <xf numFmtId="172" fontId="9" fillId="0" borderId="0" xfId="0" applyNumberFormat="1" applyFont="1" applyFill="1" applyAlignment="1">
      <alignment vertical="center"/>
    </xf>
    <xf numFmtId="170" fontId="9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0" xfId="0" applyNumberFormat="1" applyFont="1" applyFill="1"/>
    <xf numFmtId="3" fontId="9" fillId="0" borderId="0" xfId="0" applyNumberFormat="1" applyFont="1" applyFill="1" applyBorder="1"/>
    <xf numFmtId="166" fontId="4" fillId="0" borderId="0" xfId="0" applyNumberFormat="1" applyFont="1" applyFill="1" applyBorder="1" applyAlignment="1">
      <alignment vertical="center"/>
    </xf>
    <xf numFmtId="3" fontId="4" fillId="0" borderId="0" xfId="8" applyNumberFormat="1" applyFont="1" applyFill="1" applyBorder="1" applyProtection="1"/>
    <xf numFmtId="3" fontId="4" fillId="0" borderId="0" xfId="0" applyNumberFormat="1" applyFont="1" applyFill="1" applyBorder="1" applyAlignment="1">
      <alignment vertical="center"/>
    </xf>
    <xf numFmtId="3" fontId="9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 applyProtection="1"/>
    <xf numFmtId="3" fontId="4" fillId="0" borderId="0" xfId="0" applyNumberFormat="1" applyFont="1" applyFill="1" applyBorder="1"/>
    <xf numFmtId="3" fontId="4" fillId="0" borderId="0" xfId="0" applyNumberFormat="1" applyFont="1" applyFill="1"/>
    <xf numFmtId="175" fontId="1" fillId="0" borderId="0" xfId="0" applyNumberFormat="1" applyFont="1" applyBorder="1" applyAlignment="1">
      <alignment horizontal="right"/>
    </xf>
    <xf numFmtId="166" fontId="4" fillId="0" borderId="3" xfId="0" applyNumberFormat="1" applyFont="1" applyFill="1" applyBorder="1" applyAlignment="1">
      <alignment horizontal="left" vertical="center"/>
    </xf>
    <xf numFmtId="37" fontId="4" fillId="0" borderId="0" xfId="0" applyNumberFormat="1" applyFont="1" applyFill="1" applyBorder="1" applyAlignment="1" applyProtection="1">
      <alignment vertical="center"/>
    </xf>
    <xf numFmtId="37" fontId="4" fillId="2" borderId="0" xfId="0" applyNumberFormat="1" applyFont="1" applyFill="1" applyBorder="1" applyAlignment="1" applyProtection="1">
      <alignment vertical="center"/>
    </xf>
    <xf numFmtId="37" fontId="9" fillId="0" borderId="0" xfId="0" applyFont="1" applyFill="1" applyBorder="1" applyAlignment="1" applyProtection="1">
      <alignment horizontal="right" vertical="center"/>
    </xf>
    <xf numFmtId="166" fontId="9" fillId="0" borderId="0" xfId="0" applyNumberFormat="1" applyFont="1" applyFill="1" applyBorder="1" applyAlignment="1">
      <alignment horizontal="left" vertical="center"/>
    </xf>
    <xf numFmtId="37" fontId="4" fillId="0" borderId="0" xfId="0" applyNumberFormat="1" applyFont="1" applyBorder="1" applyAlignment="1" applyProtection="1">
      <alignment vertical="center"/>
    </xf>
    <xf numFmtId="37" fontId="4" fillId="0" borderId="3" xfId="0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horizontal="right" vertical="center"/>
    </xf>
    <xf numFmtId="37" fontId="9" fillId="0" borderId="0" xfId="0" applyNumberFormat="1" applyFont="1" applyFill="1" applyBorder="1" applyAlignment="1" applyProtection="1">
      <alignment horizontal="right" vertical="center"/>
    </xf>
    <xf numFmtId="37" fontId="9" fillId="0" borderId="0" xfId="0" applyFont="1" applyFill="1" applyBorder="1" applyAlignment="1">
      <alignment horizontal="right" vertical="center"/>
    </xf>
    <xf numFmtId="37" fontId="4" fillId="0" borderId="0" xfId="0" applyFont="1" applyFill="1" applyBorder="1" applyAlignment="1">
      <alignment horizontal="right" vertical="center"/>
    </xf>
    <xf numFmtId="37" fontId="4" fillId="0" borderId="0" xfId="0" applyNumberFormat="1" applyFont="1" applyFill="1" applyBorder="1" applyAlignment="1">
      <alignment horizontal="right" vertical="center"/>
    </xf>
    <xf numFmtId="37" fontId="9" fillId="0" borderId="8" xfId="0" applyFont="1" applyFill="1" applyBorder="1" applyAlignment="1">
      <alignment horizontal="right" vertical="center"/>
    </xf>
    <xf numFmtId="169" fontId="9" fillId="0" borderId="0" xfId="0" applyNumberFormat="1" applyFont="1" applyFill="1" applyAlignment="1">
      <alignment horizontal="right" vertical="center"/>
    </xf>
    <xf numFmtId="174" fontId="9" fillId="0" borderId="0" xfId="0" applyNumberFormat="1" applyFont="1" applyFill="1" applyAlignment="1">
      <alignment horizontal="right" vertical="center"/>
    </xf>
    <xf numFmtId="3" fontId="9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/>
    </xf>
    <xf numFmtId="37" fontId="3" fillId="0" borderId="0" xfId="0" applyFont="1" applyFill="1" applyAlignment="1">
      <alignment horizontal="right"/>
    </xf>
    <xf numFmtId="37" fontId="9" fillId="0" borderId="0" xfId="0" applyNumberFormat="1" applyFont="1" applyFill="1" applyBorder="1" applyAlignment="1" applyProtection="1">
      <alignment horizontal="right"/>
    </xf>
    <xf numFmtId="37" fontId="9" fillId="0" borderId="0" xfId="0" applyFont="1" applyFill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7" fontId="3" fillId="0" borderId="0" xfId="0" applyFont="1" applyFill="1" applyBorder="1"/>
    <xf numFmtId="3" fontId="11" fillId="0" borderId="0" xfId="0" applyNumberFormat="1" applyFont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3" fontId="17" fillId="0" borderId="15" xfId="0" applyNumberFormat="1" applyFont="1" applyBorder="1" applyAlignment="1" applyProtection="1">
      <alignment horizontal="right"/>
    </xf>
    <xf numFmtId="3" fontId="11" fillId="0" borderId="0" xfId="0" applyNumberFormat="1" applyFont="1" applyBorder="1" applyAlignment="1">
      <alignment horizontal="right"/>
    </xf>
    <xf numFmtId="3" fontId="17" fillId="0" borderId="15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>
      <alignment horizontal="right"/>
    </xf>
    <xf numFmtId="37" fontId="18" fillId="0" borderId="0" xfId="0" applyFont="1" applyFill="1" applyAlignment="1" applyProtection="1"/>
    <xf numFmtId="37" fontId="19" fillId="0" borderId="0" xfId="0" applyNumberFormat="1" applyFont="1" applyFill="1" applyProtection="1"/>
    <xf numFmtId="37" fontId="20" fillId="0" borderId="0" xfId="0" applyFont="1" applyFill="1"/>
    <xf numFmtId="37" fontId="19" fillId="0" borderId="0" xfId="0" applyFont="1" applyFill="1"/>
    <xf numFmtId="37" fontId="1" fillId="0" borderId="0" xfId="0" applyFont="1"/>
    <xf numFmtId="37" fontId="21" fillId="0" borderId="0" xfId="0" applyFont="1"/>
    <xf numFmtId="166" fontId="9" fillId="0" borderId="15" xfId="0" applyNumberFormat="1" applyFont="1" applyFill="1" applyBorder="1" applyAlignment="1">
      <alignment horizontal="left" vertical="center"/>
    </xf>
    <xf numFmtId="37" fontId="9" fillId="0" borderId="0" xfId="0" applyFont="1" applyFill="1" applyBorder="1"/>
    <xf numFmtId="37" fontId="5" fillId="0" borderId="15" xfId="0" applyFont="1" applyFill="1" applyBorder="1"/>
    <xf numFmtId="37" fontId="5" fillId="0" borderId="3" xfId="0" applyNumberFormat="1" applyFont="1" applyFill="1" applyBorder="1"/>
    <xf numFmtId="37" fontId="9" fillId="0" borderId="15" xfId="0" applyFont="1" applyFill="1" applyBorder="1" applyAlignment="1" applyProtection="1">
      <alignment horizontal="center" vertical="center"/>
    </xf>
    <xf numFmtId="37" fontId="9" fillId="0" borderId="0" xfId="0" applyNumberFormat="1" applyFont="1" applyFill="1" applyBorder="1"/>
    <xf numFmtId="37" fontId="5" fillId="0" borderId="3" xfId="0" applyNumberFormat="1" applyFont="1" applyFill="1" applyBorder="1" applyAlignment="1" applyProtection="1">
      <alignment vertical="center"/>
    </xf>
    <xf numFmtId="37" fontId="9" fillId="3" borderId="0" xfId="0" applyNumberFormat="1" applyFont="1" applyFill="1" applyBorder="1"/>
    <xf numFmtId="37" fontId="4" fillId="0" borderId="0" xfId="0" applyNumberFormat="1" applyFont="1" applyFill="1"/>
    <xf numFmtId="37" fontId="22" fillId="0" borderId="0" xfId="0" applyFont="1" applyFill="1" applyAlignment="1" applyProtection="1"/>
    <xf numFmtId="166" fontId="12" fillId="0" borderId="15" xfId="0" applyNumberFormat="1" applyFont="1" applyFill="1" applyBorder="1" applyAlignment="1">
      <alignment horizontal="left"/>
    </xf>
    <xf numFmtId="37" fontId="12" fillId="0" borderId="15" xfId="0" applyFont="1" applyFill="1" applyBorder="1" applyAlignment="1" applyProtection="1"/>
    <xf numFmtId="175" fontId="11" fillId="0" borderId="0" xfId="0" applyNumberFormat="1" applyFont="1" applyBorder="1" applyAlignment="1" applyProtection="1">
      <alignment horizontal="right"/>
    </xf>
    <xf numFmtId="3" fontId="11" fillId="3" borderId="0" xfId="0" applyNumberFormat="1" applyFont="1" applyFill="1" applyBorder="1" applyAlignment="1">
      <alignment horizontal="right"/>
    </xf>
    <xf numFmtId="175" fontId="11" fillId="0" borderId="0" xfId="0" applyNumberFormat="1" applyFont="1" applyFill="1" applyBorder="1" applyAlignment="1" applyProtection="1">
      <alignment horizontal="right"/>
    </xf>
    <xf numFmtId="176" fontId="11" fillId="0" borderId="0" xfId="0" applyNumberFormat="1" applyFont="1" applyBorder="1" applyAlignment="1" applyProtection="1">
      <alignment horizontal="right"/>
    </xf>
    <xf numFmtId="176" fontId="17" fillId="0" borderId="15" xfId="0" applyNumberFormat="1" applyFont="1" applyBorder="1" applyAlignment="1" applyProtection="1">
      <alignment horizontal="right"/>
    </xf>
    <xf numFmtId="176" fontId="11" fillId="0" borderId="0" xfId="0" applyNumberFormat="1" applyFont="1" applyFill="1" applyBorder="1" applyAlignment="1" applyProtection="1">
      <alignment horizontal="right"/>
    </xf>
    <xf numFmtId="176" fontId="11" fillId="0" borderId="0" xfId="0" applyNumberFormat="1" applyFont="1" applyBorder="1" applyAlignment="1">
      <alignment horizontal="right"/>
    </xf>
    <xf numFmtId="176" fontId="17" fillId="0" borderId="15" xfId="0" applyNumberFormat="1" applyFont="1" applyFill="1" applyBorder="1" applyAlignment="1" applyProtection="1">
      <alignment horizontal="right"/>
    </xf>
    <xf numFmtId="176" fontId="11" fillId="0" borderId="0" xfId="0" applyNumberFormat="1" applyFont="1" applyFill="1" applyBorder="1" applyAlignment="1">
      <alignment horizontal="right"/>
    </xf>
    <xf numFmtId="176" fontId="19" fillId="0" borderId="0" xfId="0" applyNumberFormat="1" applyFont="1" applyFill="1" applyProtection="1"/>
    <xf numFmtId="176" fontId="20" fillId="0" borderId="0" xfId="0" applyNumberFormat="1" applyFont="1" applyFill="1"/>
    <xf numFmtId="176" fontId="19" fillId="0" borderId="0" xfId="0" applyNumberFormat="1" applyFont="1" applyFill="1"/>
    <xf numFmtId="176" fontId="1" fillId="0" borderId="0" xfId="0" applyNumberFormat="1" applyFont="1"/>
    <xf numFmtId="176" fontId="21" fillId="0" borderId="0" xfId="0" applyNumberFormat="1" applyFont="1"/>
    <xf numFmtId="3" fontId="17" fillId="0" borderId="0" xfId="0" applyNumberFormat="1" applyFont="1" applyBorder="1" applyAlignment="1" applyProtection="1">
      <alignment horizontal="right"/>
    </xf>
    <xf numFmtId="3" fontId="17" fillId="0" borderId="0" xfId="0" applyNumberFormat="1" applyFont="1" applyFill="1" applyBorder="1" applyAlignment="1" applyProtection="1">
      <alignment horizontal="right"/>
    </xf>
    <xf numFmtId="37" fontId="23" fillId="0" borderId="0" xfId="0" applyFont="1" applyFill="1" applyAlignment="1" applyProtection="1"/>
    <xf numFmtId="37" fontId="23" fillId="0" borderId="0" xfId="0" applyFont="1" applyFill="1"/>
    <xf numFmtId="37" fontId="24" fillId="0" borderId="0" xfId="0" applyFont="1" applyFill="1"/>
    <xf numFmtId="37" fontId="24" fillId="0" borderId="0" xfId="0" applyFont="1" applyFill="1" applyAlignment="1">
      <alignment horizontal="right"/>
    </xf>
    <xf numFmtId="37" fontId="4" fillId="0" borderId="0" xfId="0" applyFont="1" applyFill="1"/>
    <xf numFmtId="167" fontId="4" fillId="0" borderId="0" xfId="0" applyNumberFormat="1" applyFont="1" applyFill="1" applyAlignment="1">
      <alignment horizontal="left"/>
    </xf>
    <xf numFmtId="37" fontId="4" fillId="0" borderId="0" xfId="0" applyFont="1" applyFill="1" applyAlignment="1">
      <alignment horizontal="left"/>
    </xf>
    <xf numFmtId="37" fontId="4" fillId="0" borderId="0" xfId="0" applyFont="1" applyFill="1" applyAlignment="1">
      <alignment horizontal="centerContinuous"/>
    </xf>
    <xf numFmtId="37" fontId="5" fillId="0" borderId="0" xfId="0" applyFont="1" applyFill="1" applyAlignment="1">
      <alignment horizontal="centerContinuous"/>
    </xf>
    <xf numFmtId="165" fontId="4" fillId="0" borderId="0" xfId="0" applyNumberFormat="1" applyFont="1" applyFill="1" applyAlignment="1" applyProtection="1">
      <alignment horizontal="right"/>
    </xf>
    <xf numFmtId="37" fontId="4" fillId="0" borderId="0" xfId="0" applyFont="1" applyFill="1" applyAlignment="1">
      <alignment horizontal="right"/>
    </xf>
    <xf numFmtId="37" fontId="23" fillId="0" borderId="0" xfId="0" applyFont="1" applyFill="1" applyAlignment="1" applyProtection="1">
      <alignment horizontal="left" vertical="center"/>
    </xf>
    <xf numFmtId="37" fontId="24" fillId="0" borderId="0" xfId="0" applyFont="1" applyFill="1" applyAlignment="1">
      <alignment vertical="center"/>
    </xf>
    <xf numFmtId="37" fontId="23" fillId="0" borderId="0" xfId="0" applyFont="1" applyFill="1" applyAlignment="1">
      <alignment vertical="center"/>
    </xf>
    <xf numFmtId="37" fontId="4" fillId="3" borderId="0" xfId="0" applyFont="1" applyFill="1" applyBorder="1" applyAlignment="1">
      <alignment vertical="center"/>
    </xf>
    <xf numFmtId="37" fontId="4" fillId="2" borderId="0" xfId="0" applyFont="1" applyFill="1" applyBorder="1" applyAlignment="1">
      <alignment vertical="center"/>
    </xf>
    <xf numFmtId="37" fontId="25" fillId="0" borderId="0" xfId="0" applyFont="1" applyFill="1" applyAlignment="1" applyProtection="1">
      <alignment horizontal="center"/>
    </xf>
    <xf numFmtId="37" fontId="5" fillId="0" borderId="12" xfId="0" applyNumberFormat="1" applyFont="1" applyFill="1" applyBorder="1" applyAlignment="1" applyProtection="1">
      <alignment horizontal="center" vertical="center"/>
    </xf>
    <xf numFmtId="37" fontId="6" fillId="0" borderId="13" xfId="0" applyNumberFormat="1" applyFont="1" applyFill="1" applyBorder="1" applyAlignment="1">
      <alignment horizontal="center" vertical="center"/>
    </xf>
    <xf numFmtId="37" fontId="5" fillId="0" borderId="1" xfId="0" applyFont="1" applyFill="1" applyBorder="1" applyAlignment="1" applyProtection="1">
      <alignment horizontal="center" vertical="center"/>
    </xf>
    <xf numFmtId="37" fontId="6" fillId="0" borderId="2" xfId="0" applyFont="1" applyFill="1" applyBorder="1" applyAlignment="1">
      <alignment horizontal="center" vertical="center"/>
    </xf>
    <xf numFmtId="37" fontId="5" fillId="0" borderId="12" xfId="0" applyFont="1" applyFill="1" applyBorder="1" applyAlignment="1" applyProtection="1">
      <alignment horizontal="center" vertical="center"/>
    </xf>
    <xf numFmtId="37" fontId="5" fillId="0" borderId="14" xfId="0" applyFont="1" applyFill="1" applyBorder="1" applyAlignment="1" applyProtection="1">
      <alignment horizontal="center" vertical="center"/>
    </xf>
    <xf numFmtId="37" fontId="23" fillId="0" borderId="2" xfId="0" applyFont="1" applyFill="1" applyBorder="1" applyAlignment="1" applyProtection="1">
      <alignment horizontal="right" vertical="center"/>
    </xf>
    <xf numFmtId="165" fontId="5" fillId="0" borderId="1" xfId="0" applyNumberFormat="1" applyFont="1" applyFill="1" applyBorder="1" applyAlignment="1" applyProtection="1">
      <alignment horizontal="center" vertical="center"/>
    </xf>
    <xf numFmtId="37" fontId="5" fillId="0" borderId="1" xfId="0" applyFont="1" applyFill="1" applyBorder="1" applyAlignment="1" applyProtection="1">
      <alignment horizontal="right" vertical="center"/>
    </xf>
    <xf numFmtId="37" fontId="6" fillId="0" borderId="2" xfId="0" applyFont="1" applyFill="1" applyBorder="1" applyAlignment="1">
      <alignment horizontal="right" vertical="center"/>
    </xf>
  </cellXfs>
  <cellStyles count="9">
    <cellStyle name="F2" xfId="1"/>
    <cellStyle name="F3" xfId="2"/>
    <cellStyle name="F4" xfId="3"/>
    <cellStyle name="F5" xfId="4"/>
    <cellStyle name="F6" xfId="5"/>
    <cellStyle name="F7" xfId="6"/>
    <cellStyle name="F8" xfId="7"/>
    <cellStyle name="Millares" xfId="8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B1:W702"/>
  <sheetViews>
    <sheetView showGridLines="0" showZeros="0" tabSelected="1" view="pageBreakPreview" zoomScale="85" zoomScaleNormal="70" zoomScaleSheetLayoutView="85" workbookViewId="0">
      <selection activeCell="B1" sqref="B1"/>
    </sheetView>
  </sheetViews>
  <sheetFormatPr baseColWidth="10" defaultColWidth="10.77734375" defaultRowHeight="12.75" outlineLevelRow="1" x14ac:dyDescent="0.2"/>
  <cols>
    <col min="1" max="1" width="1.6640625" style="66" customWidth="1"/>
    <col min="2" max="2" width="12.44140625" style="66" customWidth="1"/>
    <col min="3" max="3" width="16.21875" style="66" customWidth="1"/>
    <col min="4" max="4" width="15.109375" style="66" customWidth="1"/>
    <col min="5" max="5" width="12" style="66" customWidth="1"/>
    <col min="6" max="6" width="11" style="66" customWidth="1"/>
    <col min="7" max="7" width="12.21875" style="66" customWidth="1"/>
    <col min="8" max="8" width="9.21875" style="66" customWidth="1"/>
    <col min="9" max="9" width="9.33203125" style="66" customWidth="1"/>
    <col min="10" max="10" width="9.77734375" style="66" customWidth="1"/>
    <col min="11" max="11" width="12.44140625" style="66" customWidth="1"/>
    <col min="12" max="12" width="13.5546875" style="99" customWidth="1"/>
    <col min="13" max="13" width="13.6640625" style="99" customWidth="1"/>
    <col min="14" max="14" width="0.5546875" style="66" customWidth="1"/>
    <col min="15" max="15" width="13.88671875" style="66" customWidth="1"/>
    <col min="16" max="17" width="12.6640625" style="66" customWidth="1"/>
    <col min="18" max="18" width="12.33203125" style="66" customWidth="1"/>
    <col min="19" max="19" width="13.88671875" style="66" bestFit="1" customWidth="1"/>
    <col min="20" max="20" width="11.44140625" style="66" bestFit="1" customWidth="1"/>
    <col min="21" max="16384" width="10.77734375" style="66"/>
  </cols>
  <sheetData>
    <row r="1" spans="2:16" s="54" customFormat="1" ht="26.25" customHeight="1" x14ac:dyDescent="0.3">
      <c r="B1" s="144"/>
      <c r="C1" s="145"/>
      <c r="D1" s="145"/>
      <c r="E1" s="146"/>
      <c r="F1" s="146"/>
      <c r="G1" s="146"/>
      <c r="H1" s="146"/>
      <c r="I1" s="146"/>
      <c r="J1" s="146"/>
      <c r="K1" s="146"/>
      <c r="L1" s="147"/>
      <c r="M1" s="147"/>
      <c r="N1" s="146"/>
    </row>
    <row r="2" spans="2:16" s="56" customFormat="1" ht="33.75" customHeight="1" x14ac:dyDescent="0.4">
      <c r="B2" s="160" t="s">
        <v>29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55"/>
    </row>
    <row r="3" spans="2:16" s="56" customFormat="1" ht="31.5" customHeight="1" x14ac:dyDescent="0.4">
      <c r="B3" s="148"/>
      <c r="C3" s="149"/>
      <c r="D3" s="150"/>
      <c r="E3" s="151"/>
      <c r="F3" s="151"/>
      <c r="G3" s="151"/>
      <c r="H3" s="151"/>
      <c r="I3" s="152"/>
      <c r="J3" s="152"/>
      <c r="K3" s="150"/>
      <c r="L3" s="153"/>
      <c r="M3" s="154"/>
      <c r="N3" s="151"/>
      <c r="O3" s="55"/>
    </row>
    <row r="4" spans="2:16" s="57" customFormat="1" ht="21" customHeight="1" x14ac:dyDescent="0.2">
      <c r="B4" s="155" t="s">
        <v>0</v>
      </c>
      <c r="C4" s="156"/>
      <c r="D4" s="156"/>
      <c r="E4" s="156"/>
      <c r="F4" s="156"/>
      <c r="G4" s="156"/>
      <c r="H4" s="156"/>
      <c r="I4" s="156"/>
      <c r="J4" s="156"/>
      <c r="K4" s="156"/>
      <c r="L4" s="167" t="s">
        <v>65</v>
      </c>
      <c r="M4" s="167"/>
      <c r="N4" s="157"/>
    </row>
    <row r="5" spans="2:16" s="59" customFormat="1" ht="18" customHeight="1" x14ac:dyDescent="0.2">
      <c r="B5" s="161" t="s">
        <v>48</v>
      </c>
      <c r="C5" s="165" t="s">
        <v>50</v>
      </c>
      <c r="D5" s="163"/>
      <c r="E5" s="166"/>
      <c r="F5" s="163" t="s">
        <v>57</v>
      </c>
      <c r="G5" s="163" t="s">
        <v>45</v>
      </c>
      <c r="H5" s="163" t="s">
        <v>46</v>
      </c>
      <c r="I5" s="163" t="s">
        <v>51</v>
      </c>
      <c r="J5" s="163" t="s">
        <v>52</v>
      </c>
      <c r="K5" s="163" t="s">
        <v>53</v>
      </c>
      <c r="L5" s="168" t="s">
        <v>54</v>
      </c>
      <c r="M5" s="169" t="s">
        <v>47</v>
      </c>
      <c r="N5" s="30"/>
      <c r="O5" s="58"/>
    </row>
    <row r="6" spans="2:16" s="59" customFormat="1" ht="18" customHeight="1" x14ac:dyDescent="0.2">
      <c r="B6" s="162"/>
      <c r="C6" s="39" t="s">
        <v>43</v>
      </c>
      <c r="D6" s="40" t="s">
        <v>44</v>
      </c>
      <c r="E6" s="60" t="s">
        <v>49</v>
      </c>
      <c r="F6" s="164"/>
      <c r="G6" s="164"/>
      <c r="H6" s="164"/>
      <c r="I6" s="164"/>
      <c r="J6" s="164"/>
      <c r="K6" s="164"/>
      <c r="L6" s="164"/>
      <c r="M6" s="170"/>
      <c r="N6" s="31"/>
      <c r="O6" s="58"/>
    </row>
    <row r="7" spans="2:16" s="59" customFormat="1" ht="6" customHeight="1" x14ac:dyDescent="0.2">
      <c r="B7" s="1"/>
      <c r="C7" s="2"/>
      <c r="D7" s="3"/>
      <c r="E7" s="4"/>
      <c r="F7" s="3"/>
      <c r="G7" s="3"/>
      <c r="H7" s="3"/>
      <c r="I7" s="3"/>
      <c r="J7" s="3"/>
      <c r="K7" s="3"/>
      <c r="L7" s="89"/>
      <c r="M7" s="91"/>
      <c r="N7" s="32"/>
      <c r="O7" s="58"/>
    </row>
    <row r="8" spans="2:16" s="59" customFormat="1" ht="15.95" hidden="1" customHeight="1" outlineLevel="1" x14ac:dyDescent="0.2">
      <c r="B8" s="5" t="s">
        <v>1</v>
      </c>
      <c r="C8" s="6">
        <v>6326.4373992477167</v>
      </c>
      <c r="D8" s="7">
        <v>6269.5185549089256</v>
      </c>
      <c r="E8" s="28">
        <v>6282.0149825989502</v>
      </c>
      <c r="F8" s="7">
        <v>3738.6454183266933</v>
      </c>
      <c r="G8" s="7">
        <v>1529.2714915941337</v>
      </c>
      <c r="H8" s="7">
        <v>794.34099656714864</v>
      </c>
      <c r="I8" s="7">
        <v>1479.1837644507939</v>
      </c>
      <c r="J8" s="7">
        <v>2141.7769376181473</v>
      </c>
      <c r="K8" s="7">
        <v>143511.29943502825</v>
      </c>
      <c r="L8" s="90">
        <v>12522202.831103355</v>
      </c>
      <c r="M8" s="90">
        <v>5529.411764705882</v>
      </c>
      <c r="N8" s="33"/>
      <c r="O8" s="58"/>
    </row>
    <row r="9" spans="2:16" s="59" customFormat="1" ht="15.95" hidden="1" customHeight="1" outlineLevel="1" x14ac:dyDescent="0.2">
      <c r="B9" s="5" t="s">
        <v>2</v>
      </c>
      <c r="C9" s="6">
        <v>5585.6290826469749</v>
      </c>
      <c r="D9" s="7">
        <v>5582.8089025326162</v>
      </c>
      <c r="E9" s="28">
        <v>5583.3650722527163</v>
      </c>
      <c r="F9" s="7">
        <v>5127.6455026455023</v>
      </c>
      <c r="G9" s="7">
        <v>1379.1120620486761</v>
      </c>
      <c r="H9" s="7">
        <v>559.19059113553487</v>
      </c>
      <c r="I9" s="7">
        <v>1094.2127273012045</v>
      </c>
      <c r="J9" s="7">
        <v>2436.9747899159665</v>
      </c>
      <c r="K9" s="7">
        <v>128342.26190476191</v>
      </c>
      <c r="L9" s="90">
        <v>11868962.799017675</v>
      </c>
      <c r="M9" s="90">
        <v>3307.9470198675494</v>
      </c>
      <c r="N9" s="33"/>
      <c r="O9" s="58"/>
    </row>
    <row r="10" spans="2:16" s="59" customFormat="1" ht="15.95" hidden="1" customHeight="1" outlineLevel="1" x14ac:dyDescent="0.2">
      <c r="B10" s="5" t="s">
        <v>4</v>
      </c>
      <c r="C10" s="6">
        <v>6051.3224368499259</v>
      </c>
      <c r="D10" s="7">
        <v>6097.4226082084324</v>
      </c>
      <c r="E10" s="28">
        <v>6088.6300515785297</v>
      </c>
      <c r="F10" s="7">
        <v>5326.3695450324976</v>
      </c>
      <c r="G10" s="7">
        <v>1397.5033839675139</v>
      </c>
      <c r="H10" s="7">
        <v>536.83589718386008</v>
      </c>
      <c r="I10" s="7">
        <v>1214.082943350619</v>
      </c>
      <c r="J10" s="7">
        <v>2094.3025540275048</v>
      </c>
      <c r="K10" s="7">
        <v>122867.21991701245</v>
      </c>
      <c r="L10" s="90">
        <v>11163538.053458478</v>
      </c>
      <c r="M10" s="90">
        <v>3445.0867052023123</v>
      </c>
      <c r="N10" s="33"/>
      <c r="O10" s="58"/>
    </row>
    <row r="11" spans="2:16" s="59" customFormat="1" ht="18.95" hidden="1" customHeight="1" outlineLevel="1" x14ac:dyDescent="0.2">
      <c r="B11" s="9">
        <v>1993</v>
      </c>
      <c r="C11" s="6">
        <v>5507.2281583909489</v>
      </c>
      <c r="D11" s="7">
        <v>5173.4221112498262</v>
      </c>
      <c r="E11" s="28">
        <v>5206.5962895871071</v>
      </c>
      <c r="F11" s="7">
        <v>3338.3333333333335</v>
      </c>
      <c r="G11" s="7">
        <v>1401.5875879487642</v>
      </c>
      <c r="H11" s="7">
        <v>405.34502730431905</v>
      </c>
      <c r="I11" s="7">
        <v>965.30660053476367</v>
      </c>
      <c r="J11" s="7">
        <v>1701.8030513176145</v>
      </c>
      <c r="K11" s="7">
        <v>135379.44377267233</v>
      </c>
      <c r="L11" s="90">
        <v>11605782.333617229</v>
      </c>
      <c r="M11" s="90">
        <v>2477.6373787834264</v>
      </c>
      <c r="N11" s="33"/>
      <c r="O11" s="58"/>
    </row>
    <row r="12" spans="2:16" s="59" customFormat="1" ht="18.95" hidden="1" customHeight="1" outlineLevel="1" x14ac:dyDescent="0.2">
      <c r="B12" s="10">
        <v>1994</v>
      </c>
      <c r="C12" s="6">
        <v>5468.2940516273857</v>
      </c>
      <c r="D12" s="7">
        <v>5398.2096822250724</v>
      </c>
      <c r="E12" s="28">
        <v>5404.134201444479</v>
      </c>
      <c r="F12" s="7">
        <v>4045.3781512605042</v>
      </c>
      <c r="G12" s="7">
        <v>1660.2769453342978</v>
      </c>
      <c r="H12" s="7">
        <v>538.53321148918633</v>
      </c>
      <c r="I12" s="7">
        <v>982.34233158814573</v>
      </c>
      <c r="J12" s="7">
        <v>1962.0253164556962</v>
      </c>
      <c r="K12" s="7">
        <v>170935.89743589741</v>
      </c>
      <c r="L12" s="90">
        <v>12358838.61189831</v>
      </c>
      <c r="M12" s="90">
        <v>2801.658163265306</v>
      </c>
      <c r="N12" s="33"/>
      <c r="O12" s="58"/>
    </row>
    <row r="13" spans="2:16" s="59" customFormat="1" ht="18.95" hidden="1" customHeight="1" outlineLevel="1" x14ac:dyDescent="0.2">
      <c r="B13" s="10">
        <v>1995</v>
      </c>
      <c r="C13" s="6">
        <v>6213.1073104283332</v>
      </c>
      <c r="D13" s="7">
        <v>6224.3515292295779</v>
      </c>
      <c r="E13" s="28">
        <v>6223.3078587283308</v>
      </c>
      <c r="F13" s="7">
        <v>5772.586412395709</v>
      </c>
      <c r="G13" s="7">
        <v>1786.0091743119267</v>
      </c>
      <c r="H13" s="7">
        <v>619.42126314749885</v>
      </c>
      <c r="I13" s="7">
        <v>1032.1803584143343</v>
      </c>
      <c r="J13" s="7">
        <v>2966.0714285714284</v>
      </c>
      <c r="K13" s="7">
        <v>167234.89140698771</v>
      </c>
      <c r="L13" s="90">
        <v>12348134.722851532</v>
      </c>
      <c r="M13" s="90">
        <v>4441.2863070539415</v>
      </c>
      <c r="N13" s="33"/>
      <c r="O13" s="58"/>
    </row>
    <row r="14" spans="2:16" s="59" customFormat="1" ht="18.95" hidden="1" customHeight="1" outlineLevel="1" x14ac:dyDescent="0.2">
      <c r="B14" s="10">
        <v>1996</v>
      </c>
      <c r="C14" s="6">
        <f t="shared" ref="C14:M14" si="0">AVERAGEA(C18:C29)</f>
        <v>6146.1525868268172</v>
      </c>
      <c r="D14" s="7">
        <f t="shared" si="0"/>
        <v>6132.2634021759695</v>
      </c>
      <c r="E14" s="28">
        <f t="shared" si="0"/>
        <v>6135.196424869614</v>
      </c>
      <c r="F14" s="7">
        <f t="shared" si="0"/>
        <v>4798.08984375</v>
      </c>
      <c r="G14" s="7">
        <f t="shared" si="0"/>
        <v>1598.7210134196528</v>
      </c>
      <c r="H14" s="7">
        <f t="shared" si="0"/>
        <v>773.51733333333334</v>
      </c>
      <c r="I14" s="7">
        <f t="shared" si="0"/>
        <v>1013.5937248380468</v>
      </c>
      <c r="J14" s="7">
        <f t="shared" si="0"/>
        <v>2089.0479999999998</v>
      </c>
      <c r="K14" s="7">
        <f t="shared" si="0"/>
        <v>167431.89931562115</v>
      </c>
      <c r="L14" s="90">
        <f t="shared" si="0"/>
        <v>12488374.370875949</v>
      </c>
      <c r="M14" s="90">
        <f t="shared" si="0"/>
        <v>3084.3866885141651</v>
      </c>
      <c r="N14" s="33"/>
      <c r="O14" s="58"/>
    </row>
    <row r="15" spans="2:16" s="59" customFormat="1" ht="18.95" hidden="1" customHeight="1" outlineLevel="1" x14ac:dyDescent="0.2">
      <c r="B15" s="10">
        <v>1997</v>
      </c>
      <c r="C15" s="11">
        <f t="shared" ref="C15:M15" si="1">AVERAGEA(C33:C44)</f>
        <v>5641</v>
      </c>
      <c r="D15" s="12">
        <f t="shared" si="1"/>
        <v>5641.333333333333</v>
      </c>
      <c r="E15" s="13">
        <f t="shared" si="1"/>
        <v>5641.25</v>
      </c>
      <c r="F15" s="12">
        <f t="shared" si="1"/>
        <v>4248</v>
      </c>
      <c r="G15" s="12">
        <f t="shared" si="1"/>
        <v>1491.5833333333333</v>
      </c>
      <c r="H15" s="12">
        <f t="shared" si="1"/>
        <v>626.58333333333337</v>
      </c>
      <c r="I15" s="12">
        <f t="shared" si="1"/>
        <v>1310.1666666666667</v>
      </c>
      <c r="J15" s="12">
        <f t="shared" si="1"/>
        <v>2358.9</v>
      </c>
      <c r="K15" s="12">
        <f t="shared" si="1"/>
        <v>154841.25</v>
      </c>
      <c r="L15" s="85">
        <f t="shared" si="1"/>
        <v>10737108.5</v>
      </c>
      <c r="M15" s="85">
        <f t="shared" si="1"/>
        <v>3137.4545454545455</v>
      </c>
      <c r="N15" s="33"/>
      <c r="O15" s="58"/>
    </row>
    <row r="16" spans="2:16" s="59" customFormat="1" ht="18.95" hidden="1" customHeight="1" outlineLevel="1" x14ac:dyDescent="0.2">
      <c r="B16" s="10">
        <v>1998</v>
      </c>
      <c r="C16" s="11">
        <f>AVERAGEA(C55:C66)</f>
        <v>5442.4871362534641</v>
      </c>
      <c r="D16" s="12">
        <f t="shared" ref="D16:M16" si="2">AVERAGEA(D55:D66)</f>
        <v>5637.8531982815002</v>
      </c>
      <c r="E16" s="13">
        <f t="shared" si="2"/>
        <v>5639.4716024444433</v>
      </c>
      <c r="F16" s="12">
        <f t="shared" si="2"/>
        <v>3750.9887401978681</v>
      </c>
      <c r="G16" s="12">
        <f t="shared" si="2"/>
        <v>1389.2143953294944</v>
      </c>
      <c r="H16" s="12">
        <f t="shared" si="2"/>
        <v>578.68248141151491</v>
      </c>
      <c r="I16" s="12">
        <f t="shared" si="2"/>
        <v>1017.0070869851138</v>
      </c>
      <c r="J16" s="43">
        <f>(78)/(65)*1000</f>
        <v>1200</v>
      </c>
      <c r="K16" s="12">
        <f t="shared" si="2"/>
        <v>174610.5758459834</v>
      </c>
      <c r="L16" s="85">
        <f t="shared" si="2"/>
        <v>9338169.5957895424</v>
      </c>
      <c r="M16" s="85">
        <f t="shared" si="2"/>
        <v>3780.7407594652286</v>
      </c>
      <c r="N16" s="34"/>
      <c r="O16" s="58"/>
      <c r="P16" s="43"/>
    </row>
    <row r="17" spans="2:15" s="59" customFormat="1" ht="15.95" hidden="1" customHeight="1" outlineLevel="1" x14ac:dyDescent="0.2">
      <c r="B17" s="36"/>
      <c r="C17" s="1"/>
      <c r="D17" s="14"/>
      <c r="E17" s="8"/>
      <c r="F17" s="14"/>
      <c r="G17" s="14"/>
      <c r="H17" s="14"/>
      <c r="I17" s="14"/>
      <c r="J17" s="14"/>
      <c r="K17" s="14"/>
      <c r="L17" s="91"/>
      <c r="M17" s="91"/>
      <c r="N17" s="33"/>
      <c r="O17" s="58"/>
    </row>
    <row r="18" spans="2:15" s="59" customFormat="1" ht="15.95" hidden="1" customHeight="1" outlineLevel="1" x14ac:dyDescent="0.2">
      <c r="B18" s="10" t="s">
        <v>5</v>
      </c>
      <c r="C18" s="6">
        <v>6245</v>
      </c>
      <c r="D18" s="7">
        <v>6259.054734448594</v>
      </c>
      <c r="E18" s="28">
        <v>6256.9339036842821</v>
      </c>
      <c r="F18" s="12">
        <f>50.2*(2205/22.4)</f>
        <v>4941.5625</v>
      </c>
      <c r="G18" s="7">
        <v>1587.5706214689264</v>
      </c>
      <c r="H18" s="12">
        <f>0.31*(2.2048*1000)</f>
        <v>683.48800000000006</v>
      </c>
      <c r="I18" s="7">
        <v>1014.1774762251089</v>
      </c>
      <c r="J18" s="12">
        <f>1.29*(2.2048*1000)</f>
        <v>2844.1920000000005</v>
      </c>
      <c r="K18" s="7">
        <v>170009.46372239749</v>
      </c>
      <c r="L18" s="90">
        <v>12573435.843054082</v>
      </c>
      <c r="M18" s="90">
        <v>2682.2262118491922</v>
      </c>
      <c r="N18" s="33"/>
      <c r="O18" s="58"/>
    </row>
    <row r="19" spans="2:15" s="59" customFormat="1" ht="15.95" hidden="1" customHeight="1" outlineLevel="1" x14ac:dyDescent="0.2">
      <c r="B19" s="10" t="s">
        <v>6</v>
      </c>
      <c r="C19" s="6">
        <v>6210.2739726027403</v>
      </c>
      <c r="D19" s="7">
        <v>6235.2732013748955</v>
      </c>
      <c r="E19" s="28">
        <v>6231.5853288875414</v>
      </c>
      <c r="F19" s="12">
        <f>53.74*(2205/22.4)</f>
        <v>5290.03125</v>
      </c>
      <c r="G19" s="7">
        <v>1791.4572864321608</v>
      </c>
      <c r="H19" s="12">
        <f>0.35*(2.2048*1000)</f>
        <v>771.68000000000006</v>
      </c>
      <c r="I19" s="7">
        <v>1034.5600263942922</v>
      </c>
      <c r="J19" s="12">
        <f>1.15*(2.2048*1000)</f>
        <v>2535.52</v>
      </c>
      <c r="K19" s="7">
        <v>187947.36842105264</v>
      </c>
      <c r="L19" s="90">
        <v>13023907.666941466</v>
      </c>
      <c r="M19" s="90">
        <v>3637.0157819225251</v>
      </c>
      <c r="N19" s="33"/>
      <c r="O19" s="58"/>
    </row>
    <row r="20" spans="2:15" s="59" customFormat="1" ht="15.95" hidden="1" customHeight="1" outlineLevel="1" x14ac:dyDescent="0.2">
      <c r="B20" s="10" t="s">
        <v>7</v>
      </c>
      <c r="C20" s="6">
        <v>6134.6153846153848</v>
      </c>
      <c r="D20" s="7">
        <v>6133.1901181525245</v>
      </c>
      <c r="E20" s="28">
        <v>6133.333333333333</v>
      </c>
      <c r="F20" s="12">
        <f>50.09*(2205/22.4)</f>
        <v>4930.734375</v>
      </c>
      <c r="G20" s="7">
        <v>1624.0589198036005</v>
      </c>
      <c r="H20" s="12">
        <f>0.35*(2.2048*1000)</f>
        <v>771.68000000000006</v>
      </c>
      <c r="I20" s="7">
        <v>1044.3109181368914</v>
      </c>
      <c r="J20" s="12">
        <f>1.16*(2.2048*1000)</f>
        <v>2557.5680000000002</v>
      </c>
      <c r="K20" s="7">
        <v>174965.67505720822</v>
      </c>
      <c r="L20" s="90">
        <v>12808070.221407048</v>
      </c>
      <c r="M20" s="90">
        <v>3800</v>
      </c>
      <c r="N20" s="33"/>
      <c r="O20" s="58"/>
    </row>
    <row r="21" spans="2:15" s="59" customFormat="1" ht="15.95" hidden="1" customHeight="1" outlineLevel="1" x14ac:dyDescent="0.2">
      <c r="B21" s="10" t="s">
        <v>8</v>
      </c>
      <c r="C21" s="6">
        <v>5896.7741935483873</v>
      </c>
      <c r="D21" s="7">
        <v>6354.6255506607931</v>
      </c>
      <c r="E21" s="28">
        <v>6287.8645343367825</v>
      </c>
      <c r="F21" s="12">
        <f>51.65*(2205/22.4)</f>
        <v>5084.296875</v>
      </c>
      <c r="G21" s="7">
        <v>1714.8979591836733</v>
      </c>
      <c r="H21" s="12">
        <f>0.38*(2.2048*1000)</f>
        <v>837.82400000000007</v>
      </c>
      <c r="I21" s="7">
        <v>1055.6169429097606</v>
      </c>
      <c r="J21" s="12">
        <f>1.17*(2.2048*1000)</f>
        <v>2579.616</v>
      </c>
      <c r="K21" s="7">
        <v>182202.16606498195</v>
      </c>
      <c r="L21" s="90">
        <v>12731148.835373074</v>
      </c>
      <c r="M21" s="90">
        <v>2696.969696969697</v>
      </c>
      <c r="N21" s="33"/>
      <c r="O21" s="58"/>
    </row>
    <row r="22" spans="2:15" s="59" customFormat="1" ht="15.95" hidden="1" customHeight="1" outlineLevel="1" x14ac:dyDescent="0.2">
      <c r="B22" s="10" t="s">
        <v>9</v>
      </c>
      <c r="C22" s="6">
        <v>6559.0062111801244</v>
      </c>
      <c r="D22" s="7">
        <v>6532.0274240940253</v>
      </c>
      <c r="E22" s="28">
        <v>6535.7021996615904</v>
      </c>
      <c r="F22" s="12">
        <f>52.13*(2205/22.4)</f>
        <v>5131.546875</v>
      </c>
      <c r="G22" s="7">
        <v>1572.8395061728395</v>
      </c>
      <c r="H22" s="12">
        <f>0.37*(2.2048*1000)</f>
        <v>815.77600000000007</v>
      </c>
      <c r="I22" s="7">
        <v>1036.5230651925276</v>
      </c>
      <c r="J22" s="12">
        <f>1.2*(2.2048*1000)</f>
        <v>2645.76</v>
      </c>
      <c r="K22" s="7">
        <v>171433.22475570033</v>
      </c>
      <c r="L22" s="90">
        <v>12609305.840440461</v>
      </c>
      <c r="M22" s="90">
        <v>4000</v>
      </c>
      <c r="N22" s="33"/>
      <c r="O22" s="58"/>
    </row>
    <row r="23" spans="2:15" s="59" customFormat="1" ht="15.95" hidden="1" customHeight="1" outlineLevel="1" x14ac:dyDescent="0.2">
      <c r="B23" s="10" t="s">
        <v>10</v>
      </c>
      <c r="C23" s="6">
        <v>6210.1910828025475</v>
      </c>
      <c r="D23" s="7">
        <v>6250.2673796791441</v>
      </c>
      <c r="E23" s="28">
        <v>6243.3149171270716</v>
      </c>
      <c r="F23" s="12">
        <f>52.26*(2205/22.4)</f>
        <v>5144.34375</v>
      </c>
      <c r="G23" s="7">
        <v>1653.3333333333333</v>
      </c>
      <c r="H23" s="12">
        <f>0.37*(2.2048*1000)</f>
        <v>815.77600000000007</v>
      </c>
      <c r="I23" s="7">
        <v>1022.5295356717648</v>
      </c>
      <c r="J23" s="12">
        <f>1.19*(2.2048*1000)</f>
        <v>2623.712</v>
      </c>
      <c r="K23" s="7">
        <v>171010.45296167248</v>
      </c>
      <c r="L23" s="90">
        <v>12487091.222030981</v>
      </c>
      <c r="M23" s="90">
        <v>2483.3333333333335</v>
      </c>
      <c r="N23" s="33"/>
      <c r="O23" s="58"/>
    </row>
    <row r="24" spans="2:15" s="59" customFormat="1" ht="15.95" hidden="1" customHeight="1" outlineLevel="1" x14ac:dyDescent="0.2">
      <c r="B24" s="10" t="s">
        <v>11</v>
      </c>
      <c r="C24" s="6">
        <v>6268.292682926829</v>
      </c>
      <c r="D24" s="7">
        <v>6244.9628844114532</v>
      </c>
      <c r="E24" s="28">
        <v>6249.1289198606273</v>
      </c>
      <c r="F24" s="12">
        <f>52.15*(2205/22.4)</f>
        <v>5133.515625</v>
      </c>
      <c r="G24" s="7">
        <v>1597.2440944881889</v>
      </c>
      <c r="H24" s="12">
        <f>0.36*(2.2048*1000)</f>
        <v>793.72800000000007</v>
      </c>
      <c r="I24" s="7">
        <v>992.58442115584978</v>
      </c>
      <c r="J24" s="12">
        <f>1.19*(2.2048*1000)</f>
        <v>2623.712</v>
      </c>
      <c r="K24" s="7">
        <v>167303.0303030303</v>
      </c>
      <c r="L24" s="90">
        <v>12335865.436787846</v>
      </c>
      <c r="M24" s="90">
        <v>4571.4285714285716</v>
      </c>
      <c r="N24" s="33"/>
      <c r="O24" s="58"/>
    </row>
    <row r="25" spans="2:15" s="59" customFormat="1" ht="15.95" hidden="1" customHeight="1" outlineLevel="1" x14ac:dyDescent="0.2">
      <c r="B25" s="10" t="s">
        <v>12</v>
      </c>
      <c r="C25" s="6">
        <v>6424.6575342465758</v>
      </c>
      <c r="D25" s="7">
        <v>5968.864468864469</v>
      </c>
      <c r="E25" s="28">
        <v>6045.0038138825321</v>
      </c>
      <c r="F25" s="12">
        <f>52.16*(2205/22.4)</f>
        <v>5134.5</v>
      </c>
      <c r="G25" s="7">
        <v>1610.6442577030812</v>
      </c>
      <c r="H25" s="12">
        <f>0.37*(2.2048*1000)</f>
        <v>815.77600000000007</v>
      </c>
      <c r="I25" s="7">
        <v>996.63342437908909</v>
      </c>
      <c r="J25" s="12">
        <f>0.91*(2.2048*1000)</f>
        <v>2006.3680000000002</v>
      </c>
      <c r="K25" s="7">
        <v>160945.94594594595</v>
      </c>
      <c r="L25" s="90">
        <v>12406983.995011432</v>
      </c>
      <c r="M25" s="90">
        <v>3791.6666666666665</v>
      </c>
      <c r="N25" s="33"/>
      <c r="O25" s="58"/>
    </row>
    <row r="26" spans="2:15" s="59" customFormat="1" ht="15.95" hidden="1" customHeight="1" outlineLevel="1" x14ac:dyDescent="0.2">
      <c r="B26" s="10" t="s">
        <v>13</v>
      </c>
      <c r="C26" s="6">
        <v>6181.0344827586205</v>
      </c>
      <c r="D26" s="7">
        <v>6137.9310344827591</v>
      </c>
      <c r="E26" s="28">
        <v>6146.1412151067325</v>
      </c>
      <c r="F26" s="12">
        <f>45.24*(2205/22.4)</f>
        <v>4453.3125</v>
      </c>
      <c r="G26" s="7">
        <v>1629.5546558704452</v>
      </c>
      <c r="H26" s="12">
        <f>0.37*(2.2048*1000)</f>
        <v>815.77600000000007</v>
      </c>
      <c r="I26" s="7">
        <v>958.20512820512818</v>
      </c>
      <c r="J26" s="12">
        <f>0.9*(2.2048*1000)</f>
        <v>1984.3200000000002</v>
      </c>
      <c r="K26" s="7">
        <v>165603.70370370371</v>
      </c>
      <c r="L26" s="90">
        <v>12407608.695652174</v>
      </c>
      <c r="M26" s="90">
        <v>5500</v>
      </c>
      <c r="N26" s="33"/>
      <c r="O26" s="58"/>
    </row>
    <row r="27" spans="2:15" s="59" customFormat="1" ht="15.95" hidden="1" customHeight="1" outlineLevel="1" x14ac:dyDescent="0.2">
      <c r="B27" s="10" t="s">
        <v>14</v>
      </c>
      <c r="C27" s="6">
        <v>6026.9058295964123</v>
      </c>
      <c r="D27" s="7">
        <v>5596.043395022336</v>
      </c>
      <c r="E27" s="28">
        <v>5649.7206703910615</v>
      </c>
      <c r="F27" s="12">
        <f>44.99*(2205/22.4)</f>
        <v>4428.703125</v>
      </c>
      <c r="G27" s="7">
        <v>1507.0422535211267</v>
      </c>
      <c r="H27" s="12">
        <f>0.35*(2.2048*1000)</f>
        <v>771.68000000000006</v>
      </c>
      <c r="I27" s="7">
        <v>992.01112280174368</v>
      </c>
      <c r="J27" s="12">
        <f>0.88*(2.2048*1000)</f>
        <v>1940.2240000000002</v>
      </c>
      <c r="K27" s="7">
        <v>167872.97297297299</v>
      </c>
      <c r="L27" s="90">
        <v>12246794.032975661</v>
      </c>
      <c r="M27" s="90" t="s">
        <v>3</v>
      </c>
      <c r="N27" s="33"/>
      <c r="O27" s="58"/>
    </row>
    <row r="28" spans="2:15" s="59" customFormat="1" ht="15.95" hidden="1" customHeight="1" outlineLevel="1" x14ac:dyDescent="0.2">
      <c r="B28" s="10" t="s">
        <v>15</v>
      </c>
      <c r="C28" s="6">
        <v>5591.3978494623652</v>
      </c>
      <c r="D28" s="7">
        <v>5897.1428571428569</v>
      </c>
      <c r="E28" s="28">
        <v>5861.2862547288778</v>
      </c>
      <c r="F28" s="12">
        <f>40.17*(2205/22.4)</f>
        <v>3954.234375</v>
      </c>
      <c r="G28" s="7">
        <v>1424.2424242424242</v>
      </c>
      <c r="H28" s="12">
        <f>0.33*(2.2048*1000)</f>
        <v>727.58400000000006</v>
      </c>
      <c r="I28" s="7">
        <v>1004.1383174577765</v>
      </c>
      <c r="J28" s="7" t="s">
        <v>3</v>
      </c>
      <c r="K28" s="7">
        <v>153978.78787878787</v>
      </c>
      <c r="L28" s="90">
        <v>12234975.496517926</v>
      </c>
      <c r="M28" s="90">
        <v>3187.5</v>
      </c>
      <c r="N28" s="33"/>
      <c r="O28" s="58"/>
    </row>
    <row r="29" spans="2:15" s="59" customFormat="1" ht="15.95" hidden="1" customHeight="1" outlineLevel="1" x14ac:dyDescent="0.2">
      <c r="B29" s="10" t="s">
        <v>16</v>
      </c>
      <c r="C29" s="6">
        <v>6005.681818181818</v>
      </c>
      <c r="D29" s="7">
        <v>5977.7777777777774</v>
      </c>
      <c r="E29" s="28">
        <v>5982.3420074349442</v>
      </c>
      <c r="F29" s="12">
        <f>40.13*(2205/22.4)</f>
        <v>3950.2968750000005</v>
      </c>
      <c r="G29" s="7">
        <v>1471.7668488160291</v>
      </c>
      <c r="H29" s="12">
        <f>0.3*(2.2048*1000)</f>
        <v>661.44</v>
      </c>
      <c r="I29" s="7">
        <v>1011.8343195266273</v>
      </c>
      <c r="J29" s="12">
        <f>0.33*(2.2048*1000)</f>
        <v>727.58400000000006</v>
      </c>
      <c r="K29" s="7">
        <v>135910</v>
      </c>
      <c r="L29" s="90">
        <v>11995305.164319249</v>
      </c>
      <c r="M29" s="90">
        <v>662.5</v>
      </c>
      <c r="N29" s="33"/>
      <c r="O29" s="58"/>
    </row>
    <row r="30" spans="2:15" s="59" customFormat="1" ht="15.95" hidden="1" customHeight="1" outlineLevel="1" x14ac:dyDescent="0.2">
      <c r="B30" s="10" t="s">
        <v>30</v>
      </c>
      <c r="C30" s="11">
        <f t="shared" ref="C30:L30" si="3">AVERAGEA(C69:C313)</f>
        <v>13370.041388601376</v>
      </c>
      <c r="D30" s="12">
        <f t="shared" si="3"/>
        <v>13269.164888260928</v>
      </c>
      <c r="E30" s="13">
        <f t="shared" si="3"/>
        <v>13263.513039097508</v>
      </c>
      <c r="F30" s="12">
        <f t="shared" si="3"/>
        <v>11142.264578776743</v>
      </c>
      <c r="G30" s="12">
        <f t="shared" si="3"/>
        <v>5895.9731216499504</v>
      </c>
      <c r="H30" s="12">
        <f t="shared" si="3"/>
        <v>1466.1086021729066</v>
      </c>
      <c r="I30" s="12">
        <f t="shared" si="3"/>
        <v>1736.6563629500415</v>
      </c>
      <c r="J30" s="12">
        <f t="shared" si="3"/>
        <v>5062.5659990926733</v>
      </c>
      <c r="K30" s="12">
        <f t="shared" si="3"/>
        <v>455081.05896743131</v>
      </c>
      <c r="L30" s="85">
        <f t="shared" si="3"/>
        <v>25044639.496257223</v>
      </c>
      <c r="M30" s="85"/>
      <c r="N30" s="33"/>
      <c r="O30" s="58"/>
    </row>
    <row r="31" spans="2:15" s="59" customFormat="1" ht="15.95" hidden="1" customHeight="1" outlineLevel="1" x14ac:dyDescent="0.2">
      <c r="B31" s="37"/>
      <c r="C31" s="11"/>
      <c r="D31" s="12"/>
      <c r="E31" s="13"/>
      <c r="F31" s="12"/>
      <c r="G31" s="12"/>
      <c r="H31" s="12"/>
      <c r="I31" s="12"/>
      <c r="J31" s="12"/>
      <c r="K31" s="12"/>
      <c r="L31" s="85"/>
      <c r="M31" s="85"/>
      <c r="N31" s="33"/>
      <c r="O31" s="58"/>
    </row>
    <row r="32" spans="2:15" s="59" customFormat="1" ht="15.95" hidden="1" customHeight="1" outlineLevel="1" x14ac:dyDescent="0.2">
      <c r="B32" s="38">
        <v>1997</v>
      </c>
      <c r="C32" s="15"/>
      <c r="D32" s="14"/>
      <c r="E32" s="8"/>
      <c r="F32" s="14"/>
      <c r="G32" s="14"/>
      <c r="H32" s="14"/>
      <c r="I32" s="14"/>
      <c r="J32" s="14"/>
      <c r="K32" s="14"/>
      <c r="L32" s="91"/>
      <c r="M32" s="91"/>
      <c r="N32" s="33"/>
      <c r="O32" s="58"/>
    </row>
    <row r="33" spans="2:15" s="59" customFormat="1" ht="15.95" hidden="1" customHeight="1" outlineLevel="1" x14ac:dyDescent="0.2">
      <c r="B33" s="10" t="s">
        <v>17</v>
      </c>
      <c r="C33" s="11">
        <v>5608</v>
      </c>
      <c r="D33" s="12">
        <v>5755</v>
      </c>
      <c r="E33" s="13">
        <v>5731</v>
      </c>
      <c r="F33" s="12">
        <v>4195</v>
      </c>
      <c r="G33" s="12">
        <v>1544</v>
      </c>
      <c r="H33" s="12">
        <v>689</v>
      </c>
      <c r="I33" s="12">
        <v>1048</v>
      </c>
      <c r="J33" s="7"/>
      <c r="K33" s="12">
        <v>150794</v>
      </c>
      <c r="L33" s="85">
        <v>11660204</v>
      </c>
      <c r="M33" s="85">
        <v>2111</v>
      </c>
      <c r="N33" s="33"/>
      <c r="O33" s="58"/>
    </row>
    <row r="34" spans="2:15" s="59" customFormat="1" ht="15.95" hidden="1" customHeight="1" outlineLevel="1" x14ac:dyDescent="0.2">
      <c r="B34" s="10" t="s">
        <v>18</v>
      </c>
      <c r="C34" s="11">
        <v>5883</v>
      </c>
      <c r="D34" s="12">
        <v>5852</v>
      </c>
      <c r="E34" s="13">
        <v>5859</v>
      </c>
      <c r="F34" s="12">
        <v>4207</v>
      </c>
      <c r="G34" s="12">
        <v>1487</v>
      </c>
      <c r="H34" s="12">
        <v>671</v>
      </c>
      <c r="I34" s="12">
        <v>1143</v>
      </c>
      <c r="J34" s="12">
        <v>2375</v>
      </c>
      <c r="K34" s="12">
        <v>159714</v>
      </c>
      <c r="L34" s="85">
        <v>11122642</v>
      </c>
      <c r="M34" s="85">
        <v>2182</v>
      </c>
      <c r="N34" s="33"/>
      <c r="O34" s="58"/>
    </row>
    <row r="35" spans="2:15" s="59" customFormat="1" ht="15.95" hidden="1" customHeight="1" outlineLevel="1" x14ac:dyDescent="0.2">
      <c r="B35" s="10" t="s">
        <v>19</v>
      </c>
      <c r="C35" s="11">
        <v>5907</v>
      </c>
      <c r="D35" s="12">
        <v>5902</v>
      </c>
      <c r="E35" s="13">
        <v>5903</v>
      </c>
      <c r="F35" s="12">
        <v>4464</v>
      </c>
      <c r="G35" s="12">
        <v>1555</v>
      </c>
      <c r="H35" s="12">
        <v>667</v>
      </c>
      <c r="I35" s="12">
        <v>1213</v>
      </c>
      <c r="J35" s="12">
        <v>2395</v>
      </c>
      <c r="K35" s="12">
        <v>162014</v>
      </c>
      <c r="L35" s="85">
        <v>11324242</v>
      </c>
      <c r="M35" s="85">
        <v>5097</v>
      </c>
      <c r="N35" s="33"/>
      <c r="O35" s="58"/>
    </row>
    <row r="36" spans="2:15" s="59" customFormat="1" ht="15.95" hidden="1" customHeight="1" outlineLevel="1" x14ac:dyDescent="0.2">
      <c r="B36" s="10" t="s">
        <v>20</v>
      </c>
      <c r="C36" s="11">
        <v>5813</v>
      </c>
      <c r="D36" s="12">
        <v>5826</v>
      </c>
      <c r="E36" s="13">
        <v>5825</v>
      </c>
      <c r="F36" s="12">
        <v>4523</v>
      </c>
      <c r="G36" s="12">
        <v>1475</v>
      </c>
      <c r="H36" s="12">
        <v>668</v>
      </c>
      <c r="I36" s="12">
        <v>1244</v>
      </c>
      <c r="J36" s="12">
        <v>2455</v>
      </c>
      <c r="K36" s="12">
        <v>153719</v>
      </c>
      <c r="L36" s="85">
        <v>11221218</v>
      </c>
      <c r="M36" s="85">
        <v>1825</v>
      </c>
      <c r="N36" s="33"/>
      <c r="O36" s="58"/>
    </row>
    <row r="37" spans="2:15" s="59" customFormat="1" ht="15.95" hidden="1" customHeight="1" outlineLevel="1" x14ac:dyDescent="0.2">
      <c r="B37" s="10" t="s">
        <v>21</v>
      </c>
      <c r="C37" s="11">
        <v>5704</v>
      </c>
      <c r="D37" s="12">
        <v>5713</v>
      </c>
      <c r="E37" s="13">
        <v>5712</v>
      </c>
      <c r="F37" s="12">
        <v>4464</v>
      </c>
      <c r="G37" s="12">
        <v>1486</v>
      </c>
      <c r="H37" s="12">
        <v>617</v>
      </c>
      <c r="I37" s="12">
        <v>1256</v>
      </c>
      <c r="J37" s="12">
        <v>2421</v>
      </c>
      <c r="K37" s="12">
        <v>152354</v>
      </c>
      <c r="L37" s="85">
        <v>11011445</v>
      </c>
      <c r="M37" s="85">
        <v>2345</v>
      </c>
      <c r="N37" s="33"/>
      <c r="O37" s="58"/>
    </row>
    <row r="38" spans="2:15" s="59" customFormat="1" ht="15.95" hidden="1" customHeight="1" outlineLevel="1" x14ac:dyDescent="0.2">
      <c r="B38" s="10" t="s">
        <v>22</v>
      </c>
      <c r="C38" s="11">
        <v>5627</v>
      </c>
      <c r="D38" s="12">
        <v>5636</v>
      </c>
      <c r="E38" s="13">
        <v>5635</v>
      </c>
      <c r="F38" s="12">
        <v>4476</v>
      </c>
      <c r="G38" s="12">
        <v>1547</v>
      </c>
      <c r="H38" s="12">
        <v>617</v>
      </c>
      <c r="I38" s="12">
        <v>1319</v>
      </c>
      <c r="J38" s="12">
        <v>2583</v>
      </c>
      <c r="K38" s="12">
        <v>150588</v>
      </c>
      <c r="L38" s="85">
        <v>11039571</v>
      </c>
      <c r="M38" s="85">
        <v>1846</v>
      </c>
      <c r="N38" s="33"/>
      <c r="O38" s="58"/>
    </row>
    <row r="39" spans="2:15" s="59" customFormat="1" ht="15.95" hidden="1" customHeight="1" outlineLevel="1" x14ac:dyDescent="0.2">
      <c r="B39" s="10" t="s">
        <v>23</v>
      </c>
      <c r="C39" s="11">
        <v>5530</v>
      </c>
      <c r="D39" s="12">
        <v>5506</v>
      </c>
      <c r="E39" s="13">
        <v>5508</v>
      </c>
      <c r="F39" s="12">
        <v>4492</v>
      </c>
      <c r="G39" s="12">
        <v>1469</v>
      </c>
      <c r="H39" s="12">
        <v>625</v>
      </c>
      <c r="I39" s="12">
        <v>1412</v>
      </c>
      <c r="J39" s="12">
        <v>2538</v>
      </c>
      <c r="K39" s="12">
        <v>147229</v>
      </c>
      <c r="L39" s="85">
        <v>10566766</v>
      </c>
      <c r="M39" s="85">
        <v>3410</v>
      </c>
      <c r="N39" s="33"/>
      <c r="O39" s="58"/>
    </row>
    <row r="40" spans="2:15" s="59" customFormat="1" ht="15.95" hidden="1" customHeight="1" outlineLevel="1" x14ac:dyDescent="0.2">
      <c r="B40" s="10" t="s">
        <v>24</v>
      </c>
      <c r="C40" s="11">
        <v>5449</v>
      </c>
      <c r="D40" s="12">
        <v>5421</v>
      </c>
      <c r="E40" s="13">
        <v>5424</v>
      </c>
      <c r="F40" s="12">
        <v>4308</v>
      </c>
      <c r="G40" s="12">
        <v>1462</v>
      </c>
      <c r="H40" s="12">
        <v>600</v>
      </c>
      <c r="I40" s="12">
        <v>1603</v>
      </c>
      <c r="J40" s="12">
        <v>2308</v>
      </c>
      <c r="K40" s="12">
        <v>141667</v>
      </c>
      <c r="L40" s="85">
        <v>10430404</v>
      </c>
      <c r="M40" s="85">
        <v>4233</v>
      </c>
      <c r="N40" s="33"/>
      <c r="O40" s="58"/>
    </row>
    <row r="41" spans="2:15" s="59" customFormat="1" ht="15.95" hidden="1" customHeight="1" outlineLevel="1" x14ac:dyDescent="0.2">
      <c r="B41" s="10" t="s">
        <v>25</v>
      </c>
      <c r="C41" s="11">
        <v>5386</v>
      </c>
      <c r="D41" s="12">
        <v>5396</v>
      </c>
      <c r="E41" s="13">
        <v>5395</v>
      </c>
      <c r="F41" s="12">
        <v>3940</v>
      </c>
      <c r="G41" s="12">
        <v>1501</v>
      </c>
      <c r="H41" s="12">
        <v>621</v>
      </c>
      <c r="I41" s="12">
        <v>1666</v>
      </c>
      <c r="J41" s="12">
        <v>2800</v>
      </c>
      <c r="K41" s="12">
        <v>149419</v>
      </c>
      <c r="L41" s="85">
        <v>10382879</v>
      </c>
      <c r="M41" s="85">
        <v>1750</v>
      </c>
      <c r="N41" s="33"/>
      <c r="O41" s="58"/>
    </row>
    <row r="42" spans="2:15" s="59" customFormat="1" ht="15.95" hidden="1" customHeight="1" outlineLevel="1" x14ac:dyDescent="0.2">
      <c r="B42" s="10" t="s">
        <v>26</v>
      </c>
      <c r="C42" s="11">
        <v>5588</v>
      </c>
      <c r="D42" s="12">
        <v>5624</v>
      </c>
      <c r="E42" s="13">
        <v>5620</v>
      </c>
      <c r="F42" s="12">
        <v>3964</v>
      </c>
      <c r="G42" s="12">
        <v>1485</v>
      </c>
      <c r="H42" s="12">
        <v>618</v>
      </c>
      <c r="I42" s="12">
        <v>1463</v>
      </c>
      <c r="J42" s="12">
        <v>2000</v>
      </c>
      <c r="K42" s="12">
        <v>161816</v>
      </c>
      <c r="L42" s="85">
        <v>10472781</v>
      </c>
      <c r="M42" s="90"/>
      <c r="N42" s="33"/>
      <c r="O42" s="58"/>
    </row>
    <row r="43" spans="2:15" s="59" customFormat="1" ht="15.95" hidden="1" customHeight="1" outlineLevel="1" x14ac:dyDescent="0.2">
      <c r="B43" s="10" t="s">
        <v>27</v>
      </c>
      <c r="C43" s="11">
        <v>5535</v>
      </c>
      <c r="D43" s="12">
        <v>5360</v>
      </c>
      <c r="E43" s="13">
        <v>5384</v>
      </c>
      <c r="F43" s="12">
        <v>3907</v>
      </c>
      <c r="G43" s="12">
        <v>1442</v>
      </c>
      <c r="H43" s="12">
        <v>579</v>
      </c>
      <c r="I43" s="12">
        <v>1227</v>
      </c>
      <c r="J43" s="16"/>
      <c r="K43" s="12">
        <v>155781</v>
      </c>
      <c r="L43" s="85">
        <v>10137704</v>
      </c>
      <c r="M43" s="85">
        <v>4421</v>
      </c>
      <c r="N43" s="33"/>
      <c r="O43" s="58"/>
    </row>
    <row r="44" spans="2:15" s="59" customFormat="1" ht="15.95" hidden="1" customHeight="1" outlineLevel="1" x14ac:dyDescent="0.2">
      <c r="B44" s="10" t="s">
        <v>28</v>
      </c>
      <c r="C44" s="11">
        <v>5662</v>
      </c>
      <c r="D44" s="12">
        <v>5705</v>
      </c>
      <c r="E44" s="13">
        <v>5699</v>
      </c>
      <c r="F44" s="12">
        <v>4036</v>
      </c>
      <c r="G44" s="12">
        <v>1446</v>
      </c>
      <c r="H44" s="12">
        <v>547</v>
      </c>
      <c r="I44" s="12">
        <v>1128</v>
      </c>
      <c r="J44" s="12">
        <v>1714</v>
      </c>
      <c r="K44" s="12">
        <v>173000</v>
      </c>
      <c r="L44" s="85">
        <v>9475446</v>
      </c>
      <c r="M44" s="85">
        <v>5292</v>
      </c>
      <c r="N44" s="33"/>
      <c r="O44" s="58"/>
    </row>
    <row r="45" spans="2:15" s="59" customFormat="1" ht="18.95" hidden="1" customHeight="1" outlineLevel="1" x14ac:dyDescent="0.2">
      <c r="B45" s="10">
        <v>1999</v>
      </c>
      <c r="C45" s="11">
        <f>AVERAGEA(C69:C80)</f>
        <v>5335.2421134904462</v>
      </c>
      <c r="D45" s="12">
        <f t="shared" ref="D45:M45" si="4">AVERAGEA(D69:D80)</f>
        <v>5373.3322154947873</v>
      </c>
      <c r="E45" s="13">
        <f t="shared" si="4"/>
        <v>5354.2871644926172</v>
      </c>
      <c r="F45" s="12">
        <f t="shared" si="4"/>
        <v>3246.4555242907645</v>
      </c>
      <c r="G45" s="12">
        <f t="shared" si="4"/>
        <v>1144.8574272322051</v>
      </c>
      <c r="H45" s="12">
        <f t="shared" si="4"/>
        <v>505.81051808264652</v>
      </c>
      <c r="I45" s="12">
        <f t="shared" si="4"/>
        <v>1061.7211360140907</v>
      </c>
      <c r="J45" s="43">
        <f>(387)/(440)*1000</f>
        <v>879.5454545454545</v>
      </c>
      <c r="K45" s="12">
        <f t="shared" si="4"/>
        <v>157384.81396038432</v>
      </c>
      <c r="L45" s="85">
        <f t="shared" si="4"/>
        <v>8961979.558521593</v>
      </c>
      <c r="M45" s="85">
        <f t="shared" si="4"/>
        <v>2797.3599240265908</v>
      </c>
      <c r="N45" s="33"/>
      <c r="O45" s="58"/>
    </row>
    <row r="46" spans="2:15" s="59" customFormat="1" ht="18.95" hidden="1" customHeight="1" outlineLevel="1" x14ac:dyDescent="0.2">
      <c r="B46" s="41">
        <v>2000</v>
      </c>
      <c r="C46" s="11">
        <f t="shared" ref="C46:M46" si="5">AVERAGE(C83:C94)</f>
        <v>5447.5127321890877</v>
      </c>
      <c r="D46" s="12">
        <f t="shared" si="5"/>
        <v>5128.8750166216159</v>
      </c>
      <c r="E46" s="13">
        <f t="shared" si="5"/>
        <v>5288.1938744053514</v>
      </c>
      <c r="F46" s="12">
        <f t="shared" si="5"/>
        <v>3875.3048676004964</v>
      </c>
      <c r="G46" s="12">
        <f t="shared" si="5"/>
        <v>755.8532780878827</v>
      </c>
      <c r="H46" s="12">
        <f t="shared" si="5"/>
        <v>460.16771802303265</v>
      </c>
      <c r="I46" s="12">
        <f t="shared" si="5"/>
        <v>1133.3731948030168</v>
      </c>
      <c r="J46" s="43">
        <f>(447.9)/(385.8)*1000</f>
        <v>1160.964230171073</v>
      </c>
      <c r="K46" s="12">
        <f t="shared" si="5"/>
        <v>160152.12316381643</v>
      </c>
      <c r="L46" s="85">
        <f t="shared" si="5"/>
        <v>8989988.5799643919</v>
      </c>
      <c r="M46" s="85">
        <f t="shared" si="5"/>
        <v>4945.9734200135217</v>
      </c>
      <c r="N46" s="33"/>
      <c r="O46" s="58"/>
    </row>
    <row r="47" spans="2:15" s="59" customFormat="1" ht="18.95" hidden="1" customHeight="1" outlineLevel="1" x14ac:dyDescent="0.2">
      <c r="B47" s="41">
        <v>2001</v>
      </c>
      <c r="C47" s="47">
        <f>(2160.2+1852.2+1067+81)/(420.9+374+235+17)*1000</f>
        <v>4929.2196007259527</v>
      </c>
      <c r="D47" s="43">
        <f>(15681.1+14579.6+9859+10685)/(3057.1+2941.2+2050+1903)*1000</f>
        <v>5105.3329715715536</v>
      </c>
      <c r="E47" s="48">
        <f>+(C47+D47)/2</f>
        <v>5017.2762861487536</v>
      </c>
      <c r="F47" s="47">
        <f>(834.6+1015.3+986+1188)/(137+154+150+235)*1000</f>
        <v>5952.5147928994083</v>
      </c>
      <c r="G47" s="42">
        <f>+(196.1+10.6+68+178+317.1+355+49+616)/(221.4+13.5+86+103+238.6+440.2+570+946)*1000</f>
        <v>683.4688967808454</v>
      </c>
      <c r="H47" s="43">
        <f>(938.2+851.7+1180+1078)/(1903.7+1790.9+2349+1965)*1000</f>
        <v>505.44414754139302</v>
      </c>
      <c r="I47" s="43">
        <f>(30522.8+24339.1+37683+28076)/(29821.4+25662.5+43218+32585)*1000</f>
        <v>918.75807868111747</v>
      </c>
      <c r="J47" s="43">
        <f>(252)/(177)*1000</f>
        <v>1423.7288135593219</v>
      </c>
      <c r="K47" s="42">
        <f>+(1247.3+1112.1+861+638+13030.1+9582.4+15151+11122)/(8.5+7.9+6+4+89.2+68+105+73)*1000</f>
        <v>145862.55530973451</v>
      </c>
      <c r="L47" s="92">
        <f>+(19453.2+21819.2+19428+25460)/(2.279+2.511+2.2234+3)*1000</f>
        <v>8604509.9566580784</v>
      </c>
      <c r="M47" s="92">
        <f>+(25.5+78.3+106+52)/(6.7+16.2+22+11)*1000</f>
        <v>4683.3631484794278</v>
      </c>
      <c r="N47" s="33"/>
      <c r="O47" s="58"/>
    </row>
    <row r="48" spans="2:15" s="59" customFormat="1" ht="18.95" hidden="1" customHeight="1" outlineLevel="1" x14ac:dyDescent="0.2">
      <c r="B48" s="41">
        <v>2002</v>
      </c>
      <c r="C48" s="47">
        <f>(9294.3)/(2267.7991)*1000</f>
        <v>4098.3789084315267</v>
      </c>
      <c r="D48" s="43">
        <f>(48501.3)/(11852.9976)*1000</f>
        <v>4091.9016131413041</v>
      </c>
      <c r="E48" s="48">
        <f>+(C48+D48)/2</f>
        <v>4095.1402607864156</v>
      </c>
      <c r="F48" s="47">
        <f>(1577.5)/(503.2696)*1000</f>
        <v>3134.502858905048</v>
      </c>
      <c r="G48" s="42">
        <f>+(3279.02)/(2247.20184)*1000</f>
        <v>1459.1568686148814</v>
      </c>
      <c r="H48" s="43">
        <f>(4404.71)/(9656.40769)*1000</f>
        <v>456.14374842121026</v>
      </c>
      <c r="I48" s="43">
        <f>(111.93364)/(143.39931)*1000</f>
        <v>780.57307249246867</v>
      </c>
      <c r="J48" s="43">
        <f>(204.4)/(131.8)*1000</f>
        <v>1550.834597875569</v>
      </c>
      <c r="K48" s="42">
        <f>+(68471.81)/(463.556688)*1000</f>
        <v>147709.67990003413</v>
      </c>
      <c r="L48" s="92">
        <f>+(89651.71)/(9377.23)*1000000</f>
        <v>9560574.9245779421</v>
      </c>
      <c r="M48" s="92">
        <f>474/202.8*1000</f>
        <v>2337.2781065088757</v>
      </c>
      <c r="N48" s="33"/>
      <c r="O48" s="58"/>
    </row>
    <row r="49" spans="2:15" s="59" customFormat="1" ht="18.95" hidden="1" customHeight="1" outlineLevel="1" x14ac:dyDescent="0.2">
      <c r="B49" s="41">
        <v>2003</v>
      </c>
      <c r="C49" s="47">
        <f>(15339.257)/(3158.82852)*1000</f>
        <v>4855.995475183312</v>
      </c>
      <c r="D49" s="43">
        <f>(57947.146)/(12253.7611)*1000</f>
        <v>4728.9273494976169</v>
      </c>
      <c r="E49" s="48">
        <f>+(C49+D49)/2</f>
        <v>4792.4614123404644</v>
      </c>
      <c r="F49" s="47">
        <f>(2148.445)/(555.53571)*1000</f>
        <v>3867.339149089084</v>
      </c>
      <c r="G49" s="42">
        <f>+(6346.3)/(2564.3581)*1000</f>
        <v>2474.8103628740464</v>
      </c>
      <c r="H49" s="43">
        <f>(4321.4)/(8729.3238)*1000</f>
        <v>495.04407202766379</v>
      </c>
      <c r="I49" s="43">
        <f>(124.1801)/(166.961)*1000</f>
        <v>743.76710728852834</v>
      </c>
      <c r="J49" s="43">
        <f>(286.196)/(165.33828)*1000</f>
        <v>1730.9724039708169</v>
      </c>
      <c r="K49" s="42">
        <f>+(75856.7)/(494.5721)*1000</f>
        <v>153378.44573116844</v>
      </c>
      <c r="L49" s="92">
        <f>+(71841.482)/(6289.07)*1000000</f>
        <v>11423228.235653285</v>
      </c>
      <c r="M49" s="92">
        <f>(1435.9)/(384.3469)*1000</f>
        <v>3735.9479158021049</v>
      </c>
      <c r="N49" s="61"/>
      <c r="O49" s="58"/>
    </row>
    <row r="50" spans="2:15" s="59" customFormat="1" ht="18.95" hidden="1" customHeight="1" outlineLevel="1" x14ac:dyDescent="0.2">
      <c r="B50" s="41">
        <v>2004</v>
      </c>
      <c r="C50" s="47">
        <f>(30741.8)/(3760.1878)*1000</f>
        <v>8175.602293055681</v>
      </c>
      <c r="D50" s="43">
        <f>(114.61)/(13876.5998)*1000000</f>
        <v>8259.2278837644353</v>
      </c>
      <c r="E50" s="48">
        <f>+(C50+D50)/2</f>
        <v>8217.4150884100582</v>
      </c>
      <c r="F50" s="47">
        <f>(2554.3/507.7801)*1000</f>
        <v>5030.3271041933313</v>
      </c>
      <c r="G50" s="42">
        <f>+(9246)/(3162.1301)*1000</f>
        <v>2923.9783650900386</v>
      </c>
      <c r="H50" s="43">
        <f>(9312.6)/(10990.3137)*1000</f>
        <v>847.34614991017042</v>
      </c>
      <c r="I50" s="43">
        <f>(151.6435)/(146.4112)*1000</f>
        <v>1035.7370201186793</v>
      </c>
      <c r="J50" s="43">
        <f>(354.5)/(123.4012)*1000</f>
        <v>2872.7435389607231</v>
      </c>
      <c r="K50" s="46">
        <f>+(91224.1)/(434.54)*1000</f>
        <v>209932.57237538547</v>
      </c>
      <c r="L50" s="92">
        <f>+(33692.2)/(2576.564)*1000000</f>
        <v>13076407.18414136</v>
      </c>
      <c r="M50" s="92">
        <f>(2049.68)/(434.73)*1000</f>
        <v>4714.8344949738912</v>
      </c>
      <c r="N50" s="61"/>
      <c r="O50" s="58"/>
    </row>
    <row r="51" spans="2:15" s="59" customFormat="1" ht="18.95" hidden="1" customHeight="1" outlineLevel="1" x14ac:dyDescent="0.2">
      <c r="B51" s="41">
        <v>2005</v>
      </c>
      <c r="C51" s="47">
        <v>7477.7533499360725</v>
      </c>
      <c r="D51" s="43">
        <v>7523.5353167872927</v>
      </c>
      <c r="E51" s="48">
        <v>7500.6443333616826</v>
      </c>
      <c r="F51" s="42">
        <v>11098.652755253801</v>
      </c>
      <c r="G51" s="42">
        <v>3404.3963747658076</v>
      </c>
      <c r="H51" s="42">
        <v>988.22521767557646</v>
      </c>
      <c r="I51" s="42">
        <v>1327.4546112960072</v>
      </c>
      <c r="J51" s="42">
        <v>3768.1034284266998</v>
      </c>
      <c r="K51" s="42">
        <v>231258.88868858042</v>
      </c>
      <c r="L51" s="92">
        <v>14501246.832575388</v>
      </c>
      <c r="M51" s="92">
        <v>3929.810049019608</v>
      </c>
      <c r="N51" s="61"/>
      <c r="O51" s="58"/>
    </row>
    <row r="52" spans="2:15" s="59" customFormat="1" ht="18.95" hidden="1" customHeight="1" outlineLevel="1" x14ac:dyDescent="0.2">
      <c r="B52" s="41">
        <v>2006</v>
      </c>
      <c r="C52" s="47">
        <f>+C174</f>
        <v>8405.6288047147864</v>
      </c>
      <c r="D52" s="43">
        <f t="shared" ref="D52:M52" si="6">+D174</f>
        <v>8426.8787481001909</v>
      </c>
      <c r="E52" s="43">
        <f t="shared" si="6"/>
        <v>8416.2537764074877</v>
      </c>
      <c r="F52" s="47">
        <f t="shared" si="6"/>
        <v>14979.843737397159</v>
      </c>
      <c r="G52" s="43">
        <f t="shared" si="6"/>
        <v>4967.832529346204</v>
      </c>
      <c r="H52" s="43">
        <f t="shared" si="6"/>
        <v>1204.9463333792303</v>
      </c>
      <c r="I52" s="43">
        <f t="shared" si="6"/>
        <v>3031.0668488103815</v>
      </c>
      <c r="J52" s="43">
        <f t="shared" si="6"/>
        <v>6567.3076113165444</v>
      </c>
      <c r="K52" s="43">
        <f t="shared" si="6"/>
        <v>358524.79624491872</v>
      </c>
      <c r="L52" s="62">
        <f t="shared" si="6"/>
        <v>19141250.902671658</v>
      </c>
      <c r="M52" s="62">
        <f t="shared" si="6"/>
        <v>3550.6240139349443</v>
      </c>
      <c r="N52" s="61"/>
      <c r="O52" s="58"/>
    </row>
    <row r="53" spans="2:15" s="59" customFormat="1" ht="15.95" hidden="1" customHeight="1" outlineLevel="1" x14ac:dyDescent="0.2">
      <c r="B53" s="1"/>
      <c r="C53" s="1"/>
      <c r="D53" s="14"/>
      <c r="E53" s="8"/>
      <c r="F53" s="14"/>
      <c r="G53" s="14"/>
      <c r="H53" s="14"/>
      <c r="I53" s="14"/>
      <c r="J53" s="14"/>
      <c r="K53" s="14"/>
      <c r="L53" s="91"/>
      <c r="M53" s="91"/>
      <c r="N53" s="33"/>
      <c r="O53" s="58"/>
    </row>
    <row r="54" spans="2:15" s="59" customFormat="1" ht="18.95" hidden="1" customHeight="1" outlineLevel="1" x14ac:dyDescent="0.2">
      <c r="B54" s="17" t="s">
        <v>55</v>
      </c>
      <c r="C54" s="1">
        <v>5442.4871362534641</v>
      </c>
      <c r="D54" s="14">
        <v>5637.8531982815002</v>
      </c>
      <c r="E54" s="8">
        <v>5639.4716024444433</v>
      </c>
      <c r="F54" s="14">
        <v>3750.9887401978681</v>
      </c>
      <c r="G54" s="14">
        <v>1389.2143953294944</v>
      </c>
      <c r="H54" s="14">
        <v>578.68248141151491</v>
      </c>
      <c r="I54" s="14">
        <v>1017.0070869851138</v>
      </c>
      <c r="J54" s="14">
        <v>1514.8809523809523</v>
      </c>
      <c r="K54" s="14">
        <v>174610.5758459834</v>
      </c>
      <c r="L54" s="91">
        <v>9338169.5957895424</v>
      </c>
      <c r="M54" s="91">
        <v>3780.7407594652286</v>
      </c>
      <c r="N54" s="33"/>
      <c r="O54" s="58"/>
    </row>
    <row r="55" spans="2:15" s="59" customFormat="1" ht="18.95" hidden="1" customHeight="1" outlineLevel="1" x14ac:dyDescent="0.2">
      <c r="B55" s="11" t="s">
        <v>31</v>
      </c>
      <c r="C55" s="18">
        <v>5298.9690721649486</v>
      </c>
      <c r="D55" s="19">
        <v>5262.4854819976772</v>
      </c>
      <c r="E55" s="29">
        <v>5266.1795407098125</v>
      </c>
      <c r="F55" s="19">
        <v>3964.2857142857142</v>
      </c>
      <c r="G55" s="19">
        <v>1433.9622641509434</v>
      </c>
      <c r="H55" s="19">
        <v>542.85714285714289</v>
      </c>
      <c r="I55" s="19">
        <v>1141.7665022316185</v>
      </c>
      <c r="J55" s="20"/>
      <c r="K55" s="19">
        <v>172468.75</v>
      </c>
      <c r="L55" s="21">
        <v>9214634.1463414636</v>
      </c>
      <c r="M55" s="21">
        <v>2833.3333333333335</v>
      </c>
      <c r="N55" s="33"/>
      <c r="O55" s="58"/>
    </row>
    <row r="56" spans="2:15" s="59" customFormat="1" ht="18.95" hidden="1" customHeight="1" outlineLevel="1" x14ac:dyDescent="0.2">
      <c r="B56" s="11" t="s">
        <v>32</v>
      </c>
      <c r="C56" s="18">
        <v>5172.6618705035971</v>
      </c>
      <c r="D56" s="19">
        <v>5170.4180064308684</v>
      </c>
      <c r="E56" s="29">
        <v>5171.5399384672328</v>
      </c>
      <c r="F56" s="19">
        <v>3904.7619047619046</v>
      </c>
      <c r="G56" s="19">
        <v>1456.5701559020044</v>
      </c>
      <c r="H56" s="19">
        <v>790.28340080971657</v>
      </c>
      <c r="I56" s="19">
        <v>1024.5737211634905</v>
      </c>
      <c r="J56" s="20"/>
      <c r="K56" s="19">
        <v>214607.14285714287</v>
      </c>
      <c r="L56" s="21">
        <v>9798013.2450331114</v>
      </c>
      <c r="M56" s="21">
        <v>4000</v>
      </c>
      <c r="N56" s="33"/>
      <c r="O56" s="58"/>
    </row>
    <row r="57" spans="2:15" s="59" customFormat="1" ht="18.95" hidden="1" customHeight="1" outlineLevel="1" x14ac:dyDescent="0.2">
      <c r="B57" s="11" t="s">
        <v>33</v>
      </c>
      <c r="C57" s="47">
        <v>5319.7278911564626</v>
      </c>
      <c r="D57" s="43">
        <v>5332.9383886255928</v>
      </c>
      <c r="E57" s="48">
        <v>5633.7033299697277</v>
      </c>
      <c r="F57" s="43">
        <v>3964.9122807017543</v>
      </c>
      <c r="G57" s="43">
        <v>1431.8766066838045</v>
      </c>
      <c r="H57" s="43">
        <v>745.34161490683232</v>
      </c>
      <c r="I57" s="43">
        <v>1030.8047440897874</v>
      </c>
      <c r="J57" s="62">
        <v>1714.2857142857142</v>
      </c>
      <c r="K57" s="43">
        <v>185060.60606060605</v>
      </c>
      <c r="L57" s="21">
        <v>9502198.7686895337</v>
      </c>
      <c r="M57" s="62">
        <v>4305.5555555555557</v>
      </c>
      <c r="N57" s="33"/>
      <c r="O57" s="58"/>
    </row>
    <row r="58" spans="2:15" s="59" customFormat="1" ht="18.95" hidden="1" customHeight="1" outlineLevel="1" x14ac:dyDescent="0.2">
      <c r="B58" s="11" t="s">
        <v>34</v>
      </c>
      <c r="C58" s="47">
        <v>5538.4615384615381</v>
      </c>
      <c r="D58" s="43">
        <v>5574.3801652892562</v>
      </c>
      <c r="E58" s="48">
        <v>5570.5069124423962</v>
      </c>
      <c r="F58" s="43">
        <v>3964.2857142857142</v>
      </c>
      <c r="G58" s="43">
        <v>1421.5938303341902</v>
      </c>
      <c r="H58" s="43">
        <v>578.9473684210526</v>
      </c>
      <c r="I58" s="43">
        <v>995.44873842222933</v>
      </c>
      <c r="J58" s="20"/>
      <c r="K58" s="43">
        <v>192685.71428571429</v>
      </c>
      <c r="L58" s="21">
        <v>8271000</v>
      </c>
      <c r="M58" s="62">
        <v>2813.953488372093</v>
      </c>
      <c r="N58" s="33"/>
      <c r="O58" s="58"/>
    </row>
    <row r="59" spans="2:15" s="59" customFormat="1" ht="18.95" hidden="1" customHeight="1" outlineLevel="1" x14ac:dyDescent="0.2">
      <c r="B59" s="11" t="s">
        <v>35</v>
      </c>
      <c r="C59" s="47">
        <v>5767.1232876712329</v>
      </c>
      <c r="D59" s="43">
        <v>5795.5346650998827</v>
      </c>
      <c r="E59" s="48">
        <v>5793.2900432900433</v>
      </c>
      <c r="F59" s="43">
        <v>4220.3389830508477</v>
      </c>
      <c r="G59" s="43">
        <v>1469.1943127962086</v>
      </c>
      <c r="H59" s="43">
        <v>584.11703239289443</v>
      </c>
      <c r="I59" s="43">
        <v>1052.0703933747411</v>
      </c>
      <c r="J59" s="21">
        <v>1750</v>
      </c>
      <c r="K59" s="43">
        <v>195680.85106382979</v>
      </c>
      <c r="L59" s="21">
        <v>9562624.254473161</v>
      </c>
      <c r="M59" s="100"/>
      <c r="N59" s="33"/>
      <c r="O59" s="58"/>
    </row>
    <row r="60" spans="2:15" s="59" customFormat="1" ht="18.95" hidden="1" customHeight="1" outlineLevel="1" x14ac:dyDescent="0.2">
      <c r="B60" s="11" t="s">
        <v>36</v>
      </c>
      <c r="C60" s="47">
        <v>5640.2877697841723</v>
      </c>
      <c r="D60" s="43">
        <v>6220.9450830140486</v>
      </c>
      <c r="E60" s="48">
        <v>6133.4056399132323</v>
      </c>
      <c r="F60" s="43">
        <v>3285.7142857142858</v>
      </c>
      <c r="G60" s="43">
        <v>1464.9122807017543</v>
      </c>
      <c r="H60" s="43">
        <v>558.74807593637763</v>
      </c>
      <c r="I60" s="43">
        <v>1018.8081365634264</v>
      </c>
      <c r="J60" s="20"/>
      <c r="K60" s="43">
        <v>167468.75</v>
      </c>
      <c r="L60" s="21">
        <v>9409924.4875943903</v>
      </c>
      <c r="M60" s="62">
        <v>3000</v>
      </c>
      <c r="N60" s="61"/>
      <c r="O60" s="58"/>
    </row>
    <row r="61" spans="2:15" s="59" customFormat="1" ht="18.95" hidden="1" customHeight="1" outlineLevel="1" x14ac:dyDescent="0.2">
      <c r="B61" s="11" t="s">
        <v>37</v>
      </c>
      <c r="C61" s="47">
        <v>5724.63768115942</v>
      </c>
      <c r="D61" s="43">
        <v>5718.6742118027487</v>
      </c>
      <c r="E61" s="48">
        <v>5719.2727272727279</v>
      </c>
      <c r="F61" s="43">
        <v>3727.272727272727</v>
      </c>
      <c r="G61" s="43">
        <v>1427.2997032640949</v>
      </c>
      <c r="H61" s="43">
        <v>546.58385093167703</v>
      </c>
      <c r="I61" s="43">
        <v>1002.1536252692032</v>
      </c>
      <c r="J61" s="20"/>
      <c r="K61" s="43">
        <v>181357.14285714287</v>
      </c>
      <c r="L61" s="21">
        <v>9427359.490986215</v>
      </c>
      <c r="M61" s="62">
        <v>5160</v>
      </c>
      <c r="N61" s="61"/>
      <c r="O61" s="58"/>
    </row>
    <row r="62" spans="2:15" s="59" customFormat="1" ht="18.95" hidden="1" customHeight="1" outlineLevel="1" x14ac:dyDescent="0.2">
      <c r="B62" s="11" t="s">
        <v>38</v>
      </c>
      <c r="C62" s="47">
        <v>5232.7586206896549</v>
      </c>
      <c r="D62" s="43">
        <v>6127.8106508875744</v>
      </c>
      <c r="E62" s="48">
        <v>6019.7710718002081</v>
      </c>
      <c r="F62" s="43">
        <v>3393.4426229508194</v>
      </c>
      <c r="G62" s="43">
        <v>1401.2738853503186</v>
      </c>
      <c r="H62" s="43">
        <v>551.25523012552298</v>
      </c>
      <c r="I62" s="43">
        <v>1046.0466525295365</v>
      </c>
      <c r="J62" s="20"/>
      <c r="K62" s="43">
        <v>170961.53846153847</v>
      </c>
      <c r="L62" s="21">
        <v>9276190.4761904757</v>
      </c>
      <c r="M62" s="62">
        <v>1875</v>
      </c>
      <c r="N62" s="61"/>
      <c r="O62" s="58"/>
    </row>
    <row r="63" spans="2:15" s="59" customFormat="1" ht="18.95" hidden="1" customHeight="1" outlineLevel="1" x14ac:dyDescent="0.2">
      <c r="B63" s="11" t="s">
        <v>39</v>
      </c>
      <c r="C63" s="47">
        <v>5576.6423357664235</v>
      </c>
      <c r="D63" s="43">
        <v>5387.9849812265329</v>
      </c>
      <c r="E63" s="48">
        <v>5415.5982905982901</v>
      </c>
      <c r="F63" s="43">
        <v>3800</v>
      </c>
      <c r="G63" s="43">
        <v>1352.2167487684728</v>
      </c>
      <c r="H63" s="43">
        <v>549.68666069829897</v>
      </c>
      <c r="I63" s="43">
        <v>1014.0649899535786</v>
      </c>
      <c r="J63" s="20"/>
      <c r="K63" s="43">
        <v>137222.22222222222</v>
      </c>
      <c r="L63" s="21">
        <v>9154010.6951871645</v>
      </c>
      <c r="M63" s="62">
        <v>5000</v>
      </c>
      <c r="N63" s="61"/>
      <c r="O63" s="58"/>
    </row>
    <row r="64" spans="2:15" s="59" customFormat="1" ht="18.95" hidden="1" customHeight="1" outlineLevel="1" x14ac:dyDescent="0.2">
      <c r="B64" s="11" t="s">
        <v>40</v>
      </c>
      <c r="C64" s="47">
        <v>5388.8888888888896</v>
      </c>
      <c r="D64" s="43">
        <v>5397.7695167286247</v>
      </c>
      <c r="E64" s="48">
        <v>5396.5702036441589</v>
      </c>
      <c r="F64" s="43">
        <v>3763.6363636363635</v>
      </c>
      <c r="G64" s="43">
        <v>1311.4119922630559</v>
      </c>
      <c r="H64" s="43">
        <v>505.34499514091351</v>
      </c>
      <c r="I64" s="43">
        <v>966.95347597654768</v>
      </c>
      <c r="J64" s="22">
        <v>1666.6666666666667</v>
      </c>
      <c r="K64" s="43">
        <v>163444.44444444444</v>
      </c>
      <c r="L64" s="21">
        <v>9489678.8990825694</v>
      </c>
      <c r="M64" s="62">
        <v>3869.5652173913045</v>
      </c>
      <c r="N64" s="61"/>
      <c r="O64" s="58"/>
    </row>
    <row r="65" spans="2:17" s="59" customFormat="1" ht="18.95" hidden="1" customHeight="1" outlineLevel="1" x14ac:dyDescent="0.2">
      <c r="B65" s="11" t="s">
        <v>41</v>
      </c>
      <c r="C65" s="47">
        <v>6196.0784313725489</v>
      </c>
      <c r="D65" s="43">
        <v>6270.8018154311649</v>
      </c>
      <c r="E65" s="48">
        <v>6265.4494382022476</v>
      </c>
      <c r="F65" s="43">
        <v>3237.5</v>
      </c>
      <c r="G65" s="43">
        <v>1130.057803468208</v>
      </c>
      <c r="H65" s="43">
        <v>484.23707440100884</v>
      </c>
      <c r="I65" s="43">
        <v>977.24488009802201</v>
      </c>
      <c r="J65" s="20"/>
      <c r="K65" s="43">
        <v>157941.17647058822</v>
      </c>
      <c r="L65" s="21">
        <v>9439809.2967818826</v>
      </c>
      <c r="M65" s="62">
        <v>4950</v>
      </c>
      <c r="N65" s="61"/>
      <c r="O65" s="58"/>
    </row>
    <row r="66" spans="2:17" s="59" customFormat="1" ht="18.95" hidden="1" customHeight="1" outlineLevel="1" x14ac:dyDescent="0.2">
      <c r="B66" s="11" t="s">
        <v>42</v>
      </c>
      <c r="C66" s="47">
        <v>4453.6082474226805</v>
      </c>
      <c r="D66" s="43">
        <v>5394.4954128440368</v>
      </c>
      <c r="E66" s="48">
        <v>5288.3720930232557</v>
      </c>
      <c r="F66" s="43">
        <v>3785.7142857142858</v>
      </c>
      <c r="G66" s="43">
        <v>1370.2031602708805</v>
      </c>
      <c r="H66" s="43">
        <v>506.7873303167421</v>
      </c>
      <c r="I66" s="43">
        <v>934.14918414918418</v>
      </c>
      <c r="J66" s="21">
        <v>928.57142857142856</v>
      </c>
      <c r="K66" s="43">
        <v>156428.57142857142</v>
      </c>
      <c r="L66" s="21">
        <v>9512591.3891145401</v>
      </c>
      <c r="M66" s="62"/>
      <c r="N66" s="61"/>
      <c r="O66" s="58"/>
    </row>
    <row r="67" spans="2:17" s="59" customFormat="1" ht="18.95" hidden="1" customHeight="1" outlineLevel="1" x14ac:dyDescent="0.2">
      <c r="B67" s="11"/>
      <c r="C67" s="47"/>
      <c r="D67" s="43"/>
      <c r="E67" s="48"/>
      <c r="F67" s="43"/>
      <c r="G67" s="43"/>
      <c r="H67" s="43"/>
      <c r="I67" s="43"/>
      <c r="J67" s="20"/>
      <c r="K67" s="43"/>
      <c r="L67" s="21"/>
      <c r="M67" s="62"/>
      <c r="N67" s="61"/>
      <c r="O67" s="58"/>
    </row>
    <row r="68" spans="2:17" s="59" customFormat="1" ht="18.95" hidden="1" customHeight="1" outlineLevel="1" x14ac:dyDescent="0.2">
      <c r="B68" s="17">
        <v>1999</v>
      </c>
      <c r="C68" s="47">
        <v>5335.2421134904462</v>
      </c>
      <c r="D68" s="43">
        <v>5373.3322154947873</v>
      </c>
      <c r="E68" s="48">
        <v>5354.2871644926172</v>
      </c>
      <c r="F68" s="43">
        <v>3246.4555242907645</v>
      </c>
      <c r="G68" s="43">
        <v>1144.8574272322051</v>
      </c>
      <c r="H68" s="43">
        <v>505.81051808264652</v>
      </c>
      <c r="I68" s="43">
        <v>1061.7211360140907</v>
      </c>
      <c r="J68" s="20">
        <v>918.08429591172023</v>
      </c>
      <c r="K68" s="43">
        <v>157384.81396038432</v>
      </c>
      <c r="L68" s="21">
        <v>8961979.558521593</v>
      </c>
      <c r="M68" s="85">
        <v>2797.3599240265908</v>
      </c>
      <c r="N68" s="61"/>
      <c r="O68" s="58"/>
    </row>
    <row r="69" spans="2:17" s="59" customFormat="1" ht="18.95" hidden="1" customHeight="1" outlineLevel="1" x14ac:dyDescent="0.2">
      <c r="B69" s="11" t="s">
        <v>31</v>
      </c>
      <c r="C69" s="47">
        <v>5095.5631399317408</v>
      </c>
      <c r="D69" s="43">
        <v>5113.5646687697163</v>
      </c>
      <c r="E69" s="48">
        <v>5104.563904350729</v>
      </c>
      <c r="F69" s="43">
        <v>3162.7906976744184</v>
      </c>
      <c r="G69" s="43">
        <v>1221.8717139852786</v>
      </c>
      <c r="H69" s="43">
        <v>497.47048903878584</v>
      </c>
      <c r="I69" s="43">
        <v>936.09876543209884</v>
      </c>
      <c r="J69" s="21">
        <v>700</v>
      </c>
      <c r="K69" s="43">
        <v>136181.81818181818</v>
      </c>
      <c r="L69" s="21">
        <v>9284461.1528822035</v>
      </c>
      <c r="M69" s="85"/>
      <c r="N69" s="61"/>
      <c r="O69" s="58"/>
      <c r="P69" s="63"/>
      <c r="Q69" s="63"/>
    </row>
    <row r="70" spans="2:17" s="59" customFormat="1" ht="18.95" hidden="1" customHeight="1" outlineLevel="1" x14ac:dyDescent="0.2">
      <c r="B70" s="11" t="s">
        <v>32</v>
      </c>
      <c r="C70" s="47">
        <v>5183.9080459770112</v>
      </c>
      <c r="D70" s="43">
        <v>5154.166666666667</v>
      </c>
      <c r="E70" s="48">
        <v>5169.0373563218391</v>
      </c>
      <c r="F70" s="43">
        <v>3142.8571428571427</v>
      </c>
      <c r="G70" s="43">
        <v>1246.7532467532467</v>
      </c>
      <c r="H70" s="43">
        <v>496.13402061855669</v>
      </c>
      <c r="I70" s="43">
        <v>971.31353799698036</v>
      </c>
      <c r="J70" s="21">
        <v>700</v>
      </c>
      <c r="K70" s="43">
        <v>170325.17482517482</v>
      </c>
      <c r="L70" s="21">
        <v>9231321.8390804604</v>
      </c>
      <c r="M70" s="62"/>
      <c r="N70" s="61"/>
      <c r="O70" s="58"/>
      <c r="P70" s="63"/>
      <c r="Q70" s="63"/>
    </row>
    <row r="71" spans="2:17" s="59" customFormat="1" ht="18.95" hidden="1" customHeight="1" outlineLevel="1" x14ac:dyDescent="0.2">
      <c r="B71" s="11" t="s">
        <v>33</v>
      </c>
      <c r="C71" s="47">
        <v>5351.0638297872347</v>
      </c>
      <c r="D71" s="43">
        <v>5349.9591169255928</v>
      </c>
      <c r="E71" s="48">
        <v>5350.5114733564133</v>
      </c>
      <c r="F71" s="42">
        <v>3261.9047619047619</v>
      </c>
      <c r="G71" s="42">
        <v>1266.304347826087</v>
      </c>
      <c r="H71" s="42">
        <v>539.31691818903892</v>
      </c>
      <c r="I71" s="42">
        <v>991.63910900355643</v>
      </c>
      <c r="J71" s="42"/>
      <c r="K71" s="42">
        <v>174301.33928571432</v>
      </c>
      <c r="L71" s="92">
        <v>9263326.2260127943</v>
      </c>
      <c r="M71" s="92"/>
      <c r="N71" s="61"/>
      <c r="O71" s="58"/>
      <c r="P71" s="63"/>
      <c r="Q71" s="63"/>
    </row>
    <row r="72" spans="2:17" s="59" customFormat="1" ht="18.95" hidden="1" customHeight="1" outlineLevel="1" x14ac:dyDescent="0.2">
      <c r="B72" s="11" t="s">
        <v>34</v>
      </c>
      <c r="C72" s="47">
        <v>5325.2032520325201</v>
      </c>
      <c r="D72" s="43">
        <v>5325.4716981132078</v>
      </c>
      <c r="E72" s="48">
        <v>5325.3374750728635</v>
      </c>
      <c r="F72" s="42">
        <v>2875</v>
      </c>
      <c r="G72" s="42">
        <v>1256.4102564102564</v>
      </c>
      <c r="H72" s="42">
        <v>507.69230769230768</v>
      </c>
      <c r="I72" s="42">
        <v>1038.8067946416243</v>
      </c>
      <c r="J72" s="42">
        <v>700</v>
      </c>
      <c r="K72" s="42">
        <v>124155.42521994133</v>
      </c>
      <c r="L72" s="92">
        <v>9061128.5266457666</v>
      </c>
      <c r="M72" s="92"/>
      <c r="N72" s="61"/>
      <c r="O72" s="58"/>
      <c r="P72" s="63"/>
      <c r="Q72" s="63"/>
    </row>
    <row r="73" spans="2:17" s="59" customFormat="1" ht="18.95" hidden="1" customHeight="1" outlineLevel="1" x14ac:dyDescent="0.2">
      <c r="B73" s="11" t="s">
        <v>35</v>
      </c>
      <c r="C73" s="47">
        <v>5571.2</v>
      </c>
      <c r="D73" s="43">
        <v>5521.9347581552311</v>
      </c>
      <c r="E73" s="48">
        <v>5546.5673790776154</v>
      </c>
      <c r="F73" s="42">
        <v>3219.5121951219512</v>
      </c>
      <c r="G73" s="42">
        <v>860.46511627906978</v>
      </c>
      <c r="H73" s="42">
        <v>529.2439372325249</v>
      </c>
      <c r="I73" s="42">
        <v>1047.0739000427168</v>
      </c>
      <c r="J73" s="42">
        <v>982.45614035087715</v>
      </c>
      <c r="K73" s="42">
        <v>170990.625</v>
      </c>
      <c r="L73" s="92">
        <v>9090620.0317965038</v>
      </c>
      <c r="M73" s="92">
        <v>4440</v>
      </c>
      <c r="N73" s="61"/>
      <c r="O73" s="58"/>
      <c r="P73" s="63"/>
      <c r="Q73" s="63"/>
    </row>
    <row r="74" spans="2:17" s="59" customFormat="1" ht="18.95" hidden="1" customHeight="1" outlineLevel="1" x14ac:dyDescent="0.2">
      <c r="B74" s="11" t="s">
        <v>58</v>
      </c>
      <c r="C74" s="47">
        <v>5426.5809217577707</v>
      </c>
      <c r="D74" s="43">
        <v>5460.1593625498008</v>
      </c>
      <c r="E74" s="48">
        <v>5443.3701421537862</v>
      </c>
      <c r="F74" s="42">
        <v>3285.7142857142858</v>
      </c>
      <c r="G74" s="42">
        <v>1409.2009685230025</v>
      </c>
      <c r="H74" s="42">
        <v>529.97601918465227</v>
      </c>
      <c r="I74" s="42">
        <v>1020.440953316076</v>
      </c>
      <c r="J74" s="42">
        <v>866.66666666666674</v>
      </c>
      <c r="K74" s="42">
        <v>157438.40579710144</v>
      </c>
      <c r="L74" s="92">
        <v>8588400.3741814774</v>
      </c>
      <c r="M74" s="92"/>
      <c r="N74" s="61"/>
      <c r="O74" s="58"/>
      <c r="P74" s="63"/>
      <c r="Q74" s="63"/>
    </row>
    <row r="75" spans="2:17" s="59" customFormat="1" ht="18.95" hidden="1" customHeight="1" outlineLevel="1" x14ac:dyDescent="0.2">
      <c r="B75" s="11" t="s">
        <v>59</v>
      </c>
      <c r="C75" s="47">
        <v>5216.2162162162158</v>
      </c>
      <c r="D75" s="43">
        <v>5271.9486081370451</v>
      </c>
      <c r="E75" s="48">
        <v>5244.0824121766309</v>
      </c>
      <c r="F75" s="42">
        <v>2705.8823529411766</v>
      </c>
      <c r="G75" s="42">
        <v>1177.8656126482215</v>
      </c>
      <c r="H75" s="42">
        <v>507.00636942675158</v>
      </c>
      <c r="I75" s="42">
        <v>1031.668398850645</v>
      </c>
      <c r="J75" s="42">
        <v>1312.5</v>
      </c>
      <c r="K75" s="42">
        <v>163621.62162162163</v>
      </c>
      <c r="L75" s="92">
        <v>8325318.2461103257</v>
      </c>
      <c r="M75" s="92">
        <v>851.85185185185185</v>
      </c>
      <c r="N75" s="61"/>
      <c r="O75" s="58"/>
      <c r="P75" s="63"/>
      <c r="Q75" s="63"/>
    </row>
    <row r="76" spans="2:17" s="59" customFormat="1" ht="18.95" hidden="1" customHeight="1" outlineLevel="1" x14ac:dyDescent="0.2">
      <c r="B76" s="11" t="s">
        <v>60</v>
      </c>
      <c r="C76" s="47">
        <v>5231.5789473684208</v>
      </c>
      <c r="D76" s="43">
        <v>5195.0394588500558</v>
      </c>
      <c r="E76" s="48">
        <v>5213.3092031092383</v>
      </c>
      <c r="F76" s="42">
        <v>3267.8571428571427</v>
      </c>
      <c r="G76" s="42">
        <v>984.49612403100775</v>
      </c>
      <c r="H76" s="42">
        <v>478.38616714697406</v>
      </c>
      <c r="I76" s="42">
        <v>1160.2698513993982</v>
      </c>
      <c r="J76" s="42">
        <v>761.90476190476181</v>
      </c>
      <c r="K76" s="42">
        <v>168710.52631578947</v>
      </c>
      <c r="L76" s="92">
        <v>8204415.8502705088</v>
      </c>
      <c r="M76" s="92"/>
      <c r="N76" s="61"/>
      <c r="O76" s="58"/>
      <c r="P76" s="63"/>
      <c r="Q76" s="63"/>
    </row>
    <row r="77" spans="2:17" s="59" customFormat="1" ht="18.95" hidden="1" customHeight="1" outlineLevel="1" x14ac:dyDescent="0.2">
      <c r="B77" s="11" t="s">
        <v>61</v>
      </c>
      <c r="C77" s="47">
        <v>5256.7567567567567</v>
      </c>
      <c r="D77" s="43">
        <v>5258.1280788177337</v>
      </c>
      <c r="E77" s="48">
        <v>5257.4424177872452</v>
      </c>
      <c r="F77" s="42">
        <v>3147.0588235294117</v>
      </c>
      <c r="G77" s="42">
        <v>1282.9268292682927</v>
      </c>
      <c r="H77" s="42">
        <v>508.58369098712444</v>
      </c>
      <c r="I77" s="42">
        <v>1067.2367170942046</v>
      </c>
      <c r="J77" s="42">
        <v>806.45161290322574</v>
      </c>
      <c r="K77" s="42">
        <v>123520.83333333333</v>
      </c>
      <c r="L77" s="92">
        <v>8233680.2270577122</v>
      </c>
      <c r="M77" s="92">
        <v>4800</v>
      </c>
      <c r="N77" s="61"/>
      <c r="O77" s="58"/>
      <c r="P77" s="63"/>
      <c r="Q77" s="63"/>
    </row>
    <row r="78" spans="2:17" s="59" customFormat="1" ht="18.95" hidden="1" customHeight="1" outlineLevel="1" x14ac:dyDescent="0.2">
      <c r="B78" s="11" t="s">
        <v>62</v>
      </c>
      <c r="C78" s="47">
        <v>5368.4210526315792</v>
      </c>
      <c r="D78" s="43">
        <v>5351.1312217194572</v>
      </c>
      <c r="E78" s="48">
        <v>5359.7761371755187</v>
      </c>
      <c r="F78" s="42">
        <v>3714.2857142857142</v>
      </c>
      <c r="G78" s="42">
        <v>1368.6534216335542</v>
      </c>
      <c r="H78" s="42">
        <v>507.04225352112672</v>
      </c>
      <c r="I78" s="42">
        <v>1167.7846346480635</v>
      </c>
      <c r="J78" s="42">
        <v>1454.5454545454545</v>
      </c>
      <c r="K78" s="42">
        <v>165305.55555555553</v>
      </c>
      <c r="L78" s="92">
        <v>9479192.9382093307</v>
      </c>
      <c r="M78" s="92">
        <v>2000</v>
      </c>
      <c r="N78" s="61"/>
      <c r="O78" s="58"/>
      <c r="P78" s="63"/>
      <c r="Q78" s="63"/>
    </row>
    <row r="79" spans="2:17" s="59" customFormat="1" ht="18.95" hidden="1" customHeight="1" outlineLevel="1" x14ac:dyDescent="0.2">
      <c r="B79" s="11" t="s">
        <v>63</v>
      </c>
      <c r="C79" s="47">
        <v>5231.7073170731701</v>
      </c>
      <c r="D79" s="43">
        <v>5663.0067567567567</v>
      </c>
      <c r="E79" s="48">
        <v>5447.3570369149638</v>
      </c>
      <c r="F79" s="42">
        <v>3317.4603174603176</v>
      </c>
      <c r="G79" s="42">
        <v>825.39682539682531</v>
      </c>
      <c r="H79" s="42">
        <v>484.84848484848487</v>
      </c>
      <c r="I79" s="42">
        <v>1143.9592230334756</v>
      </c>
      <c r="J79" s="42">
        <v>829.78723404255322</v>
      </c>
      <c r="K79" s="42">
        <v>167310.34482758623</v>
      </c>
      <c r="L79" s="92">
        <v>9586040.9145607706</v>
      </c>
      <c r="M79" s="92">
        <v>2692.3076923076924</v>
      </c>
      <c r="N79" s="61"/>
      <c r="O79" s="58"/>
      <c r="P79" s="63"/>
      <c r="Q79" s="63"/>
    </row>
    <row r="80" spans="2:17" s="59" customFormat="1" ht="18.95" hidden="1" customHeight="1" outlineLevel="1" x14ac:dyDescent="0.2">
      <c r="B80" s="11" t="s">
        <v>64</v>
      </c>
      <c r="C80" s="47">
        <v>5764.7058823529414</v>
      </c>
      <c r="D80" s="43">
        <v>5815.4761904761908</v>
      </c>
      <c r="E80" s="48">
        <v>5790.0910364145657</v>
      </c>
      <c r="F80" s="42">
        <v>3857.1428571428573</v>
      </c>
      <c r="G80" s="42">
        <v>837.94466403162062</v>
      </c>
      <c r="H80" s="42">
        <v>484.02555910543134</v>
      </c>
      <c r="I80" s="42">
        <v>1164.3617467102506</v>
      </c>
      <c r="J80" s="42">
        <v>984.61538461538464</v>
      </c>
      <c r="K80" s="42">
        <v>166756.09756097561</v>
      </c>
      <c r="L80" s="92">
        <v>9195848.375451263</v>
      </c>
      <c r="M80" s="92">
        <v>2000</v>
      </c>
      <c r="N80" s="61"/>
      <c r="O80" s="58"/>
      <c r="P80" s="63"/>
      <c r="Q80" s="63"/>
    </row>
    <row r="81" spans="2:17" s="59" customFormat="1" ht="18.95" hidden="1" customHeight="1" outlineLevel="1" x14ac:dyDescent="0.2">
      <c r="B81" s="11"/>
      <c r="C81" s="47"/>
      <c r="D81" s="43"/>
      <c r="E81" s="48"/>
      <c r="F81" s="42"/>
      <c r="G81" s="42"/>
      <c r="H81" s="42"/>
      <c r="I81" s="42"/>
      <c r="J81" s="42"/>
      <c r="K81" s="42"/>
      <c r="L81" s="92"/>
      <c r="M81" s="92"/>
      <c r="N81" s="61"/>
      <c r="O81" s="58"/>
      <c r="P81" s="63"/>
      <c r="Q81" s="63"/>
    </row>
    <row r="82" spans="2:17" s="59" customFormat="1" ht="18.95" hidden="1" customHeight="1" outlineLevel="1" x14ac:dyDescent="0.2">
      <c r="B82" s="17" t="s">
        <v>56</v>
      </c>
      <c r="C82" s="47">
        <v>5447.5127321890877</v>
      </c>
      <c r="D82" s="43">
        <v>5128.8750166216159</v>
      </c>
      <c r="E82" s="48">
        <v>5288.1938744053514</v>
      </c>
      <c r="F82" s="42">
        <v>3862.6739261947969</v>
      </c>
      <c r="G82" s="42">
        <v>743.79632613599745</v>
      </c>
      <c r="H82" s="42">
        <v>461.69763814843895</v>
      </c>
      <c r="I82" s="42">
        <v>1132.5151631029391</v>
      </c>
      <c r="J82" s="42">
        <v>1161.0189260221139</v>
      </c>
      <c r="K82" s="42">
        <v>160281.42182967483</v>
      </c>
      <c r="L82" s="42">
        <v>8995786.890275076</v>
      </c>
      <c r="M82" s="158">
        <v>4862.5450997299704</v>
      </c>
      <c r="N82" s="61"/>
      <c r="O82" s="58"/>
      <c r="P82" s="63"/>
      <c r="Q82" s="63"/>
    </row>
    <row r="83" spans="2:17" s="59" customFormat="1" ht="18.95" hidden="1" customHeight="1" outlineLevel="1" x14ac:dyDescent="0.2">
      <c r="B83" s="11" t="s">
        <v>31</v>
      </c>
      <c r="C83" s="47">
        <v>5860.4651162790697</v>
      </c>
      <c r="D83" s="43">
        <v>5828.3699059561131</v>
      </c>
      <c r="E83" s="48">
        <v>5844.4175111175919</v>
      </c>
      <c r="F83" s="46">
        <v>3720.9302325581393</v>
      </c>
      <c r="G83" s="42">
        <v>690.7216494845361</v>
      </c>
      <c r="H83" s="42">
        <v>474.04063205417606</v>
      </c>
      <c r="I83" s="42">
        <v>1198.6176897051716</v>
      </c>
      <c r="J83" s="42">
        <v>1372.7587090163936</v>
      </c>
      <c r="K83" s="42">
        <v>164167.64705882352</v>
      </c>
      <c r="L83" s="42">
        <v>9143782.3834196888</v>
      </c>
      <c r="M83" s="42">
        <v>4744</v>
      </c>
      <c r="N83" s="61"/>
      <c r="O83" s="58"/>
      <c r="P83" s="63"/>
      <c r="Q83" s="63"/>
    </row>
    <row r="84" spans="2:17" s="59" customFormat="1" ht="18.95" hidden="1" customHeight="1" outlineLevel="1" x14ac:dyDescent="0.2">
      <c r="B84" s="11" t="s">
        <v>32</v>
      </c>
      <c r="C84" s="47">
        <v>5742.424242424242</v>
      </c>
      <c r="D84" s="43">
        <v>5437.2469635627531</v>
      </c>
      <c r="E84" s="48">
        <v>5589.8356029934976</v>
      </c>
      <c r="F84" s="46">
        <v>3767.4418604651164</v>
      </c>
      <c r="G84" s="42">
        <v>734.93975903614466</v>
      </c>
      <c r="H84" s="42">
        <v>464.06570841889118</v>
      </c>
      <c r="I84" s="42">
        <v>1133.8773441459707</v>
      </c>
      <c r="J84" s="42">
        <v>1348.2420114194128</v>
      </c>
      <c r="K84" s="42">
        <v>166609.15492957746</v>
      </c>
      <c r="L84" s="42">
        <v>9410475.03045067</v>
      </c>
      <c r="M84" s="42">
        <v>5476</v>
      </c>
      <c r="N84" s="61"/>
      <c r="O84" s="58"/>
      <c r="P84" s="63"/>
      <c r="Q84" s="63"/>
    </row>
    <row r="85" spans="2:17" s="59" customFormat="1" ht="18.75" hidden="1" customHeight="1" outlineLevel="1" x14ac:dyDescent="0.2">
      <c r="B85" s="11" t="s">
        <v>33</v>
      </c>
      <c r="C85" s="47">
        <v>5564.7058823529405</v>
      </c>
      <c r="D85" s="43">
        <v>5577.9816513761471</v>
      </c>
      <c r="E85" s="48">
        <v>5571.3437668645438</v>
      </c>
      <c r="F85" s="46">
        <v>3706.8965517241377</v>
      </c>
      <c r="G85" s="42">
        <v>786.88524590163934</v>
      </c>
      <c r="H85" s="42">
        <v>441.48148148148147</v>
      </c>
      <c r="I85" s="42">
        <v>1110.5670103092784</v>
      </c>
      <c r="J85" s="42">
        <v>1229.0636010962023</v>
      </c>
      <c r="K85" s="42">
        <v>166569.64285714284</v>
      </c>
      <c r="L85" s="42">
        <v>9454918.0327868853</v>
      </c>
      <c r="M85" s="42">
        <v>4593.6708860759491</v>
      </c>
      <c r="N85" s="61"/>
      <c r="O85" s="58"/>
      <c r="P85" s="63"/>
      <c r="Q85" s="63"/>
    </row>
    <row r="86" spans="2:17" s="59" customFormat="1" ht="18.75" hidden="1" customHeight="1" outlineLevel="1" x14ac:dyDescent="0.2">
      <c r="B86" s="11" t="s">
        <v>34</v>
      </c>
      <c r="C86" s="47">
        <v>5357.654723127036</v>
      </c>
      <c r="D86" s="43">
        <v>4499.6881496881497</v>
      </c>
      <c r="E86" s="48">
        <v>4928.6714364075924</v>
      </c>
      <c r="F86" s="42">
        <v>3937.0629370629367</v>
      </c>
      <c r="G86" s="42">
        <v>750.94912680334107</v>
      </c>
      <c r="H86" s="42">
        <v>432.2853688029021</v>
      </c>
      <c r="I86" s="42">
        <v>1102.312990166806</v>
      </c>
      <c r="J86" s="42">
        <v>1343.5276494819623</v>
      </c>
      <c r="K86" s="42">
        <v>162944.88188976378</v>
      </c>
      <c r="L86" s="42">
        <v>9064755.2447552457</v>
      </c>
      <c r="M86" s="42">
        <v>6156.0439560439563</v>
      </c>
      <c r="N86" s="61"/>
      <c r="O86" s="58"/>
      <c r="P86" s="63"/>
      <c r="Q86" s="63"/>
    </row>
    <row r="87" spans="2:17" s="59" customFormat="1" ht="18.75" hidden="1" customHeight="1" outlineLevel="1" x14ac:dyDescent="0.2">
      <c r="B87" s="11" t="s">
        <v>35</v>
      </c>
      <c r="C87" s="47">
        <v>5422.2222222222226</v>
      </c>
      <c r="D87" s="43">
        <v>4707.6358296622611</v>
      </c>
      <c r="E87" s="48">
        <v>5064.9290259422414</v>
      </c>
      <c r="F87" s="42">
        <v>3940.3508771929824</v>
      </c>
      <c r="G87" s="42">
        <v>686.91189050470484</v>
      </c>
      <c r="H87" s="42">
        <v>418.87226697353282</v>
      </c>
      <c r="I87" s="42">
        <v>1146.407613389621</v>
      </c>
      <c r="J87" s="42">
        <v>860.65551910819522</v>
      </c>
      <c r="K87" s="42">
        <v>161369.26605504588</v>
      </c>
      <c r="L87" s="42">
        <v>8943174.6031746026</v>
      </c>
      <c r="M87" s="42">
        <v>3286.7469879518076</v>
      </c>
      <c r="N87" s="61"/>
      <c r="O87" s="58"/>
      <c r="P87" s="63"/>
      <c r="Q87" s="63"/>
    </row>
    <row r="88" spans="2:17" s="59" customFormat="1" ht="16.5" hidden="1" customHeight="1" outlineLevel="1" x14ac:dyDescent="0.2">
      <c r="B88" s="11" t="s">
        <v>58</v>
      </c>
      <c r="C88" s="47">
        <v>5430</v>
      </c>
      <c r="D88" s="43">
        <v>4556.6343042071194</v>
      </c>
      <c r="E88" s="48">
        <v>4993.3171521035601</v>
      </c>
      <c r="F88" s="42">
        <v>3938.1017881705639</v>
      </c>
      <c r="G88" s="42">
        <v>713.04715584690223</v>
      </c>
      <c r="H88" s="42">
        <v>418.8664076108804</v>
      </c>
      <c r="I88" s="42">
        <v>1140.5897887323943</v>
      </c>
      <c r="J88" s="42">
        <v>998.33496571988235</v>
      </c>
      <c r="K88" s="42">
        <v>160590.50064184851</v>
      </c>
      <c r="L88" s="42">
        <v>8939960.2385685891</v>
      </c>
      <c r="M88" s="42">
        <v>6732</v>
      </c>
      <c r="N88" s="61"/>
      <c r="O88" s="58"/>
      <c r="P88" s="63"/>
      <c r="Q88" s="63"/>
    </row>
    <row r="89" spans="2:17" s="59" customFormat="1" ht="16.5" hidden="1" customHeight="1" outlineLevel="1" x14ac:dyDescent="0.2">
      <c r="B89" s="11" t="s">
        <v>59</v>
      </c>
      <c r="C89" s="47">
        <v>5457.1428571428569</v>
      </c>
      <c r="D89" s="43">
        <v>4395.652173913043</v>
      </c>
      <c r="E89" s="48">
        <v>4926.3975155279495</v>
      </c>
      <c r="F89" s="42">
        <v>3936.823104693141</v>
      </c>
      <c r="G89" s="42">
        <v>787.31343283582089</v>
      </c>
      <c r="H89" s="42">
        <v>424.14225464493336</v>
      </c>
      <c r="I89" s="42">
        <v>1125.4220474085419</v>
      </c>
      <c r="J89" s="42">
        <v>1330.2556094911572</v>
      </c>
      <c r="K89" s="42">
        <v>160076.92307692309</v>
      </c>
      <c r="L89" s="42">
        <v>9206169.2969870865</v>
      </c>
      <c r="M89" s="42">
        <v>6971.9822554284374</v>
      </c>
      <c r="N89" s="61"/>
      <c r="O89" s="58"/>
      <c r="P89" s="63"/>
      <c r="Q89" s="63"/>
    </row>
    <row r="90" spans="2:17" s="59" customFormat="1" ht="16.5" hidden="1" customHeight="1" outlineLevel="1" x14ac:dyDescent="0.2">
      <c r="B90" s="11" t="s">
        <v>60</v>
      </c>
      <c r="C90" s="47">
        <v>5282.7586206896558</v>
      </c>
      <c r="D90" s="43">
        <v>5273.8225629791896</v>
      </c>
      <c r="E90" s="48">
        <v>5278.2905918344222</v>
      </c>
      <c r="F90" s="42">
        <v>3534.8837209302328</v>
      </c>
      <c r="G90" s="42">
        <v>715.18987341772151</v>
      </c>
      <c r="H90" s="42">
        <v>463.24269889224576</v>
      </c>
      <c r="I90" s="42">
        <v>1146.3909164639092</v>
      </c>
      <c r="J90" s="42">
        <v>951.33410672853813</v>
      </c>
      <c r="K90" s="42">
        <v>156822.22222222222</v>
      </c>
      <c r="L90" s="42">
        <v>8893813.4810710996</v>
      </c>
      <c r="M90" s="42">
        <v>4850</v>
      </c>
      <c r="N90" s="61"/>
      <c r="O90" s="58"/>
      <c r="P90" s="63"/>
      <c r="Q90" s="63"/>
    </row>
    <row r="91" spans="2:17" s="59" customFormat="1" ht="16.5" hidden="1" customHeight="1" outlineLevel="1" x14ac:dyDescent="0.2">
      <c r="B91" s="11" t="s">
        <v>61</v>
      </c>
      <c r="C91" s="47">
        <v>5382.0224719101116</v>
      </c>
      <c r="D91" s="43">
        <v>5383.4745762711873</v>
      </c>
      <c r="E91" s="48">
        <v>5382.7485240906499</v>
      </c>
      <c r="F91" s="42">
        <v>3266.6666666666665</v>
      </c>
      <c r="G91" s="42">
        <v>745.90163934426232</v>
      </c>
      <c r="H91" s="42">
        <v>462.34676007005254</v>
      </c>
      <c r="I91" s="42">
        <v>1208.9383899619343</v>
      </c>
      <c r="J91" s="42">
        <v>739.30069930069931</v>
      </c>
      <c r="K91" s="42">
        <v>155878.78787878787</v>
      </c>
      <c r="L91" s="42">
        <v>8819918.1446111873</v>
      </c>
      <c r="M91" s="42">
        <v>5235.4285714285716</v>
      </c>
      <c r="N91" s="61"/>
      <c r="O91" s="58"/>
      <c r="P91" s="63"/>
      <c r="Q91" s="63"/>
    </row>
    <row r="92" spans="2:17" s="59" customFormat="1" ht="16.5" hidden="1" customHeight="1" outlineLevel="1" x14ac:dyDescent="0.2">
      <c r="B92" s="11" t="s">
        <v>62</v>
      </c>
      <c r="C92" s="47">
        <v>5358.0246913580249</v>
      </c>
      <c r="D92" s="43">
        <v>5362.1227887617069</v>
      </c>
      <c r="E92" s="48">
        <v>5360.0737400598664</v>
      </c>
      <c r="F92" s="42">
        <v>3772.727272727273</v>
      </c>
      <c r="G92" s="42">
        <v>793.89312977099235</v>
      </c>
      <c r="H92" s="42">
        <v>497.82923299565846</v>
      </c>
      <c r="I92" s="42">
        <v>1158.9781140672037</v>
      </c>
      <c r="J92" s="42">
        <v>1180.3018984570208</v>
      </c>
      <c r="K92" s="42">
        <v>159303.0303030303</v>
      </c>
      <c r="L92" s="42">
        <v>8777915.6327543426</v>
      </c>
      <c r="M92" s="42">
        <v>160</v>
      </c>
      <c r="N92" s="61"/>
      <c r="O92" s="58"/>
      <c r="P92" s="63"/>
      <c r="Q92" s="63"/>
    </row>
    <row r="93" spans="2:17" s="59" customFormat="1" ht="16.5" hidden="1" customHeight="1" outlineLevel="1" x14ac:dyDescent="0.2">
      <c r="B93" s="11" t="s">
        <v>63</v>
      </c>
      <c r="C93" s="47">
        <v>5255</v>
      </c>
      <c r="D93" s="43">
        <v>5260.4255319148942</v>
      </c>
      <c r="E93" s="48">
        <v>5257.7127659574471</v>
      </c>
      <c r="F93" s="42">
        <v>4010.3448275862065</v>
      </c>
      <c r="G93" s="42">
        <v>779.06976744186056</v>
      </c>
      <c r="H93" s="42">
        <v>562.40786240786247</v>
      </c>
      <c r="I93" s="42">
        <v>1071.0950937832747</v>
      </c>
      <c r="J93" s="42">
        <v>1244.019138755981</v>
      </c>
      <c r="K93" s="42">
        <v>154868.4210526316</v>
      </c>
      <c r="L93" s="42">
        <v>8576598.3112183344</v>
      </c>
      <c r="M93" s="42">
        <v>4250</v>
      </c>
      <c r="N93" s="61"/>
      <c r="O93" s="58"/>
      <c r="P93" s="63"/>
      <c r="Q93" s="63"/>
    </row>
    <row r="94" spans="2:17" s="59" customFormat="1" ht="16.5" hidden="1" customHeight="1" outlineLevel="1" x14ac:dyDescent="0.2">
      <c r="B94" s="11" t="s">
        <v>64</v>
      </c>
      <c r="C94" s="47">
        <v>5257.7319587628863</v>
      </c>
      <c r="D94" s="43">
        <v>5263.4457611668186</v>
      </c>
      <c r="E94" s="48">
        <v>5260.5888599648524</v>
      </c>
      <c r="F94" s="42">
        <v>4971.4285714285706</v>
      </c>
      <c r="G94" s="42">
        <v>885.41666666666663</v>
      </c>
      <c r="H94" s="42">
        <v>462.43194192377496</v>
      </c>
      <c r="I94" s="42">
        <v>1057.281339502093</v>
      </c>
      <c r="J94" s="42">
        <v>1169.1128387706169</v>
      </c>
      <c r="K94" s="42">
        <v>152625</v>
      </c>
      <c r="L94" s="42">
        <v>8648382.559774965</v>
      </c>
      <c r="M94" s="42">
        <v>6895.8083832335333</v>
      </c>
      <c r="N94" s="61"/>
      <c r="O94" s="58"/>
      <c r="P94" s="63"/>
      <c r="Q94" s="63"/>
    </row>
    <row r="95" spans="2:17" s="59" customFormat="1" ht="16.5" hidden="1" customHeight="1" outlineLevel="1" x14ac:dyDescent="0.2">
      <c r="B95" s="11"/>
      <c r="C95" s="47"/>
      <c r="D95" s="43"/>
      <c r="E95" s="48"/>
      <c r="F95" s="42"/>
      <c r="G95" s="42"/>
      <c r="H95" s="42"/>
      <c r="I95" s="42"/>
      <c r="J95" s="42"/>
      <c r="K95" s="42"/>
      <c r="L95" s="92"/>
      <c r="M95" s="92"/>
      <c r="N95" s="61"/>
      <c r="O95" s="58"/>
      <c r="P95" s="63"/>
      <c r="Q95" s="63"/>
    </row>
    <row r="96" spans="2:17" s="59" customFormat="1" ht="16.5" hidden="1" customHeight="1" outlineLevel="1" x14ac:dyDescent="0.2">
      <c r="B96" s="17">
        <v>2001</v>
      </c>
      <c r="C96" s="47">
        <v>4929.2196007259527</v>
      </c>
      <c r="D96" s="43">
        <v>5105.3329715715536</v>
      </c>
      <c r="E96" s="48">
        <v>5017.2762861487536</v>
      </c>
      <c r="F96" s="47">
        <v>5952.5147928994083</v>
      </c>
      <c r="G96" s="42">
        <v>683.4688967808454</v>
      </c>
      <c r="H96" s="43">
        <v>505.44414754139302</v>
      </c>
      <c r="I96" s="43">
        <v>918.75807868111747</v>
      </c>
      <c r="J96" s="43">
        <v>1590.9090909090908</v>
      </c>
      <c r="K96" s="42">
        <v>145862.55530973451</v>
      </c>
      <c r="L96" s="92">
        <v>8604509.9566580784</v>
      </c>
      <c r="M96" s="92">
        <v>4683.3631484794278</v>
      </c>
      <c r="N96" s="61"/>
      <c r="O96" s="58"/>
      <c r="P96" s="63"/>
      <c r="Q96" s="63"/>
    </row>
    <row r="97" spans="2:18" s="59" customFormat="1" ht="16.5" hidden="1" customHeight="1" outlineLevel="1" x14ac:dyDescent="0.2">
      <c r="B97" s="11" t="s">
        <v>31</v>
      </c>
      <c r="C97" s="47">
        <v>5165.3543307086611</v>
      </c>
      <c r="D97" s="43">
        <v>5168.3070866141734</v>
      </c>
      <c r="E97" s="48">
        <v>5166.8307086614168</v>
      </c>
      <c r="F97" s="42">
        <v>5181.818181818182</v>
      </c>
      <c r="G97" s="42">
        <v>781.60919540229895</v>
      </c>
      <c r="H97" s="42">
        <v>463.14325452016692</v>
      </c>
      <c r="I97" s="42">
        <v>1023.1311426585922</v>
      </c>
      <c r="J97" s="42"/>
      <c r="K97" s="42">
        <v>149515.15151515149</v>
      </c>
      <c r="L97" s="92">
        <v>8641666.6666666679</v>
      </c>
      <c r="M97" s="92">
        <v>3000</v>
      </c>
      <c r="N97" s="61"/>
      <c r="O97" s="58"/>
      <c r="P97" s="63"/>
      <c r="Q97" s="63"/>
      <c r="R97" s="42"/>
    </row>
    <row r="98" spans="2:18" s="59" customFormat="1" ht="16.5" hidden="1" customHeight="1" outlineLevel="1" x14ac:dyDescent="0.2">
      <c r="B98" s="11" t="s">
        <v>32</v>
      </c>
      <c r="C98" s="47">
        <v>5133.7209302325582</v>
      </c>
      <c r="D98" s="43">
        <v>5154.6391752577319</v>
      </c>
      <c r="E98" s="48">
        <v>5144.1800527451451</v>
      </c>
      <c r="F98" s="42">
        <v>6450.9803921568628</v>
      </c>
      <c r="G98" s="42">
        <v>806.66666666666663</v>
      </c>
      <c r="H98" s="42">
        <v>497.00598802395206</v>
      </c>
      <c r="I98" s="42">
        <v>1036.2344168705581</v>
      </c>
      <c r="J98" s="42"/>
      <c r="K98" s="42">
        <v>148272.72727272729</v>
      </c>
      <c r="L98" s="92">
        <v>8420000</v>
      </c>
      <c r="M98" s="92">
        <v>3833.3333333333335</v>
      </c>
      <c r="N98" s="61"/>
      <c r="O98" s="58"/>
      <c r="P98" s="63"/>
      <c r="Q98" s="63"/>
      <c r="R98" s="42"/>
    </row>
    <row r="99" spans="2:18" s="59" customFormat="1" ht="16.5" hidden="1" customHeight="1" outlineLevel="1" x14ac:dyDescent="0.2">
      <c r="B99" s="11" t="s">
        <v>33</v>
      </c>
      <c r="C99" s="47">
        <v>5098.3606557377043</v>
      </c>
      <c r="D99" s="43">
        <v>5077.0547945205471</v>
      </c>
      <c r="E99" s="48">
        <v>5087.7077251291257</v>
      </c>
      <c r="F99" s="42">
        <v>6441.8604651162786</v>
      </c>
      <c r="G99" s="42">
        <v>825.89285714285711</v>
      </c>
      <c r="H99" s="42">
        <v>520.46783625730995</v>
      </c>
      <c r="I99" s="42">
        <v>1014.1513658755036</v>
      </c>
      <c r="J99" s="42"/>
      <c r="K99" s="42">
        <v>144809.52380952379</v>
      </c>
      <c r="L99" s="92">
        <v>8369879.5180722903</v>
      </c>
      <c r="M99" s="92"/>
      <c r="N99" s="61"/>
      <c r="O99" s="58"/>
      <c r="P99" s="63"/>
      <c r="Q99" s="63"/>
      <c r="R99" s="42"/>
    </row>
    <row r="100" spans="2:18" s="59" customFormat="1" ht="16.5" hidden="1" customHeight="1" outlineLevel="1" x14ac:dyDescent="0.2">
      <c r="B100" s="11" t="s">
        <v>34</v>
      </c>
      <c r="C100" s="47">
        <v>4974.9463135289916</v>
      </c>
      <c r="D100" s="43">
        <v>4974.2292870905585</v>
      </c>
      <c r="E100" s="48">
        <v>4974.587800309775</v>
      </c>
      <c r="F100" s="42">
        <v>6588.5416666666661</v>
      </c>
      <c r="G100" s="42">
        <v>733.33333333333326</v>
      </c>
      <c r="H100" s="42">
        <v>485.99439775910366</v>
      </c>
      <c r="I100" s="42">
        <v>980.67541225435957</v>
      </c>
      <c r="J100" s="42">
        <v>1697.6542137271938</v>
      </c>
      <c r="K100" s="42">
        <v>139213.67521367519</v>
      </c>
      <c r="L100" s="93">
        <v>8347983.8709677421</v>
      </c>
      <c r="M100" s="92">
        <v>4696.6292134831456</v>
      </c>
      <c r="N100" s="61"/>
      <c r="O100" s="58"/>
      <c r="P100" s="63"/>
      <c r="Q100" s="63"/>
      <c r="R100" s="42"/>
    </row>
    <row r="101" spans="2:18" s="59" customFormat="1" ht="16.5" hidden="1" customHeight="1" outlineLevel="1" x14ac:dyDescent="0.2">
      <c r="B101" s="11" t="s">
        <v>35</v>
      </c>
      <c r="C101" s="47">
        <v>4978.8732394366189</v>
      </c>
      <c r="D101" s="43">
        <v>4977.8923366709623</v>
      </c>
      <c r="E101" s="48">
        <v>4978.3827880537901</v>
      </c>
      <c r="F101" s="42">
        <v>6590.4761904761908</v>
      </c>
      <c r="G101" s="42">
        <v>756.234915526951</v>
      </c>
      <c r="H101" s="42">
        <v>473.54124748490943</v>
      </c>
      <c r="I101" s="42">
        <v>955.15262515262509</v>
      </c>
      <c r="J101" s="42"/>
      <c r="K101" s="42">
        <v>140219.81424148608</v>
      </c>
      <c r="L101" s="92">
        <v>8520964.5669291336</v>
      </c>
      <c r="M101" s="92">
        <v>5200</v>
      </c>
      <c r="N101" s="61"/>
      <c r="O101" s="58"/>
      <c r="P101" s="63"/>
      <c r="Q101" s="63"/>
      <c r="R101" s="42"/>
    </row>
    <row r="102" spans="2:18" s="59" customFormat="1" ht="16.5" hidden="1" customHeight="1" outlineLevel="1" x14ac:dyDescent="0.2">
      <c r="B102" s="11" t="s">
        <v>58</v>
      </c>
      <c r="C102" s="47">
        <v>4895.6766917293226</v>
      </c>
      <c r="D102" s="43">
        <v>4895.8940011648228</v>
      </c>
      <c r="E102" s="48">
        <v>4895.7853464470727</v>
      </c>
      <c r="F102" s="42">
        <v>6597.4264705882342</v>
      </c>
      <c r="G102" s="42">
        <v>704.15738678544915</v>
      </c>
      <c r="H102" s="42">
        <v>475.12010981468774</v>
      </c>
      <c r="I102" s="42">
        <v>903.20721623653208</v>
      </c>
      <c r="J102" s="42"/>
      <c r="K102" s="42">
        <v>142534.31372549018</v>
      </c>
      <c r="L102" s="92">
        <v>9255659.1211717706</v>
      </c>
      <c r="M102" s="92">
        <v>5000</v>
      </c>
      <c r="N102" s="61"/>
      <c r="O102" s="58"/>
      <c r="P102" s="63"/>
      <c r="Q102" s="63"/>
      <c r="R102" s="42"/>
    </row>
    <row r="103" spans="2:18" s="59" customFormat="1" ht="16.5" hidden="1" customHeight="1" outlineLevel="1" x14ac:dyDescent="0.2">
      <c r="B103" s="11" t="s">
        <v>59</v>
      </c>
      <c r="C103" s="47">
        <v>4624.4665718349934</v>
      </c>
      <c r="D103" s="43">
        <v>4594.4425694678821</v>
      </c>
      <c r="E103" s="48">
        <v>4609.4545706514382</v>
      </c>
      <c r="F103" s="42">
        <v>6587.0646766169148</v>
      </c>
      <c r="G103" s="42">
        <v>698.90009165902848</v>
      </c>
      <c r="H103" s="42">
        <v>468.04353893385428</v>
      </c>
      <c r="I103" s="42">
        <v>868.47019208693655</v>
      </c>
      <c r="J103" s="42">
        <v>1587.3743993010048</v>
      </c>
      <c r="K103" s="42">
        <v>137735.07462686571</v>
      </c>
      <c r="L103" s="92">
        <v>8654957.9216977693</v>
      </c>
      <c r="M103" s="92">
        <v>4544.4444444444443</v>
      </c>
      <c r="N103" s="61"/>
      <c r="O103" s="58"/>
      <c r="P103" s="63"/>
      <c r="Q103" s="63"/>
      <c r="R103" s="42"/>
    </row>
    <row r="104" spans="2:18" s="59" customFormat="1" ht="16.5" hidden="1" customHeight="1" outlineLevel="1" x14ac:dyDescent="0.2">
      <c r="B104" s="11" t="s">
        <v>60</v>
      </c>
      <c r="C104" s="47">
        <v>3629.0322580645161</v>
      </c>
      <c r="D104" s="43">
        <v>4129.943502824859</v>
      </c>
      <c r="E104" s="48">
        <v>3879.4878804446876</v>
      </c>
      <c r="F104" s="42">
        <v>6619.7183098591549</v>
      </c>
      <c r="G104" s="42">
        <v>686.56716417910445</v>
      </c>
      <c r="H104" s="42">
        <v>500</v>
      </c>
      <c r="I104" s="42">
        <v>825.50997194206411</v>
      </c>
      <c r="J104" s="42">
        <v>0</v>
      </c>
      <c r="K104" s="42">
        <v>133794.11764705883</v>
      </c>
      <c r="L104" s="92">
        <v>8653184.1652323585</v>
      </c>
      <c r="M104" s="92">
        <v>6750</v>
      </c>
      <c r="N104" s="61"/>
      <c r="O104" s="58"/>
      <c r="P104" s="63"/>
      <c r="Q104" s="63"/>
      <c r="R104" s="42"/>
    </row>
    <row r="105" spans="2:18" s="59" customFormat="1" ht="16.5" hidden="1" customHeight="1" outlineLevel="1" x14ac:dyDescent="0.2">
      <c r="B105" s="11" t="s">
        <v>61</v>
      </c>
      <c r="C105" s="47">
        <v>4909.090909090909</v>
      </c>
      <c r="D105" s="43">
        <v>5685.7142857142862</v>
      </c>
      <c r="E105" s="48">
        <v>5297.4025974025972</v>
      </c>
      <c r="F105" s="42">
        <v>6605.2631578947376</v>
      </c>
      <c r="G105" s="42">
        <v>588.81578947368416</v>
      </c>
      <c r="H105" s="42">
        <v>530.56768558951956</v>
      </c>
      <c r="I105" s="42">
        <v>910.74691976655072</v>
      </c>
      <c r="J105" s="42"/>
      <c r="K105" s="42">
        <v>152372.54901960783</v>
      </c>
      <c r="L105" s="92">
        <v>8845329.2496171501</v>
      </c>
      <c r="M105" s="92">
        <v>4222.2222222222226</v>
      </c>
      <c r="N105" s="61"/>
      <c r="O105" s="58"/>
      <c r="P105" s="63"/>
      <c r="Q105" s="63"/>
      <c r="R105" s="42"/>
    </row>
    <row r="106" spans="2:18" s="59" customFormat="1" ht="16.5" hidden="1" customHeight="1" outlineLevel="1" x14ac:dyDescent="0.2">
      <c r="B106" s="11" t="s">
        <v>62</v>
      </c>
      <c r="C106" s="47">
        <v>4750</v>
      </c>
      <c r="D106" s="43">
        <v>5435.1851851851852</v>
      </c>
      <c r="E106" s="48">
        <v>5092.5925925925931</v>
      </c>
      <c r="F106" s="42">
        <v>5528.3018867924529</v>
      </c>
      <c r="G106" s="42">
        <v>688.74172185430461</v>
      </c>
      <c r="H106" s="42">
        <v>480.51948051948051</v>
      </c>
      <c r="I106" s="42">
        <v>863.57702349869453</v>
      </c>
      <c r="J106" s="42"/>
      <c r="K106" s="42">
        <v>145900</v>
      </c>
      <c r="L106" s="92">
        <v>9305774.692331966</v>
      </c>
      <c r="M106" s="92">
        <v>5000</v>
      </c>
      <c r="N106" s="61"/>
      <c r="O106" s="58"/>
      <c r="P106" s="63"/>
      <c r="Q106" s="63"/>
      <c r="R106" s="42"/>
    </row>
    <row r="107" spans="2:18" s="59" customFormat="1" ht="16.5" hidden="1" customHeight="1" outlineLevel="1" x14ac:dyDescent="0.2">
      <c r="B107" s="11" t="s">
        <v>63</v>
      </c>
      <c r="C107" s="47">
        <v>4777.7777777777774</v>
      </c>
      <c r="D107" s="43">
        <v>5708.0291970802928</v>
      </c>
      <c r="E107" s="48">
        <v>5242.9034874290355</v>
      </c>
      <c r="F107" s="42">
        <v>4914.529914529915</v>
      </c>
      <c r="G107" s="42">
        <v>586.70520231213879</v>
      </c>
      <c r="H107" s="42">
        <v>632.41106719367588</v>
      </c>
      <c r="I107" s="42">
        <v>868.33080787941617</v>
      </c>
      <c r="J107" s="42">
        <v>1366.8916935720574</v>
      </c>
      <c r="K107" s="42">
        <v>157827.58620689655</v>
      </c>
      <c r="L107" s="92">
        <v>6181510.7102593007</v>
      </c>
      <c r="M107" s="92">
        <v>0</v>
      </c>
      <c r="N107" s="61"/>
      <c r="O107" s="58"/>
      <c r="P107" s="63"/>
      <c r="Q107" s="63"/>
      <c r="R107" s="42"/>
    </row>
    <row r="108" spans="2:18" s="59" customFormat="1" ht="16.5" hidden="1" customHeight="1" outlineLevel="1" x14ac:dyDescent="0.2">
      <c r="B108" s="11" t="s">
        <v>64</v>
      </c>
      <c r="C108" s="47">
        <v>0</v>
      </c>
      <c r="D108" s="43">
        <v>5707.0175438596489</v>
      </c>
      <c r="E108" s="48">
        <v>2853.5087719298244</v>
      </c>
      <c r="F108" s="42">
        <v>4938.461538461539</v>
      </c>
      <c r="G108" s="42">
        <v>633.41645885286778</v>
      </c>
      <c r="H108" s="42">
        <v>630.91482649842271</v>
      </c>
      <c r="I108" s="42">
        <v>852.22037958356373</v>
      </c>
      <c r="J108" s="42">
        <v>1477.012892240331</v>
      </c>
      <c r="K108" s="42">
        <v>155833.33333333334</v>
      </c>
      <c r="L108" s="92">
        <v>9017885.6595336944</v>
      </c>
      <c r="M108" s="92">
        <v>4800</v>
      </c>
      <c r="N108" s="61"/>
      <c r="O108" s="58"/>
      <c r="P108" s="63"/>
      <c r="Q108" s="63"/>
      <c r="R108" s="42"/>
    </row>
    <row r="109" spans="2:18" s="59" customFormat="1" ht="16.5" hidden="1" customHeight="1" outlineLevel="1" x14ac:dyDescent="0.2">
      <c r="B109" s="11"/>
      <c r="C109" s="47"/>
      <c r="D109" s="43"/>
      <c r="E109" s="48"/>
      <c r="F109" s="42"/>
      <c r="G109" s="42"/>
      <c r="H109" s="42"/>
      <c r="I109" s="42"/>
      <c r="J109" s="42"/>
      <c r="K109" s="42"/>
      <c r="L109" s="92"/>
      <c r="M109" s="92"/>
      <c r="N109" s="61"/>
      <c r="O109" s="58"/>
      <c r="P109" s="63"/>
      <c r="Q109" s="63"/>
      <c r="R109" s="42"/>
    </row>
    <row r="110" spans="2:18" s="59" customFormat="1" ht="16.5" hidden="1" customHeight="1" outlineLevel="1" x14ac:dyDescent="0.2">
      <c r="B110" s="17">
        <v>2002</v>
      </c>
      <c r="C110" s="47">
        <v>4098.3789084315267</v>
      </c>
      <c r="D110" s="43">
        <v>4091.9016131413041</v>
      </c>
      <c r="E110" s="48">
        <v>4095.1402607864156</v>
      </c>
      <c r="F110" s="47">
        <v>3134.502858905048</v>
      </c>
      <c r="G110" s="42">
        <v>1459.1568686148814</v>
      </c>
      <c r="H110" s="43">
        <v>456.14374842121026</v>
      </c>
      <c r="I110" s="43">
        <v>780.57307249246867</v>
      </c>
      <c r="J110" s="43">
        <v>1550.9652178597742</v>
      </c>
      <c r="K110" s="42">
        <v>147709.67990003413</v>
      </c>
      <c r="L110" s="92">
        <v>9560574.9245779421</v>
      </c>
      <c r="M110" s="92">
        <v>2337.2781065088757</v>
      </c>
      <c r="N110" s="61"/>
      <c r="O110" s="58"/>
      <c r="P110" s="63"/>
      <c r="Q110" s="63"/>
      <c r="R110" s="42"/>
    </row>
    <row r="111" spans="2:18" s="59" customFormat="1" ht="16.5" hidden="1" customHeight="1" outlineLevel="1" x14ac:dyDescent="0.2">
      <c r="B111" s="11" t="s">
        <v>31</v>
      </c>
      <c r="C111" s="47">
        <v>3889.3989200501474</v>
      </c>
      <c r="D111" s="43">
        <v>3869.5575034404887</v>
      </c>
      <c r="E111" s="48">
        <v>3879.4782117453178</v>
      </c>
      <c r="F111" s="42">
        <v>4164.7536397688818</v>
      </c>
      <c r="G111" s="42">
        <v>689.15587531082826</v>
      </c>
      <c r="H111" s="42">
        <v>517.40024021614499</v>
      </c>
      <c r="I111" s="42">
        <v>775.78963225817256</v>
      </c>
      <c r="J111" s="42">
        <v>1477.5725593667548</v>
      </c>
      <c r="K111" s="42">
        <v>147156.88282164969</v>
      </c>
      <c r="L111" s="92">
        <v>9009075.9075907599</v>
      </c>
      <c r="M111" s="92">
        <v>1856.1151079136691</v>
      </c>
      <c r="N111" s="61"/>
      <c r="O111" s="58"/>
      <c r="P111" s="63"/>
      <c r="Q111" s="63"/>
      <c r="R111" s="42"/>
    </row>
    <row r="112" spans="2:18" s="59" customFormat="1" ht="16.5" hidden="1" customHeight="1" outlineLevel="1" x14ac:dyDescent="0.2">
      <c r="B112" s="11" t="s">
        <v>32</v>
      </c>
      <c r="C112" s="47">
        <v>3830.1709745427074</v>
      </c>
      <c r="D112" s="43">
        <v>4263.7862421830578</v>
      </c>
      <c r="E112" s="48">
        <v>4046.9786083628824</v>
      </c>
      <c r="F112" s="42">
        <v>3246.6128567310466</v>
      </c>
      <c r="G112" s="42">
        <v>689.03213952135241</v>
      </c>
      <c r="H112" s="42">
        <v>497.508930250047</v>
      </c>
      <c r="I112" s="42">
        <v>774.20379867503402</v>
      </c>
      <c r="J112" s="42">
        <v>1567.6305476114817</v>
      </c>
      <c r="K112" s="42">
        <v>141554.33807328716</v>
      </c>
      <c r="L112" s="92">
        <v>9204567.2474073209</v>
      </c>
      <c r="M112" s="92">
        <v>2500</v>
      </c>
      <c r="N112" s="61"/>
      <c r="O112" s="58"/>
      <c r="P112" s="63"/>
      <c r="Q112" s="63"/>
      <c r="R112" s="42"/>
    </row>
    <row r="113" spans="2:18" s="59" customFormat="1" ht="16.5" hidden="1" customHeight="1" outlineLevel="1" x14ac:dyDescent="0.2">
      <c r="B113" s="11" t="s">
        <v>33</v>
      </c>
      <c r="C113" s="47">
        <v>3692.346467277157</v>
      </c>
      <c r="D113" s="43">
        <v>3822.5679166627237</v>
      </c>
      <c r="E113" s="48">
        <v>3757.4571919699401</v>
      </c>
      <c r="F113" s="42">
        <v>2754.7892720306513</v>
      </c>
      <c r="G113" s="42">
        <v>689.00794259707573</v>
      </c>
      <c r="H113" s="42">
        <v>485.59129759895251</v>
      </c>
      <c r="I113" s="42">
        <v>777.32150139929979</v>
      </c>
      <c r="J113" s="42">
        <v>1595.8805004681249</v>
      </c>
      <c r="K113" s="42">
        <v>143512.66335895192</v>
      </c>
      <c r="L113" s="92">
        <v>9407820.6119518392</v>
      </c>
      <c r="M113" s="92">
        <v>4000</v>
      </c>
      <c r="N113" s="61"/>
      <c r="O113" s="58"/>
      <c r="P113" s="63"/>
      <c r="Q113" s="63"/>
      <c r="R113" s="42"/>
    </row>
    <row r="114" spans="2:18" s="59" customFormat="1" ht="16.5" hidden="1" customHeight="1" outlineLevel="1" x14ac:dyDescent="0.2">
      <c r="B114" s="11" t="s">
        <v>34</v>
      </c>
      <c r="C114" s="47">
        <v>4014.1687994472609</v>
      </c>
      <c r="D114" s="43">
        <v>3903.2094425488121</v>
      </c>
      <c r="E114" s="48">
        <v>3958.6891209980367</v>
      </c>
      <c r="F114" s="42">
        <v>2460.5374865703488</v>
      </c>
      <c r="G114" s="42">
        <v>689.12639825134545</v>
      </c>
      <c r="H114" s="42">
        <v>480.95483553717048</v>
      </c>
      <c r="I114" s="42">
        <v>824.81453663807304</v>
      </c>
      <c r="J114" s="42">
        <v>1611.6718975315976</v>
      </c>
      <c r="K114" s="42">
        <v>146171.16588878204</v>
      </c>
      <c r="L114" s="92">
        <v>9584045.5061326623</v>
      </c>
      <c r="M114" s="92">
        <v>1209.8765432098767</v>
      </c>
      <c r="N114" s="61"/>
      <c r="O114" s="58"/>
      <c r="P114" s="63"/>
      <c r="Q114" s="63"/>
      <c r="R114" s="42"/>
    </row>
    <row r="115" spans="2:18" s="59" customFormat="1" ht="16.5" hidden="1" customHeight="1" outlineLevel="1" x14ac:dyDescent="0.2">
      <c r="B115" s="11" t="s">
        <v>35</v>
      </c>
      <c r="C115" s="47">
        <v>4079.94852286694</v>
      </c>
      <c r="D115" s="43">
        <v>4065.0642402014842</v>
      </c>
      <c r="E115" s="48">
        <v>4072.5063815342119</v>
      </c>
      <c r="F115" s="42">
        <v>2607.3059360730595</v>
      </c>
      <c r="G115" s="42">
        <v>689.39846598094744</v>
      </c>
      <c r="H115" s="42">
        <v>462.97486479582204</v>
      </c>
      <c r="I115" s="42">
        <v>815.39096105120495</v>
      </c>
      <c r="J115" s="42">
        <v>1590.92215982059</v>
      </c>
      <c r="K115" s="42">
        <v>146830.07681764572</v>
      </c>
      <c r="L115" s="92">
        <v>9744993.211133739</v>
      </c>
      <c r="M115" s="92">
        <v>1364.0661938534279</v>
      </c>
      <c r="N115" s="61"/>
      <c r="O115" s="58"/>
      <c r="P115" s="63"/>
      <c r="Q115" s="63"/>
      <c r="R115" s="42"/>
    </row>
    <row r="116" spans="2:18" s="59" customFormat="1" ht="16.5" hidden="1" customHeight="1" outlineLevel="1" x14ac:dyDescent="0.2">
      <c r="B116" s="11" t="s">
        <v>58</v>
      </c>
      <c r="C116" s="47">
        <v>4170.267197271176</v>
      </c>
      <c r="D116" s="43">
        <v>4326.045590462506</v>
      </c>
      <c r="E116" s="48">
        <v>4248.1563938668405</v>
      </c>
      <c r="F116" s="42">
        <v>3143.3962264150941</v>
      </c>
      <c r="G116" s="42">
        <v>689.11639167099077</v>
      </c>
      <c r="H116" s="42">
        <v>455.81582373615055</v>
      </c>
      <c r="I116" s="42">
        <v>774.13586803081421</v>
      </c>
      <c r="J116" s="42">
        <v>1599.485526304941</v>
      </c>
      <c r="K116" s="42">
        <v>151871.94768297093</v>
      </c>
      <c r="L116" s="92">
        <v>10277645.23824876</v>
      </c>
      <c r="M116" s="92">
        <v>1869.1588785046731</v>
      </c>
      <c r="N116" s="61"/>
      <c r="O116" s="58"/>
      <c r="P116" s="63"/>
      <c r="Q116" s="63"/>
      <c r="R116" s="42"/>
    </row>
    <row r="117" spans="2:18" s="59" customFormat="1" ht="16.5" hidden="1" customHeight="1" outlineLevel="1" x14ac:dyDescent="0.2">
      <c r="B117" s="11" t="s">
        <v>59</v>
      </c>
      <c r="C117" s="47">
        <v>4354.866870362287</v>
      </c>
      <c r="D117" s="43">
        <v>4349.5322633060205</v>
      </c>
      <c r="E117" s="48">
        <v>4352.1995668341533</v>
      </c>
      <c r="F117" s="42">
        <v>2978.9614403686251</v>
      </c>
      <c r="G117" s="42">
        <v>688.93705322064739</v>
      </c>
      <c r="H117" s="42">
        <v>440.7943345111305</v>
      </c>
      <c r="I117" s="42">
        <v>775.49548653420527</v>
      </c>
      <c r="J117" s="42">
        <v>1635.8088574042051</v>
      </c>
      <c r="K117" s="42">
        <v>157905.13833992093</v>
      </c>
      <c r="L117" s="92">
        <v>7075527.7720844438</v>
      </c>
      <c r="M117" s="92">
        <v>4237.8378378378384</v>
      </c>
      <c r="N117" s="61"/>
      <c r="O117" s="58"/>
      <c r="P117" s="63"/>
      <c r="Q117" s="63"/>
      <c r="R117" s="42"/>
    </row>
    <row r="118" spans="2:18" s="59" customFormat="1" ht="16.5" hidden="1" customHeight="1" outlineLevel="1" x14ac:dyDescent="0.2">
      <c r="B118" s="11" t="s">
        <v>60</v>
      </c>
      <c r="C118" s="47">
        <v>4127.1721958925746</v>
      </c>
      <c r="D118" s="43">
        <v>4138.4483501316208</v>
      </c>
      <c r="E118" s="48">
        <v>4132.8102730120972</v>
      </c>
      <c r="F118" s="42">
        <v>3151.749326639685</v>
      </c>
      <c r="G118" s="42">
        <v>688.928436504297</v>
      </c>
      <c r="H118" s="42">
        <v>440.19299699856919</v>
      </c>
      <c r="I118" s="42">
        <v>793.87678328558604</v>
      </c>
      <c r="J118" s="42">
        <v>1516.3530836870036</v>
      </c>
      <c r="K118" s="42">
        <v>157143.84398516529</v>
      </c>
      <c r="L118" s="92">
        <v>10102350.348078476</v>
      </c>
      <c r="M118" s="92">
        <v>1673.4693877551017</v>
      </c>
      <c r="N118" s="61"/>
      <c r="O118" s="58"/>
      <c r="P118" s="63"/>
      <c r="Q118" s="63"/>
      <c r="R118" s="42"/>
    </row>
    <row r="119" spans="2:18" s="59" customFormat="1" ht="16.5" hidden="1" customHeight="1" outlineLevel="1" x14ac:dyDescent="0.2">
      <c r="B119" s="11" t="s">
        <v>61</v>
      </c>
      <c r="C119" s="47">
        <v>3839.9395998489999</v>
      </c>
      <c r="D119" s="43">
        <v>3838.6124618107801</v>
      </c>
      <c r="E119" s="48">
        <v>3839.2760308298903</v>
      </c>
      <c r="F119" s="42">
        <v>3150.9695290858726</v>
      </c>
      <c r="G119" s="42">
        <v>688.90769058403851</v>
      </c>
      <c r="H119" s="42">
        <v>422.92419879144563</v>
      </c>
      <c r="I119" s="42">
        <v>739.1254885708945</v>
      </c>
      <c r="J119" s="42">
        <v>1485.8199220808388</v>
      </c>
      <c r="K119" s="42">
        <v>145443.90692425842</v>
      </c>
      <c r="L119" s="92">
        <v>10100362.352752412</v>
      </c>
      <c r="M119" s="92">
        <v>6000</v>
      </c>
      <c r="N119" s="61"/>
      <c r="O119" s="58"/>
      <c r="P119" s="63"/>
      <c r="Q119" s="63"/>
      <c r="R119" s="42"/>
    </row>
    <row r="120" spans="2:18" s="59" customFormat="1" ht="16.5" hidden="1" customHeight="1" outlineLevel="1" x14ac:dyDescent="0.2">
      <c r="B120" s="11" t="s">
        <v>62</v>
      </c>
      <c r="C120" s="47">
        <v>4092.2942969090118</v>
      </c>
      <c r="D120" s="43">
        <v>4110.7568563586183</v>
      </c>
      <c r="E120" s="48">
        <v>4101.525576633815</v>
      </c>
      <c r="F120" s="42">
        <v>3149.9136701448842</v>
      </c>
      <c r="G120" s="42">
        <v>1842.0111691948996</v>
      </c>
      <c r="H120" s="42">
        <v>427.80510415983764</v>
      </c>
      <c r="I120" s="42">
        <v>761.70822933183626</v>
      </c>
      <c r="J120" s="42">
        <v>1467.9146185442057</v>
      </c>
      <c r="K120" s="42">
        <v>145685.08929098819</v>
      </c>
      <c r="L120" s="92">
        <v>10297043.046982398</v>
      </c>
      <c r="M120" s="92">
        <v>3210</v>
      </c>
      <c r="N120" s="61"/>
      <c r="O120" s="58"/>
      <c r="P120" s="63"/>
      <c r="Q120" s="63"/>
      <c r="R120" s="42"/>
    </row>
    <row r="121" spans="2:18" s="59" customFormat="1" ht="16.5" hidden="1" customHeight="1" outlineLevel="1" x14ac:dyDescent="0.2">
      <c r="B121" s="11" t="s">
        <v>63</v>
      </c>
      <c r="C121" s="47">
        <v>4234.7266352965835</v>
      </c>
      <c r="D121" s="43">
        <v>4208.8435294736446</v>
      </c>
      <c r="E121" s="48">
        <v>4221.785082385114</v>
      </c>
      <c r="F121" s="42">
        <v>3151.7369746453314</v>
      </c>
      <c r="G121" s="42">
        <v>3167.595068044629</v>
      </c>
      <c r="H121" s="42">
        <v>420.1265838776892</v>
      </c>
      <c r="I121" s="42">
        <v>762.65643508265941</v>
      </c>
      <c r="J121" s="42">
        <v>1531.23060096367</v>
      </c>
      <c r="K121" s="42">
        <v>141825.3773057574</v>
      </c>
      <c r="L121" s="92">
        <v>10180061.34969325</v>
      </c>
      <c r="M121" s="92">
        <v>943.82022471910113</v>
      </c>
      <c r="N121" s="61"/>
      <c r="O121" s="58"/>
      <c r="P121" s="63"/>
      <c r="Q121" s="63"/>
      <c r="R121" s="42"/>
    </row>
    <row r="122" spans="2:18" s="59" customFormat="1" ht="16.5" hidden="1" customHeight="1" outlineLevel="1" x14ac:dyDescent="0.2">
      <c r="B122" s="11" t="s">
        <v>64</v>
      </c>
      <c r="C122" s="47">
        <v>4246.0027617789128</v>
      </c>
      <c r="D122" s="43">
        <v>4257.4596116022658</v>
      </c>
      <c r="E122" s="48">
        <v>4251.7311866905893</v>
      </c>
      <c r="F122" s="42">
        <v>3156.1324499237876</v>
      </c>
      <c r="G122" s="42">
        <v>2972.7428684981501</v>
      </c>
      <c r="H122" s="42">
        <v>457.28339580245284</v>
      </c>
      <c r="I122" s="42">
        <v>773.8090754491227</v>
      </c>
      <c r="J122" s="42">
        <v>1606.2844413178568</v>
      </c>
      <c r="K122" s="42">
        <v>145567.42285327785</v>
      </c>
      <c r="L122" s="92">
        <v>10330545.655908788</v>
      </c>
      <c r="M122" s="92">
        <v>3142.8571428571427</v>
      </c>
      <c r="N122" s="61"/>
      <c r="O122" s="58"/>
      <c r="P122" s="63"/>
      <c r="Q122" s="63"/>
      <c r="R122" s="42"/>
    </row>
    <row r="123" spans="2:18" s="59" customFormat="1" ht="16.5" hidden="1" customHeight="1" outlineLevel="1" x14ac:dyDescent="0.2">
      <c r="B123" s="11"/>
      <c r="C123" s="47"/>
      <c r="D123" s="43"/>
      <c r="E123" s="48"/>
      <c r="F123" s="42"/>
      <c r="G123" s="42"/>
      <c r="H123" s="42"/>
      <c r="I123" s="42"/>
      <c r="J123" s="42"/>
      <c r="K123" s="42"/>
      <c r="L123" s="92"/>
      <c r="M123" s="92"/>
      <c r="N123" s="61"/>
      <c r="O123" s="58"/>
      <c r="P123" s="63"/>
      <c r="Q123" s="63"/>
      <c r="R123" s="42"/>
    </row>
    <row r="124" spans="2:18" s="59" customFormat="1" ht="16.5" hidden="1" customHeight="1" outlineLevel="1" x14ac:dyDescent="0.2">
      <c r="B124" s="17">
        <v>2003</v>
      </c>
      <c r="C124" s="47">
        <v>4855.995475183312</v>
      </c>
      <c r="D124" s="43">
        <v>4728.9273494976169</v>
      </c>
      <c r="E124" s="48">
        <v>4792.4614123404644</v>
      </c>
      <c r="F124" s="47">
        <v>3867.339149089084</v>
      </c>
      <c r="G124" s="42">
        <v>2474.8103628740464</v>
      </c>
      <c r="H124" s="43">
        <v>495.04407202766379</v>
      </c>
      <c r="I124" s="43">
        <v>743.76710728852834</v>
      </c>
      <c r="J124" s="43">
        <v>1730.9724039708169</v>
      </c>
      <c r="K124" s="42">
        <v>153378.44573116844</v>
      </c>
      <c r="L124" s="92">
        <v>11423228.235653285</v>
      </c>
      <c r="M124" s="92">
        <v>3735.9479158021049</v>
      </c>
      <c r="N124" s="61"/>
      <c r="O124" s="58"/>
      <c r="P124" s="63"/>
      <c r="Q124" s="63"/>
      <c r="R124" s="42"/>
    </row>
    <row r="125" spans="2:18" s="59" customFormat="1" ht="16.5" hidden="1" customHeight="1" outlineLevel="1" x14ac:dyDescent="0.2">
      <c r="B125" s="11" t="s">
        <v>31</v>
      </c>
      <c r="C125" s="47">
        <v>4280.66609635439</v>
      </c>
      <c r="D125" s="43">
        <v>4268.053588994524</v>
      </c>
      <c r="E125" s="48">
        <v>4274.3598426744575</v>
      </c>
      <c r="F125" s="42">
        <v>3149.4803394130099</v>
      </c>
      <c r="G125" s="42">
        <v>3538.1459476891673</v>
      </c>
      <c r="H125" s="43">
        <v>440.94590568906023</v>
      </c>
      <c r="I125" s="42">
        <v>802.28734288219812</v>
      </c>
      <c r="J125" s="42">
        <v>1589.5011683199834</v>
      </c>
      <c r="K125" s="42">
        <v>149106.99136029487</v>
      </c>
      <c r="L125" s="92">
        <v>11082373.032159923</v>
      </c>
      <c r="M125" s="92">
        <v>2247.1264367816093</v>
      </c>
      <c r="N125" s="61"/>
      <c r="O125" s="58"/>
      <c r="P125" s="63"/>
      <c r="Q125" s="63"/>
      <c r="R125" s="42"/>
    </row>
    <row r="126" spans="2:18" s="59" customFormat="1" ht="16.5" hidden="1" customHeight="1" outlineLevel="1" x14ac:dyDescent="0.2">
      <c r="B126" s="11" t="s">
        <v>32</v>
      </c>
      <c r="C126" s="47">
        <v>4455.3487227447022</v>
      </c>
      <c r="D126" s="43">
        <v>4426.9120985908212</v>
      </c>
      <c r="E126" s="48">
        <v>4441.1304106677617</v>
      </c>
      <c r="F126" s="42">
        <v>3142.5580177979409</v>
      </c>
      <c r="G126" s="42">
        <v>2862.0364259181488</v>
      </c>
      <c r="H126" s="42">
        <v>453.76950132167389</v>
      </c>
      <c r="I126" s="42">
        <v>787.00945722723918</v>
      </c>
      <c r="J126" s="42">
        <v>1673.918202673839</v>
      </c>
      <c r="K126" s="42">
        <v>153082.98993416992</v>
      </c>
      <c r="L126" s="92">
        <v>11741274.210161936</v>
      </c>
      <c r="M126" s="92">
        <v>1747.8218526547384</v>
      </c>
      <c r="N126" s="61"/>
      <c r="O126" s="58"/>
      <c r="P126" s="63"/>
      <c r="Q126" s="63"/>
      <c r="R126" s="42"/>
    </row>
    <row r="127" spans="2:18" s="59" customFormat="1" ht="16.5" hidden="1" customHeight="1" outlineLevel="1" x14ac:dyDescent="0.2">
      <c r="B127" s="11" t="s">
        <v>33</v>
      </c>
      <c r="C127" s="47">
        <v>4583.1048077177084</v>
      </c>
      <c r="D127" s="43">
        <v>4586.8770989860332</v>
      </c>
      <c r="E127" s="48">
        <v>4584.9909533518712</v>
      </c>
      <c r="F127" s="42">
        <v>3641.4208283934913</v>
      </c>
      <c r="G127" s="42">
        <v>2372.7241298020731</v>
      </c>
      <c r="H127" s="42">
        <v>473.92467450817998</v>
      </c>
      <c r="I127" s="42">
        <v>776.01037169615256</v>
      </c>
      <c r="J127" s="42">
        <v>1676.0961700149592</v>
      </c>
      <c r="K127" s="42">
        <v>148807.01487041728</v>
      </c>
      <c r="L127" s="92">
        <v>11266556.681593211</v>
      </c>
      <c r="M127" s="92">
        <v>4177.7777777777783</v>
      </c>
      <c r="N127" s="61"/>
      <c r="O127" s="58"/>
      <c r="P127" s="63"/>
      <c r="Q127" s="63"/>
      <c r="R127" s="42"/>
    </row>
    <row r="128" spans="2:18" s="59" customFormat="1" ht="16.5" hidden="1" customHeight="1" outlineLevel="1" x14ac:dyDescent="0.2">
      <c r="B128" s="11" t="s">
        <v>34</v>
      </c>
      <c r="C128" s="47">
        <v>4572.9930142983385</v>
      </c>
      <c r="D128" s="43">
        <v>4560.0819578898354</v>
      </c>
      <c r="E128" s="48">
        <v>4566.5374860940865</v>
      </c>
      <c r="F128" s="42">
        <v>3787.896615288073</v>
      </c>
      <c r="G128" s="42">
        <v>2450.0667811486355</v>
      </c>
      <c r="H128" s="42">
        <v>445.99730926291716</v>
      </c>
      <c r="I128" s="42">
        <v>765.30041584117737</v>
      </c>
      <c r="J128" s="42">
        <v>1630.1985219533399</v>
      </c>
      <c r="K128" s="42">
        <v>143827.82844482706</v>
      </c>
      <c r="L128" s="92">
        <v>10605775.372306449</v>
      </c>
      <c r="M128" s="92">
        <v>1563.6363636363635</v>
      </c>
      <c r="N128" s="61"/>
      <c r="O128" s="58"/>
      <c r="P128" s="63"/>
      <c r="Q128" s="63"/>
      <c r="R128" s="42"/>
    </row>
    <row r="129" spans="2:23" s="59" customFormat="1" ht="16.5" hidden="1" customHeight="1" outlineLevel="1" x14ac:dyDescent="0.2">
      <c r="B129" s="11" t="s">
        <v>35</v>
      </c>
      <c r="C129" s="47">
        <v>4628.7824752316255</v>
      </c>
      <c r="D129" s="43">
        <v>4629.5490036601177</v>
      </c>
      <c r="E129" s="48">
        <v>4629.1657394458716</v>
      </c>
      <c r="F129" s="42">
        <v>4077.9388919647595</v>
      </c>
      <c r="G129" s="42">
        <v>2653.5392614095895</v>
      </c>
      <c r="H129" s="42">
        <v>451.12755736146863</v>
      </c>
      <c r="I129" s="42">
        <v>761.67201341002556</v>
      </c>
      <c r="J129" s="42">
        <v>1598.6469516324694</v>
      </c>
      <c r="K129" s="42">
        <v>150097.63861193467</v>
      </c>
      <c r="L129" s="92">
        <v>10862988.037818782</v>
      </c>
      <c r="M129" s="92">
        <v>2230.1163478236576</v>
      </c>
      <c r="N129" s="61"/>
      <c r="O129" s="58"/>
      <c r="P129" s="63"/>
      <c r="Q129" s="63"/>
      <c r="R129" s="42"/>
    </row>
    <row r="130" spans="2:23" s="59" customFormat="1" ht="16.5" hidden="1" customHeight="1" outlineLevel="1" x14ac:dyDescent="0.2">
      <c r="B130" s="11" t="s">
        <v>58</v>
      </c>
      <c r="C130" s="47">
        <v>4751.2841789218683</v>
      </c>
      <c r="D130" s="43">
        <v>4732.2581144675914</v>
      </c>
      <c r="E130" s="48">
        <v>4741.7711466947294</v>
      </c>
      <c r="F130" s="42">
        <v>4133.6846060942207</v>
      </c>
      <c r="G130" s="42">
        <v>2491.3174014946881</v>
      </c>
      <c r="H130" s="42">
        <v>463.35966425256248</v>
      </c>
      <c r="I130" s="42">
        <v>791.19005081035652</v>
      </c>
      <c r="J130" s="42">
        <v>1675.6481952211489</v>
      </c>
      <c r="K130" s="42">
        <v>147603.29381260806</v>
      </c>
      <c r="L130" s="92">
        <v>11648102.423411066</v>
      </c>
      <c r="M130" s="92">
        <v>2090.909090909091</v>
      </c>
      <c r="N130" s="61"/>
      <c r="O130" s="58"/>
      <c r="P130" s="63"/>
      <c r="Q130" s="63"/>
      <c r="R130" s="42"/>
    </row>
    <row r="131" spans="2:23" s="59" customFormat="1" ht="16.5" hidden="1" customHeight="1" outlineLevel="1" x14ac:dyDescent="0.2">
      <c r="B131" s="11" t="s">
        <v>59</v>
      </c>
      <c r="C131" s="47">
        <v>4677.0787046545902</v>
      </c>
      <c r="D131" s="43">
        <v>4682.2991918936132</v>
      </c>
      <c r="E131" s="48">
        <v>4679.6889482741017</v>
      </c>
      <c r="F131" s="42">
        <v>4133.6746258760395</v>
      </c>
      <c r="G131" s="42">
        <v>2474.27713445163</v>
      </c>
      <c r="H131" s="42">
        <v>494.19862257841754</v>
      </c>
      <c r="I131" s="42">
        <v>802.50153554078952</v>
      </c>
      <c r="J131" s="42">
        <v>1679.1545074532689</v>
      </c>
      <c r="K131" s="42">
        <v>148424.16986957344</v>
      </c>
      <c r="L131" s="92">
        <v>11237339.028228268</v>
      </c>
      <c r="M131" s="92">
        <v>3118.0733560765084</v>
      </c>
      <c r="N131" s="61"/>
      <c r="O131" s="58"/>
      <c r="P131" s="63"/>
      <c r="Q131" s="63"/>
      <c r="R131" s="42"/>
    </row>
    <row r="132" spans="2:23" s="59" customFormat="1" ht="16.5" hidden="1" customHeight="1" outlineLevel="1" x14ac:dyDescent="0.2">
      <c r="B132" s="11" t="s">
        <v>60</v>
      </c>
      <c r="C132" s="47">
        <v>4761.5312454163623</v>
      </c>
      <c r="D132" s="43">
        <v>4749.2694036635194</v>
      </c>
      <c r="E132" s="48">
        <v>4755.4003245399408</v>
      </c>
      <c r="F132" s="42">
        <v>4132.6048907275017</v>
      </c>
      <c r="G132" s="42">
        <v>2299.9564618422487</v>
      </c>
      <c r="H132" s="42">
        <v>514.30018536922137</v>
      </c>
      <c r="I132" s="42">
        <v>828.08648783740875</v>
      </c>
      <c r="J132" s="42">
        <v>1739.089891831406</v>
      </c>
      <c r="K132" s="42">
        <v>155572.93762073701</v>
      </c>
      <c r="L132" s="92">
        <v>11399392.041267503</v>
      </c>
      <c r="M132" s="92">
        <v>3550.8274231678488</v>
      </c>
      <c r="N132" s="61"/>
      <c r="O132" s="58"/>
      <c r="P132" s="63"/>
      <c r="Q132" s="63"/>
      <c r="R132" s="42"/>
    </row>
    <row r="133" spans="2:23" s="59" customFormat="1" ht="16.5" hidden="1" customHeight="1" outlineLevel="1" x14ac:dyDescent="0.2">
      <c r="B133" s="11" t="s">
        <v>61</v>
      </c>
      <c r="C133" s="47">
        <v>4856.0350200145804</v>
      </c>
      <c r="D133" s="43">
        <v>4854.2775773721123</v>
      </c>
      <c r="E133" s="48">
        <v>4855.1562986933459</v>
      </c>
      <c r="F133" s="42">
        <v>4133.6135144577565</v>
      </c>
      <c r="G133" s="42">
        <v>2271.5819303723711</v>
      </c>
      <c r="H133" s="42">
        <v>501.78270223317543</v>
      </c>
      <c r="I133" s="42">
        <v>810.69480970130519</v>
      </c>
      <c r="J133" s="42">
        <v>1749.2271000794983</v>
      </c>
      <c r="K133" s="42">
        <v>162344.62319400327</v>
      </c>
      <c r="L133" s="92">
        <v>11924431.667988369</v>
      </c>
      <c r="M133" s="92">
        <v>3790.8302606266034</v>
      </c>
      <c r="N133" s="61"/>
      <c r="O133" s="58"/>
      <c r="P133" s="63"/>
      <c r="Q133" s="63"/>
      <c r="R133" s="42"/>
    </row>
    <row r="134" spans="2:23" s="59" customFormat="1" ht="16.5" hidden="1" customHeight="1" outlineLevel="1" x14ac:dyDescent="0.2">
      <c r="B134" s="11" t="s">
        <v>62</v>
      </c>
      <c r="C134" s="47">
        <v>5032.5836850690548</v>
      </c>
      <c r="D134" s="43">
        <v>5076.2069253723175</v>
      </c>
      <c r="E134" s="48">
        <v>5054.3953052206862</v>
      </c>
      <c r="F134" s="42">
        <v>3624.3120019715766</v>
      </c>
      <c r="G134" s="42">
        <v>2299.9829028170684</v>
      </c>
      <c r="H134" s="42">
        <v>531.23953294541934</v>
      </c>
      <c r="I134" s="42">
        <v>842.74783941032479</v>
      </c>
      <c r="J134" s="42">
        <v>1808.3276912660799</v>
      </c>
      <c r="K134" s="42">
        <v>163314.72735079433</v>
      </c>
      <c r="L134" s="92">
        <v>12169336.433299331</v>
      </c>
      <c r="M134" s="92">
        <v>4952.5401476026937</v>
      </c>
      <c r="N134" s="61"/>
      <c r="O134" s="58"/>
      <c r="P134" s="63"/>
      <c r="Q134" s="63"/>
      <c r="R134" s="42"/>
    </row>
    <row r="135" spans="2:23" s="59" customFormat="1" ht="16.5" hidden="1" customHeight="1" outlineLevel="1" x14ac:dyDescent="0.2">
      <c r="B135" s="11" t="s">
        <v>63</v>
      </c>
      <c r="C135" s="47">
        <v>5231.9730258679938</v>
      </c>
      <c r="D135" s="43">
        <v>5254.1941627891229</v>
      </c>
      <c r="E135" s="48">
        <v>5243.0835943285583</v>
      </c>
      <c r="F135" s="42">
        <v>4133.6540953699377</v>
      </c>
      <c r="G135" s="42">
        <v>2561.4189797686313</v>
      </c>
      <c r="H135" s="42">
        <v>607.82660692477998</v>
      </c>
      <c r="I135" s="42">
        <v>458.02067556120954</v>
      </c>
      <c r="J135" s="42">
        <v>1934.8075275933327</v>
      </c>
      <c r="K135" s="42">
        <v>162287.55068587698</v>
      </c>
      <c r="L135" s="92">
        <v>12362948.035123074</v>
      </c>
      <c r="M135" s="92">
        <v>5285.1613577486669</v>
      </c>
      <c r="N135" s="61"/>
      <c r="O135" s="58"/>
      <c r="P135" s="63"/>
      <c r="Q135" s="63"/>
      <c r="R135" s="42"/>
    </row>
    <row r="136" spans="2:23" s="59" customFormat="1" ht="16.5" hidden="1" customHeight="1" outlineLevel="1" x14ac:dyDescent="0.2">
      <c r="B136" s="11" t="s">
        <v>64</v>
      </c>
      <c r="C136" s="47">
        <v>5559.5934564480704</v>
      </c>
      <c r="D136" s="43">
        <v>5533.0470674887001</v>
      </c>
      <c r="E136" s="48">
        <v>5546.3202619683852</v>
      </c>
      <c r="F136" s="42">
        <v>4133.6727467605797</v>
      </c>
      <c r="G136" s="42">
        <v>2134.1107291238036</v>
      </c>
      <c r="H136" s="42">
        <v>632.55062019414709</v>
      </c>
      <c r="I136" s="42">
        <v>929.58324901496292</v>
      </c>
      <c r="J136" s="42">
        <v>2072.1940214326</v>
      </c>
      <c r="K136" s="42">
        <v>162198.62444259695</v>
      </c>
      <c r="L136" s="92">
        <v>12272434.210526315</v>
      </c>
      <c r="M136" s="92">
        <v>6045.4955406353347</v>
      </c>
      <c r="N136" s="61"/>
      <c r="O136" s="58"/>
      <c r="P136" s="63"/>
      <c r="Q136" s="63"/>
      <c r="R136" s="42"/>
    </row>
    <row r="137" spans="2:23" s="59" customFormat="1" ht="18" hidden="1" customHeight="1" collapsed="1" x14ac:dyDescent="0.2">
      <c r="B137" s="41">
        <v>2007</v>
      </c>
      <c r="C137" s="47">
        <v>15084.446957484297</v>
      </c>
      <c r="D137" s="43">
        <v>14564.634242056418</v>
      </c>
      <c r="E137" s="43">
        <v>14824.540599770356</v>
      </c>
      <c r="F137" s="47">
        <v>15753.143700033328</v>
      </c>
      <c r="G137" s="43">
        <v>6397.0271815351389</v>
      </c>
      <c r="H137" s="43">
        <v>2835.4639663933253</v>
      </c>
      <c r="I137" s="43">
        <v>3282.615641538775</v>
      </c>
      <c r="J137" s="43">
        <v>7344.4105736467482</v>
      </c>
      <c r="K137" s="43">
        <v>430822.30570324376</v>
      </c>
      <c r="L137" s="62">
        <v>22080806.753095556</v>
      </c>
      <c r="M137" s="62">
        <v>4083.7721543631324</v>
      </c>
      <c r="N137" s="61"/>
      <c r="O137" s="58"/>
      <c r="P137" s="63"/>
      <c r="Q137" s="63"/>
      <c r="R137" s="42"/>
    </row>
    <row r="138" spans="2:23" s="59" customFormat="1" ht="18" hidden="1" customHeight="1" collapsed="1" x14ac:dyDescent="0.2">
      <c r="B138" s="41">
        <v>2008</v>
      </c>
      <c r="C138" s="47">
        <v>18810.812127161858</v>
      </c>
      <c r="D138" s="43">
        <v>18469.636016508412</v>
      </c>
      <c r="E138" s="43">
        <v>18640.224071835135</v>
      </c>
      <c r="F138" s="47">
        <v>15747.276796229533</v>
      </c>
      <c r="G138" s="43">
        <v>6258.1603455783561</v>
      </c>
      <c r="H138" s="43">
        <v>2041.1219389311814</v>
      </c>
      <c r="I138" s="43">
        <v>1911.0242103656442</v>
      </c>
      <c r="J138" s="43">
        <v>7563.7806100807366</v>
      </c>
      <c r="K138" s="43">
        <v>472641.74188760191</v>
      </c>
      <c r="L138" s="62">
        <v>27935510.209213242</v>
      </c>
      <c r="M138" s="62">
        <v>11334.789333707549</v>
      </c>
      <c r="N138" s="61"/>
      <c r="O138" s="58"/>
      <c r="P138" s="63"/>
      <c r="Q138" s="63"/>
      <c r="R138" s="63"/>
      <c r="S138" s="63"/>
      <c r="T138" s="63"/>
      <c r="U138" s="63"/>
      <c r="V138" s="63"/>
      <c r="W138" s="63"/>
    </row>
    <row r="139" spans="2:23" s="59" customFormat="1" ht="18" hidden="1" customHeight="1" x14ac:dyDescent="0.2">
      <c r="B139" s="41">
        <v>2009</v>
      </c>
      <c r="C139" s="47">
        <v>13547.197467673586</v>
      </c>
      <c r="D139" s="43">
        <v>13323.080807317683</v>
      </c>
      <c r="E139" s="43">
        <v>13435.139137495635</v>
      </c>
      <c r="F139" s="47">
        <v>13815.827455236789</v>
      </c>
      <c r="G139" s="43">
        <v>5387.3838646975692</v>
      </c>
      <c r="H139" s="43">
        <v>1635.6317322773427</v>
      </c>
      <c r="I139" s="43">
        <v>1606.0503059325506</v>
      </c>
      <c r="J139" s="43">
        <v>5506.5396466660459</v>
      </c>
      <c r="K139" s="43">
        <v>460542.51361885201</v>
      </c>
      <c r="L139" s="62">
        <v>30004862.606316235</v>
      </c>
      <c r="M139" s="62">
        <v>9575.7419738549288</v>
      </c>
      <c r="N139" s="61"/>
      <c r="O139" s="58"/>
      <c r="P139" s="63"/>
      <c r="Q139" s="63"/>
      <c r="R139" s="63"/>
      <c r="S139" s="63"/>
      <c r="T139" s="63"/>
      <c r="U139" s="63"/>
      <c r="V139" s="63"/>
      <c r="W139" s="63"/>
    </row>
    <row r="140" spans="2:23" s="59" customFormat="1" ht="18" customHeight="1" x14ac:dyDescent="0.2">
      <c r="B140" s="82">
        <v>2010</v>
      </c>
      <c r="C140" s="47">
        <v>19545.93455337156</v>
      </c>
      <c r="D140" s="43">
        <v>19724.270100626556</v>
      </c>
      <c r="E140" s="43">
        <v>19635.102326999058</v>
      </c>
      <c r="F140" s="47">
        <v>14059.093232749479</v>
      </c>
      <c r="G140" s="43">
        <v>8574.6745137490525</v>
      </c>
      <c r="H140" s="43">
        <v>2138.6739690766576</v>
      </c>
      <c r="I140" s="43">
        <v>2162.1922242694714</v>
      </c>
      <c r="J140" s="43">
        <v>6522.2423448952859</v>
      </c>
      <c r="K140" s="43">
        <v>627026.9334089054</v>
      </c>
      <c r="L140" s="62">
        <v>38915726.386426941</v>
      </c>
      <c r="M140" s="62">
        <v>8581.8069419873937</v>
      </c>
      <c r="N140" s="61"/>
      <c r="O140" s="58"/>
      <c r="P140" s="63"/>
      <c r="Q140" s="63"/>
      <c r="R140" s="63"/>
      <c r="S140" s="63"/>
      <c r="T140" s="63"/>
      <c r="U140" s="63"/>
      <c r="V140" s="63"/>
      <c r="W140" s="63"/>
    </row>
    <row r="141" spans="2:23" s="59" customFormat="1" ht="18" customHeight="1" x14ac:dyDescent="0.2">
      <c r="B141" s="82">
        <v>2011</v>
      </c>
      <c r="C141" s="47">
        <v>26333.462676502968</v>
      </c>
      <c r="D141" s="43">
        <v>26351.598392801523</v>
      </c>
      <c r="E141" s="48">
        <v>26342.530534652244</v>
      </c>
      <c r="F141" s="43">
        <v>14037.094214833869</v>
      </c>
      <c r="G141" s="43">
        <v>14473.494133734657</v>
      </c>
      <c r="H141" s="43">
        <v>2410.5832596054124</v>
      </c>
      <c r="I141" s="43">
        <v>2217.302686463484</v>
      </c>
      <c r="J141" s="43">
        <v>8834.3289694215291</v>
      </c>
      <c r="K141" s="43">
        <v>1126701.4391627964</v>
      </c>
      <c r="L141" s="62">
        <v>42469796.629472561</v>
      </c>
      <c r="M141" s="62">
        <v>16286.319300029369</v>
      </c>
      <c r="N141" s="61"/>
      <c r="O141" s="58"/>
      <c r="P141" s="63"/>
      <c r="Q141" s="63"/>
      <c r="R141" s="63"/>
      <c r="S141" s="63"/>
      <c r="T141" s="63"/>
      <c r="U141" s="63"/>
      <c r="V141" s="63"/>
      <c r="W141" s="63"/>
    </row>
    <row r="142" spans="2:23" s="59" customFormat="1" ht="18" customHeight="1" x14ac:dyDescent="0.2">
      <c r="B142" s="82">
        <v>2012</v>
      </c>
      <c r="C142" s="47">
        <v>21327.174199572779</v>
      </c>
      <c r="D142" s="43">
        <v>20785.229230098572</v>
      </c>
      <c r="E142" s="48">
        <v>21056.201714835675</v>
      </c>
      <c r="F142" s="47">
        <v>14000</v>
      </c>
      <c r="G142" s="43">
        <v>12727.326874299923</v>
      </c>
      <c r="H142" s="43">
        <v>2034.3179297198747</v>
      </c>
      <c r="I142" s="43">
        <v>1932.590732488278</v>
      </c>
      <c r="J142" s="43">
        <v>7832.868541918976</v>
      </c>
      <c r="K142" s="43">
        <v>998095.96020593925</v>
      </c>
      <c r="L142" s="62">
        <v>40954077.700864524</v>
      </c>
      <c r="M142" s="62">
        <v>13831.133709265921</v>
      </c>
      <c r="N142" s="61"/>
      <c r="O142" s="58"/>
      <c r="P142" s="63"/>
      <c r="Q142" s="63"/>
      <c r="R142" s="63"/>
      <c r="S142" s="63"/>
      <c r="T142" s="63"/>
      <c r="U142" s="63"/>
      <c r="V142" s="63"/>
      <c r="W142" s="63"/>
    </row>
    <row r="143" spans="2:23" s="59" customFormat="1" ht="18" hidden="1" customHeight="1" x14ac:dyDescent="0.2">
      <c r="B143" s="5">
        <v>2013</v>
      </c>
      <c r="C143" s="47">
        <v>22312.32228609937</v>
      </c>
      <c r="D143" s="43">
        <v>22387.197115092618</v>
      </c>
      <c r="E143" s="48">
        <v>22379.820203519288</v>
      </c>
      <c r="F143" s="47">
        <v>19092.697387511686</v>
      </c>
      <c r="G143" s="43">
        <v>10228.852872239115</v>
      </c>
      <c r="H143" s="43">
        <v>2131.3920424988337</v>
      </c>
      <c r="I143" s="43">
        <v>1909.7210938633777</v>
      </c>
      <c r="J143" s="43">
        <v>7341.5261691698115</v>
      </c>
      <c r="K143" s="43">
        <v>781230.52568972553</v>
      </c>
      <c r="L143" s="43">
        <v>43711554.494933657</v>
      </c>
      <c r="M143" s="43">
        <v>9842.1944754415872</v>
      </c>
      <c r="N143" s="61"/>
      <c r="O143" s="58"/>
      <c r="P143" s="63"/>
      <c r="Q143" s="63"/>
      <c r="R143" s="63"/>
      <c r="S143" s="63"/>
      <c r="T143" s="63"/>
      <c r="U143" s="63"/>
      <c r="V143" s="63"/>
      <c r="W143" s="63"/>
    </row>
    <row r="144" spans="2:23" s="59" customFormat="1" ht="18" hidden="1" customHeight="1" x14ac:dyDescent="0.2">
      <c r="B144" s="5" t="s">
        <v>72</v>
      </c>
      <c r="C144" s="47">
        <v>21863.567174700966</v>
      </c>
      <c r="D144" s="43">
        <v>22008.699756087615</v>
      </c>
      <c r="E144" s="48">
        <v>22000.63831465524</v>
      </c>
      <c r="F144" s="47">
        <v>18023.135238849132</v>
      </c>
      <c r="G144" s="43">
        <v>9362.0751685667274</v>
      </c>
      <c r="H144" s="43">
        <v>2110.4059387451248</v>
      </c>
      <c r="I144" s="43">
        <v>2155.1567287365929</v>
      </c>
      <c r="J144" s="43">
        <v>6895.6798773420114</v>
      </c>
      <c r="K144" s="43">
        <v>618939.80442473863</v>
      </c>
      <c r="L144" s="43">
        <v>40910056.047413856</v>
      </c>
      <c r="M144" s="43">
        <v>7799.7606819595403</v>
      </c>
      <c r="N144" s="61"/>
      <c r="O144" s="58"/>
      <c r="P144" s="63"/>
      <c r="Q144" s="63"/>
      <c r="R144" s="63"/>
      <c r="S144" s="63"/>
      <c r="T144" s="63"/>
      <c r="U144" s="63"/>
      <c r="V144" s="63"/>
      <c r="W144" s="63"/>
    </row>
    <row r="145" spans="2:23" s="59" customFormat="1" ht="18" customHeight="1" x14ac:dyDescent="0.2">
      <c r="B145" s="11"/>
      <c r="C145" s="47"/>
      <c r="D145" s="43"/>
      <c r="E145" s="48"/>
      <c r="F145" s="88"/>
      <c r="G145" s="42"/>
      <c r="H145" s="42"/>
      <c r="I145" s="42"/>
      <c r="J145" s="42"/>
      <c r="K145" s="42"/>
      <c r="L145" s="92"/>
      <c r="M145" s="92"/>
      <c r="N145" s="61"/>
      <c r="O145" s="58"/>
      <c r="P145" s="63"/>
      <c r="Q145" s="63"/>
      <c r="R145" s="63"/>
      <c r="S145" s="63"/>
      <c r="T145" s="63"/>
      <c r="U145" s="63"/>
      <c r="V145" s="63"/>
      <c r="W145" s="63"/>
    </row>
    <row r="146" spans="2:23" s="59" customFormat="1" ht="18" hidden="1" customHeight="1" x14ac:dyDescent="0.2">
      <c r="B146" s="17">
        <v>2004</v>
      </c>
      <c r="C146" s="47">
        <v>8175.602293055681</v>
      </c>
      <c r="D146" s="43">
        <v>8259.2278837644353</v>
      </c>
      <c r="E146" s="48">
        <v>8217.4150884100582</v>
      </c>
      <c r="F146" s="47">
        <v>5030.3271041933313</v>
      </c>
      <c r="G146" s="42">
        <v>2923.9783650900386</v>
      </c>
      <c r="H146" s="43">
        <v>847.34614991017042</v>
      </c>
      <c r="I146" s="43">
        <v>1035.7370201186793</v>
      </c>
      <c r="J146" s="43">
        <v>2872.7435389607231</v>
      </c>
      <c r="K146" s="46">
        <v>209932.57237538547</v>
      </c>
      <c r="L146" s="92">
        <v>13076407.18414136</v>
      </c>
      <c r="M146" s="92">
        <v>4714.8344949738912</v>
      </c>
      <c r="N146" s="61"/>
      <c r="O146" s="58"/>
      <c r="P146" s="63"/>
      <c r="Q146" s="63"/>
      <c r="R146" s="63"/>
      <c r="S146" s="63"/>
      <c r="T146" s="63"/>
      <c r="U146" s="63"/>
      <c r="V146" s="63"/>
      <c r="W146" s="63"/>
    </row>
    <row r="147" spans="2:23" s="59" customFormat="1" ht="18" hidden="1" customHeight="1" x14ac:dyDescent="0.2">
      <c r="B147" s="11" t="s">
        <v>31</v>
      </c>
      <c r="C147" s="47">
        <v>6308.8742297146891</v>
      </c>
      <c r="D147" s="43">
        <v>6316.0375968649632</v>
      </c>
      <c r="E147" s="48">
        <v>6312.4559132898266</v>
      </c>
      <c r="F147" s="47">
        <v>4134.1752871934032</v>
      </c>
      <c r="G147" s="42">
        <v>2256.3631849405247</v>
      </c>
      <c r="H147" s="42">
        <v>747.13906960056875</v>
      </c>
      <c r="I147" s="42">
        <v>990.75901875901889</v>
      </c>
      <c r="J147" s="43">
        <v>2153.3507748037832</v>
      </c>
      <c r="K147" s="42">
        <v>192502.44903124604</v>
      </c>
      <c r="L147" s="92">
        <v>13482386.054112947</v>
      </c>
      <c r="M147" s="92">
        <v>5759.7133579666324</v>
      </c>
      <c r="N147" s="61"/>
      <c r="O147" s="58"/>
      <c r="P147" s="63"/>
      <c r="Q147" s="63"/>
      <c r="R147" s="63"/>
      <c r="S147" s="63"/>
      <c r="T147" s="63"/>
      <c r="U147" s="63"/>
      <c r="V147" s="63"/>
      <c r="W147" s="63"/>
    </row>
    <row r="148" spans="2:23" s="59" customFormat="1" ht="18" hidden="1" customHeight="1" x14ac:dyDescent="0.2">
      <c r="B148" s="11" t="s">
        <v>32</v>
      </c>
      <c r="C148" s="47">
        <v>6473.0596980470018</v>
      </c>
      <c r="D148" s="43">
        <v>6476.7493302862595</v>
      </c>
      <c r="E148" s="48">
        <v>6474.9045141666302</v>
      </c>
      <c r="F148" s="42">
        <v>4134.8040874331737</v>
      </c>
      <c r="G148" s="42">
        <v>2749.3207205393983</v>
      </c>
      <c r="H148" s="42">
        <v>781.427955075932</v>
      </c>
      <c r="I148" s="42">
        <v>1026.5792544282961</v>
      </c>
      <c r="J148" s="42">
        <v>0</v>
      </c>
      <c r="K148" s="42">
        <v>202200.78886205514</v>
      </c>
      <c r="L148" s="92">
        <v>13045643.554781936</v>
      </c>
      <c r="M148" s="92">
        <v>1522.4899598393572</v>
      </c>
      <c r="N148" s="61"/>
      <c r="O148" s="58"/>
      <c r="P148" s="63"/>
      <c r="Q148" s="63"/>
      <c r="R148" s="63"/>
      <c r="S148" s="63"/>
      <c r="T148" s="63"/>
      <c r="U148" s="63"/>
      <c r="V148" s="63"/>
      <c r="W148" s="63"/>
    </row>
    <row r="149" spans="2:23" s="59" customFormat="1" ht="18" hidden="1" customHeight="1" x14ac:dyDescent="0.2">
      <c r="B149" s="11" t="s">
        <v>33</v>
      </c>
      <c r="C149" s="47">
        <v>6891.4090626376174</v>
      </c>
      <c r="D149" s="43">
        <v>6989.5000579803618</v>
      </c>
      <c r="E149" s="48">
        <v>6940.45456030899</v>
      </c>
      <c r="F149" s="42">
        <v>4174.4620428659346</v>
      </c>
      <c r="G149" s="42">
        <v>2837.0553285096562</v>
      </c>
      <c r="H149" s="42">
        <v>905.00452678746331</v>
      </c>
      <c r="I149" s="42">
        <v>1102.1192522126337</v>
      </c>
      <c r="J149" s="42">
        <v>2927.8350515463917</v>
      </c>
      <c r="K149" s="42">
        <v>213921.96531791906</v>
      </c>
      <c r="L149" s="92">
        <v>12854028.436018955</v>
      </c>
      <c r="M149" s="92">
        <v>5064.7332988089074</v>
      </c>
      <c r="N149" s="61"/>
      <c r="O149" s="58"/>
      <c r="P149" s="63"/>
      <c r="Q149" s="63"/>
      <c r="R149" s="63"/>
      <c r="S149" s="63"/>
      <c r="T149" s="63"/>
      <c r="U149" s="63"/>
      <c r="V149" s="63"/>
      <c r="W149" s="63"/>
    </row>
    <row r="150" spans="2:23" s="59" customFormat="1" ht="18" hidden="1" customHeight="1" x14ac:dyDescent="0.2">
      <c r="B150" s="11" t="s">
        <v>34</v>
      </c>
      <c r="C150" s="47">
        <v>8174.9509395413861</v>
      </c>
      <c r="D150" s="43">
        <v>8457.8756610983219</v>
      </c>
      <c r="E150" s="48">
        <v>8316.4133003198549</v>
      </c>
      <c r="F150" s="42">
        <v>4527.6153346328774</v>
      </c>
      <c r="G150" s="42">
        <v>2863.1095870986042</v>
      </c>
      <c r="H150" s="42">
        <v>890.41897636292776</v>
      </c>
      <c r="I150" s="42">
        <v>1087.5796876474578</v>
      </c>
      <c r="J150" s="42">
        <v>3003.5850324893568</v>
      </c>
      <c r="K150" s="42">
        <v>240183.5544132349</v>
      </c>
      <c r="L150" s="92">
        <v>13368179.734066943</v>
      </c>
      <c r="M150" s="92">
        <v>4947.826086956522</v>
      </c>
      <c r="N150" s="61"/>
      <c r="O150" s="58"/>
      <c r="P150" s="63"/>
      <c r="Q150" s="63"/>
      <c r="R150" s="63"/>
      <c r="S150" s="63"/>
      <c r="T150" s="63"/>
      <c r="U150" s="63"/>
      <c r="V150" s="63"/>
      <c r="W150" s="63"/>
    </row>
    <row r="151" spans="2:23" s="59" customFormat="1" ht="18" hidden="1" customHeight="1" x14ac:dyDescent="0.2">
      <c r="B151" s="11" t="s">
        <v>35</v>
      </c>
      <c r="C151" s="47">
        <v>9005.347174788445</v>
      </c>
      <c r="D151" s="43">
        <v>9030.7168502008499</v>
      </c>
      <c r="E151" s="48">
        <v>9018.0320124946484</v>
      </c>
      <c r="F151" s="42">
        <v>4810.1038383505647</v>
      </c>
      <c r="G151" s="42">
        <v>3929.9418244832282</v>
      </c>
      <c r="H151" s="42">
        <v>743.54420349073985</v>
      </c>
      <c r="I151" s="42">
        <v>1025.478483481653</v>
      </c>
      <c r="J151" s="42">
        <v>2845.0081452175941</v>
      </c>
      <c r="K151" s="42">
        <v>203378.96228697849</v>
      </c>
      <c r="L151" s="92">
        <v>12415744.680851063</v>
      </c>
      <c r="M151" s="92">
        <v>4844.4444444444453</v>
      </c>
      <c r="N151" s="61"/>
      <c r="O151" s="58"/>
      <c r="P151" s="63"/>
      <c r="Q151" s="63"/>
      <c r="R151" s="63"/>
      <c r="S151" s="63"/>
      <c r="T151" s="63"/>
      <c r="U151" s="63"/>
      <c r="V151" s="63"/>
      <c r="W151" s="63"/>
    </row>
    <row r="152" spans="2:23" s="59" customFormat="1" ht="18" hidden="1" customHeight="1" x14ac:dyDescent="0.2">
      <c r="B152" s="11" t="s">
        <v>58</v>
      </c>
      <c r="C152" s="47">
        <v>9568.1102907331406</v>
      </c>
      <c r="D152" s="43">
        <v>9530.158074077548</v>
      </c>
      <c r="E152" s="48">
        <v>9549.1341824053452</v>
      </c>
      <c r="F152" s="42">
        <v>5271.8226384722329</v>
      </c>
      <c r="G152" s="42">
        <v>2737.3688426507383</v>
      </c>
      <c r="H152" s="42">
        <v>826.75462536256009</v>
      </c>
      <c r="I152" s="42">
        <v>1039.4178665714512</v>
      </c>
      <c r="J152" s="42">
        <v>2711.7164309411555</v>
      </c>
      <c r="K152" s="42">
        <v>188441.41245784724</v>
      </c>
      <c r="L152" s="92">
        <v>12460474.308300395</v>
      </c>
      <c r="M152" s="92">
        <v>4996.251171508904</v>
      </c>
      <c r="N152" s="61"/>
      <c r="O152" s="58"/>
      <c r="P152" s="63"/>
      <c r="Q152" s="63"/>
      <c r="R152" s="63"/>
      <c r="S152" s="63"/>
      <c r="T152" s="63"/>
      <c r="U152" s="63"/>
      <c r="V152" s="63"/>
      <c r="W152" s="63"/>
    </row>
    <row r="153" spans="2:23" s="59" customFormat="1" ht="18" hidden="1" customHeight="1" x14ac:dyDescent="0.2">
      <c r="B153" s="11" t="s">
        <v>59</v>
      </c>
      <c r="C153" s="47">
        <v>9062.6996440631574</v>
      </c>
      <c r="D153" s="43">
        <v>9010.0436273082651</v>
      </c>
      <c r="E153" s="48">
        <v>9036.3716356857112</v>
      </c>
      <c r="F153" s="42">
        <v>5410.3328488013995</v>
      </c>
      <c r="G153" s="42">
        <v>3149.7067700537382</v>
      </c>
      <c r="H153" s="42">
        <v>920.86303474468707</v>
      </c>
      <c r="I153" s="42">
        <v>1001.3558300692982</v>
      </c>
      <c r="J153" s="42">
        <v>2645.2036793692505</v>
      </c>
      <c r="K153" s="42">
        <v>194675.1158346126</v>
      </c>
      <c r="L153" s="92">
        <v>12816482.42337794</v>
      </c>
      <c r="M153" s="92">
        <v>2971.312662996233</v>
      </c>
      <c r="N153" s="61"/>
      <c r="O153" s="58"/>
      <c r="P153" s="63"/>
      <c r="Q153" s="63"/>
      <c r="R153" s="63"/>
      <c r="S153" s="63"/>
      <c r="T153" s="63"/>
      <c r="U153" s="63"/>
      <c r="V153" s="63"/>
      <c r="W153" s="63"/>
    </row>
    <row r="154" spans="2:23" s="59" customFormat="1" ht="18" hidden="1" customHeight="1" x14ac:dyDescent="0.2">
      <c r="B154" s="11" t="s">
        <v>60</v>
      </c>
      <c r="C154" s="47">
        <v>8966.4489874286137</v>
      </c>
      <c r="D154" s="43">
        <v>8921.4667914616839</v>
      </c>
      <c r="E154" s="48">
        <v>8943.9578894451479</v>
      </c>
      <c r="F154" s="42">
        <v>5609.462607849664</v>
      </c>
      <c r="G154" s="42">
        <v>2603.036876355749</v>
      </c>
      <c r="H154" s="42">
        <v>942.80784331635448</v>
      </c>
      <c r="I154" s="42">
        <v>992.22123685308406</v>
      </c>
      <c r="J154" s="42">
        <v>2824.5614035087724</v>
      </c>
      <c r="K154" s="42">
        <v>207511.65571866819</v>
      </c>
      <c r="L154" s="92">
        <v>12643859.649122808</v>
      </c>
      <c r="M154" s="92">
        <v>8581.5011372251702</v>
      </c>
      <c r="N154" s="61"/>
      <c r="O154" s="58"/>
      <c r="P154" s="63"/>
      <c r="Q154" s="63"/>
      <c r="R154" s="63"/>
      <c r="S154" s="63"/>
      <c r="T154" s="63"/>
      <c r="U154" s="63"/>
      <c r="V154" s="63"/>
      <c r="W154" s="63"/>
    </row>
    <row r="155" spans="2:23" s="59" customFormat="1" ht="18" hidden="1" customHeight="1" x14ac:dyDescent="0.2">
      <c r="B155" s="11" t="s">
        <v>61</v>
      </c>
      <c r="C155" s="47">
        <v>9051.8017779378897</v>
      </c>
      <c r="D155" s="43">
        <v>9052.8188367833191</v>
      </c>
      <c r="E155" s="48">
        <v>9052.3103073606035</v>
      </c>
      <c r="F155" s="42">
        <v>5609.5485884342343</v>
      </c>
      <c r="G155" s="42">
        <v>3019.3966773155157</v>
      </c>
      <c r="H155" s="42">
        <v>871.55150712773991</v>
      </c>
      <c r="I155" s="42">
        <v>967.05227434553046</v>
      </c>
      <c r="J155" s="42">
        <v>2830.7316233839438</v>
      </c>
      <c r="K155" s="42">
        <v>211004.16390079053</v>
      </c>
      <c r="L155" s="92">
        <v>12995762.092649421</v>
      </c>
      <c r="M155" s="92">
        <v>4188.2078015459283</v>
      </c>
      <c r="N155" s="61"/>
      <c r="O155" s="58"/>
      <c r="P155" s="63"/>
      <c r="Q155" s="63"/>
      <c r="R155" s="63"/>
      <c r="S155" s="63"/>
      <c r="T155" s="63"/>
      <c r="U155" s="63"/>
      <c r="V155" s="63"/>
      <c r="W155" s="63"/>
    </row>
    <row r="156" spans="2:23" s="59" customFormat="1" ht="18" hidden="1" customHeight="1" x14ac:dyDescent="0.2">
      <c r="B156" s="11" t="s">
        <v>62</v>
      </c>
      <c r="C156" s="47">
        <v>9022.1976425171069</v>
      </c>
      <c r="D156" s="43">
        <v>9040.0020691999598</v>
      </c>
      <c r="E156" s="48">
        <v>9031.0998558585343</v>
      </c>
      <c r="F156" s="42">
        <v>5609.5863353336217</v>
      </c>
      <c r="G156" s="42">
        <v>2961.8052346877416</v>
      </c>
      <c r="H156" s="42">
        <v>946.51101201368704</v>
      </c>
      <c r="I156" s="42">
        <v>988.27257015883458</v>
      </c>
      <c r="J156" s="42">
        <v>2937.6160116213377</v>
      </c>
      <c r="K156" s="42">
        <v>209096.48584698973</v>
      </c>
      <c r="L156" s="92">
        <v>13134703.196347032</v>
      </c>
      <c r="M156" s="92">
        <v>9354.4468546637745</v>
      </c>
      <c r="N156" s="61"/>
      <c r="O156" s="58"/>
      <c r="P156" s="63"/>
      <c r="Q156" s="63"/>
      <c r="R156" s="63"/>
      <c r="S156" s="63"/>
      <c r="T156" s="63"/>
      <c r="U156" s="63"/>
      <c r="V156" s="63"/>
      <c r="W156" s="63"/>
    </row>
    <row r="157" spans="2:23" s="59" customFormat="1" ht="18" hidden="1" customHeight="1" x14ac:dyDescent="0.2">
      <c r="B157" s="11" t="s">
        <v>63</v>
      </c>
      <c r="C157" s="47">
        <v>9080.1894744751826</v>
      </c>
      <c r="D157" s="43">
        <v>9055.7111806013563</v>
      </c>
      <c r="E157" s="48">
        <v>9067.9503275382704</v>
      </c>
      <c r="F157" s="42">
        <v>5805.864141322164</v>
      </c>
      <c r="G157" s="42">
        <v>3172.5302901038467</v>
      </c>
      <c r="H157" s="42">
        <v>973.19191894358255</v>
      </c>
      <c r="I157" s="42">
        <v>1049.1427341668145</v>
      </c>
      <c r="J157" s="42">
        <v>2994.4149115133573</v>
      </c>
      <c r="K157" s="42">
        <v>227844.97511454858</v>
      </c>
      <c r="L157" s="92">
        <v>13621974.590105757</v>
      </c>
      <c r="M157" s="92">
        <v>3229.7426120114396</v>
      </c>
      <c r="N157" s="61"/>
      <c r="O157" s="58"/>
      <c r="P157" s="63"/>
      <c r="Q157" s="63"/>
      <c r="R157" s="63"/>
      <c r="S157" s="63"/>
      <c r="T157" s="63"/>
      <c r="U157" s="63"/>
      <c r="V157" s="63"/>
      <c r="W157" s="63"/>
    </row>
    <row r="158" spans="2:23" s="59" customFormat="1" ht="18" hidden="1" customHeight="1" x14ac:dyDescent="0.2">
      <c r="B158" s="11" t="s">
        <v>64</v>
      </c>
      <c r="C158" s="47">
        <v>8847.4504107607409</v>
      </c>
      <c r="D158" s="43">
        <v>8950.9781402399967</v>
      </c>
      <c r="E158" s="48">
        <v>8899.2142755003697</v>
      </c>
      <c r="F158" s="42">
        <v>5859.8029282839525</v>
      </c>
      <c r="G158" s="42">
        <v>3119.8814782042518</v>
      </c>
      <c r="H158" s="42">
        <v>973.51903575136703</v>
      </c>
      <c r="I158" s="46">
        <v>1106.4092664092664</v>
      </c>
      <c r="J158" s="42">
        <v>3126.0637694315215</v>
      </c>
      <c r="K158" s="42">
        <v>240578.62195994699</v>
      </c>
      <c r="L158" s="92">
        <v>14045283.275060255</v>
      </c>
      <c r="M158" s="92">
        <v>2522.5165562913908</v>
      </c>
      <c r="N158" s="61"/>
      <c r="O158" s="58"/>
      <c r="P158" s="63"/>
      <c r="Q158" s="63"/>
      <c r="R158" s="63"/>
      <c r="S158" s="63"/>
      <c r="T158" s="63"/>
      <c r="U158" s="63"/>
      <c r="V158" s="63"/>
      <c r="W158" s="63"/>
    </row>
    <row r="159" spans="2:23" s="59" customFormat="1" ht="18" hidden="1" customHeight="1" x14ac:dyDescent="0.2">
      <c r="B159" s="11"/>
      <c r="C159" s="47"/>
      <c r="D159" s="43"/>
      <c r="E159" s="48"/>
      <c r="F159" s="42"/>
      <c r="G159" s="42"/>
      <c r="H159" s="42"/>
      <c r="I159" s="42"/>
      <c r="J159" s="42"/>
      <c r="K159" s="42"/>
      <c r="L159" s="92"/>
      <c r="M159" s="92"/>
      <c r="N159" s="61"/>
      <c r="O159" s="58"/>
      <c r="P159" s="63"/>
      <c r="Q159" s="63"/>
      <c r="R159" s="63"/>
      <c r="S159" s="63"/>
      <c r="T159" s="63"/>
      <c r="U159" s="63"/>
      <c r="V159" s="63"/>
      <c r="W159" s="63"/>
    </row>
    <row r="160" spans="2:23" s="59" customFormat="1" ht="18" hidden="1" customHeight="1" x14ac:dyDescent="0.2">
      <c r="B160" s="17">
        <v>2005</v>
      </c>
      <c r="C160" s="47">
        <v>7477.7533499360725</v>
      </c>
      <c r="D160" s="43">
        <v>7523.5353167872927</v>
      </c>
      <c r="E160" s="48">
        <v>7500.6443333616826</v>
      </c>
      <c r="F160" s="42">
        <v>11098.652755253801</v>
      </c>
      <c r="G160" s="42">
        <v>3404.3963747658076</v>
      </c>
      <c r="H160" s="42">
        <v>988.22521767557646</v>
      </c>
      <c r="I160" s="42">
        <v>1327.4546112960072</v>
      </c>
      <c r="J160" s="42">
        <v>3768.1034284266998</v>
      </c>
      <c r="K160" s="42">
        <v>231258.88868858042</v>
      </c>
      <c r="L160" s="92">
        <v>14501246.832575388</v>
      </c>
      <c r="M160" s="92">
        <v>3929.810049019608</v>
      </c>
      <c r="N160" s="61"/>
      <c r="O160" s="58"/>
      <c r="P160" s="63"/>
      <c r="Q160" s="63"/>
      <c r="R160" s="63"/>
      <c r="S160" s="63"/>
      <c r="T160" s="63"/>
      <c r="U160" s="63"/>
      <c r="V160" s="63"/>
      <c r="W160" s="63"/>
    </row>
    <row r="161" spans="2:23" s="59" customFormat="1" ht="18" hidden="1" customHeight="1" x14ac:dyDescent="0.2">
      <c r="B161" s="11" t="s">
        <v>31</v>
      </c>
      <c r="C161" s="47">
        <v>8041.6049345124047</v>
      </c>
      <c r="D161" s="43">
        <v>8201.1333340272304</v>
      </c>
      <c r="E161" s="48">
        <v>8121.3691342698176</v>
      </c>
      <c r="F161" s="42">
        <v>6164.0945261634906</v>
      </c>
      <c r="G161" s="42">
        <v>2812.5508467353488</v>
      </c>
      <c r="H161" s="42">
        <v>970.31910895095223</v>
      </c>
      <c r="I161" s="42">
        <v>1179.0216601598365</v>
      </c>
      <c r="J161" s="42">
        <v>3199.336433924816</v>
      </c>
      <c r="K161" s="42">
        <v>222613.67220252153</v>
      </c>
      <c r="L161" s="92">
        <v>13892620.964942727</v>
      </c>
      <c r="M161" s="92">
        <v>8310.9649122807023</v>
      </c>
      <c r="N161" s="61"/>
      <c r="O161" s="58"/>
      <c r="P161" s="63"/>
      <c r="Q161" s="63"/>
      <c r="R161" s="63"/>
      <c r="S161" s="63"/>
      <c r="T161" s="63"/>
      <c r="U161" s="63"/>
      <c r="V161" s="63"/>
      <c r="W161" s="63"/>
    </row>
    <row r="162" spans="2:23" s="59" customFormat="1" ht="18" hidden="1" customHeight="1" x14ac:dyDescent="0.2">
      <c r="B162" s="11" t="s">
        <v>32</v>
      </c>
      <c r="C162" s="47">
        <v>7855.9558382303057</v>
      </c>
      <c r="D162" s="43">
        <v>7775.8502315439055</v>
      </c>
      <c r="E162" s="48">
        <v>7815.9030348871056</v>
      </c>
      <c r="F162" s="42">
        <v>6297.7612226873007</v>
      </c>
      <c r="G162" s="42">
        <v>2919.6941405042703</v>
      </c>
      <c r="H162" s="42">
        <v>1026.6419332472715</v>
      </c>
      <c r="I162" s="42">
        <v>1238.6544465706518</v>
      </c>
      <c r="J162" s="42">
        <v>3186.0065594252696</v>
      </c>
      <c r="K162" s="42">
        <v>214303.16135103206</v>
      </c>
      <c r="L162" s="92">
        <v>13553394.840064086</v>
      </c>
      <c r="M162" s="92">
        <v>2655.1282051282055</v>
      </c>
      <c r="N162" s="61"/>
      <c r="O162" s="58"/>
      <c r="P162" s="63"/>
      <c r="Q162" s="63"/>
      <c r="R162" s="63"/>
      <c r="S162" s="63"/>
      <c r="T162" s="63"/>
      <c r="U162" s="63"/>
      <c r="V162" s="63"/>
      <c r="W162" s="63"/>
    </row>
    <row r="163" spans="2:23" s="59" customFormat="1" ht="18" hidden="1" customHeight="1" x14ac:dyDescent="0.2">
      <c r="B163" s="11" t="s">
        <v>33</v>
      </c>
      <c r="C163" s="47">
        <v>8336.561357233184</v>
      </c>
      <c r="D163" s="43">
        <v>8250.8064800308839</v>
      </c>
      <c r="E163" s="48">
        <v>8293.683918632034</v>
      </c>
      <c r="F163" s="42">
        <v>6874.0489149879068</v>
      </c>
      <c r="G163" s="42">
        <v>3151.6451381149122</v>
      </c>
      <c r="H163" s="42">
        <v>988.74458122364376</v>
      </c>
      <c r="I163" s="42">
        <v>1345.2316413934109</v>
      </c>
      <c r="J163" s="42">
        <v>3390.4354032833689</v>
      </c>
      <c r="K163" s="42">
        <v>230883.59392831489</v>
      </c>
      <c r="L163" s="92">
        <v>13949898.855543548</v>
      </c>
      <c r="M163" s="92">
        <v>5801.666666666667</v>
      </c>
      <c r="N163" s="61"/>
      <c r="O163" s="58"/>
      <c r="P163" s="63"/>
      <c r="Q163" s="63"/>
      <c r="R163" s="63"/>
      <c r="S163" s="63"/>
      <c r="T163" s="63"/>
      <c r="U163" s="63"/>
      <c r="V163" s="63"/>
      <c r="W163" s="63"/>
    </row>
    <row r="164" spans="2:23" s="59" customFormat="1" ht="18" hidden="1" customHeight="1" x14ac:dyDescent="0.2">
      <c r="B164" s="11" t="s">
        <v>34</v>
      </c>
      <c r="C164" s="47">
        <v>8267.9612292589281</v>
      </c>
      <c r="D164" s="43">
        <v>8337.7495041542406</v>
      </c>
      <c r="E164" s="48">
        <v>8302.8553667065844</v>
      </c>
      <c r="F164" s="42">
        <v>7283.1344566368844</v>
      </c>
      <c r="G164" s="42">
        <v>3085.0202694987911</v>
      </c>
      <c r="H164" s="42">
        <v>1021.8076114055208</v>
      </c>
      <c r="I164" s="42">
        <v>1356.7095466607234</v>
      </c>
      <c r="J164" s="42">
        <v>3373.094688221709</v>
      </c>
      <c r="K164" s="42">
        <v>231539.48836103646</v>
      </c>
      <c r="L164" s="92">
        <v>13763475.394396042</v>
      </c>
      <c r="M164" s="92">
        <v>2442.9678848283502</v>
      </c>
      <c r="N164" s="61"/>
      <c r="O164" s="58"/>
      <c r="P164" s="63"/>
      <c r="Q164" s="63"/>
      <c r="R164" s="63"/>
      <c r="S164" s="63"/>
      <c r="T164" s="63"/>
      <c r="U164" s="63"/>
      <c r="V164" s="63"/>
      <c r="W164" s="63"/>
    </row>
    <row r="165" spans="2:23" s="59" customFormat="1" ht="18" hidden="1" customHeight="1" x14ac:dyDescent="0.2">
      <c r="B165" s="11" t="s">
        <v>35</v>
      </c>
      <c r="C165" s="47">
        <v>8128.081565664369</v>
      </c>
      <c r="D165" s="43">
        <v>8119.0640720724205</v>
      </c>
      <c r="E165" s="48">
        <v>8123.5728188683952</v>
      </c>
      <c r="F165" s="42">
        <v>8464.1856789431367</v>
      </c>
      <c r="G165" s="42">
        <v>3551.4817418199659</v>
      </c>
      <c r="H165" s="42">
        <v>975.93251514163853</v>
      </c>
      <c r="I165" s="42">
        <v>1290.0702499593563</v>
      </c>
      <c r="J165" s="42">
        <v>3395.1259416233765</v>
      </c>
      <c r="K165" s="42">
        <v>226820.27253681849</v>
      </c>
      <c r="L165" s="92">
        <v>13822934.146341464</v>
      </c>
      <c r="M165" s="92">
        <v>4020.5415499533146</v>
      </c>
      <c r="N165" s="61"/>
      <c r="O165" s="58"/>
      <c r="P165" s="63"/>
      <c r="Q165" s="63"/>
      <c r="R165" s="63"/>
      <c r="S165" s="63"/>
      <c r="T165" s="63"/>
      <c r="U165" s="63"/>
      <c r="V165" s="63"/>
      <c r="W165" s="63"/>
    </row>
    <row r="166" spans="2:23" s="59" customFormat="1" ht="18" hidden="1" customHeight="1" x14ac:dyDescent="0.2">
      <c r="B166" s="11" t="s">
        <v>58</v>
      </c>
      <c r="C166" s="47">
        <v>7824.5353696049306</v>
      </c>
      <c r="D166" s="43">
        <v>8026.2634341324901</v>
      </c>
      <c r="E166" s="48">
        <v>7925.3994018687099</v>
      </c>
      <c r="F166" s="42">
        <v>11350.388511134028</v>
      </c>
      <c r="G166" s="42">
        <v>3338.6001553380447</v>
      </c>
      <c r="H166" s="42">
        <v>1040.6708192592923</v>
      </c>
      <c r="I166" s="42">
        <v>1243.71098458493</v>
      </c>
      <c r="J166" s="42">
        <v>3505.5594400800669</v>
      </c>
      <c r="K166" s="42">
        <v>227541.42233067026</v>
      </c>
      <c r="L166" s="92">
        <v>13576826.871124605</v>
      </c>
      <c r="M166" s="92">
        <v>2047.7127397934089</v>
      </c>
      <c r="N166" s="61"/>
      <c r="O166" s="58"/>
      <c r="P166" s="63"/>
      <c r="Q166" s="63"/>
      <c r="R166" s="63"/>
      <c r="S166" s="63"/>
      <c r="T166" s="63"/>
      <c r="U166" s="63"/>
      <c r="V166" s="63"/>
      <c r="W166" s="63"/>
    </row>
    <row r="167" spans="2:23" s="59" customFormat="1" ht="18" hidden="1" customHeight="1" x14ac:dyDescent="0.2">
      <c r="B167" s="11" t="s">
        <v>59</v>
      </c>
      <c r="C167" s="47">
        <v>7431.2856305800105</v>
      </c>
      <c r="D167" s="43">
        <v>7416.2761240074024</v>
      </c>
      <c r="E167" s="48">
        <v>7423.780877293706</v>
      </c>
      <c r="F167" s="42">
        <v>12761.239536559677</v>
      </c>
      <c r="G167" s="42">
        <v>3437.9248764838526</v>
      </c>
      <c r="H167" s="42">
        <v>970.41040649500553</v>
      </c>
      <c r="I167" s="42">
        <v>1250.2521376891032</v>
      </c>
      <c r="J167" s="42">
        <v>3234.5931222335716</v>
      </c>
      <c r="K167" s="42">
        <v>231287.84538241159</v>
      </c>
      <c r="L167" s="92">
        <v>13688052.247406837</v>
      </c>
      <c r="M167" s="92">
        <v>2182.3839157491625</v>
      </c>
      <c r="N167" s="61"/>
      <c r="O167" s="58"/>
      <c r="P167" s="63"/>
      <c r="Q167" s="63"/>
      <c r="R167" s="63"/>
      <c r="S167" s="63"/>
      <c r="T167" s="63"/>
      <c r="U167" s="63"/>
      <c r="V167" s="63"/>
      <c r="W167" s="63"/>
    </row>
    <row r="168" spans="2:23" s="59" customFormat="1" ht="18" hidden="1" customHeight="1" x14ac:dyDescent="0.2">
      <c r="B168" s="11" t="s">
        <v>60</v>
      </c>
      <c r="C168" s="47">
        <v>7160.7206333381109</v>
      </c>
      <c r="D168" s="43">
        <v>7166.7656340635858</v>
      </c>
      <c r="E168" s="48">
        <v>7163.7431337008484</v>
      </c>
      <c r="F168" s="42">
        <v>12878.51423595921</v>
      </c>
      <c r="G168" s="42">
        <v>3562.2153835156332</v>
      </c>
      <c r="H168" s="42">
        <v>982.90762638747537</v>
      </c>
      <c r="I168" s="42">
        <v>1207.8112610218018</v>
      </c>
      <c r="J168" s="42">
        <v>3725.1249877462992</v>
      </c>
      <c r="K168" s="42">
        <v>228357.466706279</v>
      </c>
      <c r="L168" s="92">
        <v>13946215.202244712</v>
      </c>
      <c r="M168" s="92">
        <v>3209.0032154340834</v>
      </c>
      <c r="N168" s="61"/>
      <c r="O168" s="58"/>
      <c r="P168" s="63"/>
      <c r="Q168" s="63"/>
      <c r="R168" s="63"/>
      <c r="S168" s="63"/>
      <c r="T168" s="63"/>
      <c r="U168" s="63"/>
      <c r="V168" s="63"/>
      <c r="W168" s="63"/>
    </row>
    <row r="169" spans="2:23" s="59" customFormat="1" ht="18" hidden="1" customHeight="1" x14ac:dyDescent="0.2">
      <c r="B169" s="11" t="s">
        <v>61</v>
      </c>
      <c r="C169" s="47">
        <v>7078.982005216063</v>
      </c>
      <c r="D169" s="43">
        <v>7059.4398258197189</v>
      </c>
      <c r="E169" s="48">
        <v>7069.2109155178914</v>
      </c>
      <c r="F169" s="42">
        <v>12794.289357966825</v>
      </c>
      <c r="G169" s="42">
        <v>3655.1476214037421</v>
      </c>
      <c r="H169" s="42">
        <v>918.74462021505747</v>
      </c>
      <c r="I169" s="42">
        <v>1301.6908494584418</v>
      </c>
      <c r="J169" s="42">
        <v>3761.7903505170825</v>
      </c>
      <c r="K169" s="42">
        <v>225236.45334150482</v>
      </c>
      <c r="L169" s="92">
        <v>14244440.661704399</v>
      </c>
      <c r="M169" s="92">
        <v>4743.3962264150941</v>
      </c>
      <c r="N169" s="61"/>
      <c r="O169" s="58"/>
      <c r="P169" s="63"/>
      <c r="Q169" s="63"/>
      <c r="R169" s="63"/>
      <c r="S169" s="63"/>
      <c r="T169" s="63"/>
      <c r="U169" s="63"/>
      <c r="V169" s="63"/>
      <c r="W169" s="63"/>
    </row>
    <row r="170" spans="2:23" s="59" customFormat="1" ht="18" hidden="1" customHeight="1" x14ac:dyDescent="0.2">
      <c r="B170" s="11" t="s">
        <v>62</v>
      </c>
      <c r="C170" s="47">
        <v>6683.5302449852634</v>
      </c>
      <c r="D170" s="43">
        <v>6616.0919109042261</v>
      </c>
      <c r="E170" s="48">
        <v>6649.8110779447452</v>
      </c>
      <c r="F170" s="42">
        <v>12794.664425101702</v>
      </c>
      <c r="G170" s="42">
        <v>3408.810523530713</v>
      </c>
      <c r="H170" s="42">
        <v>984.70259077268565</v>
      </c>
      <c r="I170" s="42">
        <v>1402.3496349657219</v>
      </c>
      <c r="J170" s="42">
        <v>0</v>
      </c>
      <c r="K170" s="42">
        <v>233152.03086266975</v>
      </c>
      <c r="L170" s="92">
        <v>15087528.687669519</v>
      </c>
      <c r="M170" s="92">
        <v>2292.2927775084827</v>
      </c>
      <c r="N170" s="61"/>
      <c r="O170" s="58"/>
      <c r="P170" s="63"/>
      <c r="Q170" s="63"/>
      <c r="R170" s="63"/>
      <c r="S170" s="63"/>
      <c r="T170" s="63"/>
      <c r="U170" s="63"/>
      <c r="V170" s="63"/>
      <c r="W170" s="63"/>
    </row>
    <row r="171" spans="2:23" s="59" customFormat="1" ht="18" hidden="1" customHeight="1" x14ac:dyDescent="0.2">
      <c r="B171" s="11" t="s">
        <v>63</v>
      </c>
      <c r="C171" s="47">
        <v>6318.4357562339719</v>
      </c>
      <c r="D171" s="43">
        <v>6309.3577870505615</v>
      </c>
      <c r="E171" s="48">
        <v>6313.8967716422667</v>
      </c>
      <c r="F171" s="42">
        <v>12805.64758356645</v>
      </c>
      <c r="G171" s="42">
        <v>3785.5022147334657</v>
      </c>
      <c r="H171" s="42">
        <v>1027.1186755434228</v>
      </c>
      <c r="I171" s="42">
        <v>1473.5531617961237</v>
      </c>
      <c r="J171" s="42">
        <v>4034.8050273928457</v>
      </c>
      <c r="K171" s="42">
        <v>244989.6002699635</v>
      </c>
      <c r="L171" s="92">
        <v>15032939.287799181</v>
      </c>
      <c r="M171" s="92">
        <v>6225.3012048192768</v>
      </c>
      <c r="N171" s="61"/>
      <c r="O171" s="58"/>
      <c r="P171" s="63"/>
      <c r="Q171" s="63"/>
      <c r="R171" s="63"/>
      <c r="S171" s="63"/>
      <c r="T171" s="63"/>
      <c r="U171" s="63"/>
      <c r="V171" s="63"/>
      <c r="W171" s="63"/>
    </row>
    <row r="172" spans="2:23" s="59" customFormat="1" ht="18" hidden="1" customHeight="1" x14ac:dyDescent="0.2">
      <c r="B172" s="11" t="s">
        <v>64</v>
      </c>
      <c r="C172" s="47">
        <v>6207.3375153368934</v>
      </c>
      <c r="D172" s="43">
        <v>6337.3594354245333</v>
      </c>
      <c r="E172" s="48">
        <v>6272.3484753807134</v>
      </c>
      <c r="F172" s="42">
        <v>12750.063291723707</v>
      </c>
      <c r="G172" s="42">
        <v>3799.9302732615652</v>
      </c>
      <c r="H172" s="42">
        <v>1038.5395537525355</v>
      </c>
      <c r="I172" s="42">
        <v>1615.9238974660893</v>
      </c>
      <c r="J172" s="42">
        <v>4365.2837825407041</v>
      </c>
      <c r="K172" s="42">
        <v>256280.0305024765</v>
      </c>
      <c r="L172" s="92">
        <v>15966692.040644499</v>
      </c>
      <c r="M172" s="92">
        <v>4060.9309623430959</v>
      </c>
      <c r="N172" s="61"/>
      <c r="O172" s="58"/>
      <c r="P172" s="63"/>
      <c r="Q172" s="63"/>
      <c r="R172" s="63"/>
      <c r="S172" s="63"/>
      <c r="T172" s="63"/>
      <c r="U172" s="63"/>
      <c r="V172" s="63"/>
      <c r="W172" s="63"/>
    </row>
    <row r="173" spans="2:23" s="59" customFormat="1" ht="18" hidden="1" customHeight="1" x14ac:dyDescent="0.2">
      <c r="B173" s="11"/>
      <c r="C173" s="47"/>
      <c r="D173" s="43"/>
      <c r="E173" s="48"/>
      <c r="F173" s="42"/>
      <c r="G173" s="42"/>
      <c r="H173" s="42"/>
      <c r="I173" s="42"/>
      <c r="J173" s="42"/>
      <c r="K173" s="42"/>
      <c r="L173" s="92"/>
      <c r="M173" s="92"/>
      <c r="N173" s="61"/>
      <c r="O173" s="58"/>
      <c r="P173" s="63"/>
      <c r="Q173" s="63"/>
      <c r="R173" s="63"/>
      <c r="S173" s="63"/>
      <c r="T173" s="63"/>
      <c r="U173" s="63"/>
      <c r="V173" s="63"/>
      <c r="W173" s="63"/>
    </row>
    <row r="174" spans="2:23" s="59" customFormat="1" ht="18" hidden="1" customHeight="1" x14ac:dyDescent="0.2">
      <c r="B174" s="17">
        <v>2006</v>
      </c>
      <c r="C174" s="47">
        <v>8405.6288047147864</v>
      </c>
      <c r="D174" s="43">
        <v>8426.8787481001909</v>
      </c>
      <c r="E174" s="48">
        <v>8416.2537764074877</v>
      </c>
      <c r="F174" s="42">
        <v>14979.843737397159</v>
      </c>
      <c r="G174" s="42">
        <v>4967.832529346204</v>
      </c>
      <c r="H174" s="46">
        <v>1204.9463333792303</v>
      </c>
      <c r="I174" s="42">
        <v>3031.0668488103815</v>
      </c>
      <c r="J174" s="46">
        <v>6567.3076113165444</v>
      </c>
      <c r="K174" s="46">
        <v>358524.79624491872</v>
      </c>
      <c r="L174" s="93">
        <v>19141250.902671658</v>
      </c>
      <c r="M174" s="93">
        <v>3550.6240139349443</v>
      </c>
      <c r="N174" s="61"/>
      <c r="O174" s="58"/>
      <c r="P174" s="63"/>
      <c r="Q174" s="63"/>
      <c r="R174" s="63"/>
      <c r="S174" s="63"/>
      <c r="T174" s="63"/>
      <c r="U174" s="63"/>
      <c r="V174" s="63"/>
      <c r="W174" s="63"/>
    </row>
    <row r="175" spans="2:23" s="59" customFormat="1" ht="18" hidden="1" customHeight="1" x14ac:dyDescent="0.2">
      <c r="B175" s="11" t="s">
        <v>31</v>
      </c>
      <c r="C175" s="47">
        <v>6699.0254351906251</v>
      </c>
      <c r="D175" s="43">
        <v>6696.9933988131479</v>
      </c>
      <c r="E175" s="48">
        <v>6698.0094170018865</v>
      </c>
      <c r="F175" s="46">
        <v>12794.694725798467</v>
      </c>
      <c r="G175" s="42">
        <v>3872.4854026517796</v>
      </c>
      <c r="H175" s="46">
        <v>1116.3416556682776</v>
      </c>
      <c r="I175" s="42">
        <v>1837.8815961430785</v>
      </c>
      <c r="J175" s="46">
        <v>4563.5698637607293</v>
      </c>
      <c r="K175" s="46">
        <v>277558.6349404254</v>
      </c>
      <c r="L175" s="93">
        <v>17104467.217964612</v>
      </c>
      <c r="M175" s="93">
        <v>3478.5151739452258</v>
      </c>
      <c r="N175" s="61"/>
      <c r="O175" s="58"/>
      <c r="P175" s="63"/>
      <c r="Q175" s="63"/>
      <c r="R175" s="63"/>
      <c r="S175" s="63"/>
      <c r="T175" s="63"/>
      <c r="U175" s="63"/>
      <c r="V175" s="63"/>
      <c r="W175" s="63"/>
    </row>
    <row r="176" spans="2:23" s="59" customFormat="1" ht="18" hidden="1" customHeight="1" x14ac:dyDescent="0.2">
      <c r="B176" s="11" t="s">
        <v>32</v>
      </c>
      <c r="C176" s="47">
        <v>7301.7285824892751</v>
      </c>
      <c r="D176" s="43">
        <v>7282.0188541093739</v>
      </c>
      <c r="E176" s="48">
        <v>7291.8737182993245</v>
      </c>
      <c r="F176" s="46">
        <v>13499.63455134484</v>
      </c>
      <c r="G176" s="42">
        <v>4069.6360972245634</v>
      </c>
      <c r="H176" s="46">
        <v>1191.8708918628943</v>
      </c>
      <c r="I176" s="42">
        <v>2041.3310362998213</v>
      </c>
      <c r="J176" s="46">
        <v>4681.1288661583148</v>
      </c>
      <c r="K176" s="46">
        <v>292814.45362241968</v>
      </c>
      <c r="L176" s="93">
        <v>17951377.74822969</v>
      </c>
      <c r="M176" s="93">
        <v>4245.7484826414184</v>
      </c>
      <c r="N176" s="61"/>
      <c r="O176" s="58"/>
      <c r="P176" s="63"/>
      <c r="Q176" s="63"/>
      <c r="R176" s="63"/>
      <c r="S176" s="63"/>
      <c r="T176" s="63"/>
      <c r="U176" s="63"/>
      <c r="V176" s="63"/>
      <c r="W176" s="63"/>
    </row>
    <row r="177" spans="2:23" s="59" customFormat="1" ht="18" hidden="1" customHeight="1" x14ac:dyDescent="0.2">
      <c r="B177" s="11" t="s">
        <v>33</v>
      </c>
      <c r="C177" s="47">
        <v>7854.9235435913015</v>
      </c>
      <c r="D177" s="43">
        <v>7844.5427285545065</v>
      </c>
      <c r="E177" s="48">
        <v>7849.733136072904</v>
      </c>
      <c r="F177" s="46">
        <v>13174.668923416284</v>
      </c>
      <c r="G177" s="42">
        <v>4718.1179503049007</v>
      </c>
      <c r="H177" s="46">
        <v>1236.8831211502918</v>
      </c>
      <c r="I177" s="42">
        <v>2197.3307391311519</v>
      </c>
      <c r="J177" s="46">
        <v>4938.8166565277652</v>
      </c>
      <c r="K177" s="46">
        <v>310341.83120421367</v>
      </c>
      <c r="L177" s="93">
        <v>17816700.213797033</v>
      </c>
      <c r="M177" s="93">
        <v>4125.1187189303173</v>
      </c>
      <c r="N177" s="61"/>
      <c r="O177" s="58"/>
      <c r="P177" s="63"/>
      <c r="Q177" s="63"/>
      <c r="R177" s="63"/>
      <c r="S177" s="63"/>
      <c r="T177" s="63"/>
      <c r="U177" s="63"/>
      <c r="V177" s="63"/>
      <c r="W177" s="63"/>
    </row>
    <row r="178" spans="2:23" s="59" customFormat="1" ht="18" hidden="1" customHeight="1" x14ac:dyDescent="0.2">
      <c r="B178" s="11" t="s">
        <v>34</v>
      </c>
      <c r="C178" s="47">
        <v>8109.4610589808563</v>
      </c>
      <c r="D178" s="43">
        <v>8128.5660998640333</v>
      </c>
      <c r="E178" s="48">
        <v>8119.0135794224443</v>
      </c>
      <c r="F178" s="46">
        <v>15515.88015872373</v>
      </c>
      <c r="G178" s="42">
        <v>4923.7402528392631</v>
      </c>
      <c r="H178" s="46">
        <v>1185.549928933837</v>
      </c>
      <c r="I178" s="42">
        <v>2456.5326938997223</v>
      </c>
      <c r="J178" s="46">
        <v>5626.255019144518</v>
      </c>
      <c r="K178" s="46">
        <v>351355.68512994581</v>
      </c>
      <c r="L178" s="93">
        <v>18882952.514012937</v>
      </c>
      <c r="M178" s="93">
        <v>3456.2609601236263</v>
      </c>
      <c r="N178" s="61"/>
      <c r="O178" s="58"/>
      <c r="P178" s="63"/>
      <c r="Q178" s="63"/>
      <c r="R178" s="63"/>
      <c r="S178" s="63"/>
      <c r="T178" s="63"/>
      <c r="U178" s="63"/>
      <c r="V178" s="63"/>
      <c r="W178" s="63"/>
    </row>
    <row r="179" spans="2:23" s="59" customFormat="1" ht="18" hidden="1" customHeight="1" x14ac:dyDescent="0.2">
      <c r="B179" s="11" t="s">
        <v>35</v>
      </c>
      <c r="C179" s="47">
        <v>9023.0970211268414</v>
      </c>
      <c r="D179" s="43">
        <v>9179.598813709923</v>
      </c>
      <c r="E179" s="48">
        <v>9101.3479174183813</v>
      </c>
      <c r="F179" s="46">
        <v>15747.284871343632</v>
      </c>
      <c r="G179" s="42">
        <v>4982.2757315590125</v>
      </c>
      <c r="H179" s="46">
        <v>1179.0854344870008</v>
      </c>
      <c r="I179" s="42">
        <v>3138.4935171762463</v>
      </c>
      <c r="J179" s="46">
        <v>7526.2258265415339</v>
      </c>
      <c r="K179" s="46">
        <v>412033.1377450545</v>
      </c>
      <c r="L179" s="93">
        <v>21612246.117315978</v>
      </c>
      <c r="M179" s="93">
        <v>5367.3245614035086</v>
      </c>
      <c r="N179" s="61"/>
      <c r="O179" s="58"/>
      <c r="P179" s="63"/>
      <c r="Q179" s="63"/>
      <c r="R179" s="63"/>
      <c r="S179" s="63"/>
      <c r="T179" s="63"/>
      <c r="U179" s="63"/>
      <c r="V179" s="63"/>
      <c r="W179" s="63"/>
    </row>
    <row r="180" spans="2:23" s="59" customFormat="1" ht="18" hidden="1" customHeight="1" x14ac:dyDescent="0.2">
      <c r="B180" s="11" t="s">
        <v>58</v>
      </c>
      <c r="C180" s="47">
        <v>8322.5773578039989</v>
      </c>
      <c r="D180" s="43">
        <v>8454.2738522432155</v>
      </c>
      <c r="E180" s="48">
        <v>8388.4256050236072</v>
      </c>
      <c r="F180" s="46">
        <v>15252.84824867299</v>
      </c>
      <c r="G180" s="42">
        <v>4830.5764550925805</v>
      </c>
      <c r="H180" s="46">
        <v>1127.5222189330616</v>
      </c>
      <c r="I180" s="42">
        <v>3501.6874655241704</v>
      </c>
      <c r="J180" s="46">
        <v>8157.0863455818708</v>
      </c>
      <c r="K180" s="46">
        <v>414088.69457804353</v>
      </c>
      <c r="L180" s="93">
        <v>19926819.531755812</v>
      </c>
      <c r="M180" s="93">
        <v>3807.2805974698981</v>
      </c>
      <c r="N180" s="61"/>
      <c r="O180" s="58"/>
      <c r="P180" s="63"/>
      <c r="Q180" s="63"/>
      <c r="R180" s="63"/>
      <c r="S180" s="63"/>
      <c r="T180" s="63"/>
      <c r="U180" s="63"/>
      <c r="V180" s="63"/>
      <c r="W180" s="63"/>
    </row>
    <row r="181" spans="2:23" s="59" customFormat="1" ht="18" hidden="1" customHeight="1" x14ac:dyDescent="0.2">
      <c r="B181" s="11" t="s">
        <v>59</v>
      </c>
      <c r="C181" s="47">
        <v>8106.6454706782615</v>
      </c>
      <c r="D181" s="43">
        <v>8021.8253798038904</v>
      </c>
      <c r="E181" s="48">
        <v>8064.235425241076</v>
      </c>
      <c r="F181" s="46">
        <v>14763.077732670366</v>
      </c>
      <c r="G181" s="42">
        <v>5294.5753557087055</v>
      </c>
      <c r="H181" s="46">
        <v>997.04682410146097</v>
      </c>
      <c r="I181" s="42">
        <v>3268.382521905743</v>
      </c>
      <c r="J181" s="46">
        <v>7760.3231908863499</v>
      </c>
      <c r="K181" s="46">
        <v>355182.09130914579</v>
      </c>
      <c r="L181" s="93">
        <v>19378740.352324281</v>
      </c>
      <c r="M181" s="93">
        <v>4473.9739286930289</v>
      </c>
      <c r="N181" s="61"/>
      <c r="O181" s="58"/>
      <c r="P181" s="63"/>
      <c r="Q181" s="63"/>
      <c r="R181" s="63"/>
      <c r="S181" s="63"/>
      <c r="T181" s="63"/>
      <c r="U181" s="63"/>
      <c r="V181" s="63"/>
      <c r="W181" s="63"/>
    </row>
    <row r="182" spans="2:23" s="59" customFormat="1" ht="18" hidden="1" customHeight="1" x14ac:dyDescent="0.2">
      <c r="B182" s="11" t="s">
        <v>60</v>
      </c>
      <c r="C182" s="47">
        <v>8334.5474807794508</v>
      </c>
      <c r="D182" s="43">
        <v>8368.7074275722007</v>
      </c>
      <c r="E182" s="48">
        <v>8351.6274541758248</v>
      </c>
      <c r="F182" s="46">
        <v>15497.626779279701</v>
      </c>
      <c r="G182" s="42">
        <v>5384.7591594441046</v>
      </c>
      <c r="H182" s="46">
        <v>1058.3481123760062</v>
      </c>
      <c r="I182" s="42">
        <v>3312.5524987108042</v>
      </c>
      <c r="J182" s="46">
        <v>7619.11025431288</v>
      </c>
      <c r="K182" s="46">
        <v>365342.05806478253</v>
      </c>
      <c r="L182" s="93">
        <v>20546338.501396593</v>
      </c>
      <c r="M182" s="93">
        <v>3750.1232744553886</v>
      </c>
      <c r="N182" s="61"/>
      <c r="O182" s="58"/>
      <c r="P182" s="63"/>
      <c r="Q182" s="63"/>
      <c r="R182" s="63"/>
      <c r="S182" s="63"/>
      <c r="T182" s="63"/>
      <c r="U182" s="63"/>
      <c r="V182" s="63"/>
      <c r="W182" s="63"/>
    </row>
    <row r="183" spans="2:23" s="59" customFormat="1" ht="18" hidden="1" customHeight="1" x14ac:dyDescent="0.2">
      <c r="B183" s="11" t="s">
        <v>61</v>
      </c>
      <c r="C183" s="47">
        <v>8690.3690190132202</v>
      </c>
      <c r="D183" s="43">
        <v>8681.2116867907771</v>
      </c>
      <c r="E183" s="48">
        <v>8685.7903529019986</v>
      </c>
      <c r="F183" s="46">
        <v>15580.105339129317</v>
      </c>
      <c r="G183" s="42">
        <v>5590.3795851980058</v>
      </c>
      <c r="H183" s="46">
        <v>1154.8180377727822</v>
      </c>
      <c r="I183" s="42">
        <v>3331.2469472101161</v>
      </c>
      <c r="J183" s="46">
        <v>7636.5323759178737</v>
      </c>
      <c r="K183" s="46">
        <v>387513.13566862629</v>
      </c>
      <c r="L183" s="93">
        <v>19761853.23448766</v>
      </c>
      <c r="M183" s="93">
        <v>2975.3436768149877</v>
      </c>
      <c r="N183" s="61"/>
      <c r="O183" s="58"/>
      <c r="P183" s="63"/>
      <c r="Q183" s="63"/>
      <c r="R183" s="63"/>
      <c r="S183" s="63"/>
      <c r="T183" s="63"/>
      <c r="U183" s="63"/>
      <c r="V183" s="63"/>
      <c r="W183" s="63"/>
    </row>
    <row r="184" spans="2:23" s="59" customFormat="1" ht="18" hidden="1" customHeight="1" x14ac:dyDescent="0.2">
      <c r="B184" s="11" t="s">
        <v>62</v>
      </c>
      <c r="C184" s="47">
        <v>9118.887080543027</v>
      </c>
      <c r="D184" s="43">
        <v>9114.5761129806906</v>
      </c>
      <c r="E184" s="48">
        <v>9116.7315967618597</v>
      </c>
      <c r="F184" s="46">
        <v>15747.261515449603</v>
      </c>
      <c r="G184" s="42">
        <v>5351.8297920030609</v>
      </c>
      <c r="H184" s="46">
        <v>1361.9452901895766</v>
      </c>
      <c r="I184" s="42">
        <v>3407.9775055641389</v>
      </c>
      <c r="J184" s="46">
        <v>7482.6196421355808</v>
      </c>
      <c r="K184" s="46">
        <v>371869.73563920625</v>
      </c>
      <c r="L184" s="93">
        <v>18708196.123911139</v>
      </c>
      <c r="M184" s="93">
        <v>3468.8383618815751</v>
      </c>
      <c r="N184" s="61"/>
      <c r="O184" s="58"/>
      <c r="P184" s="63"/>
      <c r="Q184" s="63"/>
      <c r="R184" s="63"/>
      <c r="S184" s="63"/>
      <c r="T184" s="63"/>
      <c r="U184" s="63"/>
      <c r="V184" s="63"/>
      <c r="W184" s="63"/>
    </row>
    <row r="185" spans="2:23" s="59" customFormat="1" ht="18" hidden="1" customHeight="1" x14ac:dyDescent="0.2">
      <c r="B185" s="11" t="s">
        <v>63</v>
      </c>
      <c r="C185" s="47">
        <v>9889.6929291633169</v>
      </c>
      <c r="D185" s="43">
        <v>9964.1233159183103</v>
      </c>
      <c r="E185" s="48">
        <v>9926.9081225408136</v>
      </c>
      <c r="F185" s="46">
        <v>15747.290649832119</v>
      </c>
      <c r="G185" s="42">
        <v>5619.2887245895054</v>
      </c>
      <c r="H185" s="46">
        <v>1531.1671868783185</v>
      </c>
      <c r="I185" s="42">
        <v>3860.9516897004569</v>
      </c>
      <c r="J185" s="46">
        <v>7412.0413364594551</v>
      </c>
      <c r="K185" s="46">
        <v>377940.18164250208</v>
      </c>
      <c r="L185" s="93">
        <v>19665580.011207946</v>
      </c>
      <c r="M185" s="93">
        <v>3916.4565665826262</v>
      </c>
      <c r="N185" s="61"/>
      <c r="O185" s="58"/>
      <c r="P185" s="63"/>
      <c r="Q185" s="63"/>
      <c r="R185" s="63"/>
      <c r="S185" s="63"/>
      <c r="T185" s="63"/>
      <c r="U185" s="63"/>
      <c r="V185" s="63"/>
      <c r="W185" s="63"/>
    </row>
    <row r="186" spans="2:23" s="59" customFormat="1" ht="18" hidden="1" customHeight="1" x14ac:dyDescent="0.2">
      <c r="B186" s="11" t="s">
        <v>64</v>
      </c>
      <c r="C186" s="47">
        <v>10249.973116887162</v>
      </c>
      <c r="D186" s="43">
        <v>10177.239926302043</v>
      </c>
      <c r="E186" s="48">
        <v>10213.606521594604</v>
      </c>
      <c r="F186" s="46">
        <v>15747.267547338763</v>
      </c>
      <c r="G186" s="42">
        <v>5442.3574437998877</v>
      </c>
      <c r="H186" s="46">
        <v>1598.460543238634</v>
      </c>
      <c r="I186" s="42">
        <v>4324.941149313775</v>
      </c>
      <c r="J186" s="46">
        <v>6956.3997049960835</v>
      </c>
      <c r="K186" s="46">
        <v>408962.09430508222</v>
      </c>
      <c r="L186" s="93">
        <v>20278881.368352041</v>
      </c>
      <c r="M186" s="93">
        <v>2235.5787857311598</v>
      </c>
      <c r="N186" s="61"/>
      <c r="O186" s="58"/>
      <c r="P186" s="63"/>
      <c r="Q186" s="63"/>
      <c r="R186" s="63"/>
      <c r="S186" s="63"/>
      <c r="T186" s="63"/>
      <c r="U186" s="63"/>
      <c r="V186" s="63"/>
      <c r="W186" s="63"/>
    </row>
    <row r="187" spans="2:23" s="59" customFormat="1" ht="18" hidden="1" customHeight="1" x14ac:dyDescent="0.2">
      <c r="B187" s="11"/>
      <c r="C187" s="47"/>
      <c r="D187" s="43"/>
      <c r="E187" s="48"/>
      <c r="F187" s="42"/>
      <c r="G187" s="42"/>
      <c r="H187" s="46"/>
      <c r="I187" s="42"/>
      <c r="J187" s="46"/>
      <c r="K187" s="46"/>
      <c r="L187" s="93"/>
      <c r="M187" s="93"/>
      <c r="N187" s="61"/>
      <c r="O187" s="58"/>
      <c r="P187" s="63"/>
      <c r="Q187" s="63"/>
      <c r="R187" s="63"/>
      <c r="S187" s="63"/>
      <c r="T187" s="63"/>
      <c r="U187" s="63"/>
      <c r="V187" s="63"/>
      <c r="W187" s="63"/>
    </row>
    <row r="188" spans="2:23" s="59" customFormat="1" ht="18" hidden="1" customHeight="1" x14ac:dyDescent="0.2">
      <c r="B188" s="17">
        <v>2007</v>
      </c>
      <c r="C188" s="47">
        <v>15084.446957484297</v>
      </c>
      <c r="D188" s="43">
        <v>14564.634242056418</v>
      </c>
      <c r="E188" s="48">
        <v>14824.540599770356</v>
      </c>
      <c r="F188" s="46">
        <v>15753.143700033328</v>
      </c>
      <c r="G188" s="42">
        <v>6397.0271815351389</v>
      </c>
      <c r="H188" s="46">
        <v>2835.4639663933253</v>
      </c>
      <c r="I188" s="42">
        <v>3282.615641538775</v>
      </c>
      <c r="J188" s="46">
        <v>7344.4105736467482</v>
      </c>
      <c r="K188" s="46">
        <v>430822.30570324376</v>
      </c>
      <c r="L188" s="93">
        <v>22080806.753095556</v>
      </c>
      <c r="M188" s="93">
        <v>4083.7721543631324</v>
      </c>
      <c r="N188" s="61"/>
      <c r="O188" s="58"/>
      <c r="P188" s="63"/>
      <c r="Q188" s="63"/>
      <c r="R188" s="63"/>
      <c r="S188" s="63"/>
      <c r="T188" s="63"/>
      <c r="U188" s="63"/>
      <c r="V188" s="63"/>
      <c r="W188" s="63"/>
    </row>
    <row r="189" spans="2:23" s="59" customFormat="1" ht="18" hidden="1" customHeight="1" x14ac:dyDescent="0.2">
      <c r="B189" s="11" t="s">
        <v>31</v>
      </c>
      <c r="C189" s="47">
        <v>11065.391433242963</v>
      </c>
      <c r="D189" s="43">
        <v>11054.940929250068</v>
      </c>
      <c r="E189" s="48">
        <v>11060.166181246515</v>
      </c>
      <c r="F189" s="46">
        <v>15758.667152426346</v>
      </c>
      <c r="G189" s="42">
        <v>5916.497871233244</v>
      </c>
      <c r="H189" s="46">
        <v>1720.2673043567891</v>
      </c>
      <c r="I189" s="42">
        <v>4283.4763169287125</v>
      </c>
      <c r="J189" s="46">
        <v>6574.6878885714059</v>
      </c>
      <c r="K189" s="46">
        <v>422713.57753471978</v>
      </c>
      <c r="L189" s="93">
        <v>20001070.136230249</v>
      </c>
      <c r="M189" s="93">
        <v>2031.2976607307796</v>
      </c>
      <c r="N189" s="61"/>
      <c r="O189" s="58"/>
      <c r="P189" s="63"/>
      <c r="Q189" s="63"/>
      <c r="R189" s="63"/>
      <c r="S189" s="63"/>
      <c r="T189" s="63"/>
      <c r="U189" s="63"/>
      <c r="V189" s="63"/>
      <c r="W189" s="63"/>
    </row>
    <row r="190" spans="2:23" s="59" customFormat="1" ht="18" hidden="1" customHeight="1" x14ac:dyDescent="0.2">
      <c r="B190" s="11" t="s">
        <v>32</v>
      </c>
      <c r="C190" s="47">
        <v>11786.101835824609</v>
      </c>
      <c r="D190" s="43">
        <v>11576.507982904806</v>
      </c>
      <c r="E190" s="48">
        <v>11681.304909364708</v>
      </c>
      <c r="F190" s="46">
        <v>15747.270944935593</v>
      </c>
      <c r="G190" s="42">
        <v>5499.4815994148757</v>
      </c>
      <c r="H190" s="46">
        <v>1663.9482990058218</v>
      </c>
      <c r="I190" s="42">
        <v>3855.3921965303762</v>
      </c>
      <c r="J190" s="46">
        <v>5663.2765992560671</v>
      </c>
      <c r="K190" s="46">
        <v>413703.72559020174</v>
      </c>
      <c r="L190" s="93">
        <v>20763752.733086836</v>
      </c>
      <c r="M190" s="93">
        <v>1690.3999213527329</v>
      </c>
      <c r="N190" s="61"/>
      <c r="O190" s="58"/>
      <c r="P190" s="63"/>
      <c r="Q190" s="63"/>
      <c r="R190" s="63"/>
      <c r="S190" s="63"/>
      <c r="T190" s="63"/>
      <c r="U190" s="63"/>
      <c r="V190" s="63"/>
      <c r="W190" s="63"/>
    </row>
    <row r="191" spans="2:23" s="59" customFormat="1" ht="18" hidden="1" customHeight="1" x14ac:dyDescent="0.2">
      <c r="B191" s="11" t="s">
        <v>33</v>
      </c>
      <c r="C191" s="47">
        <v>13635.92198842618</v>
      </c>
      <c r="D191" s="43">
        <v>13497.874775229191</v>
      </c>
      <c r="E191" s="48">
        <v>13566.898381827687</v>
      </c>
      <c r="F191" s="46">
        <v>15747.320848371215</v>
      </c>
      <c r="G191" s="42">
        <v>6292.5539374635937</v>
      </c>
      <c r="H191" s="46">
        <v>1810.1132151839026</v>
      </c>
      <c r="I191" s="42">
        <v>3413.3002447873637</v>
      </c>
      <c r="J191" s="46">
        <v>5727.9482943227649</v>
      </c>
      <c r="K191" s="46">
        <v>437438.77036472998</v>
      </c>
      <c r="L191" s="93">
        <v>21336234.430458311</v>
      </c>
      <c r="M191" s="93">
        <v>3498.8664987405537</v>
      </c>
      <c r="N191" s="61"/>
      <c r="O191" s="58"/>
      <c r="P191" s="63"/>
      <c r="Q191" s="63"/>
      <c r="R191" s="63"/>
      <c r="S191" s="63"/>
      <c r="T191" s="63"/>
      <c r="U191" s="63"/>
      <c r="V191" s="63"/>
      <c r="W191" s="63"/>
    </row>
    <row r="192" spans="2:23" s="59" customFormat="1" ht="18" hidden="1" customHeight="1" x14ac:dyDescent="0.2">
      <c r="B192" s="11" t="s">
        <v>34</v>
      </c>
      <c r="C192" s="47">
        <v>14093.808337596447</v>
      </c>
      <c r="D192" s="43">
        <v>14097.013311534896</v>
      </c>
      <c r="E192" s="48">
        <v>14095.410824565672</v>
      </c>
      <c r="F192" s="46">
        <v>15759.38103725554</v>
      </c>
      <c r="G192" s="42">
        <v>5659.9670082541952</v>
      </c>
      <c r="H192" s="46">
        <v>1937.3601527745022</v>
      </c>
      <c r="I192" s="42">
        <v>3325.514049331407</v>
      </c>
      <c r="J192" s="46">
        <v>6769.9385537650542</v>
      </c>
      <c r="K192" s="46">
        <v>429656.23217051657</v>
      </c>
      <c r="L192" s="93">
        <v>21491154.110043827</v>
      </c>
      <c r="M192" s="93">
        <v>3534.0917178906502</v>
      </c>
      <c r="N192" s="61"/>
      <c r="O192" s="58"/>
      <c r="P192" s="63"/>
      <c r="Q192" s="63"/>
      <c r="R192" s="63"/>
      <c r="S192" s="63"/>
      <c r="T192" s="63"/>
      <c r="U192" s="63"/>
      <c r="V192" s="63"/>
      <c r="W192" s="63"/>
    </row>
    <row r="193" spans="2:23" s="59" customFormat="1" ht="18" hidden="1" customHeight="1" x14ac:dyDescent="0.2">
      <c r="B193" s="11" t="s">
        <v>35</v>
      </c>
      <c r="C193" s="47">
        <v>14088.220362403592</v>
      </c>
      <c r="D193" s="43">
        <v>14155.518178843935</v>
      </c>
      <c r="E193" s="48">
        <v>14121.869270623763</v>
      </c>
      <c r="F193" s="46">
        <v>15747.238434686655</v>
      </c>
      <c r="G193" s="42">
        <v>7442.9609437969257</v>
      </c>
      <c r="H193" s="46">
        <v>2000.9996616294809</v>
      </c>
      <c r="I193" s="42">
        <v>3535.7799762414256</v>
      </c>
      <c r="J193" s="46">
        <v>7799.0631151611706</v>
      </c>
      <c r="K193" s="46">
        <v>438246.47332466469</v>
      </c>
      <c r="L193" s="93">
        <v>21813006.861392204</v>
      </c>
      <c r="M193" s="93">
        <v>5726.804455251392</v>
      </c>
      <c r="N193" s="61"/>
      <c r="O193" s="58"/>
      <c r="P193" s="63"/>
      <c r="Q193" s="63"/>
      <c r="R193" s="63"/>
      <c r="S193" s="63"/>
      <c r="T193" s="63"/>
      <c r="U193" s="63"/>
      <c r="V193" s="63"/>
      <c r="W193" s="63"/>
    </row>
    <row r="194" spans="2:23" s="59" customFormat="1" ht="18" hidden="1" customHeight="1" x14ac:dyDescent="0.2">
      <c r="B194" s="11" t="s">
        <v>58</v>
      </c>
      <c r="C194" s="47">
        <v>14100.483920175478</v>
      </c>
      <c r="D194" s="43">
        <v>14150.490707146622</v>
      </c>
      <c r="E194" s="48">
        <v>14125.487313661051</v>
      </c>
      <c r="F194" s="46">
        <v>15747.306785751984</v>
      </c>
      <c r="G194" s="42">
        <v>7017.4221490805012</v>
      </c>
      <c r="H194" s="46">
        <v>2140.2018730658024</v>
      </c>
      <c r="I194" s="42">
        <v>3771.9810035915662</v>
      </c>
      <c r="J194" s="46">
        <v>7733.3541606820272</v>
      </c>
      <c r="K194" s="46">
        <v>425980.53307586047</v>
      </c>
      <c r="L194" s="93">
        <v>21215879.92947147</v>
      </c>
      <c r="M194" s="93">
        <v>6875.1651438240269</v>
      </c>
      <c r="N194" s="61"/>
      <c r="O194" s="58"/>
      <c r="P194" s="63"/>
      <c r="Q194" s="63"/>
      <c r="R194" s="63"/>
      <c r="S194" s="63"/>
      <c r="T194" s="63"/>
      <c r="U194" s="63"/>
      <c r="V194" s="63"/>
      <c r="W194" s="63"/>
    </row>
    <row r="195" spans="2:23" s="59" customFormat="1" ht="18" hidden="1" customHeight="1" x14ac:dyDescent="0.2">
      <c r="B195" s="11" t="s">
        <v>59</v>
      </c>
      <c r="C195" s="47">
        <v>14106.93525754604</v>
      </c>
      <c r="D195" s="43">
        <v>14108.947435472277</v>
      </c>
      <c r="E195" s="48">
        <v>14107.941346509158</v>
      </c>
      <c r="F195" s="46">
        <v>15747.254698000224</v>
      </c>
      <c r="G195" s="42">
        <v>6029.9118637592719</v>
      </c>
      <c r="H195" s="46">
        <v>2458.9889485135518</v>
      </c>
      <c r="I195" s="42">
        <v>3573.6454972806009</v>
      </c>
      <c r="J195" s="46">
        <v>7536.6661481575247</v>
      </c>
      <c r="K195" s="46">
        <v>418293.68606599147</v>
      </c>
      <c r="L195" s="93">
        <v>21130595.221929897</v>
      </c>
      <c r="M195" s="93">
        <v>8465.0624879583847</v>
      </c>
      <c r="N195" s="61"/>
      <c r="O195" s="58"/>
      <c r="P195" s="63"/>
      <c r="Q195" s="63"/>
      <c r="R195" s="63"/>
      <c r="S195" s="63"/>
      <c r="T195" s="63"/>
      <c r="U195" s="63"/>
      <c r="V195" s="63"/>
      <c r="W195" s="63"/>
    </row>
    <row r="196" spans="2:23" s="59" customFormat="1" ht="18" hidden="1" customHeight="1" x14ac:dyDescent="0.2">
      <c r="B196" s="11" t="s">
        <v>60</v>
      </c>
      <c r="C196" s="47">
        <v>15436.225811358872</v>
      </c>
      <c r="D196" s="43">
        <v>15322.416203022211</v>
      </c>
      <c r="E196" s="48">
        <v>15379.321007190541</v>
      </c>
      <c r="F196" s="46">
        <v>15756.230112787067</v>
      </c>
      <c r="G196" s="42">
        <v>7187.7436716954635</v>
      </c>
      <c r="H196" s="46">
        <v>3135.1856389793984</v>
      </c>
      <c r="I196" s="42">
        <v>3501.3659396208354</v>
      </c>
      <c r="J196" s="46">
        <v>7878.9493524061427</v>
      </c>
      <c r="K196" s="46">
        <v>416235.50029089523</v>
      </c>
      <c r="L196" s="93">
        <v>21507567.012326356</v>
      </c>
      <c r="M196" s="93">
        <v>2311.1088530420429</v>
      </c>
      <c r="N196" s="61"/>
      <c r="O196" s="58"/>
      <c r="P196" s="63"/>
      <c r="Q196" s="63"/>
      <c r="R196" s="63"/>
      <c r="S196" s="63"/>
      <c r="T196" s="63"/>
      <c r="U196" s="63"/>
      <c r="V196" s="63"/>
      <c r="W196" s="63"/>
    </row>
    <row r="197" spans="2:23" s="59" customFormat="1" ht="18" hidden="1" customHeight="1" x14ac:dyDescent="0.2">
      <c r="B197" s="11" t="s">
        <v>61</v>
      </c>
      <c r="C197" s="47">
        <v>14734.285763613265</v>
      </c>
      <c r="D197" s="43">
        <v>15009.054610305851</v>
      </c>
      <c r="E197" s="48">
        <v>14871.670186959558</v>
      </c>
      <c r="F197" s="46">
        <v>15747.278652869445</v>
      </c>
      <c r="G197" s="42">
        <v>6002.8782257658531</v>
      </c>
      <c r="H197" s="46">
        <v>3084.9758722518986</v>
      </c>
      <c r="I197" s="42">
        <v>3149.8207570145646</v>
      </c>
      <c r="J197" s="46">
        <v>7394.5834388919629</v>
      </c>
      <c r="K197" s="46">
        <v>397971.5868342357</v>
      </c>
      <c r="L197" s="93">
        <v>21876410.031455811</v>
      </c>
      <c r="M197" s="93">
        <v>0</v>
      </c>
      <c r="N197" s="61"/>
      <c r="O197" s="58"/>
      <c r="P197" s="63"/>
      <c r="Q197" s="63"/>
      <c r="R197" s="63"/>
      <c r="S197" s="63"/>
      <c r="T197" s="63"/>
      <c r="U197" s="63"/>
      <c r="V197" s="63"/>
      <c r="W197" s="63"/>
    </row>
    <row r="198" spans="2:23" s="59" customFormat="1" ht="18" hidden="1" customHeight="1" x14ac:dyDescent="0.2">
      <c r="B198" s="11" t="s">
        <v>62</v>
      </c>
      <c r="C198" s="47">
        <v>15468.048746171942</v>
      </c>
      <c r="D198" s="43">
        <v>15207.610862421257</v>
      </c>
      <c r="E198" s="48">
        <v>15337.8298042966</v>
      </c>
      <c r="F198" s="46">
        <v>15747.236127252572</v>
      </c>
      <c r="G198" s="42">
        <v>7251.680108622747</v>
      </c>
      <c r="H198" s="46">
        <v>3431.7247554746855</v>
      </c>
      <c r="I198" s="42">
        <v>2937.5100530450231</v>
      </c>
      <c r="J198" s="46">
        <v>7704.3573124058403</v>
      </c>
      <c r="K198" s="46">
        <v>417424.86845327506</v>
      </c>
      <c r="L198" s="93">
        <v>23656652.420328904</v>
      </c>
      <c r="M198" s="93">
        <v>2395.2919483712358</v>
      </c>
      <c r="N198" s="61"/>
      <c r="O198" s="58"/>
      <c r="P198" s="63"/>
      <c r="Q198" s="63"/>
      <c r="R198" s="63"/>
      <c r="S198" s="63"/>
      <c r="T198" s="63"/>
      <c r="U198" s="63"/>
      <c r="V198" s="63"/>
      <c r="W198" s="63"/>
    </row>
    <row r="199" spans="2:23" s="59" customFormat="1" ht="18" hidden="1" customHeight="1" x14ac:dyDescent="0.2">
      <c r="B199" s="11" t="s">
        <v>63</v>
      </c>
      <c r="C199" s="47">
        <v>16463.128732164594</v>
      </c>
      <c r="D199" s="43">
        <v>16072.528474557479</v>
      </c>
      <c r="E199" s="48">
        <v>16267.828603361037</v>
      </c>
      <c r="F199" s="46">
        <v>15781.199941523924</v>
      </c>
      <c r="G199" s="42">
        <v>5549.0666766283521</v>
      </c>
      <c r="H199" s="46">
        <v>3673.3957584256191</v>
      </c>
      <c r="I199" s="42">
        <v>2891.9325686877833</v>
      </c>
      <c r="J199" s="46">
        <v>7738.8212387979074</v>
      </c>
      <c r="K199" s="46">
        <v>449622.73536314699</v>
      </c>
      <c r="L199" s="93">
        <v>25254291.924222887</v>
      </c>
      <c r="M199" s="93">
        <v>1437.4575269611466</v>
      </c>
      <c r="N199" s="61"/>
      <c r="O199" s="58"/>
      <c r="P199" s="63"/>
      <c r="Q199" s="63"/>
      <c r="R199" s="63"/>
      <c r="S199" s="63"/>
      <c r="T199" s="63"/>
      <c r="U199" s="63"/>
      <c r="V199" s="63"/>
      <c r="W199" s="63"/>
    </row>
    <row r="200" spans="2:23" s="59" customFormat="1" ht="18" hidden="1" customHeight="1" x14ac:dyDescent="0.2">
      <c r="B200" s="11" t="s">
        <v>64</v>
      </c>
      <c r="C200" s="47">
        <v>16679.908108091928</v>
      </c>
      <c r="D200" s="43">
        <v>16580.751875726131</v>
      </c>
      <c r="E200" s="48">
        <v>16630.329991909028</v>
      </c>
      <c r="F200" s="46">
        <v>15754.749662096516</v>
      </c>
      <c r="G200" s="42">
        <v>5543.6676957414948</v>
      </c>
      <c r="H200" s="46">
        <v>3000.2855329232912</v>
      </c>
      <c r="I200" s="42">
        <v>2506.1632645960349</v>
      </c>
      <c r="J200" s="46">
        <v>7046.8940093241845</v>
      </c>
      <c r="K200" s="46">
        <v>467824.41232508351</v>
      </c>
      <c r="L200" s="93">
        <v>25762154.967288304</v>
      </c>
      <c r="M200" s="93">
        <v>5466.3674263046005</v>
      </c>
      <c r="N200" s="61"/>
      <c r="O200" s="58"/>
      <c r="P200" s="63"/>
      <c r="Q200" s="63"/>
      <c r="R200" s="63"/>
      <c r="S200" s="63"/>
      <c r="T200" s="63"/>
      <c r="U200" s="63"/>
      <c r="V200" s="63"/>
      <c r="W200" s="63"/>
    </row>
    <row r="201" spans="2:23" s="59" customFormat="1" ht="18" hidden="1" customHeight="1" x14ac:dyDescent="0.2">
      <c r="B201" s="11"/>
      <c r="C201" s="49"/>
      <c r="D201" s="43"/>
      <c r="E201" s="48"/>
      <c r="F201" s="46"/>
      <c r="G201" s="42"/>
      <c r="H201" s="46"/>
      <c r="I201" s="42"/>
      <c r="J201" s="46"/>
      <c r="K201" s="46"/>
      <c r="L201" s="93"/>
      <c r="M201" s="93"/>
      <c r="N201" s="61"/>
      <c r="O201" s="58"/>
      <c r="P201" s="63"/>
      <c r="Q201" s="63"/>
      <c r="R201" s="63"/>
      <c r="S201" s="63"/>
      <c r="T201" s="63"/>
      <c r="U201" s="63"/>
      <c r="V201" s="63"/>
      <c r="W201" s="63"/>
    </row>
    <row r="202" spans="2:23" s="59" customFormat="1" ht="18" hidden="1" customHeight="1" x14ac:dyDescent="0.2">
      <c r="B202" s="17">
        <v>2008</v>
      </c>
      <c r="C202" s="47">
        <v>18810.812127161858</v>
      </c>
      <c r="D202" s="43">
        <v>18469.636016508412</v>
      </c>
      <c r="E202" s="48">
        <v>18640.224071835135</v>
      </c>
      <c r="F202" s="46">
        <v>15747.675686407556</v>
      </c>
      <c r="G202" s="42">
        <v>6258.1603455783561</v>
      </c>
      <c r="H202" s="46">
        <v>2041.1219389311814</v>
      </c>
      <c r="I202" s="42">
        <v>1911.0242103656442</v>
      </c>
      <c r="J202" s="46">
        <v>7563.7806100807366</v>
      </c>
      <c r="K202" s="46">
        <v>472641.74188760191</v>
      </c>
      <c r="L202" s="93">
        <v>27935510.209213242</v>
      </c>
      <c r="M202" s="93">
        <v>11334.789333707549</v>
      </c>
      <c r="N202" s="61"/>
      <c r="O202" s="58"/>
      <c r="P202" s="63"/>
      <c r="Q202" s="63"/>
      <c r="R202" s="63"/>
      <c r="S202" s="63"/>
      <c r="T202" s="63"/>
      <c r="U202" s="63"/>
      <c r="V202" s="63"/>
      <c r="W202" s="63"/>
    </row>
    <row r="203" spans="2:23" s="59" customFormat="1" ht="18" hidden="1" customHeight="1" x14ac:dyDescent="0.2">
      <c r="B203" s="11" t="s">
        <v>31</v>
      </c>
      <c r="C203" s="47">
        <v>16573.244613385828</v>
      </c>
      <c r="D203" s="43">
        <v>16209.459185432175</v>
      </c>
      <c r="E203" s="48">
        <v>16391.351899409001</v>
      </c>
      <c r="F203" s="46">
        <v>15747.276796229533</v>
      </c>
      <c r="G203" s="42">
        <v>5544.785222575385</v>
      </c>
      <c r="H203" s="46">
        <v>2689.7737152330865</v>
      </c>
      <c r="I203" s="42">
        <v>2372.8032114030948</v>
      </c>
      <c r="J203" s="46">
        <v>6991.6473266880266</v>
      </c>
      <c r="K203" s="46">
        <v>474180.81275489676</v>
      </c>
      <c r="L203" s="93">
        <v>27453981.526201401</v>
      </c>
      <c r="M203" s="93">
        <v>490.71494893221916</v>
      </c>
      <c r="N203" s="61"/>
      <c r="O203" s="58"/>
      <c r="P203" s="63"/>
      <c r="Q203" s="63"/>
      <c r="R203" s="63"/>
      <c r="S203" s="63"/>
      <c r="T203" s="63"/>
      <c r="U203" s="63"/>
      <c r="V203" s="63"/>
      <c r="W203" s="63"/>
    </row>
    <row r="204" spans="2:23" s="59" customFormat="1" ht="18" hidden="1" customHeight="1" x14ac:dyDescent="0.2">
      <c r="B204" s="11" t="s">
        <v>32</v>
      </c>
      <c r="C204" s="47">
        <v>16425.944962723479</v>
      </c>
      <c r="D204" s="43">
        <v>16491.138561941392</v>
      </c>
      <c r="E204" s="48">
        <v>16458.541762332436</v>
      </c>
      <c r="F204" s="46">
        <v>15747.260080706988</v>
      </c>
      <c r="G204" s="42">
        <v>5731.7951238737805</v>
      </c>
      <c r="H204" s="46">
        <v>2741.1849261618718</v>
      </c>
      <c r="I204" s="42">
        <v>2334.1753911849528</v>
      </c>
      <c r="J204" s="46">
        <v>7225.9904604583753</v>
      </c>
      <c r="K204" s="46">
        <v>523944.48464918806</v>
      </c>
      <c r="L204" s="93">
        <v>29051234.304703474</v>
      </c>
      <c r="M204" s="93">
        <v>4064.4696844993146</v>
      </c>
      <c r="N204" s="61"/>
      <c r="O204" s="58"/>
      <c r="P204" s="63"/>
      <c r="Q204" s="63"/>
      <c r="R204" s="63"/>
      <c r="S204" s="63"/>
      <c r="T204" s="63"/>
      <c r="U204" s="63"/>
      <c r="V204" s="63"/>
      <c r="W204" s="63"/>
    </row>
    <row r="205" spans="2:23" s="59" customFormat="1" ht="18" hidden="1" customHeight="1" x14ac:dyDescent="0.2">
      <c r="B205" s="11" t="s">
        <v>33</v>
      </c>
      <c r="C205" s="47">
        <v>17638.917200807911</v>
      </c>
      <c r="D205" s="43">
        <v>18029.282510014316</v>
      </c>
      <c r="E205" s="48">
        <v>17834.099855411114</v>
      </c>
      <c r="F205" s="46">
        <v>15744.94283690884</v>
      </c>
      <c r="G205" s="42">
        <v>6572.0646657599427</v>
      </c>
      <c r="H205" s="46">
        <v>3195.1989355792225</v>
      </c>
      <c r="I205" s="42">
        <v>2511.3087281586631</v>
      </c>
      <c r="J205" s="46">
        <v>8062.9049166751574</v>
      </c>
      <c r="K205" s="46">
        <v>599113.9821679733</v>
      </c>
      <c r="L205" s="93">
        <v>30971936.656876251</v>
      </c>
      <c r="M205" s="93">
        <v>2100.1884513167438</v>
      </c>
      <c r="N205" s="61"/>
      <c r="O205" s="58"/>
      <c r="P205" s="63"/>
      <c r="Q205" s="63"/>
      <c r="R205" s="63"/>
      <c r="S205" s="63"/>
      <c r="T205" s="63"/>
      <c r="U205" s="63"/>
      <c r="V205" s="63"/>
      <c r="W205" s="63"/>
    </row>
    <row r="206" spans="2:23" s="59" customFormat="1" ht="18" hidden="1" customHeight="1" x14ac:dyDescent="0.2">
      <c r="B206" s="11" t="s">
        <v>34</v>
      </c>
      <c r="C206" s="47">
        <v>20251.256974491105</v>
      </c>
      <c r="D206" s="43">
        <v>20260.047012171122</v>
      </c>
      <c r="E206" s="48">
        <v>20255.651993331114</v>
      </c>
      <c r="F206" s="46">
        <v>15747.284585536891</v>
      </c>
      <c r="G206" s="42">
        <v>5834.1429552942682</v>
      </c>
      <c r="H206" s="42">
        <v>2838.8797367309126</v>
      </c>
      <c r="I206" s="42">
        <v>2397.1299390844551</v>
      </c>
      <c r="J206" s="42">
        <v>8549.4741859629885</v>
      </c>
      <c r="K206" s="42">
        <v>597186.64352180401</v>
      </c>
      <c r="L206" s="92">
        <v>29623862.54141032</v>
      </c>
      <c r="M206" s="92">
        <v>6692.2397866612146</v>
      </c>
      <c r="N206" s="61"/>
      <c r="O206" s="58"/>
      <c r="P206" s="63"/>
      <c r="Q206" s="63"/>
      <c r="R206" s="63"/>
      <c r="S206" s="63"/>
      <c r="T206" s="63"/>
      <c r="U206" s="63"/>
      <c r="V206" s="63"/>
      <c r="W206" s="63"/>
    </row>
    <row r="207" spans="2:23" s="59" customFormat="1" ht="18" hidden="1" customHeight="1" x14ac:dyDescent="0.2">
      <c r="B207" s="11" t="s">
        <v>35</v>
      </c>
      <c r="C207" s="47">
        <v>22938.321413675232</v>
      </c>
      <c r="D207" s="43">
        <v>22776.578293079507</v>
      </c>
      <c r="E207" s="48">
        <v>22857.449853377369</v>
      </c>
      <c r="F207" s="46">
        <v>15747.230010014309</v>
      </c>
      <c r="G207" s="42">
        <v>6065.6532026864761</v>
      </c>
      <c r="H207" s="46">
        <v>2620.2440313308643</v>
      </c>
      <c r="I207" s="42">
        <v>2244.2464376495423</v>
      </c>
      <c r="J207" s="46">
        <v>8645.7463199646263</v>
      </c>
      <c r="K207" s="46">
        <v>554690.85614351067</v>
      </c>
      <c r="L207" s="93">
        <v>28421513.072046641</v>
      </c>
      <c r="M207" s="93">
        <v>3218.3110229714107</v>
      </c>
      <c r="N207" s="61"/>
      <c r="O207" s="58"/>
      <c r="P207" s="63"/>
      <c r="Q207" s="63"/>
      <c r="R207" s="63"/>
      <c r="S207" s="63"/>
      <c r="T207" s="63"/>
      <c r="U207" s="63"/>
      <c r="V207" s="63"/>
      <c r="W207" s="63"/>
    </row>
    <row r="208" spans="2:23" s="59" customFormat="1" ht="18" hidden="1" customHeight="1" x14ac:dyDescent="0.2">
      <c r="B208" s="11" t="s">
        <v>58</v>
      </c>
      <c r="C208" s="47">
        <v>23699.753544088828</v>
      </c>
      <c r="D208" s="43">
        <v>22474.43604694225</v>
      </c>
      <c r="E208" s="48">
        <v>23087.094795515539</v>
      </c>
      <c r="F208" s="46">
        <v>15747.25246385179</v>
      </c>
      <c r="G208" s="42">
        <v>6313.0653050580268</v>
      </c>
      <c r="H208" s="42">
        <v>2084.3157415173296</v>
      </c>
      <c r="I208" s="42">
        <v>2101.3265956266637</v>
      </c>
      <c r="J208" s="42">
        <v>8363.2423200557569</v>
      </c>
      <c r="K208" s="42">
        <v>546568.55430932913</v>
      </c>
      <c r="L208" s="92">
        <v>28724850.013053697</v>
      </c>
      <c r="M208" s="92">
        <v>7105.7513532297407</v>
      </c>
      <c r="N208" s="61"/>
      <c r="O208" s="58"/>
      <c r="P208" s="63"/>
      <c r="Q208" s="63"/>
      <c r="R208" s="63"/>
      <c r="S208" s="63"/>
      <c r="T208" s="63"/>
      <c r="U208" s="63"/>
      <c r="V208" s="63"/>
      <c r="W208" s="63"/>
    </row>
    <row r="209" spans="2:23" s="59" customFormat="1" ht="18" hidden="1" customHeight="1" x14ac:dyDescent="0.2">
      <c r="B209" s="11" t="s">
        <v>59</v>
      </c>
      <c r="C209" s="47">
        <v>22891.15852688441</v>
      </c>
      <c r="D209" s="43">
        <v>22992.861376983819</v>
      </c>
      <c r="E209" s="48">
        <v>22942.009951934117</v>
      </c>
      <c r="F209" s="46">
        <v>15748.177866241211</v>
      </c>
      <c r="G209" s="42">
        <v>6306.9159804346482</v>
      </c>
      <c r="H209" s="42">
        <v>1820.3382133045311</v>
      </c>
      <c r="I209" s="42">
        <v>1888.7074321606297</v>
      </c>
      <c r="J209" s="42">
        <v>8338.9298922749313</v>
      </c>
      <c r="K209" s="42">
        <v>559329.66592861852</v>
      </c>
      <c r="L209" s="92">
        <v>29733355.853133839</v>
      </c>
      <c r="M209" s="92">
        <v>15822.92576600666</v>
      </c>
      <c r="N209" s="61"/>
      <c r="O209" s="58"/>
      <c r="P209" s="63"/>
      <c r="Q209" s="63"/>
      <c r="R209" s="63"/>
      <c r="S209" s="63"/>
      <c r="T209" s="63"/>
      <c r="U209" s="63"/>
      <c r="V209" s="63"/>
      <c r="W209" s="63"/>
    </row>
    <row r="210" spans="2:23" s="59" customFormat="1" ht="18" hidden="1" customHeight="1" x14ac:dyDescent="0.2">
      <c r="B210" s="11" t="s">
        <v>60</v>
      </c>
      <c r="C210" s="47">
        <v>22770.913833177772</v>
      </c>
      <c r="D210" s="43">
        <v>21586.386833106411</v>
      </c>
      <c r="E210" s="48">
        <v>22178.65033314209</v>
      </c>
      <c r="F210" s="46">
        <v>15747.267274022708</v>
      </c>
      <c r="G210" s="42">
        <v>7168.3127802881399</v>
      </c>
      <c r="H210" s="42">
        <v>2005.4777851909062</v>
      </c>
      <c r="I210" s="42">
        <v>1784.2432069035099</v>
      </c>
      <c r="J210" s="42">
        <v>8163.0543039716686</v>
      </c>
      <c r="K210" s="42">
        <v>545853.79357496137</v>
      </c>
      <c r="L210" s="92">
        <v>28080288.053365678</v>
      </c>
      <c r="M210" s="92">
        <v>13135.465990448711</v>
      </c>
      <c r="N210" s="61"/>
      <c r="O210" s="58"/>
      <c r="P210" s="63"/>
      <c r="Q210" s="63"/>
      <c r="R210" s="63"/>
      <c r="S210" s="63"/>
      <c r="T210" s="63"/>
      <c r="U210" s="63"/>
      <c r="V210" s="63"/>
      <c r="W210" s="63"/>
    </row>
    <row r="211" spans="2:23" s="59" customFormat="1" ht="18" hidden="1" customHeight="1" x14ac:dyDescent="0.2">
      <c r="B211" s="11" t="s">
        <v>61</v>
      </c>
      <c r="C211" s="47">
        <v>19885.082245908339</v>
      </c>
      <c r="D211" s="43">
        <v>19816.991816840738</v>
      </c>
      <c r="E211" s="48">
        <v>19851.037031374537</v>
      </c>
      <c r="F211" s="46">
        <v>15747.282234771783</v>
      </c>
      <c r="G211" s="42">
        <v>6631.9785744771116</v>
      </c>
      <c r="H211" s="42">
        <v>1874.6502025686439</v>
      </c>
      <c r="I211" s="42">
        <v>1739.9487595194289</v>
      </c>
      <c r="J211" s="42">
        <v>7784.4674655065064</v>
      </c>
      <c r="K211" s="42">
        <v>426067.1503297303</v>
      </c>
      <c r="L211" s="92">
        <v>25692179.936584026</v>
      </c>
      <c r="M211" s="92">
        <v>20144.923856381924</v>
      </c>
      <c r="N211" s="61"/>
      <c r="O211" s="58"/>
      <c r="P211" s="63"/>
      <c r="Q211" s="63"/>
      <c r="R211" s="63"/>
      <c r="S211" s="63"/>
      <c r="T211" s="63"/>
      <c r="U211" s="63"/>
      <c r="V211" s="63"/>
      <c r="W211" s="63"/>
    </row>
    <row r="212" spans="2:23" s="59" customFormat="1" ht="18" hidden="1" customHeight="1" x14ac:dyDescent="0.2">
      <c r="B212" s="11" t="s">
        <v>62</v>
      </c>
      <c r="C212" s="47">
        <v>16976.950760342002</v>
      </c>
      <c r="D212" s="43">
        <v>17325.507811232637</v>
      </c>
      <c r="E212" s="48">
        <v>17151.229285787318</v>
      </c>
      <c r="F212" s="46">
        <v>15747.297825509642</v>
      </c>
      <c r="G212" s="42">
        <v>6576.4811161517782</v>
      </c>
      <c r="H212" s="42">
        <v>1727.1088418038771</v>
      </c>
      <c r="I212" s="42">
        <v>1649.6708108771165</v>
      </c>
      <c r="J212" s="42">
        <v>7068.2878847774882</v>
      </c>
      <c r="K212" s="42">
        <v>388546.06316233636</v>
      </c>
      <c r="L212" s="92">
        <v>27957373.087686565</v>
      </c>
      <c r="M212" s="92">
        <v>559.94005994006011</v>
      </c>
      <c r="N212" s="61"/>
      <c r="O212" s="58"/>
      <c r="P212" s="63"/>
      <c r="Q212" s="63"/>
      <c r="R212" s="63"/>
      <c r="S212" s="63"/>
      <c r="T212" s="63"/>
      <c r="U212" s="63"/>
      <c r="V212" s="63"/>
      <c r="W212" s="63"/>
    </row>
    <row r="213" spans="2:23" s="59" customFormat="1" ht="18" hidden="1" customHeight="1" x14ac:dyDescent="0.2">
      <c r="B213" s="11" t="s">
        <v>63</v>
      </c>
      <c r="C213" s="47">
        <v>14357.544351138566</v>
      </c>
      <c r="D213" s="43">
        <v>14380.196302665339</v>
      </c>
      <c r="E213" s="48">
        <v>14368.870326901953</v>
      </c>
      <c r="F213" s="46">
        <v>15747.259028174694</v>
      </c>
      <c r="G213" s="42">
        <v>6345.0720247860127</v>
      </c>
      <c r="H213" s="42">
        <v>1378.8374312335011</v>
      </c>
      <c r="I213" s="42">
        <v>1210.3435832342898</v>
      </c>
      <c r="J213" s="42">
        <v>5118.8364736383073</v>
      </c>
      <c r="K213" s="42">
        <v>321390.45289588859</v>
      </c>
      <c r="L213" s="92">
        <v>24041606.338383839</v>
      </c>
      <c r="M213" s="92">
        <v>0</v>
      </c>
      <c r="N213" s="61"/>
      <c r="O213" s="58"/>
      <c r="P213" s="63"/>
      <c r="Q213" s="63"/>
      <c r="R213" s="63"/>
      <c r="S213" s="63"/>
      <c r="T213" s="63"/>
      <c r="U213" s="63"/>
      <c r="V213" s="63"/>
      <c r="W213" s="63"/>
    </row>
    <row r="214" spans="2:23" s="59" customFormat="1" ht="18" hidden="1" customHeight="1" x14ac:dyDescent="0.2">
      <c r="B214" s="11" t="s">
        <v>64</v>
      </c>
      <c r="C214" s="47">
        <v>12051.58479692356</v>
      </c>
      <c r="D214" s="43">
        <v>12992.188355057828</v>
      </c>
      <c r="E214" s="48">
        <v>12521.886575990695</v>
      </c>
      <c r="F214" s="46">
        <v>15753.072477635069</v>
      </c>
      <c r="G214" s="42">
        <v>5564.8288902232052</v>
      </c>
      <c r="H214" s="42">
        <v>1108.1163615214114</v>
      </c>
      <c r="I214" s="42">
        <v>1151.2399825574869</v>
      </c>
      <c r="J214" s="42">
        <v>3694.6539035783867</v>
      </c>
      <c r="K214" s="42">
        <v>315592.7257877473</v>
      </c>
      <c r="L214" s="92">
        <v>25257236.09887547</v>
      </c>
      <c r="M214" s="92">
        <v>12522.252693597213</v>
      </c>
      <c r="N214" s="61"/>
      <c r="O214" s="58"/>
      <c r="P214" s="63"/>
      <c r="Q214" s="63"/>
      <c r="R214" s="63"/>
      <c r="S214" s="63"/>
      <c r="T214" s="63"/>
      <c r="U214" s="63"/>
      <c r="V214" s="63"/>
      <c r="W214" s="63"/>
    </row>
    <row r="215" spans="2:23" s="59" customFormat="1" ht="18" hidden="1" customHeight="1" x14ac:dyDescent="0.2">
      <c r="B215" s="11"/>
      <c r="C215" s="47"/>
      <c r="D215" s="43"/>
      <c r="E215" s="48">
        <v>0</v>
      </c>
      <c r="F215" s="46"/>
      <c r="G215" s="42"/>
      <c r="H215" s="46"/>
      <c r="I215" s="42"/>
      <c r="J215" s="46"/>
      <c r="K215" s="46"/>
      <c r="L215" s="93"/>
      <c r="M215" s="93"/>
      <c r="N215" s="61"/>
      <c r="O215" s="58"/>
      <c r="P215" s="63"/>
      <c r="Q215" s="63"/>
      <c r="R215" s="63"/>
      <c r="S215" s="63"/>
      <c r="T215" s="63"/>
      <c r="U215" s="63"/>
      <c r="V215" s="63"/>
      <c r="W215" s="63"/>
    </row>
    <row r="216" spans="2:23" s="59" customFormat="1" ht="18" hidden="1" customHeight="1" x14ac:dyDescent="0.2">
      <c r="B216" s="17" t="s">
        <v>71</v>
      </c>
      <c r="C216" s="47">
        <v>13547.197467673586</v>
      </c>
      <c r="D216" s="43">
        <v>13323.080807317683</v>
      </c>
      <c r="E216" s="48">
        <v>13435.139137495635</v>
      </c>
      <c r="F216" s="46">
        <v>13815.827455236789</v>
      </c>
      <c r="G216" s="42">
        <v>5387.3838646975692</v>
      </c>
      <c r="H216" s="46">
        <v>1635.6317322773427</v>
      </c>
      <c r="I216" s="42">
        <v>1606.0503059325506</v>
      </c>
      <c r="J216" s="46">
        <v>5506.5396466660459</v>
      </c>
      <c r="K216" s="46">
        <v>460542.51361885201</v>
      </c>
      <c r="L216" s="93">
        <v>30004862.606316235</v>
      </c>
      <c r="M216" s="93">
        <v>9575.7419738549288</v>
      </c>
      <c r="N216" s="61"/>
      <c r="O216" s="58"/>
      <c r="P216" s="63"/>
      <c r="Q216" s="63"/>
      <c r="R216" s="63"/>
      <c r="S216" s="63"/>
      <c r="T216" s="63"/>
      <c r="U216" s="63"/>
      <c r="V216" s="63"/>
      <c r="W216" s="63"/>
    </row>
    <row r="217" spans="2:23" s="59" customFormat="1" ht="18" hidden="1" customHeight="1" x14ac:dyDescent="0.2">
      <c r="B217" s="11" t="s">
        <v>31</v>
      </c>
      <c r="C217" s="47">
        <v>12153.386530594595</v>
      </c>
      <c r="D217" s="43">
        <v>11133.567121783695</v>
      </c>
      <c r="E217" s="48">
        <v>11643.476826189144</v>
      </c>
      <c r="F217" s="46">
        <v>13928.694986270708</v>
      </c>
      <c r="G217" s="42">
        <v>4199.4190547141743</v>
      </c>
      <c r="H217" s="46">
        <v>1046.4318303921834</v>
      </c>
      <c r="I217" s="42">
        <v>1158.3840637181029</v>
      </c>
      <c r="J217" s="46">
        <v>3295.3326223204667</v>
      </c>
      <c r="K217" s="46">
        <v>345019.6911940081</v>
      </c>
      <c r="L217" s="93">
        <v>27295913.503145978</v>
      </c>
      <c r="M217" s="93">
        <v>10471.949494742452</v>
      </c>
      <c r="N217" s="61"/>
      <c r="O217" s="58"/>
      <c r="P217" s="63"/>
      <c r="Q217" s="63"/>
      <c r="R217" s="63"/>
      <c r="S217" s="63"/>
      <c r="T217" s="63"/>
      <c r="U217" s="63"/>
      <c r="V217" s="63"/>
      <c r="W217" s="63"/>
    </row>
    <row r="218" spans="2:23" s="59" customFormat="1" ht="18" hidden="1" customHeight="1" x14ac:dyDescent="0.2">
      <c r="B218" s="11" t="s">
        <v>32</v>
      </c>
      <c r="C218" s="47">
        <v>11211.368963197194</v>
      </c>
      <c r="D218" s="43">
        <v>11233.752401747261</v>
      </c>
      <c r="E218" s="48">
        <v>11222.560682472227</v>
      </c>
      <c r="F218" s="46">
        <v>13991.833784298595</v>
      </c>
      <c r="G218" s="42">
        <v>4304.7555373121622</v>
      </c>
      <c r="H218" s="46">
        <v>1131.5650641288387</v>
      </c>
      <c r="I218" s="42">
        <v>1160.5359804913749</v>
      </c>
      <c r="J218" s="46">
        <v>3218.7324680581578</v>
      </c>
      <c r="K218" s="46">
        <v>380860.3136424906</v>
      </c>
      <c r="L218" s="93">
        <v>28674462.120302562</v>
      </c>
      <c r="M218" s="93">
        <v>0</v>
      </c>
      <c r="N218" s="61"/>
      <c r="O218" s="58"/>
      <c r="P218" s="63"/>
      <c r="Q218" s="63"/>
      <c r="R218" s="63"/>
      <c r="S218" s="63"/>
      <c r="T218" s="63"/>
      <c r="U218" s="63"/>
      <c r="V218" s="63"/>
      <c r="W218" s="63"/>
    </row>
    <row r="219" spans="2:23" s="59" customFormat="1" ht="18" hidden="1" customHeight="1" x14ac:dyDescent="0.2">
      <c r="B219" s="11" t="s">
        <v>33</v>
      </c>
      <c r="C219" s="47">
        <v>11022.864385349776</v>
      </c>
      <c r="D219" s="43">
        <v>11002.671784355041</v>
      </c>
      <c r="E219" s="48">
        <v>11012.768084852409</v>
      </c>
      <c r="F219" s="46">
        <v>13962.152815960844</v>
      </c>
      <c r="G219" s="42">
        <v>4483.5348144751988</v>
      </c>
      <c r="H219" s="46">
        <v>1116.8794152018309</v>
      </c>
      <c r="I219" s="42">
        <v>1130.0275597081522</v>
      </c>
      <c r="J219" s="46">
        <v>3257.5628527813005</v>
      </c>
      <c r="K219" s="46">
        <v>425681.9184184036</v>
      </c>
      <c r="L219" s="93">
        <v>29731755.046869028</v>
      </c>
      <c r="M219" s="93">
        <v>2164.118622447364</v>
      </c>
      <c r="N219" s="61"/>
      <c r="O219" s="58"/>
      <c r="P219" s="63"/>
      <c r="Q219" s="63"/>
      <c r="R219" s="63"/>
      <c r="S219" s="63"/>
      <c r="T219" s="63"/>
      <c r="U219" s="63"/>
      <c r="V219" s="63"/>
      <c r="W219" s="63"/>
    </row>
    <row r="220" spans="2:23" s="59" customFormat="1" ht="18" hidden="1" customHeight="1" x14ac:dyDescent="0.2">
      <c r="B220" s="11" t="s">
        <v>34</v>
      </c>
      <c r="C220" s="47">
        <v>10994.742633636261</v>
      </c>
      <c r="D220" s="43">
        <v>10766.860886053768</v>
      </c>
      <c r="E220" s="48">
        <v>10880.801759845013</v>
      </c>
      <c r="F220" s="46">
        <v>13422.271641296778</v>
      </c>
      <c r="G220" s="42">
        <v>5261.8495050961092</v>
      </c>
      <c r="H220" s="46">
        <v>1299.7721985309099</v>
      </c>
      <c r="I220" s="42">
        <v>1277.8187103145383</v>
      </c>
      <c r="J220" s="46">
        <v>3512.8500960942247</v>
      </c>
      <c r="K220" s="46">
        <v>416755.79657574481</v>
      </c>
      <c r="L220" s="93">
        <v>28945280.824811973</v>
      </c>
      <c r="M220" s="93">
        <v>0</v>
      </c>
      <c r="N220" s="61"/>
      <c r="O220" s="58"/>
      <c r="P220" s="63"/>
      <c r="Q220" s="63"/>
      <c r="R220" s="63"/>
      <c r="S220" s="63"/>
      <c r="T220" s="63"/>
      <c r="U220" s="63"/>
      <c r="V220" s="63"/>
      <c r="W220" s="63"/>
    </row>
    <row r="221" spans="2:23" s="59" customFormat="1" ht="18" hidden="1" customHeight="1" x14ac:dyDescent="0.2">
      <c r="B221" s="11" t="s">
        <v>35</v>
      </c>
      <c r="C221" s="47">
        <v>12567.656392780251</v>
      </c>
      <c r="D221" s="43">
        <v>12637.425823003798</v>
      </c>
      <c r="E221" s="48">
        <v>12602.541107892024</v>
      </c>
      <c r="F221" s="46">
        <v>14083.317350200256</v>
      </c>
      <c r="G221" s="42">
        <v>4386.5175378834565</v>
      </c>
      <c r="H221" s="46">
        <v>1414.8047445229581</v>
      </c>
      <c r="I221" s="42">
        <v>1434.3487793749459</v>
      </c>
      <c r="J221" s="46">
        <v>4497.3869170520529</v>
      </c>
      <c r="K221" s="46">
        <v>418581.54356839921</v>
      </c>
      <c r="L221" s="93">
        <v>29110236.386315044</v>
      </c>
      <c r="M221" s="93">
        <v>0</v>
      </c>
      <c r="N221" s="61"/>
      <c r="O221" s="58"/>
      <c r="P221" s="63"/>
      <c r="Q221" s="63"/>
      <c r="R221" s="63"/>
      <c r="S221" s="63"/>
      <c r="T221" s="63"/>
      <c r="U221" s="63"/>
      <c r="V221" s="63"/>
      <c r="W221" s="63"/>
    </row>
    <row r="222" spans="2:23" s="59" customFormat="1" ht="18" hidden="1" customHeight="1" x14ac:dyDescent="0.2">
      <c r="B222" s="11" t="s">
        <v>58</v>
      </c>
      <c r="C222" s="47">
        <v>13781.615756193678</v>
      </c>
      <c r="D222" s="43">
        <v>14530.274190492277</v>
      </c>
      <c r="E222" s="48">
        <v>14155.944973342977</v>
      </c>
      <c r="F222" s="46">
        <v>11816.905072644156</v>
      </c>
      <c r="G222" s="42">
        <v>4521.7149605185959</v>
      </c>
      <c r="H222" s="46">
        <v>1531.1327856024736</v>
      </c>
      <c r="I222" s="42">
        <v>1508.9596116726304</v>
      </c>
      <c r="J222" s="46">
        <v>4713.9375062788349</v>
      </c>
      <c r="K222" s="46">
        <v>468514.67840451031</v>
      </c>
      <c r="L222" s="93">
        <v>30350057.145629179</v>
      </c>
      <c r="M222" s="93">
        <v>7031.2876052948259</v>
      </c>
      <c r="N222" s="61"/>
      <c r="O222" s="58"/>
      <c r="P222" s="63"/>
      <c r="Q222" s="63"/>
      <c r="R222" s="63"/>
      <c r="S222" s="63"/>
      <c r="T222" s="63"/>
      <c r="U222" s="63"/>
      <c r="V222" s="63"/>
      <c r="W222" s="63"/>
    </row>
    <row r="223" spans="2:23" s="59" customFormat="1" ht="18" hidden="1" customHeight="1" x14ac:dyDescent="0.2">
      <c r="B223" s="11" t="s">
        <v>59</v>
      </c>
      <c r="C223" s="47">
        <v>14427.890601720977</v>
      </c>
      <c r="D223" s="43">
        <v>14418.849515831946</v>
      </c>
      <c r="E223" s="48">
        <v>14423.370058776462</v>
      </c>
      <c r="F223" s="46">
        <v>13999.846035124276</v>
      </c>
      <c r="G223" s="42">
        <v>5213.8501160928345</v>
      </c>
      <c r="H223" s="46">
        <v>1650.2835706498399</v>
      </c>
      <c r="I223" s="42">
        <v>1534.1412401453722</v>
      </c>
      <c r="J223" s="46">
        <v>4915.1404826811677</v>
      </c>
      <c r="K223" s="46">
        <v>442522.89450528321</v>
      </c>
      <c r="L223" s="93">
        <v>29759983.452638596</v>
      </c>
      <c r="M223" s="93">
        <v>0</v>
      </c>
      <c r="N223" s="61"/>
      <c r="O223" s="58"/>
      <c r="P223" s="63"/>
      <c r="Q223" s="63"/>
      <c r="R223" s="63"/>
      <c r="S223" s="63"/>
      <c r="T223" s="63"/>
      <c r="U223" s="63"/>
      <c r="V223" s="63"/>
      <c r="W223" s="63"/>
    </row>
    <row r="224" spans="2:23" s="59" customFormat="1" ht="18" hidden="1" customHeight="1" x14ac:dyDescent="0.2">
      <c r="B224" s="11" t="s">
        <v>60</v>
      </c>
      <c r="C224" s="47">
        <v>14655.352070897719</v>
      </c>
      <c r="D224" s="43">
        <v>14694.90886053382</v>
      </c>
      <c r="E224" s="48">
        <v>14675.130465715771</v>
      </c>
      <c r="F224" s="46">
        <v>13808.320139723903</v>
      </c>
      <c r="G224" s="42">
        <v>5431.6827489511297</v>
      </c>
      <c r="H224" s="46">
        <v>1784.8468997875652</v>
      </c>
      <c r="I224" s="42">
        <v>1687.5775963854362</v>
      </c>
      <c r="J224" s="46">
        <v>5584.3643493440904</v>
      </c>
      <c r="K224" s="46">
        <v>448473.44969075156</v>
      </c>
      <c r="L224" s="93">
        <v>30490512.987012994</v>
      </c>
      <c r="M224" s="93">
        <v>12079.464304928919</v>
      </c>
      <c r="N224" s="61"/>
      <c r="O224" s="58"/>
      <c r="P224" s="63"/>
      <c r="Q224" s="63"/>
      <c r="R224" s="63"/>
      <c r="S224" s="63"/>
      <c r="T224" s="63"/>
      <c r="U224" s="63"/>
      <c r="V224" s="63"/>
      <c r="W224" s="63"/>
    </row>
    <row r="225" spans="2:23" s="59" customFormat="1" ht="18" hidden="1" customHeight="1" x14ac:dyDescent="0.2">
      <c r="B225" s="11" t="s">
        <v>61</v>
      </c>
      <c r="C225" s="47">
        <v>14634.43368259536</v>
      </c>
      <c r="D225" s="43">
        <v>14564.853202899749</v>
      </c>
      <c r="E225" s="48">
        <v>14599.643442747554</v>
      </c>
      <c r="F225" s="46">
        <v>13785.032095315833</v>
      </c>
      <c r="G225" s="42">
        <v>5966.6638105304337</v>
      </c>
      <c r="H225" s="46">
        <v>2017.6343170646783</v>
      </c>
      <c r="I225" s="42">
        <v>1825.4869980110482</v>
      </c>
      <c r="J225" s="46">
        <v>6180.0152029101091</v>
      </c>
      <c r="K225" s="46">
        <v>477843.60184455477</v>
      </c>
      <c r="L225" s="93">
        <v>30765425.847142473</v>
      </c>
      <c r="M225" s="93">
        <v>14686.374744401772</v>
      </c>
      <c r="N225" s="61"/>
      <c r="O225" s="58"/>
      <c r="P225" s="63"/>
      <c r="Q225" s="63"/>
      <c r="R225" s="63"/>
      <c r="S225" s="63"/>
      <c r="T225" s="63"/>
      <c r="U225" s="63"/>
      <c r="V225" s="63"/>
      <c r="W225" s="63"/>
    </row>
    <row r="226" spans="2:23" s="59" customFormat="1" ht="18" hidden="1" customHeight="1" x14ac:dyDescent="0.2">
      <c r="B226" s="11" t="s">
        <v>62</v>
      </c>
      <c r="C226" s="47">
        <v>14974.724985684876</v>
      </c>
      <c r="D226" s="43">
        <v>14969.369268871147</v>
      </c>
      <c r="E226" s="48">
        <v>14972.047127278012</v>
      </c>
      <c r="F226" s="46">
        <v>13941.646015611846</v>
      </c>
      <c r="G226" s="42">
        <v>6260.0786495689881</v>
      </c>
      <c r="H226" s="46">
        <v>2190.706991631323</v>
      </c>
      <c r="I226" s="42">
        <v>1906.8622695174286</v>
      </c>
      <c r="J226" s="46">
        <v>6153.925082258027</v>
      </c>
      <c r="K226" s="46">
        <v>539804.12461476226</v>
      </c>
      <c r="L226" s="93">
        <v>29525964.866216548</v>
      </c>
      <c r="M226" s="93">
        <v>14237.63465500633</v>
      </c>
      <c r="N226" s="61"/>
      <c r="O226" s="58"/>
      <c r="P226" s="63"/>
      <c r="Q226" s="63"/>
      <c r="R226" s="63"/>
      <c r="S226" s="63"/>
      <c r="T226" s="63"/>
      <c r="U226" s="63"/>
      <c r="V226" s="63"/>
      <c r="W226" s="63"/>
    </row>
    <row r="227" spans="2:23" s="59" customFormat="1" ht="18" hidden="1" customHeight="1" x14ac:dyDescent="0.2">
      <c r="B227" s="11" t="s">
        <v>63</v>
      </c>
      <c r="C227" s="47">
        <v>14946.530785380372</v>
      </c>
      <c r="D227" s="43">
        <v>14971.491172952541</v>
      </c>
      <c r="E227" s="48">
        <v>14959.010979166456</v>
      </c>
      <c r="F227" s="46">
        <v>13771.74607205648</v>
      </c>
      <c r="G227" s="42">
        <v>6011.96933095027</v>
      </c>
      <c r="H227" s="46">
        <v>2272.9180415674746</v>
      </c>
      <c r="I227" s="42">
        <v>2121.4703909272894</v>
      </c>
      <c r="J227" s="46">
        <v>6307.5464352394929</v>
      </c>
      <c r="K227" s="46">
        <v>553239.78230676567</v>
      </c>
      <c r="L227" s="93">
        <v>32338404.364374526</v>
      </c>
      <c r="M227" s="93">
        <v>11467.316970242673</v>
      </c>
      <c r="N227" s="61"/>
      <c r="O227" s="58"/>
      <c r="P227" s="63"/>
      <c r="Q227" s="63"/>
      <c r="R227" s="63"/>
      <c r="S227" s="63"/>
      <c r="T227" s="63"/>
      <c r="U227" s="63"/>
      <c r="V227" s="63"/>
      <c r="W227" s="63"/>
    </row>
    <row r="228" spans="2:23" s="59" customFormat="1" ht="18" hidden="1" customHeight="1" x14ac:dyDescent="0.2">
      <c r="B228" s="11" t="s">
        <v>64</v>
      </c>
      <c r="C228" s="47">
        <v>14965.009597640917</v>
      </c>
      <c r="D228" s="43">
        <v>15003.937215395617</v>
      </c>
      <c r="E228" s="48">
        <v>14984.473406518267</v>
      </c>
      <c r="F228" s="46">
        <v>13999.955463246624</v>
      </c>
      <c r="G228" s="42">
        <v>6472.7564559241118</v>
      </c>
      <c r="H228" s="46">
        <v>2321.486102852492</v>
      </c>
      <c r="I228" s="42">
        <v>2233.7034033053756</v>
      </c>
      <c r="J228" s="46">
        <v>6784.6400371780428</v>
      </c>
      <c r="K228" s="46">
        <v>581270.80302933604</v>
      </c>
      <c r="L228" s="93">
        <v>34988410.830387928</v>
      </c>
      <c r="M228" s="93">
        <v>3855.964130754106</v>
      </c>
      <c r="N228" s="61"/>
      <c r="O228" s="58"/>
      <c r="P228" s="63"/>
      <c r="Q228" s="63"/>
      <c r="R228" s="63"/>
      <c r="S228" s="63"/>
      <c r="T228" s="63"/>
      <c r="U228" s="63"/>
      <c r="V228" s="63"/>
      <c r="W228" s="63"/>
    </row>
    <row r="229" spans="2:23" s="59" customFormat="1" ht="18" hidden="1" customHeight="1" x14ac:dyDescent="0.2">
      <c r="B229" s="11"/>
      <c r="C229" s="47"/>
      <c r="D229" s="43"/>
      <c r="E229" s="48"/>
      <c r="F229" s="46"/>
      <c r="G229" s="42"/>
      <c r="H229" s="46"/>
      <c r="I229" s="42"/>
      <c r="J229" s="46"/>
      <c r="K229" s="46"/>
      <c r="L229" s="93"/>
      <c r="M229" s="93"/>
      <c r="N229" s="61"/>
      <c r="O229" s="58"/>
      <c r="P229" s="63"/>
      <c r="Q229" s="63"/>
      <c r="R229" s="63"/>
      <c r="S229" s="63"/>
      <c r="T229" s="63"/>
      <c r="U229" s="63"/>
      <c r="V229" s="63"/>
      <c r="W229" s="63"/>
    </row>
    <row r="230" spans="2:23" s="59" customFormat="1" ht="18" hidden="1" customHeight="1" x14ac:dyDescent="0.2">
      <c r="B230" s="82">
        <v>2010</v>
      </c>
      <c r="C230" s="50">
        <v>19545.93455337156</v>
      </c>
      <c r="D230" s="51">
        <v>19724.270100626556</v>
      </c>
      <c r="E230" s="53">
        <v>19635.102326999058</v>
      </c>
      <c r="F230" s="46">
        <v>14059.093232749479</v>
      </c>
      <c r="G230" s="42">
        <v>8574.6745137490525</v>
      </c>
      <c r="H230" s="52">
        <v>2138.6739690766576</v>
      </c>
      <c r="I230" s="46">
        <v>2162.1922242694714</v>
      </c>
      <c r="J230" s="46">
        <v>6522.2423448952859</v>
      </c>
      <c r="K230" s="46">
        <v>627026.9334089054</v>
      </c>
      <c r="L230" s="93">
        <v>38915726.386426941</v>
      </c>
      <c r="M230" s="93">
        <v>8581.8069419873937</v>
      </c>
      <c r="N230" s="61"/>
      <c r="O230" s="58"/>
      <c r="P230" s="63"/>
      <c r="Q230" s="63"/>
      <c r="R230" s="63"/>
      <c r="S230" s="63"/>
      <c r="T230" s="63"/>
      <c r="U230" s="63"/>
      <c r="V230" s="63"/>
      <c r="W230" s="63"/>
    </row>
    <row r="231" spans="2:23" s="59" customFormat="1" ht="18" hidden="1" customHeight="1" x14ac:dyDescent="0.2">
      <c r="B231" s="11" t="s">
        <v>31</v>
      </c>
      <c r="C231" s="47">
        <v>16152.168967412055</v>
      </c>
      <c r="D231" s="43">
        <v>16600.924490597961</v>
      </c>
      <c r="E231" s="48">
        <v>16376.546729005007</v>
      </c>
      <c r="F231" s="46">
        <v>13754.897616951112</v>
      </c>
      <c r="G231" s="42">
        <v>6121.1410003217516</v>
      </c>
      <c r="H231" s="52">
        <v>2431.741988963061</v>
      </c>
      <c r="I231" s="42">
        <v>2447.5544491466035</v>
      </c>
      <c r="J231" s="46">
        <v>7105.6653310690217</v>
      </c>
      <c r="K231" s="46">
        <v>570662.00022549939</v>
      </c>
      <c r="L231" s="93">
        <v>35739926.925025336</v>
      </c>
      <c r="M231" s="93">
        <v>17411.228581658226</v>
      </c>
      <c r="N231" s="61"/>
      <c r="O231" s="58"/>
      <c r="P231" s="63"/>
      <c r="Q231" s="63"/>
      <c r="R231" s="63"/>
      <c r="S231" s="63"/>
      <c r="T231" s="63"/>
      <c r="U231" s="63"/>
      <c r="V231" s="63"/>
      <c r="W231" s="63"/>
    </row>
    <row r="232" spans="2:23" s="59" customFormat="1" ht="18" hidden="1" customHeight="1" x14ac:dyDescent="0.2">
      <c r="B232" s="11" t="s">
        <v>32</v>
      </c>
      <c r="C232" s="47">
        <v>17395.067469459424</v>
      </c>
      <c r="D232" s="43">
        <v>16799.263424090957</v>
      </c>
      <c r="E232" s="48">
        <v>17097.165446775191</v>
      </c>
      <c r="F232" s="46">
        <v>14002.688827069602</v>
      </c>
      <c r="G232" s="42">
        <v>7053.476392795983</v>
      </c>
      <c r="H232" s="52">
        <v>2214.8572412285612</v>
      </c>
      <c r="I232" s="42">
        <v>2306.8368646268214</v>
      </c>
      <c r="J232" s="46">
        <v>7312.8690416374493</v>
      </c>
      <c r="K232" s="46">
        <v>548289.79626904696</v>
      </c>
      <c r="L232" s="93">
        <v>35181639.541288994</v>
      </c>
      <c r="M232" s="93">
        <v>5303.1111205921879</v>
      </c>
      <c r="N232" s="61"/>
      <c r="O232" s="58"/>
      <c r="P232" s="63"/>
      <c r="Q232" s="63"/>
      <c r="R232" s="63"/>
      <c r="S232" s="63"/>
      <c r="T232" s="63"/>
      <c r="U232" s="63"/>
      <c r="V232" s="63"/>
      <c r="W232" s="63"/>
    </row>
    <row r="233" spans="2:23" s="59" customFormat="1" ht="18" hidden="1" customHeight="1" x14ac:dyDescent="0.2">
      <c r="B233" s="11" t="s">
        <v>33</v>
      </c>
      <c r="C233" s="47">
        <v>17011.614585184918</v>
      </c>
      <c r="D233" s="43">
        <v>17083.455843694916</v>
      </c>
      <c r="E233" s="48">
        <v>17047.535214439915</v>
      </c>
      <c r="F233" s="46">
        <v>13999.958090711132</v>
      </c>
      <c r="G233" s="42">
        <v>6709.5648180089265</v>
      </c>
      <c r="H233" s="52">
        <v>2208.724152220957</v>
      </c>
      <c r="I233" s="42">
        <v>2230.8624213222411</v>
      </c>
      <c r="J233" s="46">
        <v>7283.1221269554344</v>
      </c>
      <c r="K233" s="46">
        <v>532873.43071859761</v>
      </c>
      <c r="L233" s="93">
        <v>35879028.940788426</v>
      </c>
      <c r="M233" s="93">
        <v>3000.2313629702003</v>
      </c>
      <c r="N233" s="61"/>
      <c r="O233" s="58"/>
      <c r="P233" s="63"/>
      <c r="Q233" s="63"/>
      <c r="R233" s="63"/>
      <c r="S233" s="63"/>
      <c r="T233" s="63"/>
      <c r="U233" s="63"/>
      <c r="V233" s="63"/>
      <c r="W233" s="63"/>
    </row>
    <row r="234" spans="2:23" s="59" customFormat="1" ht="18" hidden="1" customHeight="1" x14ac:dyDescent="0.2">
      <c r="B234" s="11" t="s">
        <v>34</v>
      </c>
      <c r="C234" s="47">
        <v>17945.955213793146</v>
      </c>
      <c r="D234" s="43">
        <v>18079.878527122459</v>
      </c>
      <c r="E234" s="48">
        <v>18012.916870457804</v>
      </c>
      <c r="F234" s="46">
        <v>13999.831425590362</v>
      </c>
      <c r="G234" s="42">
        <v>6830.3737530793614</v>
      </c>
      <c r="H234" s="52">
        <v>2240.0936622105187</v>
      </c>
      <c r="I234" s="42">
        <v>2285.0408720981945</v>
      </c>
      <c r="J234" s="46">
        <v>7581.1147515076445</v>
      </c>
      <c r="K234" s="46">
        <v>562721.58698833862</v>
      </c>
      <c r="L234" s="93">
        <v>36582740.710080944</v>
      </c>
      <c r="M234" s="93">
        <v>0</v>
      </c>
      <c r="N234" s="61"/>
      <c r="O234" s="58"/>
      <c r="P234" s="63"/>
      <c r="Q234" s="63"/>
      <c r="R234" s="63"/>
      <c r="S234" s="63"/>
      <c r="T234" s="63"/>
      <c r="U234" s="63"/>
      <c r="V234" s="63"/>
      <c r="W234" s="63"/>
    </row>
    <row r="235" spans="2:23" s="59" customFormat="1" ht="18" hidden="1" customHeight="1" x14ac:dyDescent="0.2">
      <c r="B235" s="11" t="s">
        <v>35</v>
      </c>
      <c r="C235" s="47">
        <v>18001.535495782271</v>
      </c>
      <c r="D235" s="43">
        <v>18248.592564969425</v>
      </c>
      <c r="E235" s="48">
        <v>18125.064030375848</v>
      </c>
      <c r="F235" s="46">
        <v>13999.900386418873</v>
      </c>
      <c r="G235" s="42">
        <v>8647.5630918370462</v>
      </c>
      <c r="H235" s="52">
        <v>2108.8812908140781</v>
      </c>
      <c r="I235" s="42">
        <v>2264.4024990532989</v>
      </c>
      <c r="J235" s="46">
        <v>7465.4415488605728</v>
      </c>
      <c r="K235" s="46">
        <v>586852.36793472094</v>
      </c>
      <c r="L235" s="93">
        <v>37725981.322564356</v>
      </c>
      <c r="M235" s="93">
        <v>10841.062964626053</v>
      </c>
      <c r="N235" s="61"/>
      <c r="O235" s="58"/>
      <c r="P235" s="63"/>
      <c r="Q235" s="63"/>
      <c r="R235" s="63"/>
      <c r="S235" s="63"/>
      <c r="T235" s="63"/>
      <c r="U235" s="63"/>
      <c r="V235" s="63"/>
      <c r="W235" s="63"/>
    </row>
    <row r="236" spans="2:23" s="59" customFormat="1" ht="18" hidden="1" customHeight="1" x14ac:dyDescent="0.2">
      <c r="B236" s="11" t="s">
        <v>58</v>
      </c>
      <c r="C236" s="47">
        <v>17102.792671984371</v>
      </c>
      <c r="D236" s="43">
        <v>17155.321907792299</v>
      </c>
      <c r="E236" s="48">
        <v>17129.057289888333</v>
      </c>
      <c r="F236" s="46">
        <v>13999.944018714699</v>
      </c>
      <c r="G236" s="42">
        <v>8515.0839501520932</v>
      </c>
      <c r="H236" s="52">
        <v>1706.9456486528507</v>
      </c>
      <c r="I236" s="42">
        <v>1855.2863453830553</v>
      </c>
      <c r="J236" s="46">
        <v>6745.7171253276028</v>
      </c>
      <c r="K236" s="46">
        <v>586443.87449266471</v>
      </c>
      <c r="L236" s="93">
        <v>39019165.913609266</v>
      </c>
      <c r="M236" s="93">
        <v>0</v>
      </c>
      <c r="N236" s="61"/>
      <c r="O236" s="58"/>
      <c r="P236" s="63"/>
      <c r="Q236" s="63"/>
      <c r="R236" s="63"/>
      <c r="S236" s="63"/>
      <c r="T236" s="63"/>
      <c r="U236" s="63"/>
      <c r="V236" s="63"/>
      <c r="W236" s="63"/>
    </row>
    <row r="237" spans="2:23" s="59" customFormat="1" ht="18" hidden="1" customHeight="1" x14ac:dyDescent="0.2">
      <c r="B237" s="11" t="s">
        <v>59</v>
      </c>
      <c r="C237" s="50">
        <v>17517.876895169469</v>
      </c>
      <c r="D237" s="43">
        <v>17662.933800767758</v>
      </c>
      <c r="E237" s="48">
        <v>17590.405347968612</v>
      </c>
      <c r="F237" s="46">
        <v>14001.460161747938</v>
      </c>
      <c r="G237" s="42">
        <v>8866.0763446012152</v>
      </c>
      <c r="H237" s="52">
        <v>1761.5468609563263</v>
      </c>
      <c r="I237" s="46">
        <v>1776.3208632293808</v>
      </c>
      <c r="J237" s="46">
        <v>3363.6555493371743</v>
      </c>
      <c r="K237" s="46">
        <v>590697.94810972235</v>
      </c>
      <c r="L237" s="93">
        <v>39358519.860197373</v>
      </c>
      <c r="M237" s="93">
        <v>8784.7382116716581</v>
      </c>
      <c r="N237" s="61"/>
      <c r="O237" s="58"/>
      <c r="P237" s="63"/>
      <c r="Q237" s="63"/>
      <c r="R237" s="63"/>
      <c r="S237" s="63"/>
      <c r="T237" s="63"/>
      <c r="U237" s="63"/>
      <c r="V237" s="63"/>
      <c r="W237" s="63"/>
    </row>
    <row r="238" spans="2:23" s="59" customFormat="1" ht="18" hidden="1" customHeight="1" x14ac:dyDescent="0.2">
      <c r="B238" s="11" t="s">
        <v>60</v>
      </c>
      <c r="C238" s="50">
        <v>18457.489666545851</v>
      </c>
      <c r="D238" s="43">
        <v>19455.89724792893</v>
      </c>
      <c r="E238" s="48">
        <v>18956.69345723739</v>
      </c>
      <c r="F238" s="46">
        <v>14008.862591171744</v>
      </c>
      <c r="G238" s="42">
        <v>9214.5151467288179</v>
      </c>
      <c r="H238" s="52">
        <v>1983.4403771932632</v>
      </c>
      <c r="I238" s="46">
        <v>1917.7873477405406</v>
      </c>
      <c r="J238" s="46">
        <v>6975.5556252293063</v>
      </c>
      <c r="K238" s="46">
        <v>582040.36615321541</v>
      </c>
      <c r="L238" s="93">
        <v>38239162.585936569</v>
      </c>
      <c r="M238" s="93">
        <v>9769.5415439466742</v>
      </c>
      <c r="N238" s="61"/>
      <c r="O238" s="58"/>
      <c r="P238" s="63"/>
      <c r="Q238" s="63"/>
      <c r="R238" s="63"/>
      <c r="S238" s="63"/>
      <c r="T238" s="63"/>
      <c r="U238" s="63"/>
      <c r="V238" s="63"/>
      <c r="W238" s="63"/>
    </row>
    <row r="239" spans="2:23" s="59" customFormat="1" ht="18" hidden="1" customHeight="1" x14ac:dyDescent="0.2">
      <c r="B239" s="11" t="s">
        <v>61</v>
      </c>
      <c r="C239" s="50">
        <v>20628.633063193975</v>
      </c>
      <c r="D239" s="43">
        <v>21360.524021605321</v>
      </c>
      <c r="E239" s="48">
        <v>20994.578542399649</v>
      </c>
      <c r="F239" s="46">
        <v>14004.913061201951</v>
      </c>
      <c r="G239" s="42">
        <v>9642.2271065774676</v>
      </c>
      <c r="H239" s="52">
        <v>2061.7626183763768</v>
      </c>
      <c r="I239" s="46">
        <v>2051.632708886742</v>
      </c>
      <c r="J239" s="46">
        <v>7313.5126547547134</v>
      </c>
      <c r="K239" s="46">
        <v>604061.85868335457</v>
      </c>
      <c r="L239" s="93">
        <v>40142289.280840948</v>
      </c>
      <c r="M239" s="93">
        <v>11359.609021019034</v>
      </c>
      <c r="N239" s="61"/>
      <c r="O239" s="58"/>
      <c r="P239" s="63"/>
      <c r="Q239" s="63"/>
      <c r="R239" s="63"/>
      <c r="S239" s="63"/>
      <c r="T239" s="63"/>
      <c r="U239" s="63"/>
      <c r="V239" s="63"/>
      <c r="W239" s="63"/>
    </row>
    <row r="240" spans="2:23" s="59" customFormat="1" ht="18" hidden="1" customHeight="1" x14ac:dyDescent="0.2">
      <c r="B240" s="11" t="s">
        <v>62</v>
      </c>
      <c r="C240" s="50">
        <v>23992.166675997745</v>
      </c>
      <c r="D240" s="43">
        <v>24636.654058507167</v>
      </c>
      <c r="E240" s="48">
        <v>24314.410367252458</v>
      </c>
      <c r="F240" s="46">
        <v>14007.504561479302</v>
      </c>
      <c r="G240" s="42">
        <v>10008.722883901508</v>
      </c>
      <c r="H240" s="52">
        <v>2227.690288416733</v>
      </c>
      <c r="I240" s="46">
        <v>2186.9128143915368</v>
      </c>
      <c r="J240" s="46">
        <v>7800.6717487679271</v>
      </c>
      <c r="K240" s="46">
        <v>686477.84225082723</v>
      </c>
      <c r="L240" s="93">
        <v>42297019.257527694</v>
      </c>
      <c r="M240" s="93">
        <v>8371.6016661413978</v>
      </c>
      <c r="N240" s="61"/>
      <c r="O240" s="58"/>
      <c r="P240" s="63"/>
      <c r="Q240" s="63"/>
      <c r="R240" s="63"/>
      <c r="S240" s="63"/>
      <c r="T240" s="63"/>
      <c r="U240" s="63"/>
      <c r="V240" s="63"/>
      <c r="W240" s="63"/>
    </row>
    <row r="241" spans="2:23" s="59" customFormat="1" ht="18" hidden="1" customHeight="1" x14ac:dyDescent="0.2">
      <c r="B241" s="11" t="s">
        <v>63</v>
      </c>
      <c r="C241" s="50">
        <v>26356.04557985867</v>
      </c>
      <c r="D241" s="43">
        <v>26404.045488862361</v>
      </c>
      <c r="E241" s="48">
        <v>26380.045534360514</v>
      </c>
      <c r="F241" s="46">
        <v>14442.55680031514</v>
      </c>
      <c r="G241" s="42">
        <v>10496.29049716422</v>
      </c>
      <c r="H241" s="52">
        <v>2480.251657566329</v>
      </c>
      <c r="I241" s="46">
        <v>2411.3834436262114</v>
      </c>
      <c r="J241" s="46">
        <v>8292.6196392103247</v>
      </c>
      <c r="K241" s="46">
        <v>794298.48010540754</v>
      </c>
      <c r="L241" s="93">
        <v>43773114.704970546</v>
      </c>
      <c r="M241" s="93">
        <v>3262.6679589617515</v>
      </c>
      <c r="N241" s="61"/>
      <c r="O241" s="58"/>
      <c r="P241" s="63"/>
      <c r="Q241" s="63"/>
      <c r="R241" s="63"/>
      <c r="S241" s="63"/>
      <c r="T241" s="63"/>
      <c r="U241" s="63"/>
      <c r="V241" s="63"/>
      <c r="W241" s="63"/>
    </row>
    <row r="242" spans="2:23" s="59" customFormat="1" ht="18" hidden="1" customHeight="1" x14ac:dyDescent="0.2">
      <c r="B242" s="11" t="s">
        <v>64</v>
      </c>
      <c r="C242" s="50">
        <v>26092.00697272244</v>
      </c>
      <c r="D242" s="43">
        <v>25176.860974037547</v>
      </c>
      <c r="E242" s="48">
        <v>25634.433973379993</v>
      </c>
      <c r="F242" s="46">
        <v>14404.402654068695</v>
      </c>
      <c r="G242" s="42">
        <v>11679.018645995005</v>
      </c>
      <c r="H242" s="52">
        <v>2316.1814194334897</v>
      </c>
      <c r="I242" s="46">
        <v>2225.7800530331119</v>
      </c>
      <c r="J242" s="46">
        <v>8385.2790642215496</v>
      </c>
      <c r="K242" s="46">
        <v>878178.14882332704</v>
      </c>
      <c r="L242" s="93">
        <v>44403427.914684348</v>
      </c>
      <c r="M242" s="93">
        <v>9722.1957088429899</v>
      </c>
      <c r="N242" s="61"/>
      <c r="O242" s="58"/>
      <c r="P242" s="63"/>
      <c r="Q242" s="63"/>
      <c r="R242" s="63"/>
      <c r="S242" s="63"/>
      <c r="T242" s="63"/>
      <c r="U242" s="63"/>
      <c r="V242" s="63"/>
      <c r="W242" s="63"/>
    </row>
    <row r="243" spans="2:23" s="59" customFormat="1" ht="18" hidden="1" customHeight="1" x14ac:dyDescent="0.2">
      <c r="B243" s="11"/>
      <c r="C243" s="50"/>
      <c r="D243" s="43"/>
      <c r="E243" s="48"/>
      <c r="F243" s="46"/>
      <c r="G243" s="42"/>
      <c r="H243" s="52"/>
      <c r="I243" s="46"/>
      <c r="J243" s="46"/>
      <c r="K243" s="46"/>
      <c r="L243" s="93"/>
      <c r="M243" s="93"/>
      <c r="N243" s="61"/>
      <c r="O243" s="58"/>
      <c r="P243" s="63"/>
      <c r="Q243" s="63"/>
      <c r="R243" s="63"/>
      <c r="S243" s="63"/>
      <c r="T243" s="63"/>
      <c r="U243" s="63"/>
      <c r="V243" s="63"/>
      <c r="W243" s="63"/>
    </row>
    <row r="244" spans="2:23" s="59" customFormat="1" ht="18" hidden="1" customHeight="1" collapsed="1" x14ac:dyDescent="0.2">
      <c r="B244" s="82">
        <v>2011</v>
      </c>
      <c r="C244" s="50">
        <v>26333.462676502968</v>
      </c>
      <c r="D244" s="43">
        <v>26351.598392801523</v>
      </c>
      <c r="E244" s="48">
        <v>26342.530534652244</v>
      </c>
      <c r="F244" s="46">
        <v>14037.094214833869</v>
      </c>
      <c r="G244" s="42">
        <v>14473.494133734657</v>
      </c>
      <c r="H244" s="52">
        <v>2410.5832596054124</v>
      </c>
      <c r="I244" s="46">
        <v>2217.302686463484</v>
      </c>
      <c r="J244" s="46">
        <v>8834.3289694215291</v>
      </c>
      <c r="K244" s="46">
        <v>1126701.4391627964</v>
      </c>
      <c r="L244" s="93">
        <v>42469796.629472561</v>
      </c>
      <c r="M244" s="93">
        <v>16286.319300029369</v>
      </c>
      <c r="N244" s="61"/>
      <c r="O244" s="58"/>
      <c r="P244" s="63"/>
      <c r="Q244" s="63"/>
      <c r="R244" s="63"/>
      <c r="S244" s="63"/>
      <c r="T244" s="63"/>
      <c r="U244" s="63"/>
      <c r="V244" s="63"/>
      <c r="W244" s="63"/>
    </row>
    <row r="245" spans="2:23" s="59" customFormat="1" ht="18" hidden="1" customHeight="1" x14ac:dyDescent="0.2">
      <c r="B245" s="11" t="s">
        <v>31</v>
      </c>
      <c r="C245" s="50">
        <v>25891.401904520164</v>
      </c>
      <c r="D245" s="43">
        <v>26555.575559942667</v>
      </c>
      <c r="E245" s="48">
        <v>26223.488732231417</v>
      </c>
      <c r="F245" s="46">
        <v>14817.006645956972</v>
      </c>
      <c r="G245" s="42">
        <v>12260.895468583352</v>
      </c>
      <c r="H245" s="52">
        <v>2532.4050312205118</v>
      </c>
      <c r="I245" s="46">
        <v>2337.013229445553</v>
      </c>
      <c r="J245" s="46">
        <v>9395.4157349624529</v>
      </c>
      <c r="K245" s="46">
        <v>941861.6672456048</v>
      </c>
      <c r="L245" s="93">
        <v>40397396.414199479</v>
      </c>
      <c r="M245" s="93">
        <v>26039.711078485423</v>
      </c>
      <c r="N245" s="61"/>
      <c r="O245" s="58"/>
      <c r="P245" s="63"/>
      <c r="Q245" s="63"/>
      <c r="R245" s="63"/>
      <c r="S245" s="63"/>
      <c r="T245" s="63"/>
      <c r="U245" s="63"/>
      <c r="V245" s="63"/>
      <c r="W245" s="63"/>
    </row>
    <row r="246" spans="2:23" s="59" customFormat="1" ht="18" hidden="1" customHeight="1" x14ac:dyDescent="0.2">
      <c r="B246" s="11" t="s">
        <v>32</v>
      </c>
      <c r="C246" s="50">
        <v>29715.02009232025</v>
      </c>
      <c r="D246" s="43">
        <v>29501.220238510054</v>
      </c>
      <c r="E246" s="48">
        <v>29608.120165415152</v>
      </c>
      <c r="F246" s="46">
        <v>14000.01132050315</v>
      </c>
      <c r="G246" s="42">
        <v>13154.566656965984</v>
      </c>
      <c r="H246" s="52">
        <v>2578.7804981505624</v>
      </c>
      <c r="I246" s="46">
        <v>2367.807860197508</v>
      </c>
      <c r="J246" s="46">
        <v>9616.4793422112143</v>
      </c>
      <c r="K246" s="46">
        <v>912829.16777441464</v>
      </c>
      <c r="L246" s="93">
        <v>38374769.195670359</v>
      </c>
      <c r="M246" s="93">
        <v>4659.3121331768216</v>
      </c>
      <c r="N246" s="61"/>
      <c r="O246" s="58"/>
      <c r="P246" s="63"/>
      <c r="Q246" s="63"/>
      <c r="R246" s="63"/>
      <c r="S246" s="63"/>
      <c r="T246" s="63"/>
      <c r="U246" s="63"/>
      <c r="V246" s="63"/>
      <c r="W246" s="63"/>
    </row>
    <row r="247" spans="2:23" s="59" customFormat="1" ht="18" hidden="1" customHeight="1" x14ac:dyDescent="0.2">
      <c r="B247" s="11" t="s">
        <v>33</v>
      </c>
      <c r="C247" s="50">
        <v>31279.231092407506</v>
      </c>
      <c r="D247" s="43">
        <v>31253.327244303211</v>
      </c>
      <c r="E247" s="48">
        <v>31266.279168355359</v>
      </c>
      <c r="F247" s="46">
        <v>13685.819421062475</v>
      </c>
      <c r="G247" s="42">
        <v>14223.489852119943</v>
      </c>
      <c r="H247" s="52">
        <v>2564.0444839620591</v>
      </c>
      <c r="I247" s="46">
        <v>2438.0504644458388</v>
      </c>
      <c r="J247" s="46">
        <v>9597.6429121943147</v>
      </c>
      <c r="K247" s="46">
        <v>1053544.7137749435</v>
      </c>
      <c r="L247" s="93">
        <v>38210407.657906361</v>
      </c>
      <c r="M247" s="93">
        <v>21695.407942238264</v>
      </c>
      <c r="N247" s="61"/>
      <c r="O247" s="58"/>
      <c r="P247" s="63"/>
      <c r="Q247" s="63"/>
      <c r="R247" s="63"/>
      <c r="S247" s="63"/>
      <c r="T247" s="63"/>
      <c r="U247" s="63"/>
      <c r="V247" s="63"/>
      <c r="W247" s="63"/>
    </row>
    <row r="248" spans="2:23" s="59" customFormat="1" ht="18" hidden="1" customHeight="1" x14ac:dyDescent="0.2">
      <c r="B248" s="11" t="s">
        <v>34</v>
      </c>
      <c r="C248" s="50">
        <v>31565.220016675576</v>
      </c>
      <c r="D248" s="43">
        <v>31421.141470895003</v>
      </c>
      <c r="E248" s="48">
        <v>31493.180743785291</v>
      </c>
      <c r="F248" s="46">
        <v>13940.51190339536</v>
      </c>
      <c r="G248" s="42">
        <v>15761.892470031267</v>
      </c>
      <c r="H248" s="52">
        <v>2727.8143244142757</v>
      </c>
      <c r="I248" s="46">
        <v>2381.704855302668</v>
      </c>
      <c r="J248" s="46">
        <v>9523.9676025053996</v>
      </c>
      <c r="K248" s="46">
        <v>1181017.1345368593</v>
      </c>
      <c r="L248" s="93">
        <v>38011012.178744227</v>
      </c>
      <c r="M248" s="93">
        <v>8628.5587819347256</v>
      </c>
      <c r="N248" s="61"/>
      <c r="O248" s="58"/>
      <c r="P248" s="63"/>
      <c r="Q248" s="63"/>
      <c r="R248" s="63"/>
      <c r="S248" s="63"/>
      <c r="T248" s="63"/>
      <c r="U248" s="63"/>
      <c r="V248" s="63"/>
      <c r="W248" s="63"/>
    </row>
    <row r="249" spans="2:23" s="59" customFormat="1" ht="18" hidden="1" customHeight="1" x14ac:dyDescent="0.2">
      <c r="B249" s="11" t="s">
        <v>35</v>
      </c>
      <c r="C249" s="50">
        <v>31317.383062633748</v>
      </c>
      <c r="D249" s="43">
        <v>31356.338902913467</v>
      </c>
      <c r="E249" s="48">
        <v>31336.860982773607</v>
      </c>
      <c r="F249" s="46">
        <v>13969.954414885378</v>
      </c>
      <c r="G249" s="42">
        <v>16496.452575201401</v>
      </c>
      <c r="H249" s="52">
        <v>2569.565162881941</v>
      </c>
      <c r="I249" s="46">
        <v>2285.2707861248191</v>
      </c>
      <c r="J249" s="46">
        <v>8991.8676049602473</v>
      </c>
      <c r="K249" s="46">
        <v>1312965.9611068817</v>
      </c>
      <c r="L249" s="93">
        <v>40545020.963546708</v>
      </c>
      <c r="M249" s="93">
        <v>31448.76969219682</v>
      </c>
      <c r="N249" s="61"/>
      <c r="O249" s="58"/>
      <c r="P249" s="63"/>
      <c r="Q249" s="63"/>
      <c r="R249" s="63"/>
      <c r="S249" s="63"/>
      <c r="T249" s="63"/>
      <c r="U249" s="63"/>
      <c r="V249" s="63"/>
      <c r="W249" s="63"/>
    </row>
    <row r="250" spans="2:23" s="59" customFormat="1" ht="18" hidden="1" customHeight="1" x14ac:dyDescent="0.2">
      <c r="B250" s="11" t="s">
        <v>58</v>
      </c>
      <c r="C250" s="50">
        <v>27652.813278340054</v>
      </c>
      <c r="D250" s="43">
        <v>26909.452284466708</v>
      </c>
      <c r="E250" s="48">
        <v>27281.132781403379</v>
      </c>
      <c r="F250" s="46">
        <v>13999.981348114745</v>
      </c>
      <c r="G250" s="42">
        <v>15712.227767224676</v>
      </c>
      <c r="H250" s="52">
        <v>2479.9138866921753</v>
      </c>
      <c r="I250" s="46">
        <v>2191.8271070279075</v>
      </c>
      <c r="J250" s="46">
        <v>9018.423676612425</v>
      </c>
      <c r="K250" s="46">
        <v>1178789.7675828869</v>
      </c>
      <c r="L250" s="93">
        <v>39287601.391885497</v>
      </c>
      <c r="M250" s="93">
        <v>9583.4327035222777</v>
      </c>
      <c r="N250" s="61"/>
      <c r="O250" s="58"/>
      <c r="P250" s="63"/>
      <c r="Q250" s="63"/>
      <c r="R250" s="63"/>
      <c r="S250" s="63"/>
      <c r="T250" s="63"/>
      <c r="U250" s="63"/>
      <c r="V250" s="63"/>
      <c r="W250" s="63"/>
    </row>
    <row r="251" spans="2:23" s="59" customFormat="1" ht="18" hidden="1" customHeight="1" x14ac:dyDescent="0.2">
      <c r="B251" s="11" t="s">
        <v>59</v>
      </c>
      <c r="C251" s="50">
        <v>25874.848421236977</v>
      </c>
      <c r="D251" s="43">
        <v>25736.251292257719</v>
      </c>
      <c r="E251" s="48">
        <v>25805.549856747348</v>
      </c>
      <c r="F251" s="46">
        <v>13999.999518049217</v>
      </c>
      <c r="G251" s="42">
        <v>14169.845729368828</v>
      </c>
      <c r="H251" s="52">
        <v>2580.3888677276941</v>
      </c>
      <c r="I251" s="46">
        <v>2260.0143819899863</v>
      </c>
      <c r="J251" s="46">
        <v>9123.2052713700614</v>
      </c>
      <c r="K251" s="46">
        <v>1147750.7825801366</v>
      </c>
      <c r="L251" s="93">
        <v>40727115.862925708</v>
      </c>
      <c r="M251" s="93">
        <v>6068.9832535885171</v>
      </c>
      <c r="N251" s="61"/>
      <c r="O251" s="58"/>
      <c r="P251" s="63"/>
      <c r="Q251" s="63"/>
      <c r="R251" s="63"/>
      <c r="S251" s="63"/>
      <c r="T251" s="63"/>
      <c r="U251" s="63"/>
      <c r="V251" s="63"/>
      <c r="W251" s="63"/>
    </row>
    <row r="252" spans="2:23" s="59" customFormat="1" ht="18" hidden="1" customHeight="1" x14ac:dyDescent="0.2">
      <c r="B252" s="11" t="s">
        <v>60</v>
      </c>
      <c r="C252" s="50">
        <v>25921.896676715227</v>
      </c>
      <c r="D252" s="43">
        <v>26654.208213350721</v>
      </c>
      <c r="E252" s="48">
        <v>26288.052445032976</v>
      </c>
      <c r="F252" s="46">
        <v>13999.404722534557</v>
      </c>
      <c r="G252" s="42">
        <v>14358.032999391779</v>
      </c>
      <c r="H252" s="52">
        <v>2573.3410590601411</v>
      </c>
      <c r="I252" s="46">
        <v>2334.3295029353299</v>
      </c>
      <c r="J252" s="46">
        <v>9401.9502909904404</v>
      </c>
      <c r="K252" s="46">
        <v>1247074.436114714</v>
      </c>
      <c r="L252" s="93">
        <v>46371153.730842814</v>
      </c>
      <c r="M252" s="93">
        <v>13339.641335672814</v>
      </c>
      <c r="N252" s="61"/>
      <c r="O252" s="58"/>
      <c r="P252" s="63"/>
      <c r="Q252" s="63"/>
      <c r="R252" s="63"/>
      <c r="S252" s="63"/>
      <c r="T252" s="63"/>
      <c r="U252" s="63"/>
      <c r="V252" s="63"/>
      <c r="W252" s="63"/>
    </row>
    <row r="253" spans="2:23" s="59" customFormat="1" ht="18" hidden="1" customHeight="1" x14ac:dyDescent="0.2">
      <c r="B253" s="11" t="s">
        <v>61</v>
      </c>
      <c r="C253" s="50">
        <v>23745.530050552476</v>
      </c>
      <c r="D253" s="43">
        <v>23802.799455091095</v>
      </c>
      <c r="E253" s="48">
        <v>23774.164752821787</v>
      </c>
      <c r="F253" s="46">
        <v>13999.993921652966</v>
      </c>
      <c r="G253" s="42">
        <v>15210.203616448165</v>
      </c>
      <c r="H253" s="52">
        <v>2418.0304205754783</v>
      </c>
      <c r="I253" s="46">
        <v>2207.2163836316445</v>
      </c>
      <c r="J253" s="46">
        <v>8950.2559961435472</v>
      </c>
      <c r="K253" s="46">
        <v>1309418.2834594739</v>
      </c>
      <c r="L253" s="93">
        <v>49183858.556069024</v>
      </c>
      <c r="M253" s="93">
        <v>6836.0410078120094</v>
      </c>
      <c r="N253" s="61"/>
      <c r="O253" s="58"/>
      <c r="P253" s="63"/>
      <c r="Q253" s="63"/>
      <c r="R253" s="63"/>
      <c r="S253" s="63"/>
      <c r="T253" s="63"/>
      <c r="U253" s="63"/>
      <c r="V253" s="63"/>
      <c r="W253" s="63"/>
    </row>
    <row r="254" spans="2:23" s="59" customFormat="1" ht="18" hidden="1" customHeight="1" x14ac:dyDescent="0.2">
      <c r="B254" s="11" t="s">
        <v>62</v>
      </c>
      <c r="C254" s="50">
        <v>21655.879340674586</v>
      </c>
      <c r="D254" s="43">
        <v>21622.427603561551</v>
      </c>
      <c r="E254" s="48">
        <v>21639.153472118069</v>
      </c>
      <c r="F254" s="46">
        <v>13999.99141183414</v>
      </c>
      <c r="G254" s="42">
        <v>15361.090722420187</v>
      </c>
      <c r="H254" s="52">
        <v>2080.2135020618784</v>
      </c>
      <c r="I254" s="46">
        <v>2006.1644976833736</v>
      </c>
      <c r="J254" s="46">
        <v>8171.5001245554431</v>
      </c>
      <c r="K254" s="46">
        <v>1114691.7099764717</v>
      </c>
      <c r="L254" s="93">
        <v>44740327.158001006</v>
      </c>
      <c r="M254" s="93">
        <v>0</v>
      </c>
      <c r="N254" s="61"/>
      <c r="O254" s="58"/>
      <c r="P254" s="63"/>
      <c r="Q254" s="63"/>
      <c r="R254" s="63"/>
      <c r="S254" s="63"/>
      <c r="T254" s="63"/>
      <c r="U254" s="63"/>
      <c r="V254" s="63"/>
      <c r="W254" s="63"/>
    </row>
    <row r="255" spans="2:23" s="59" customFormat="1" ht="18" hidden="1" customHeight="1" x14ac:dyDescent="0.2">
      <c r="B255" s="11" t="s">
        <v>63</v>
      </c>
      <c r="C255" s="50">
        <v>21772.622137857448</v>
      </c>
      <c r="D255" s="43">
        <v>21738.600603466431</v>
      </c>
      <c r="E255" s="48">
        <v>21755.61137066194</v>
      </c>
      <c r="F255" s="46">
        <v>13999.992737801056</v>
      </c>
      <c r="G255" s="42">
        <v>14281.068386123346</v>
      </c>
      <c r="H255" s="52">
        <v>1959.8191872261511</v>
      </c>
      <c r="I255" s="46">
        <v>1884.2320342955645</v>
      </c>
      <c r="J255" s="46">
        <v>7488.4627646787121</v>
      </c>
      <c r="K255" s="46">
        <v>1054338.2291014772</v>
      </c>
      <c r="L255" s="93">
        <v>46376005.32033737</v>
      </c>
      <c r="M255" s="93">
        <v>18993.448547614793</v>
      </c>
      <c r="N255" s="61"/>
      <c r="O255" s="58"/>
      <c r="P255" s="63"/>
      <c r="Q255" s="63"/>
      <c r="R255" s="63"/>
      <c r="S255" s="63"/>
      <c r="T255" s="63"/>
      <c r="U255" s="63"/>
      <c r="V255" s="63"/>
      <c r="W255" s="63"/>
    </row>
    <row r="256" spans="2:23" s="59" customFormat="1" ht="18" hidden="1" customHeight="1" x14ac:dyDescent="0.2">
      <c r="B256" s="11" t="s">
        <v>64</v>
      </c>
      <c r="C256" s="50">
        <v>20860.513329209247</v>
      </c>
      <c r="D256" s="43">
        <v>20334.091514735934</v>
      </c>
      <c r="E256" s="48">
        <v>20597.302421972592</v>
      </c>
      <c r="F256" s="46">
        <v>13999.998187057801</v>
      </c>
      <c r="G256" s="42">
        <v>13293.131924537023</v>
      </c>
      <c r="H256" s="52">
        <v>2012.5157620026046</v>
      </c>
      <c r="I256" s="46">
        <v>1932.5697272427369</v>
      </c>
      <c r="J256" s="46">
        <v>7600.4701083786695</v>
      </c>
      <c r="K256" s="46">
        <v>1042089.434722991</v>
      </c>
      <c r="L256" s="93">
        <v>45812942.923475318</v>
      </c>
      <c r="M256" s="93">
        <v>6321.564344262295</v>
      </c>
      <c r="N256" s="61"/>
      <c r="O256" s="58"/>
      <c r="P256" s="63"/>
      <c r="Q256" s="63"/>
      <c r="R256" s="63"/>
      <c r="S256" s="63"/>
      <c r="T256" s="63"/>
      <c r="U256" s="63"/>
      <c r="V256" s="63"/>
      <c r="W256" s="63"/>
    </row>
    <row r="257" spans="2:23" s="59" customFormat="1" ht="18" hidden="1" customHeight="1" x14ac:dyDescent="0.2">
      <c r="B257" s="11"/>
      <c r="C257" s="50"/>
      <c r="D257" s="43"/>
      <c r="E257" s="48"/>
      <c r="F257" s="46"/>
      <c r="G257" s="42"/>
      <c r="H257" s="52"/>
      <c r="I257" s="46"/>
      <c r="J257" s="46"/>
      <c r="K257" s="46"/>
      <c r="L257" s="93"/>
      <c r="M257" s="93"/>
      <c r="N257" s="61"/>
      <c r="O257" s="58"/>
      <c r="P257" s="63"/>
      <c r="Q257" s="63"/>
      <c r="R257" s="63"/>
      <c r="S257" s="63"/>
      <c r="T257" s="63"/>
      <c r="U257" s="63"/>
      <c r="V257" s="63"/>
      <c r="W257" s="63"/>
    </row>
    <row r="258" spans="2:23" s="59" customFormat="1" ht="18" hidden="1" customHeight="1" x14ac:dyDescent="0.2">
      <c r="B258" s="82">
        <v>2012</v>
      </c>
      <c r="C258" s="50">
        <v>21327.174199572779</v>
      </c>
      <c r="D258" s="43">
        <v>20785.229230098572</v>
      </c>
      <c r="E258" s="48">
        <v>21056.201714835675</v>
      </c>
      <c r="F258" s="46">
        <v>14000</v>
      </c>
      <c r="G258" s="42">
        <v>12727.326874299923</v>
      </c>
      <c r="H258" s="52">
        <v>2034.3179297198747</v>
      </c>
      <c r="I258" s="46">
        <v>1932.590732488278</v>
      </c>
      <c r="J258" s="46">
        <v>7832.868541918976</v>
      </c>
      <c r="K258" s="46">
        <v>998095.96020593925</v>
      </c>
      <c r="L258" s="93">
        <v>40954077.700864524</v>
      </c>
      <c r="M258" s="93">
        <v>13831.133709265921</v>
      </c>
      <c r="N258" s="61"/>
      <c r="O258" s="58"/>
      <c r="P258" s="63"/>
      <c r="Q258" s="63"/>
      <c r="R258" s="63"/>
      <c r="S258" s="63"/>
      <c r="T258" s="63"/>
      <c r="U258" s="63"/>
      <c r="V258" s="63"/>
      <c r="W258" s="63"/>
    </row>
    <row r="259" spans="2:23" s="59" customFormat="1" ht="18" hidden="1" customHeight="1" x14ac:dyDescent="0.2">
      <c r="B259" s="11" t="s">
        <v>31</v>
      </c>
      <c r="C259" s="50">
        <v>19588.22128189879</v>
      </c>
      <c r="D259" s="43">
        <v>19466.581635427836</v>
      </c>
      <c r="E259" s="48">
        <v>19527.401458663313</v>
      </c>
      <c r="F259" s="46">
        <v>14000.001052553403</v>
      </c>
      <c r="G259" s="42">
        <v>12354.352712088257</v>
      </c>
      <c r="H259" s="52">
        <v>1976.8249978726844</v>
      </c>
      <c r="I259" s="46">
        <v>1875.7478497895183</v>
      </c>
      <c r="J259" s="46">
        <v>7557.1349200597697</v>
      </c>
      <c r="K259" s="46">
        <v>948031.55493712402</v>
      </c>
      <c r="L259" s="93">
        <v>44702963.416861482</v>
      </c>
      <c r="M259" s="93">
        <v>7846.2151171405512</v>
      </c>
      <c r="N259" s="61"/>
      <c r="O259" s="58"/>
      <c r="P259" s="63"/>
      <c r="Q259" s="63"/>
      <c r="R259" s="63"/>
      <c r="S259" s="63"/>
      <c r="T259" s="63"/>
      <c r="U259" s="63"/>
      <c r="V259" s="63"/>
      <c r="W259" s="63"/>
    </row>
    <row r="260" spans="2:23" s="59" customFormat="1" ht="18" hidden="1" customHeight="1" x14ac:dyDescent="0.2">
      <c r="B260" s="11" t="s">
        <v>32</v>
      </c>
      <c r="C260" s="50">
        <v>23418.205364889003</v>
      </c>
      <c r="D260" s="43">
        <v>23420.991624414328</v>
      </c>
      <c r="E260" s="48">
        <v>23419.598494651666</v>
      </c>
      <c r="F260" s="46">
        <v>14000.001021963917</v>
      </c>
      <c r="G260" s="42">
        <v>12328.986384296084</v>
      </c>
      <c r="H260" s="52">
        <v>2139.46341765954</v>
      </c>
      <c r="I260" s="46">
        <v>2001.3774278879498</v>
      </c>
      <c r="J260" s="46">
        <v>8219.4014784490118</v>
      </c>
      <c r="K260" s="46">
        <v>1027367.8848898544</v>
      </c>
      <c r="L260" s="93">
        <v>46546418.284789644</v>
      </c>
      <c r="M260" s="93">
        <v>29237.994428969367</v>
      </c>
      <c r="N260" s="61"/>
      <c r="O260" s="58"/>
      <c r="P260" s="63"/>
      <c r="Q260" s="63"/>
      <c r="R260" s="63"/>
      <c r="S260" s="63"/>
      <c r="T260" s="63"/>
      <c r="U260" s="63"/>
      <c r="V260" s="63"/>
      <c r="W260" s="63"/>
    </row>
    <row r="261" spans="2:23" s="59" customFormat="1" ht="18" hidden="1" customHeight="1" x14ac:dyDescent="0.2">
      <c r="B261" s="11" t="s">
        <v>33</v>
      </c>
      <c r="C261" s="50">
        <v>23724.236352729749</v>
      </c>
      <c r="D261" s="43">
        <v>23551.451077174821</v>
      </c>
      <c r="E261" s="48">
        <v>23637.843714952287</v>
      </c>
      <c r="F261" s="46">
        <v>13999.999693344491</v>
      </c>
      <c r="G261" s="42">
        <v>12743.154713699005</v>
      </c>
      <c r="H261" s="52">
        <v>2109.3864717032575</v>
      </c>
      <c r="I261" s="46">
        <v>2040.7998336215653</v>
      </c>
      <c r="J261" s="46">
        <v>8319.1619461353075</v>
      </c>
      <c r="K261" s="46">
        <v>1094963.0673809424</v>
      </c>
      <c r="L261" s="93">
        <v>45029906.089687198</v>
      </c>
      <c r="M261" s="93">
        <v>6123.2919594280565</v>
      </c>
      <c r="N261" s="61"/>
      <c r="O261" s="58"/>
      <c r="P261" s="63"/>
      <c r="Q261" s="63"/>
      <c r="R261" s="63"/>
      <c r="S261" s="63"/>
      <c r="T261" s="63"/>
      <c r="U261" s="63"/>
      <c r="V261" s="63"/>
      <c r="W261" s="63"/>
    </row>
    <row r="262" spans="2:23" s="59" customFormat="1" ht="18" hidden="1" customHeight="1" x14ac:dyDescent="0.2">
      <c r="B262" s="11" t="s">
        <v>34</v>
      </c>
      <c r="C262" s="50">
        <v>22753.178124858368</v>
      </c>
      <c r="D262" s="43">
        <v>22779.844026988401</v>
      </c>
      <c r="E262" s="48">
        <v>22766.511075923387</v>
      </c>
      <c r="F262" s="46">
        <v>13999.997351458625</v>
      </c>
      <c r="G262" s="42">
        <v>12680.689946801107</v>
      </c>
      <c r="H262" s="52">
        <v>2039.412356618843</v>
      </c>
      <c r="I262" s="46">
        <v>2019.9508625150831</v>
      </c>
      <c r="J262" s="46">
        <v>8462.9494660318633</v>
      </c>
      <c r="K262" s="46">
        <v>1049877.525534465</v>
      </c>
      <c r="L262" s="93">
        <v>43077164.906168535</v>
      </c>
      <c r="M262" s="93">
        <v>9615.1565823052315</v>
      </c>
      <c r="N262" s="61"/>
      <c r="O262" s="58"/>
      <c r="P262" s="63"/>
      <c r="Q262" s="63"/>
      <c r="R262" s="63"/>
      <c r="S262" s="63"/>
      <c r="T262" s="63"/>
      <c r="U262" s="63"/>
      <c r="V262" s="63"/>
      <c r="W262" s="63"/>
    </row>
    <row r="263" spans="2:23" s="59" customFormat="1" ht="18" hidden="1" customHeight="1" x14ac:dyDescent="0.2">
      <c r="B263" s="11" t="s">
        <v>35</v>
      </c>
      <c r="C263" s="50">
        <v>21553.043295263971</v>
      </c>
      <c r="D263" s="43">
        <v>21441.12940546883</v>
      </c>
      <c r="E263" s="48">
        <v>21497.0863503664</v>
      </c>
      <c r="F263" s="46">
        <v>14000.000367957971</v>
      </c>
      <c r="G263" s="42">
        <v>13272.766466004065</v>
      </c>
      <c r="H263" s="52">
        <v>2079.1039985916773</v>
      </c>
      <c r="I263" s="46">
        <v>1991.0031929118065</v>
      </c>
      <c r="J263" s="46">
        <v>8256.7084624809249</v>
      </c>
      <c r="K263" s="46">
        <v>989439.45093243581</v>
      </c>
      <c r="L263" s="93">
        <v>39429108.303825773</v>
      </c>
      <c r="M263" s="93">
        <v>22678.566082921719</v>
      </c>
      <c r="N263" s="61"/>
      <c r="O263" s="58"/>
      <c r="P263" s="63"/>
      <c r="Q263" s="63"/>
      <c r="R263" s="63"/>
      <c r="S263" s="63"/>
      <c r="T263" s="63"/>
      <c r="U263" s="63"/>
      <c r="V263" s="63"/>
      <c r="W263" s="63"/>
    </row>
    <row r="264" spans="2:23" s="59" customFormat="1" ht="18" hidden="1" customHeight="1" x14ac:dyDescent="0.2">
      <c r="B264" s="11" t="s">
        <v>58</v>
      </c>
      <c r="C264" s="50">
        <v>20369.604124848232</v>
      </c>
      <c r="D264" s="43">
        <v>19677.666860527366</v>
      </c>
      <c r="E264" s="48">
        <v>20023.635492687798</v>
      </c>
      <c r="F264" s="46">
        <v>13999.999925899596</v>
      </c>
      <c r="G264" s="42">
        <v>13723.033655692658</v>
      </c>
      <c r="H264" s="52">
        <v>1917.1719656793443</v>
      </c>
      <c r="I264" s="46">
        <v>1910.8780105441235</v>
      </c>
      <c r="J264" s="46">
        <v>7841.0827922131257</v>
      </c>
      <c r="K264" s="46">
        <v>917025.20125929941</v>
      </c>
      <c r="L264" s="93">
        <v>40271875.350315064</v>
      </c>
      <c r="M264" s="93">
        <v>15672.402521519463</v>
      </c>
      <c r="N264" s="61"/>
      <c r="O264" s="58"/>
      <c r="P264" s="63"/>
      <c r="Q264" s="63"/>
      <c r="R264" s="63"/>
      <c r="S264" s="63"/>
      <c r="T264" s="63"/>
      <c r="U264" s="63"/>
      <c r="V264" s="63"/>
      <c r="W264" s="63"/>
    </row>
    <row r="265" spans="2:23" s="59" customFormat="1" ht="18" hidden="1" customHeight="1" x14ac:dyDescent="0.2">
      <c r="B265" s="11" t="s">
        <v>59</v>
      </c>
      <c r="C265" s="50">
        <v>19185.294787970117</v>
      </c>
      <c r="D265" s="43">
        <v>18932.842815264063</v>
      </c>
      <c r="E265" s="48">
        <v>19059.06880161709</v>
      </c>
      <c r="F265" s="46">
        <v>14000.00331643059</v>
      </c>
      <c r="G265" s="42">
        <v>13410.885314642333</v>
      </c>
      <c r="H265" s="52">
        <v>1849.7957003303359</v>
      </c>
      <c r="I265" s="46">
        <v>1858.8134798341325</v>
      </c>
      <c r="J265" s="46">
        <v>7462.630824662845</v>
      </c>
      <c r="K265" s="46">
        <v>892043.73998071009</v>
      </c>
      <c r="L265" s="93">
        <v>40445499.301785767</v>
      </c>
      <c r="M265" s="93">
        <v>10921.876024676107</v>
      </c>
      <c r="N265" s="61"/>
      <c r="O265" s="58"/>
      <c r="P265" s="63"/>
      <c r="Q265" s="63"/>
      <c r="R265" s="63"/>
      <c r="S265" s="63"/>
      <c r="T265" s="63"/>
      <c r="U265" s="63"/>
      <c r="V265" s="63"/>
      <c r="W265" s="63"/>
    </row>
    <row r="266" spans="2:23" s="59" customFormat="1" ht="18" hidden="1" customHeight="1" x14ac:dyDescent="0.2">
      <c r="B266" s="11" t="s">
        <v>60</v>
      </c>
      <c r="C266" s="50">
        <v>18257.905525117283</v>
      </c>
      <c r="D266" s="43">
        <v>18154.054842157002</v>
      </c>
      <c r="E266" s="48">
        <v>18205.980183637141</v>
      </c>
      <c r="F266" s="46">
        <v>13999.999088842091</v>
      </c>
      <c r="G266" s="42">
        <v>12691.314990557303</v>
      </c>
      <c r="H266" s="52">
        <v>1871.5952712926482</v>
      </c>
      <c r="I266" s="46">
        <v>1831.9705730388703</v>
      </c>
      <c r="J266" s="46">
        <v>7605.0485342655393</v>
      </c>
      <c r="K266" s="46">
        <v>885731.79107280704</v>
      </c>
      <c r="L266" s="93">
        <v>40143807.06863755</v>
      </c>
      <c r="M266" s="93">
        <v>19879.214285714286</v>
      </c>
      <c r="N266" s="61"/>
      <c r="O266" s="58"/>
      <c r="P266" s="63"/>
      <c r="Q266" s="63"/>
      <c r="R266" s="63"/>
      <c r="S266" s="63"/>
      <c r="T266" s="63"/>
      <c r="U266" s="63"/>
      <c r="V266" s="63"/>
      <c r="W266" s="63"/>
    </row>
    <row r="267" spans="2:23" s="59" customFormat="1" ht="18" hidden="1" customHeight="1" x14ac:dyDescent="0.2">
      <c r="B267" s="11" t="s">
        <v>61</v>
      </c>
      <c r="C267" s="50">
        <v>19196.192082676305</v>
      </c>
      <c r="D267" s="43">
        <v>19805.65707971478</v>
      </c>
      <c r="E267" s="48">
        <v>19500.924581195541</v>
      </c>
      <c r="F267" s="46">
        <v>13999.99865885844</v>
      </c>
      <c r="G267" s="42">
        <v>12371.087566925917</v>
      </c>
      <c r="H267" s="52">
        <v>1983.5524103197465</v>
      </c>
      <c r="I267" s="46">
        <v>1850.7033066884189</v>
      </c>
      <c r="J267" s="46">
        <v>7557.2824087279869</v>
      </c>
      <c r="K267" s="46">
        <v>979488.15544401354</v>
      </c>
      <c r="L267" s="93">
        <v>42119967.117804036</v>
      </c>
      <c r="M267" s="93">
        <v>15898.096365109674</v>
      </c>
      <c r="N267" s="61"/>
      <c r="O267" s="58"/>
      <c r="P267" s="63"/>
      <c r="Q267" s="63"/>
      <c r="R267" s="63"/>
      <c r="S267" s="63"/>
      <c r="T267" s="63"/>
      <c r="U267" s="63"/>
      <c r="V267" s="63"/>
      <c r="W267" s="63"/>
    </row>
    <row r="268" spans="2:23" s="59" customFormat="1" ht="18" hidden="1" customHeight="1" x14ac:dyDescent="0.2">
      <c r="B268" s="11" t="s">
        <v>62</v>
      </c>
      <c r="C268" s="50">
        <v>21183.855825541974</v>
      </c>
      <c r="D268" s="43">
        <v>21539.417850681159</v>
      </c>
      <c r="E268" s="48">
        <v>21361.636838111568</v>
      </c>
      <c r="F268" s="46">
        <v>13999.995591082936</v>
      </c>
      <c r="G268" s="42">
        <v>12439.583878058085</v>
      </c>
      <c r="H268" s="52">
        <v>2219.1411691522367</v>
      </c>
      <c r="I268" s="46">
        <v>2012.9933193390909</v>
      </c>
      <c r="J268" s="46">
        <v>8068.875482625579</v>
      </c>
      <c r="K268" s="46">
        <v>1088497.0303948445</v>
      </c>
      <c r="L268" s="93">
        <v>43180695.671376377</v>
      </c>
      <c r="M268" s="93">
        <v>7749.4229166666664</v>
      </c>
      <c r="N268" s="61"/>
      <c r="O268" s="58"/>
      <c r="P268" s="63"/>
      <c r="Q268" s="63"/>
      <c r="R268" s="63"/>
      <c r="S268" s="63"/>
      <c r="T268" s="63"/>
      <c r="U268" s="63"/>
      <c r="V268" s="63"/>
      <c r="W268" s="63"/>
    </row>
    <row r="269" spans="2:23" s="59" customFormat="1" ht="18" hidden="1" customHeight="1" x14ac:dyDescent="0.2">
      <c r="B269" s="11" t="s">
        <v>63</v>
      </c>
      <c r="C269" s="50">
        <v>20740.509348497915</v>
      </c>
      <c r="D269" s="43">
        <v>20605.96768168619</v>
      </c>
      <c r="E269" s="48">
        <v>20673.238515092053</v>
      </c>
      <c r="F269" s="46">
        <v>14000.002063559772</v>
      </c>
      <c r="G269" s="42">
        <v>12366.493521737872</v>
      </c>
      <c r="H269" s="52">
        <v>2131.85669758631</v>
      </c>
      <c r="I269" s="46">
        <v>1882.653773829488</v>
      </c>
      <c r="J269" s="46">
        <v>8100.5862437991782</v>
      </c>
      <c r="K269" s="46">
        <v>1042572.3199720487</v>
      </c>
      <c r="L269" s="93">
        <v>36906697.113871366</v>
      </c>
      <c r="M269" s="93">
        <v>15793.501166731054</v>
      </c>
      <c r="N269" s="61"/>
      <c r="O269" s="58"/>
      <c r="P269" s="63"/>
      <c r="Q269" s="63"/>
      <c r="R269" s="63"/>
      <c r="S269" s="63"/>
      <c r="T269" s="63"/>
      <c r="U269" s="63"/>
      <c r="V269" s="63"/>
      <c r="W269" s="63"/>
    </row>
    <row r="270" spans="2:23" s="59" customFormat="1" ht="18" hidden="1" customHeight="1" x14ac:dyDescent="0.2">
      <c r="B270" s="11" t="s">
        <v>64</v>
      </c>
      <c r="C270" s="50">
        <v>21204.151017220745</v>
      </c>
      <c r="D270" s="43">
        <v>21355.379800066399</v>
      </c>
      <c r="E270" s="48">
        <v>21279.765408643572</v>
      </c>
      <c r="F270" s="46">
        <v>14000.000718240482</v>
      </c>
      <c r="G270" s="42">
        <v>12095.565835919218</v>
      </c>
      <c r="H270" s="52">
        <v>2202.4231969647685</v>
      </c>
      <c r="I270" s="46">
        <v>1947.1824659703966</v>
      </c>
      <c r="J270" s="46">
        <v>7723.0366897867889</v>
      </c>
      <c r="K270" s="46">
        <v>1062516.1442182562</v>
      </c>
      <c r="L270" s="93">
        <v>41281620.260924883</v>
      </c>
      <c r="M270" s="93">
        <v>9827.5147560234127</v>
      </c>
      <c r="N270" s="61"/>
      <c r="O270" s="58"/>
      <c r="P270" s="63"/>
      <c r="Q270" s="63"/>
      <c r="R270" s="63"/>
      <c r="S270" s="63"/>
      <c r="T270" s="63"/>
      <c r="U270" s="63"/>
      <c r="V270" s="63"/>
      <c r="W270" s="63"/>
    </row>
    <row r="271" spans="2:23" s="59" customFormat="1" ht="18" hidden="1" customHeight="1" x14ac:dyDescent="0.2">
      <c r="B271" s="11"/>
      <c r="C271" s="50"/>
      <c r="D271" s="43"/>
      <c r="E271" s="48"/>
      <c r="F271" s="46"/>
      <c r="G271" s="42"/>
      <c r="H271" s="52"/>
      <c r="I271" s="46"/>
      <c r="J271" s="46"/>
      <c r="K271" s="46"/>
      <c r="L271" s="93"/>
      <c r="M271" s="93"/>
      <c r="N271" s="61"/>
      <c r="O271" s="58"/>
      <c r="P271" s="63"/>
      <c r="Q271" s="63"/>
      <c r="R271" s="63"/>
      <c r="S271" s="63"/>
      <c r="T271" s="63"/>
      <c r="U271" s="63"/>
      <c r="V271" s="63"/>
      <c r="W271" s="63"/>
    </row>
    <row r="272" spans="2:23" s="59" customFormat="1" ht="18" customHeight="1" x14ac:dyDescent="0.2">
      <c r="B272" s="82">
        <v>2013</v>
      </c>
      <c r="C272" s="50">
        <v>22312.32228609937</v>
      </c>
      <c r="D272" s="43">
        <v>22387.197115092618</v>
      </c>
      <c r="E272" s="48">
        <v>22379.820203519288</v>
      </c>
      <c r="F272" s="46">
        <v>19092.697387511686</v>
      </c>
      <c r="G272" s="42">
        <v>10228.852872239115</v>
      </c>
      <c r="H272" s="52">
        <v>2131.3920424988337</v>
      </c>
      <c r="I272" s="46">
        <v>1909.7210938633777</v>
      </c>
      <c r="J272" s="46">
        <v>7341.5261691698115</v>
      </c>
      <c r="K272" s="46">
        <v>781230.52568972553</v>
      </c>
      <c r="L272" s="93">
        <v>43711554.494933657</v>
      </c>
      <c r="M272" s="93">
        <v>9842.1944754415872</v>
      </c>
      <c r="N272" s="61"/>
      <c r="O272" s="58"/>
      <c r="P272" s="63"/>
      <c r="Q272" s="63"/>
      <c r="R272" s="63"/>
      <c r="S272" s="63"/>
      <c r="T272" s="63"/>
      <c r="U272" s="63"/>
      <c r="V272" s="63"/>
      <c r="W272" s="63"/>
    </row>
    <row r="273" spans="2:23" s="59" customFormat="1" ht="18" customHeight="1" x14ac:dyDescent="0.2">
      <c r="B273" s="11" t="s">
        <v>31</v>
      </c>
      <c r="C273" s="50">
        <v>23676.016208028446</v>
      </c>
      <c r="D273" s="43">
        <v>23741.524020874538</v>
      </c>
      <c r="E273" s="48">
        <v>23732.081926609178</v>
      </c>
      <c r="F273" s="46">
        <v>14000.000146747556</v>
      </c>
      <c r="G273" s="42">
        <v>11536.75645639124</v>
      </c>
      <c r="H273" s="52">
        <v>2287.4732099964267</v>
      </c>
      <c r="I273" s="46">
        <v>2022.4451804600853</v>
      </c>
      <c r="J273" s="46">
        <v>7860.44199852161</v>
      </c>
      <c r="K273" s="46">
        <v>999414.00913872488</v>
      </c>
      <c r="L273" s="93">
        <v>41218373.996028192</v>
      </c>
      <c r="M273" s="93">
        <v>29746.877777777772</v>
      </c>
      <c r="N273" s="61"/>
      <c r="O273" s="58"/>
      <c r="P273" s="63"/>
      <c r="Q273" s="63"/>
      <c r="R273" s="63"/>
      <c r="S273" s="63"/>
      <c r="T273" s="63"/>
      <c r="U273" s="63"/>
      <c r="V273" s="63"/>
      <c r="W273" s="63"/>
    </row>
    <row r="274" spans="2:23" s="59" customFormat="1" ht="18" customHeight="1" x14ac:dyDescent="0.2">
      <c r="B274" s="11" t="s">
        <v>32</v>
      </c>
      <c r="C274" s="50">
        <v>24714.677863023542</v>
      </c>
      <c r="D274" s="43">
        <v>24817.912107195294</v>
      </c>
      <c r="E274" s="48">
        <v>24805.819029041944</v>
      </c>
      <c r="F274" s="46">
        <v>14000.001409976092</v>
      </c>
      <c r="G274" s="42">
        <v>10929.477192178547</v>
      </c>
      <c r="H274" s="52">
        <v>2371.8086167386618</v>
      </c>
      <c r="I274" s="46">
        <v>2059.9541099338753</v>
      </c>
      <c r="J274" s="46">
        <v>8056.6005123366967</v>
      </c>
      <c r="K274" s="46">
        <v>1006286.3560742837</v>
      </c>
      <c r="L274" s="93">
        <v>45107961.097740576</v>
      </c>
      <c r="M274" s="93">
        <v>5001.5642623924005</v>
      </c>
      <c r="N274" s="61"/>
      <c r="O274" s="58"/>
      <c r="P274" s="63"/>
      <c r="Q274" s="63"/>
      <c r="R274" s="63"/>
      <c r="S274" s="63"/>
      <c r="T274" s="63"/>
      <c r="U274" s="63"/>
      <c r="V274" s="63"/>
      <c r="W274" s="63"/>
    </row>
    <row r="275" spans="2:23" s="59" customFormat="1" ht="18" customHeight="1" x14ac:dyDescent="0.2">
      <c r="B275" s="11" t="s">
        <v>33</v>
      </c>
      <c r="C275" s="50">
        <v>23798.906127444265</v>
      </c>
      <c r="D275" s="43">
        <v>23674.786053691412</v>
      </c>
      <c r="E275" s="48">
        <v>23692.815512758811</v>
      </c>
      <c r="F275" s="46">
        <v>13999.999178755996</v>
      </c>
      <c r="G275" s="42">
        <v>10800.000020746502</v>
      </c>
      <c r="H275" s="52">
        <v>2279.0209446096824</v>
      </c>
      <c r="I275" s="46">
        <v>2054.6355305790107</v>
      </c>
      <c r="J275" s="46">
        <v>7974.4301731887563</v>
      </c>
      <c r="K275" s="46">
        <v>940653.10013663641</v>
      </c>
      <c r="L275" s="93">
        <v>48743247.089518502</v>
      </c>
      <c r="M275" s="93">
        <v>4525.5170006283606</v>
      </c>
      <c r="N275" s="61"/>
      <c r="O275" s="58"/>
      <c r="P275" s="63"/>
      <c r="Q275" s="63"/>
      <c r="R275" s="63"/>
      <c r="S275" s="63"/>
      <c r="T275" s="63"/>
      <c r="U275" s="63"/>
      <c r="V275" s="63"/>
      <c r="W275" s="63"/>
    </row>
    <row r="276" spans="2:23" s="59" customFormat="1" ht="18" customHeight="1" x14ac:dyDescent="0.2">
      <c r="B276" s="11" t="s">
        <v>34</v>
      </c>
      <c r="C276" s="50">
        <v>22880.280758132394</v>
      </c>
      <c r="D276" s="43">
        <v>22889.603306071029</v>
      </c>
      <c r="E276" s="48">
        <v>22888.821770461211</v>
      </c>
      <c r="F276" s="46">
        <v>15143.712915574983</v>
      </c>
      <c r="G276" s="42">
        <v>10607.207331791258</v>
      </c>
      <c r="H276" s="52">
        <v>2123.305636761791</v>
      </c>
      <c r="I276" s="46">
        <v>1913.4686975489426</v>
      </c>
      <c r="J276" s="46">
        <v>7706.4348140539742</v>
      </c>
      <c r="K276" s="46">
        <v>908291.59009316296</v>
      </c>
      <c r="L276" s="93">
        <v>51336494.791308403</v>
      </c>
      <c r="M276" s="93">
        <v>20303.147815046024</v>
      </c>
      <c r="N276" s="61"/>
      <c r="O276" s="58"/>
      <c r="P276" s="63"/>
      <c r="Q276" s="63"/>
      <c r="R276" s="63"/>
      <c r="S276" s="63"/>
      <c r="T276" s="63"/>
      <c r="U276" s="63"/>
      <c r="V276" s="63"/>
      <c r="W276" s="63"/>
    </row>
    <row r="277" spans="2:23" s="59" customFormat="1" ht="18" customHeight="1" x14ac:dyDescent="0.2">
      <c r="B277" s="11" t="s">
        <v>35</v>
      </c>
      <c r="C277" s="50">
        <v>20781.475574544093</v>
      </c>
      <c r="D277" s="43">
        <v>20838.635368380135</v>
      </c>
      <c r="E277" s="48">
        <v>20832.946616012854</v>
      </c>
      <c r="F277" s="46">
        <v>20644.546947212639</v>
      </c>
      <c r="G277" s="42">
        <v>10219.406286442349</v>
      </c>
      <c r="H277" s="52">
        <v>2003.6751353614491</v>
      </c>
      <c r="I277" s="46">
        <v>1848.7544006545686</v>
      </c>
      <c r="J277" s="46">
        <v>7349.6930883975247</v>
      </c>
      <c r="K277" s="46">
        <v>774587.78031932644</v>
      </c>
      <c r="L277" s="93">
        <v>46213911.985942423</v>
      </c>
      <c r="M277" s="93">
        <v>13198.80439674308</v>
      </c>
      <c r="N277" s="61"/>
      <c r="O277" s="58"/>
      <c r="P277" s="63"/>
      <c r="Q277" s="63"/>
      <c r="R277" s="63"/>
      <c r="S277" s="63"/>
      <c r="T277" s="63"/>
      <c r="U277" s="63"/>
      <c r="V277" s="63"/>
      <c r="W277" s="63"/>
    </row>
    <row r="278" spans="2:23" s="59" customFormat="1" ht="18" customHeight="1" x14ac:dyDescent="0.2">
      <c r="B278" s="11" t="s">
        <v>58</v>
      </c>
      <c r="C278" s="50">
        <v>20826.128477529324</v>
      </c>
      <c r="D278" s="43">
        <v>20887.744290450253</v>
      </c>
      <c r="E278" s="48">
        <v>20882.019788861435</v>
      </c>
      <c r="F278" s="46">
        <v>21690.941247986506</v>
      </c>
      <c r="G278" s="42">
        <v>10116.0961296268</v>
      </c>
      <c r="H278" s="52">
        <v>2092.4632110020616</v>
      </c>
      <c r="I278" s="46">
        <v>1844.9319641720574</v>
      </c>
      <c r="J278" s="46">
        <v>7108.1284461648511</v>
      </c>
      <c r="K278" s="46">
        <v>729753.54181378905</v>
      </c>
      <c r="L278" s="93">
        <v>44638055.955535457</v>
      </c>
      <c r="M278" s="93">
        <v>22896.934756141232</v>
      </c>
      <c r="N278" s="61"/>
      <c r="O278" s="58"/>
      <c r="P278" s="63"/>
      <c r="Q278" s="63"/>
      <c r="R278" s="63"/>
      <c r="S278" s="63"/>
      <c r="T278" s="63"/>
      <c r="U278" s="63"/>
      <c r="V278" s="63"/>
      <c r="W278" s="63"/>
    </row>
    <row r="279" spans="2:23" s="59" customFormat="1" ht="18" customHeight="1" x14ac:dyDescent="0.2">
      <c r="B279" s="11" t="s">
        <v>59</v>
      </c>
      <c r="C279" s="50">
        <v>19855.546964803201</v>
      </c>
      <c r="D279" s="43">
        <v>19744.249431952867</v>
      </c>
      <c r="E279" s="48">
        <v>19759.520263844694</v>
      </c>
      <c r="F279" s="46">
        <v>23850.539542863487</v>
      </c>
      <c r="G279" s="42">
        <v>9458.4769040804895</v>
      </c>
      <c r="H279" s="52">
        <v>2069.6471735069913</v>
      </c>
      <c r="I279" s="46">
        <v>1833.6795601796589</v>
      </c>
      <c r="J279" s="46">
        <v>7081.0455052716097</v>
      </c>
      <c r="K279" s="46">
        <v>649091.94613957463</v>
      </c>
      <c r="L279" s="93">
        <v>41258729.175342374</v>
      </c>
      <c r="M279" s="93">
        <v>5511.8244189001198</v>
      </c>
      <c r="N279" s="61"/>
      <c r="O279" s="58"/>
      <c r="P279" s="63"/>
      <c r="Q279" s="63"/>
      <c r="R279" s="63"/>
      <c r="S279" s="63"/>
      <c r="T279" s="63"/>
      <c r="U279" s="63"/>
      <c r="V279" s="63"/>
      <c r="W279" s="63"/>
    </row>
    <row r="280" spans="2:23" s="59" customFormat="1" ht="18" customHeight="1" x14ac:dyDescent="0.2">
      <c r="B280" s="11" t="s">
        <v>60</v>
      </c>
      <c r="C280" s="50">
        <v>20321.015718308387</v>
      </c>
      <c r="D280" s="43">
        <v>20646.084852009721</v>
      </c>
      <c r="E280" s="48">
        <v>20604.551705940576</v>
      </c>
      <c r="F280" s="46">
        <v>24665.301737404461</v>
      </c>
      <c r="G280" s="42">
        <v>9496.8984212620271</v>
      </c>
      <c r="H280" s="52">
        <v>2084.2684948621913</v>
      </c>
      <c r="I280" s="46">
        <v>1842.9640380006838</v>
      </c>
      <c r="J280" s="46">
        <v>6888.6027986198451</v>
      </c>
      <c r="K280" s="46">
        <v>645491.22842899058</v>
      </c>
      <c r="L280" s="93">
        <v>41584201.803679869</v>
      </c>
      <c r="M280" s="93">
        <v>5570.9969033847419</v>
      </c>
      <c r="N280" s="61"/>
      <c r="O280" s="58"/>
      <c r="P280" s="63"/>
      <c r="Q280" s="63"/>
      <c r="R280" s="63"/>
      <c r="S280" s="63"/>
      <c r="T280" s="63"/>
      <c r="U280" s="63"/>
      <c r="V280" s="63"/>
      <c r="W280" s="63"/>
    </row>
    <row r="281" spans="2:23" s="59" customFormat="1" ht="18" customHeight="1" x14ac:dyDescent="0.2">
      <c r="B281" s="11" t="s">
        <v>61</v>
      </c>
      <c r="C281" s="50">
        <v>22232.907559362699</v>
      </c>
      <c r="D281" s="43">
        <v>22002.844965464214</v>
      </c>
      <c r="E281" s="48">
        <v>22016.663524339965</v>
      </c>
      <c r="F281" s="46">
        <v>22644.120922553699</v>
      </c>
      <c r="G281" s="42">
        <v>9974.5543551801566</v>
      </c>
      <c r="H281" s="52">
        <v>2166.3591196880338</v>
      </c>
      <c r="I281" s="46">
        <v>1892.1233033177241</v>
      </c>
      <c r="J281" s="46">
        <v>7122.0224348673428</v>
      </c>
      <c r="K281" s="46">
        <v>731607.08509020763</v>
      </c>
      <c r="L281" s="93">
        <v>43723671.680398546</v>
      </c>
      <c r="M281" s="93">
        <v>12138.320813070372</v>
      </c>
      <c r="N281" s="61"/>
      <c r="O281" s="58"/>
      <c r="P281" s="63"/>
      <c r="Q281" s="63"/>
      <c r="R281" s="63"/>
      <c r="S281" s="63"/>
      <c r="T281" s="63"/>
      <c r="U281" s="63"/>
      <c r="V281" s="63"/>
      <c r="W281" s="63"/>
    </row>
    <row r="282" spans="2:23" s="59" customFormat="1" ht="18" customHeight="1" x14ac:dyDescent="0.2">
      <c r="B282" s="11" t="s">
        <v>62</v>
      </c>
      <c r="C282" s="50">
        <v>23128.112460104763</v>
      </c>
      <c r="D282" s="43">
        <v>23146.821049133981</v>
      </c>
      <c r="E282" s="48">
        <v>23145.455853478506</v>
      </c>
      <c r="F282" s="46">
        <v>20503.94031759318</v>
      </c>
      <c r="G282" s="42">
        <v>10341.000805421079</v>
      </c>
      <c r="H282" s="52">
        <v>2067.8233305144704</v>
      </c>
      <c r="I282" s="46">
        <v>1854.803810335311</v>
      </c>
      <c r="J282" s="46">
        <v>7134.2658911680419</v>
      </c>
      <c r="K282" s="46">
        <v>709356.21423355234</v>
      </c>
      <c r="L282" s="93">
        <v>42166849.632673658</v>
      </c>
      <c r="M282" s="93">
        <v>4655.1393924602526</v>
      </c>
      <c r="N282" s="61"/>
      <c r="O282" s="58"/>
      <c r="P282" s="63"/>
      <c r="Q282" s="63"/>
      <c r="R282" s="63"/>
      <c r="S282" s="63"/>
      <c r="T282" s="63"/>
      <c r="U282" s="63"/>
      <c r="V282" s="63"/>
      <c r="W282" s="63"/>
    </row>
    <row r="283" spans="2:23" s="59" customFormat="1" ht="18" customHeight="1" x14ac:dyDescent="0.2">
      <c r="B283" s="11" t="s">
        <v>63</v>
      </c>
      <c r="C283" s="50">
        <v>22925.160480142873</v>
      </c>
      <c r="D283" s="43">
        <v>22961.876591377735</v>
      </c>
      <c r="E283" s="48">
        <v>22960.056610794451</v>
      </c>
      <c r="F283" s="46">
        <v>20458.977306192846</v>
      </c>
      <c r="G283" s="42">
        <v>10241.073156854714</v>
      </c>
      <c r="H283" s="52">
        <v>2131.6331278553994</v>
      </c>
      <c r="I283" s="46">
        <v>1890.4672530718344</v>
      </c>
      <c r="J283" s="46">
        <v>7180.7472868158702</v>
      </c>
      <c r="K283" s="46">
        <v>703799.70134152216</v>
      </c>
      <c r="L283" s="93">
        <v>42247615.719910018</v>
      </c>
      <c r="M283" s="93">
        <v>10731.571465358198</v>
      </c>
      <c r="N283" s="61"/>
      <c r="O283" s="58"/>
      <c r="P283" s="63"/>
      <c r="Q283" s="63"/>
      <c r="R283" s="63"/>
      <c r="S283" s="63"/>
      <c r="T283" s="63"/>
      <c r="U283" s="63"/>
      <c r="V283" s="63"/>
      <c r="W283" s="63"/>
    </row>
    <row r="284" spans="2:23" s="59" customFormat="1" ht="18" customHeight="1" x14ac:dyDescent="0.2">
      <c r="B284" s="11" t="s">
        <v>64</v>
      </c>
      <c r="C284" s="50">
        <v>22832.807333500456</v>
      </c>
      <c r="D284" s="43">
        <v>22829.818181029641</v>
      </c>
      <c r="E284" s="48">
        <v>22829.990598895165</v>
      </c>
      <c r="F284" s="46">
        <v>21036.712756709825</v>
      </c>
      <c r="G284" s="42">
        <v>9381.2986919783634</v>
      </c>
      <c r="H284" s="52">
        <v>2085.7066700908613</v>
      </c>
      <c r="I284" s="46">
        <v>1873.2174312632094</v>
      </c>
      <c r="J284" s="46">
        <v>7092.1731561769111</v>
      </c>
      <c r="K284" s="46">
        <v>653618.10241771606</v>
      </c>
      <c r="L284" s="93">
        <v>40092861.446983799</v>
      </c>
      <c r="M284" s="93">
        <v>13803.986399543244</v>
      </c>
      <c r="N284" s="61"/>
      <c r="O284" s="58"/>
      <c r="P284" s="63"/>
      <c r="Q284" s="63"/>
      <c r="R284" s="63"/>
      <c r="S284" s="63"/>
      <c r="T284" s="63"/>
      <c r="U284" s="63"/>
      <c r="V284" s="63"/>
      <c r="W284" s="63"/>
    </row>
    <row r="285" spans="2:23" s="59" customFormat="1" ht="18" customHeight="1" x14ac:dyDescent="0.2">
      <c r="B285" s="11"/>
      <c r="C285" s="50"/>
      <c r="D285" s="43"/>
      <c r="E285" s="48"/>
      <c r="F285" s="46"/>
      <c r="G285" s="42"/>
      <c r="H285" s="52"/>
      <c r="I285" s="46"/>
      <c r="J285" s="46"/>
      <c r="K285" s="46"/>
      <c r="L285" s="93"/>
      <c r="M285" s="93"/>
      <c r="N285" s="61"/>
      <c r="O285" s="58"/>
      <c r="P285" s="63"/>
      <c r="Q285" s="63"/>
      <c r="R285" s="63"/>
      <c r="S285" s="63"/>
      <c r="T285" s="63"/>
      <c r="U285" s="63"/>
      <c r="V285" s="63"/>
      <c r="W285" s="63"/>
    </row>
    <row r="286" spans="2:23" s="59" customFormat="1" ht="18" customHeight="1" x14ac:dyDescent="0.2">
      <c r="B286" s="82" t="s">
        <v>74</v>
      </c>
      <c r="C286" s="50">
        <v>21863.567174700966</v>
      </c>
      <c r="D286" s="43">
        <v>22008.699756087615</v>
      </c>
      <c r="E286" s="48">
        <v>22000.63831465524</v>
      </c>
      <c r="F286" s="46">
        <v>18023.135238849132</v>
      </c>
      <c r="G286" s="42">
        <v>9362.0751685667274</v>
      </c>
      <c r="H286" s="42">
        <v>2110.4059387451248</v>
      </c>
      <c r="I286" s="42">
        <v>2155.1567287365929</v>
      </c>
      <c r="J286" s="42">
        <v>6895.6798773420114</v>
      </c>
      <c r="K286" s="42">
        <v>618939.80442473863</v>
      </c>
      <c r="L286" s="42">
        <v>40910056.047413856</v>
      </c>
      <c r="M286" s="42">
        <v>7799.7606819595403</v>
      </c>
      <c r="N286" s="61"/>
      <c r="O286" s="58"/>
      <c r="P286" s="63"/>
      <c r="Q286" s="63"/>
      <c r="R286" s="63"/>
      <c r="S286" s="63"/>
      <c r="T286" s="63"/>
      <c r="U286" s="63"/>
      <c r="V286" s="63"/>
      <c r="W286" s="63"/>
    </row>
    <row r="287" spans="2:23" s="59" customFormat="1" ht="18" customHeight="1" x14ac:dyDescent="0.2">
      <c r="B287" s="11" t="s">
        <v>31</v>
      </c>
      <c r="C287" s="50">
        <v>22122.944627801829</v>
      </c>
      <c r="D287" s="43">
        <v>22388.645569186472</v>
      </c>
      <c r="E287" s="48">
        <v>22380.032428941071</v>
      </c>
      <c r="F287" s="46">
        <v>20498.493697603939</v>
      </c>
      <c r="G287" s="42">
        <v>9328.5383549820217</v>
      </c>
      <c r="H287" s="42">
        <v>2157.7336849538624</v>
      </c>
      <c r="I287" s="42">
        <v>1989.8601409814999</v>
      </c>
      <c r="J287" s="42">
        <v>7116.9445227610786</v>
      </c>
      <c r="K287" s="42">
        <v>635641.73191893345</v>
      </c>
      <c r="L287" s="42">
        <v>39446465.282649308</v>
      </c>
      <c r="M287" s="42">
        <v>2649.6675810125994</v>
      </c>
      <c r="N287" s="61"/>
      <c r="O287" s="58"/>
      <c r="P287" s="63"/>
      <c r="Q287" s="63"/>
      <c r="R287" s="63"/>
      <c r="S287" s="63"/>
      <c r="T287" s="63"/>
      <c r="U287" s="63"/>
      <c r="V287" s="63"/>
      <c r="W287" s="63"/>
    </row>
    <row r="288" spans="2:23" s="59" customFormat="1" ht="18" customHeight="1" x14ac:dyDescent="0.2">
      <c r="B288" s="11" t="s">
        <v>32</v>
      </c>
      <c r="C288" s="50">
        <v>22252.141903545951</v>
      </c>
      <c r="D288" s="43">
        <v>22211.4902313731</v>
      </c>
      <c r="E288" s="48">
        <v>22214.073722955916</v>
      </c>
      <c r="F288" s="46">
        <v>20064.952947189897</v>
      </c>
      <c r="G288" s="42">
        <v>9606.2843410080859</v>
      </c>
      <c r="H288" s="42">
        <v>2128.0803058465426</v>
      </c>
      <c r="I288" s="42">
        <v>2023.3341443979614</v>
      </c>
      <c r="J288" s="42">
        <v>7247.2116896015659</v>
      </c>
      <c r="K288" s="42">
        <v>641056.79321001912</v>
      </c>
      <c r="L288" s="42">
        <v>40434001.603891455</v>
      </c>
      <c r="M288" s="42">
        <v>4486.0667389836681</v>
      </c>
      <c r="N288" s="61"/>
      <c r="O288" s="58"/>
      <c r="P288" s="63"/>
      <c r="Q288" s="63"/>
      <c r="R288" s="63"/>
      <c r="S288" s="63"/>
      <c r="T288" s="63"/>
      <c r="U288" s="63"/>
      <c r="V288" s="63"/>
      <c r="W288" s="63"/>
    </row>
    <row r="289" spans="2:23" s="59" customFormat="1" ht="18" customHeight="1" x14ac:dyDescent="0.2">
      <c r="B289" s="11" t="s">
        <v>33</v>
      </c>
      <c r="C289" s="50">
        <v>22951.614465071656</v>
      </c>
      <c r="D289" s="43">
        <v>23166.652212603833</v>
      </c>
      <c r="E289" s="48">
        <v>23153.940967970513</v>
      </c>
      <c r="F289" s="46">
        <v>20128.469612803034</v>
      </c>
      <c r="G289" s="42">
        <v>9700.0002241306047</v>
      </c>
      <c r="H289" s="42">
        <v>2099.9223706670923</v>
      </c>
      <c r="I289" s="42">
        <v>2054.5507305477145</v>
      </c>
      <c r="J289" s="42">
        <v>7105.1619027400175</v>
      </c>
      <c r="K289" s="42">
        <v>678997.95228344959</v>
      </c>
      <c r="L289" s="42">
        <v>42677834.684781872</v>
      </c>
      <c r="M289" s="42">
        <v>3374.8886604598219</v>
      </c>
      <c r="N289" s="61"/>
      <c r="O289" s="58"/>
      <c r="P289" s="63"/>
      <c r="Q289" s="63"/>
      <c r="R289" s="63"/>
      <c r="S289" s="63"/>
      <c r="T289" s="63"/>
      <c r="U289" s="63"/>
      <c r="V289" s="63"/>
      <c r="W289" s="63"/>
    </row>
    <row r="290" spans="2:23" s="59" customFormat="1" ht="18" customHeight="1" x14ac:dyDescent="0.2">
      <c r="B290" s="11" t="s">
        <v>34</v>
      </c>
      <c r="C290" s="50">
        <v>23141.502725849728</v>
      </c>
      <c r="D290" s="43">
        <v>23142.778217600608</v>
      </c>
      <c r="E290" s="48">
        <v>23142.689679124105</v>
      </c>
      <c r="F290" s="46">
        <v>19561.843029426494</v>
      </c>
      <c r="G290" s="42">
        <v>9916.7016149543215</v>
      </c>
      <c r="H290" s="42">
        <v>2060.8121645877695</v>
      </c>
      <c r="I290" s="42">
        <v>2014.0957524386338</v>
      </c>
      <c r="J290" s="42">
        <v>6706.1258403639395</v>
      </c>
      <c r="K290" s="42">
        <v>655702.5922624818</v>
      </c>
      <c r="L290" s="42">
        <v>42407151.892886862</v>
      </c>
      <c r="M290" s="42">
        <v>24804.115142599036</v>
      </c>
      <c r="N290" s="61"/>
      <c r="O290" s="58"/>
      <c r="P290" s="63"/>
      <c r="Q290" s="63"/>
      <c r="R290" s="63"/>
      <c r="S290" s="63"/>
      <c r="T290" s="63"/>
      <c r="U290" s="63"/>
      <c r="V290" s="63"/>
      <c r="W290" s="63"/>
    </row>
    <row r="291" spans="2:23" s="59" customFormat="1" ht="18" customHeight="1" x14ac:dyDescent="0.2">
      <c r="B291" s="11" t="s">
        <v>35</v>
      </c>
      <c r="C291" s="50">
        <v>23344.179096753312</v>
      </c>
      <c r="D291" s="43">
        <v>23379.918674034965</v>
      </c>
      <c r="E291" s="48">
        <v>23378.441277413956</v>
      </c>
      <c r="F291" s="46">
        <v>18362.957413849057</v>
      </c>
      <c r="G291" s="42">
        <v>9413.3342931991883</v>
      </c>
      <c r="H291" s="42">
        <v>2093.2465248982398</v>
      </c>
      <c r="I291" s="42">
        <v>2034.0258028075705</v>
      </c>
      <c r="J291" s="42">
        <v>6669.478710401876</v>
      </c>
      <c r="K291" s="42">
        <v>630583.84064561513</v>
      </c>
      <c r="L291" s="42">
        <v>41632409.640961878</v>
      </c>
      <c r="M291" s="42">
        <v>15956.515552199453</v>
      </c>
      <c r="N291" s="61"/>
      <c r="O291" s="58"/>
      <c r="P291" s="63"/>
      <c r="Q291" s="63"/>
      <c r="R291" s="63"/>
      <c r="S291" s="63"/>
      <c r="T291" s="63"/>
      <c r="U291" s="63"/>
      <c r="V291" s="63"/>
      <c r="W291" s="63"/>
    </row>
    <row r="292" spans="2:23" s="59" customFormat="1" ht="18" customHeight="1" x14ac:dyDescent="0.2">
      <c r="B292" s="11" t="s">
        <v>58</v>
      </c>
      <c r="C292" s="50">
        <v>23180.405749585225</v>
      </c>
      <c r="D292" s="43">
        <v>23219.456742164337</v>
      </c>
      <c r="E292" s="48">
        <v>23217.305525452335</v>
      </c>
      <c r="F292" s="46">
        <v>16902.183715794839</v>
      </c>
      <c r="G292" s="42">
        <v>9468.495692456594</v>
      </c>
      <c r="H292" s="42">
        <v>2104.6484146419616</v>
      </c>
      <c r="I292" s="42">
        <v>2065.7678813839279</v>
      </c>
      <c r="J292" s="42">
        <v>6868.88347750515</v>
      </c>
      <c r="K292" s="42">
        <v>618536.3819135949</v>
      </c>
      <c r="L292" s="42">
        <v>40736595.175033063</v>
      </c>
      <c r="M292" s="42">
        <v>6495.7504181315498</v>
      </c>
      <c r="N292" s="61"/>
      <c r="O292" s="58"/>
      <c r="P292" s="63"/>
      <c r="Q292" s="63"/>
      <c r="R292" s="63"/>
      <c r="S292" s="63"/>
      <c r="T292" s="63"/>
      <c r="U292" s="63"/>
      <c r="V292" s="63"/>
      <c r="W292" s="63"/>
    </row>
    <row r="293" spans="2:23" s="59" customFormat="1" ht="18" customHeight="1" x14ac:dyDescent="0.2">
      <c r="B293" s="11" t="s">
        <v>59</v>
      </c>
      <c r="C293" s="50">
        <v>22449.593246584209</v>
      </c>
      <c r="D293" s="43">
        <v>22509.857865366204</v>
      </c>
      <c r="E293" s="48">
        <v>22507.475837208916</v>
      </c>
      <c r="F293" s="46">
        <v>17261.152607209748</v>
      </c>
      <c r="G293" s="42">
        <v>9500.000037792337</v>
      </c>
      <c r="H293" s="42">
        <v>2129.7742733886244</v>
      </c>
      <c r="I293" s="42">
        <v>2171.0608505903033</v>
      </c>
      <c r="J293" s="42">
        <v>6851.4141017767806</v>
      </c>
      <c r="K293" s="42">
        <v>655248.60900180973</v>
      </c>
      <c r="L293" s="42">
        <v>41951675.594393685</v>
      </c>
      <c r="M293" s="42">
        <v>22889.744622573107</v>
      </c>
      <c r="N293" s="61"/>
      <c r="O293" s="58"/>
      <c r="P293" s="63"/>
      <c r="Q293" s="63"/>
      <c r="R293" s="63"/>
      <c r="S293" s="63"/>
      <c r="T293" s="63"/>
      <c r="U293" s="63"/>
      <c r="V293" s="63"/>
      <c r="W293" s="63"/>
    </row>
    <row r="294" spans="2:23" s="59" customFormat="1" ht="18" customHeight="1" x14ac:dyDescent="0.2">
      <c r="B294" s="11" t="s">
        <v>60</v>
      </c>
      <c r="C294" s="50">
        <v>22357.325554108116</v>
      </c>
      <c r="D294" s="43">
        <v>22342.305124276496</v>
      </c>
      <c r="E294" s="48">
        <v>22343.091392061644</v>
      </c>
      <c r="F294" s="46">
        <v>17716.927860331969</v>
      </c>
      <c r="G294" s="42">
        <v>9413.8135718457579</v>
      </c>
      <c r="H294" s="42">
        <v>2211.9851288357627</v>
      </c>
      <c r="I294" s="42">
        <v>2309.8361701816589</v>
      </c>
      <c r="J294" s="42">
        <v>7079.1427994897849</v>
      </c>
      <c r="K294" s="42">
        <v>661192.7277956038</v>
      </c>
      <c r="L294" s="42">
        <v>41933012.376375005</v>
      </c>
      <c r="M294" s="42">
        <v>11990.102419344345</v>
      </c>
      <c r="N294" s="61"/>
      <c r="O294" s="58"/>
      <c r="P294" s="63"/>
      <c r="Q294" s="63"/>
      <c r="R294" s="63"/>
      <c r="S294" s="63"/>
      <c r="T294" s="63"/>
      <c r="U294" s="63"/>
      <c r="V294" s="63"/>
      <c r="W294" s="63"/>
    </row>
    <row r="295" spans="2:23" s="59" customFormat="1" ht="18" customHeight="1" x14ac:dyDescent="0.2">
      <c r="B295" s="11" t="s">
        <v>61</v>
      </c>
      <c r="C295" s="50">
        <v>21891.980224413976</v>
      </c>
      <c r="D295" s="43">
        <v>21747.083485273884</v>
      </c>
      <c r="E295" s="48">
        <v>21756.600728651378</v>
      </c>
      <c r="F295" s="46">
        <v>17114.892559911525</v>
      </c>
      <c r="G295" s="42">
        <v>9188.3111428280645</v>
      </c>
      <c r="H295" s="42">
        <v>2207.4207620629127</v>
      </c>
      <c r="I295" s="42">
        <v>2334.1310124484185</v>
      </c>
      <c r="J295" s="42">
        <v>6993.2475397347753</v>
      </c>
      <c r="K295" s="42">
        <v>622408.74377131904</v>
      </c>
      <c r="L295" s="42">
        <v>41074685.660616122</v>
      </c>
      <c r="M295" s="42">
        <v>2503.4171499497102</v>
      </c>
      <c r="N295" s="61"/>
      <c r="O295" s="58"/>
      <c r="P295" s="63"/>
      <c r="Q295" s="63"/>
      <c r="R295" s="63"/>
      <c r="S295" s="63"/>
      <c r="T295" s="63"/>
      <c r="U295" s="63"/>
      <c r="V295" s="63"/>
      <c r="W295" s="63"/>
    </row>
    <row r="296" spans="2:23" s="59" customFormat="1" ht="18" customHeight="1" x14ac:dyDescent="0.2">
      <c r="B296" s="11" t="s">
        <v>62</v>
      </c>
      <c r="C296" s="50">
        <v>20470.269149374657</v>
      </c>
      <c r="D296" s="43">
        <v>20634.589755519872</v>
      </c>
      <c r="E296" s="48">
        <v>20628.276425744491</v>
      </c>
      <c r="F296" s="46">
        <v>16672.754886775736</v>
      </c>
      <c r="G296" s="42">
        <v>9105.6113365177407</v>
      </c>
      <c r="H296" s="42">
        <v>2087.7240288367898</v>
      </c>
      <c r="I296" s="42">
        <v>2283.407058178509</v>
      </c>
      <c r="J296" s="42">
        <v>6803.6478759436932</v>
      </c>
      <c r="K296" s="42">
        <v>571547.63760401029</v>
      </c>
      <c r="L296" s="42">
        <v>39272341.933068678</v>
      </c>
      <c r="M296" s="159">
        <v>56151.635514018693</v>
      </c>
      <c r="N296" s="61"/>
      <c r="O296" s="58"/>
      <c r="P296" s="63"/>
      <c r="Q296" s="63"/>
      <c r="R296" s="63"/>
      <c r="S296" s="63"/>
      <c r="T296" s="63"/>
      <c r="U296" s="63"/>
      <c r="V296" s="63"/>
      <c r="W296" s="63"/>
    </row>
    <row r="297" spans="2:23" s="59" customFormat="1" ht="18" customHeight="1" x14ac:dyDescent="0.2">
      <c r="B297" s="11" t="s">
        <v>63</v>
      </c>
      <c r="C297" s="50">
        <v>19948.429627713122</v>
      </c>
      <c r="D297" s="43">
        <v>19770.125042207233</v>
      </c>
      <c r="E297" s="48">
        <v>19785.498031460178</v>
      </c>
      <c r="F297" s="46">
        <v>15854.803077423849</v>
      </c>
      <c r="G297" s="42">
        <v>9013.2684675128457</v>
      </c>
      <c r="H297" s="42">
        <v>2012.9782767989814</v>
      </c>
      <c r="I297" s="42">
        <v>2262.85104418631</v>
      </c>
      <c r="J297" s="42">
        <v>6740.4482985794348</v>
      </c>
      <c r="K297" s="42">
        <v>529871.70648594596</v>
      </c>
      <c r="L297" s="42">
        <v>38296174.776475184</v>
      </c>
      <c r="M297" s="42">
        <v>3054.2051995292609</v>
      </c>
      <c r="N297" s="61"/>
      <c r="O297" s="58"/>
      <c r="P297" s="63"/>
      <c r="Q297" s="63"/>
      <c r="R297" s="63"/>
      <c r="S297" s="63"/>
      <c r="T297" s="63"/>
      <c r="U297" s="63"/>
      <c r="V297" s="63"/>
      <c r="W297" s="63"/>
    </row>
    <row r="298" spans="2:23" s="59" customFormat="1" ht="18" customHeight="1" x14ac:dyDescent="0.2">
      <c r="B298" s="11" t="s">
        <v>64</v>
      </c>
      <c r="C298" s="50">
        <v>20143.041373758348</v>
      </c>
      <c r="D298" s="43">
        <v>20150.923599695961</v>
      </c>
      <c r="E298" s="48">
        <v>20150.421309340189</v>
      </c>
      <c r="F298" s="46">
        <v>14890.492642961972</v>
      </c>
      <c r="G298" s="42">
        <v>8890.2062291238872</v>
      </c>
      <c r="H298" s="42">
        <v>2017.3591132707354</v>
      </c>
      <c r="I298" s="42">
        <v>2233.7697141992326</v>
      </c>
      <c r="J298" s="42">
        <v>6629.1191934025001</v>
      </c>
      <c r="K298" s="42">
        <v>526249.36962860893</v>
      </c>
      <c r="L298" s="42">
        <v>38527069.568142064</v>
      </c>
      <c r="M298" s="42">
        <v>23718.161871504064</v>
      </c>
      <c r="N298" s="61"/>
      <c r="O298" s="58"/>
      <c r="P298" s="63"/>
      <c r="Q298" s="63"/>
      <c r="R298" s="63"/>
      <c r="S298" s="63"/>
      <c r="T298" s="63"/>
      <c r="U298" s="63"/>
      <c r="V298" s="63"/>
      <c r="W298" s="63"/>
    </row>
    <row r="299" spans="2:23" s="59" customFormat="1" ht="18" customHeight="1" x14ac:dyDescent="0.2">
      <c r="B299" s="11"/>
      <c r="C299" s="50"/>
      <c r="D299" s="43">
        <v>0</v>
      </c>
      <c r="E299" s="48">
        <v>0</v>
      </c>
      <c r="F299" s="46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61"/>
      <c r="O299" s="58"/>
      <c r="P299" s="63"/>
      <c r="Q299" s="63"/>
      <c r="R299" s="63"/>
      <c r="S299" s="63"/>
      <c r="T299" s="63"/>
      <c r="U299" s="63"/>
      <c r="V299" s="63"/>
      <c r="W299" s="63"/>
    </row>
    <row r="300" spans="2:23" s="59" customFormat="1" ht="18" customHeight="1" x14ac:dyDescent="0.2">
      <c r="B300" s="82" t="s">
        <v>76</v>
      </c>
      <c r="C300" s="50">
        <v>16026.511549158598</v>
      </c>
      <c r="D300" s="43">
        <v>16290.247054020447</v>
      </c>
      <c r="E300" s="48">
        <v>16273.826715920521</v>
      </c>
      <c r="F300" s="46">
        <v>12019.513290902936</v>
      </c>
      <c r="G300" s="42">
        <v>7458.2650118591773</v>
      </c>
      <c r="H300" s="42">
        <v>1792.5085003762179</v>
      </c>
      <c r="I300" s="42">
        <v>1961.8666739221787</v>
      </c>
      <c r="J300" s="42">
        <v>5687.8421146343771</v>
      </c>
      <c r="K300" s="42">
        <v>508218.63145155564</v>
      </c>
      <c r="L300" s="42">
        <v>37304297.48834981</v>
      </c>
      <c r="M300" s="42">
        <v>8006.393250839089</v>
      </c>
      <c r="N300" s="61"/>
      <c r="O300" s="58"/>
      <c r="P300" s="63"/>
      <c r="Q300" s="63"/>
      <c r="R300" s="63"/>
      <c r="S300" s="63"/>
      <c r="T300" s="63"/>
      <c r="U300" s="63"/>
      <c r="V300" s="63"/>
      <c r="W300" s="63"/>
    </row>
    <row r="301" spans="2:23" s="59" customFormat="1" ht="18" customHeight="1" x14ac:dyDescent="0.2">
      <c r="B301" s="11" t="s">
        <v>31</v>
      </c>
      <c r="C301" s="50">
        <v>19573.111807486246</v>
      </c>
      <c r="D301" s="43">
        <v>19544.203963060372</v>
      </c>
      <c r="E301" s="48">
        <v>19545.367190514069</v>
      </c>
      <c r="F301" s="46">
        <v>13780.542722162225</v>
      </c>
      <c r="G301" s="42">
        <v>8545.9462692222241</v>
      </c>
      <c r="H301" s="42">
        <v>1879.431618467235</v>
      </c>
      <c r="I301" s="42">
        <v>2149.2036166667476</v>
      </c>
      <c r="J301" s="42">
        <v>6281.4379972129464</v>
      </c>
      <c r="K301" s="42">
        <v>522153.30660072993</v>
      </c>
      <c r="L301" s="42">
        <v>38624037.696319461</v>
      </c>
      <c r="M301" s="42">
        <v>1957.9604265267722</v>
      </c>
      <c r="N301" s="61"/>
      <c r="O301" s="58"/>
      <c r="P301" s="63"/>
      <c r="Q301" s="63"/>
      <c r="R301" s="63"/>
      <c r="S301" s="63"/>
      <c r="T301" s="63"/>
      <c r="U301" s="63"/>
      <c r="V301" s="63"/>
      <c r="W301" s="63"/>
    </row>
    <row r="302" spans="2:23" s="59" customFormat="1" ht="18" customHeight="1" x14ac:dyDescent="0.2">
      <c r="B302" s="11" t="s">
        <v>32</v>
      </c>
      <c r="C302" s="50">
        <v>19163.120890506216</v>
      </c>
      <c r="D302" s="43">
        <v>19032.527180776538</v>
      </c>
      <c r="E302" s="48">
        <v>19037.467291205539</v>
      </c>
      <c r="F302" s="46">
        <v>13380.585138801476</v>
      </c>
      <c r="G302" s="42">
        <v>7874.5802940488966</v>
      </c>
      <c r="H302" s="42">
        <v>1840.5437970234841</v>
      </c>
      <c r="I302" s="42">
        <v>2116.0115713724895</v>
      </c>
      <c r="J302" s="42">
        <v>5773.3591352107342</v>
      </c>
      <c r="K302" s="42">
        <v>555394.4007634928</v>
      </c>
      <c r="L302" s="42">
        <v>40422004.120744929</v>
      </c>
      <c r="M302" s="42">
        <v>19685.036941037382</v>
      </c>
      <c r="N302" s="61"/>
      <c r="O302" s="58"/>
      <c r="P302" s="63"/>
      <c r="Q302" s="63"/>
      <c r="R302" s="63"/>
      <c r="S302" s="63"/>
      <c r="T302" s="63"/>
      <c r="U302" s="63"/>
      <c r="V302" s="63"/>
      <c r="W302" s="63"/>
    </row>
    <row r="303" spans="2:23" s="59" customFormat="1" ht="18" customHeight="1" x14ac:dyDescent="0.2">
      <c r="B303" s="11" t="s">
        <v>33</v>
      </c>
      <c r="C303" s="50">
        <v>17892.365844403419</v>
      </c>
      <c r="D303" s="43">
        <v>17907.084655287734</v>
      </c>
      <c r="E303" s="48">
        <v>17906.106161261359</v>
      </c>
      <c r="F303" s="46">
        <v>13585.156008480584</v>
      </c>
      <c r="G303" s="42">
        <v>7884.2406341659253</v>
      </c>
      <c r="H303" s="42">
        <v>1777.2226837914202</v>
      </c>
      <c r="I303" s="42">
        <v>2069.5860855057053</v>
      </c>
      <c r="J303" s="42">
        <v>5728.0529223281246</v>
      </c>
      <c r="K303" s="42">
        <v>530541.1433750561</v>
      </c>
      <c r="L303" s="42">
        <v>38422877.508970946</v>
      </c>
      <c r="M303" s="42">
        <v>6238.9515397917312</v>
      </c>
      <c r="N303" s="61"/>
      <c r="O303" s="58"/>
      <c r="P303" s="63"/>
      <c r="Q303" s="63"/>
      <c r="R303" s="63"/>
      <c r="S303" s="63"/>
      <c r="T303" s="63"/>
      <c r="U303" s="63"/>
      <c r="V303" s="63"/>
      <c r="W303" s="63"/>
    </row>
    <row r="304" spans="2:23" s="59" customFormat="1" ht="18" customHeight="1" x14ac:dyDescent="0.2">
      <c r="B304" s="11" t="s">
        <v>34</v>
      </c>
      <c r="C304" s="50">
        <v>16745.168237170805</v>
      </c>
      <c r="D304" s="43">
        <v>16829.033347873596</v>
      </c>
      <c r="E304" s="48">
        <v>16825.465317160004</v>
      </c>
      <c r="F304" s="46">
        <v>13555.723441473321</v>
      </c>
      <c r="G304" s="42">
        <v>8392.1601453042167</v>
      </c>
      <c r="H304" s="42">
        <v>1834.2747377681083</v>
      </c>
      <c r="I304" s="42">
        <v>2080.414800306954</v>
      </c>
      <c r="J304" s="42">
        <v>5964.0376556554038</v>
      </c>
      <c r="K304" s="42">
        <v>526797.14800791547</v>
      </c>
      <c r="L304" s="42">
        <v>38041814.32879132</v>
      </c>
      <c r="M304" s="42">
        <v>8192.1364641328746</v>
      </c>
      <c r="N304" s="61"/>
      <c r="O304" s="58"/>
      <c r="P304" s="63"/>
      <c r="Q304" s="63"/>
      <c r="R304" s="63"/>
      <c r="S304" s="63"/>
      <c r="T304" s="63"/>
      <c r="U304" s="63"/>
      <c r="V304" s="63"/>
      <c r="W304" s="63"/>
    </row>
    <row r="305" spans="2:23" s="59" customFormat="1" ht="18" customHeight="1" x14ac:dyDescent="0.2">
      <c r="B305" s="11" t="s">
        <v>35</v>
      </c>
      <c r="C305" s="50">
        <v>15886.592968452138</v>
      </c>
      <c r="D305" s="43">
        <v>15769.646646740566</v>
      </c>
      <c r="E305" s="48">
        <v>15782.398875005589</v>
      </c>
      <c r="F305" s="46">
        <v>13417.822620757843</v>
      </c>
      <c r="G305" s="42">
        <v>8698.2001778421472</v>
      </c>
      <c r="H305" s="42">
        <v>2015.2467394154248</v>
      </c>
      <c r="I305" s="42">
        <v>2259.7554866107844</v>
      </c>
      <c r="J305" s="42">
        <v>6102.6581221639026</v>
      </c>
      <c r="K305" s="42">
        <v>525924.10227921221</v>
      </c>
      <c r="L305" s="42">
        <v>38433090.819443285</v>
      </c>
      <c r="M305" s="42">
        <v>2211.6761152416361</v>
      </c>
      <c r="N305" s="61"/>
      <c r="O305" s="58"/>
      <c r="P305" s="63"/>
      <c r="Q305" s="63"/>
      <c r="R305" s="63"/>
      <c r="S305" s="63"/>
      <c r="T305" s="63"/>
      <c r="U305" s="63"/>
      <c r="V305" s="63"/>
      <c r="W305" s="63"/>
    </row>
    <row r="306" spans="2:23" s="59" customFormat="1" ht="18" customHeight="1" x14ac:dyDescent="0.2">
      <c r="B306" s="11" t="s">
        <v>58</v>
      </c>
      <c r="C306" s="50">
        <v>15300.314525599997</v>
      </c>
      <c r="D306" s="43">
        <v>15428.327422238959</v>
      </c>
      <c r="E306" s="48">
        <v>15422.033691264871</v>
      </c>
      <c r="F306" s="46">
        <v>13230.456645721999</v>
      </c>
      <c r="G306" s="42">
        <v>8573.1604401995028</v>
      </c>
      <c r="H306" s="42">
        <v>1936.0964958251679</v>
      </c>
      <c r="I306" s="42">
        <v>2212.3751818719174</v>
      </c>
      <c r="J306" s="42">
        <v>6174.449335296541</v>
      </c>
      <c r="K306" s="42">
        <v>536620.71170272038</v>
      </c>
      <c r="L306" s="42">
        <v>38287396.111431822</v>
      </c>
      <c r="M306" s="42">
        <v>4300.3049100174667</v>
      </c>
      <c r="N306" s="61"/>
      <c r="O306" s="58"/>
      <c r="P306" s="63"/>
      <c r="Q306" s="63"/>
      <c r="R306" s="63"/>
      <c r="S306" s="63"/>
      <c r="T306" s="63"/>
      <c r="U306" s="63"/>
      <c r="V306" s="63"/>
      <c r="W306" s="63"/>
    </row>
    <row r="307" spans="2:23" s="59" customFormat="1" ht="18" customHeight="1" x14ac:dyDescent="0.2">
      <c r="B307" s="11" t="s">
        <v>59</v>
      </c>
      <c r="C307" s="50">
        <v>14639.340606689444</v>
      </c>
      <c r="D307" s="43">
        <v>14589.725245933765</v>
      </c>
      <c r="E307" s="48">
        <v>14592.595170473134</v>
      </c>
      <c r="F307" s="46">
        <v>12684.087478445077</v>
      </c>
      <c r="G307" s="42">
        <v>7751.2056588494661</v>
      </c>
      <c r="H307" s="42">
        <v>1803.8149654493739</v>
      </c>
      <c r="I307" s="42">
        <v>2076.6989202782174</v>
      </c>
      <c r="J307" s="42">
        <v>5735.4969242081243</v>
      </c>
      <c r="K307" s="42">
        <v>509380.49940238235</v>
      </c>
      <c r="L307" s="42">
        <v>37685032.561683431</v>
      </c>
      <c r="M307" s="42">
        <v>7026.8442011945262</v>
      </c>
      <c r="N307" s="61"/>
      <c r="O307" s="58"/>
      <c r="P307" s="63"/>
      <c r="Q307" s="63"/>
      <c r="R307" s="63"/>
      <c r="S307" s="63"/>
      <c r="T307" s="63"/>
      <c r="U307" s="63"/>
      <c r="V307" s="63"/>
      <c r="W307" s="63"/>
    </row>
    <row r="308" spans="2:23" s="59" customFormat="1" ht="18" customHeight="1" x14ac:dyDescent="0.2">
      <c r="B308" s="11" t="s">
        <v>60</v>
      </c>
      <c r="C308" s="50">
        <v>15488.967746159631</v>
      </c>
      <c r="D308" s="43">
        <v>15393.586930517995</v>
      </c>
      <c r="E308" s="48">
        <v>15397.579940744938</v>
      </c>
      <c r="F308" s="46">
        <v>11246.995596566374</v>
      </c>
      <c r="G308" s="42">
        <v>7080.7871611621831</v>
      </c>
      <c r="H308" s="42">
        <v>1723.5781252482368</v>
      </c>
      <c r="I308" s="42">
        <v>1960.2402065669817</v>
      </c>
      <c r="J308" s="42">
        <v>5251.6507037699948</v>
      </c>
      <c r="K308" s="42">
        <v>479579.84198791476</v>
      </c>
      <c r="L308" s="42">
        <v>35564718.970788695</v>
      </c>
      <c r="M308" s="42">
        <v>22808.003994863746</v>
      </c>
      <c r="N308" s="61"/>
      <c r="O308" s="58"/>
      <c r="P308" s="63"/>
      <c r="Q308" s="63"/>
      <c r="R308" s="63"/>
      <c r="S308" s="63"/>
      <c r="T308" s="63"/>
      <c r="U308" s="63"/>
      <c r="V308" s="63"/>
      <c r="W308" s="63"/>
    </row>
    <row r="309" spans="2:23" s="59" customFormat="1" ht="18" customHeight="1" x14ac:dyDescent="0.2">
      <c r="B309" s="11" t="s">
        <v>61</v>
      </c>
      <c r="C309" s="50">
        <v>15326.287840309365</v>
      </c>
      <c r="D309" s="43">
        <v>15298.397162447967</v>
      </c>
      <c r="E309" s="48">
        <v>15299.570651555823</v>
      </c>
      <c r="F309" s="46">
        <v>10184.37285390328</v>
      </c>
      <c r="G309" s="42">
        <v>6549.085044049566</v>
      </c>
      <c r="H309" s="42">
        <v>1686.3275817540632</v>
      </c>
      <c r="I309" s="42">
        <v>1799.7602887571561</v>
      </c>
      <c r="J309" s="42">
        <v>5145.8403193321037</v>
      </c>
      <c r="K309" s="42">
        <v>476120.10456221725</v>
      </c>
      <c r="L309" s="42">
        <v>36147919.788929857</v>
      </c>
      <c r="M309" s="42">
        <v>8344.132350714417</v>
      </c>
      <c r="N309" s="61"/>
      <c r="O309" s="58"/>
      <c r="P309" s="63"/>
      <c r="Q309" s="63"/>
      <c r="R309" s="63"/>
      <c r="S309" s="63"/>
      <c r="T309" s="63"/>
      <c r="U309" s="63"/>
      <c r="V309" s="63"/>
      <c r="W309" s="63"/>
    </row>
    <row r="310" spans="2:23" s="59" customFormat="1" ht="18" customHeight="1" x14ac:dyDescent="0.2">
      <c r="B310" s="11" t="s">
        <v>62</v>
      </c>
      <c r="C310" s="50">
        <v>15446.050648260538</v>
      </c>
      <c r="D310" s="43">
        <v>15819.940806607729</v>
      </c>
      <c r="E310" s="48">
        <v>15796.894998715967</v>
      </c>
      <c r="F310" s="46">
        <v>9623.7111921576306</v>
      </c>
      <c r="G310" s="42">
        <v>6211.2360896040373</v>
      </c>
      <c r="H310" s="42">
        <v>1690.6751394408448</v>
      </c>
      <c r="I310" s="42">
        <v>1700.1943526936229</v>
      </c>
      <c r="J310" s="42">
        <v>5211.8108112931886</v>
      </c>
      <c r="K310" s="42">
        <v>486061.66400217055</v>
      </c>
      <c r="L310" s="42">
        <v>36375314.159111112</v>
      </c>
      <c r="M310" s="42">
        <v>12935.5955185526</v>
      </c>
      <c r="N310" s="61"/>
      <c r="O310" s="58"/>
      <c r="P310" s="63"/>
      <c r="Q310" s="63"/>
      <c r="R310" s="63"/>
      <c r="S310" s="63"/>
      <c r="T310" s="63"/>
      <c r="U310" s="63"/>
      <c r="V310" s="63"/>
      <c r="W310" s="63"/>
    </row>
    <row r="311" spans="2:23" s="59" customFormat="1" ht="18" customHeight="1" x14ac:dyDescent="0.2">
      <c r="B311" s="11" t="s">
        <v>63</v>
      </c>
      <c r="C311" s="50">
        <v>15587.103849758096</v>
      </c>
      <c r="D311" s="43">
        <v>15170.65619281973</v>
      </c>
      <c r="E311" s="48">
        <v>15201.7426609784</v>
      </c>
      <c r="F311" s="46">
        <v>8383.1376335072182</v>
      </c>
      <c r="G311" s="42">
        <v>5806.4782760510816</v>
      </c>
      <c r="H311" s="42">
        <v>1692.4433523009536</v>
      </c>
      <c r="I311" s="42">
        <v>1686.8944009730817</v>
      </c>
      <c r="J311" s="42">
        <v>5137.7451556631913</v>
      </c>
      <c r="K311" s="42">
        <v>492564.31230009004</v>
      </c>
      <c r="L311" s="42">
        <v>36575443.178944707</v>
      </c>
      <c r="M311" s="42">
        <v>3429.7338534336018</v>
      </c>
      <c r="N311" s="61"/>
      <c r="O311" s="58"/>
      <c r="P311" s="63"/>
      <c r="Q311" s="63"/>
      <c r="R311" s="63"/>
      <c r="S311" s="63"/>
      <c r="T311" s="63"/>
      <c r="U311" s="63"/>
      <c r="V311" s="63"/>
      <c r="W311" s="63"/>
    </row>
    <row r="312" spans="2:23" s="59" customFormat="1" ht="18" customHeight="1" x14ac:dyDescent="0.2">
      <c r="B312" s="11" t="s">
        <v>64</v>
      </c>
      <c r="C312" s="50">
        <v>14712.19606104273</v>
      </c>
      <c r="D312" s="43">
        <v>14714.348869052083</v>
      </c>
      <c r="E312" s="48">
        <v>14714.072674726473</v>
      </c>
      <c r="F312" s="46">
        <v>9180.7412237641038</v>
      </c>
      <c r="G312" s="42">
        <v>5240.9232811362417</v>
      </c>
      <c r="H312" s="42">
        <v>1620.918885541829</v>
      </c>
      <c r="I312" s="42">
        <v>1562.9248443906317</v>
      </c>
      <c r="J312" s="42">
        <v>4627.040838883282</v>
      </c>
      <c r="K312" s="42">
        <v>457444.06989893632</v>
      </c>
      <c r="L312" s="42">
        <v>34470275.574869633</v>
      </c>
      <c r="M312" s="42">
        <v>10280.271274402616</v>
      </c>
      <c r="N312" s="61"/>
      <c r="O312" s="58"/>
      <c r="P312" s="63"/>
      <c r="Q312" s="63"/>
      <c r="R312" s="63"/>
      <c r="S312" s="63"/>
      <c r="T312" s="63"/>
      <c r="U312" s="63"/>
      <c r="V312" s="63"/>
      <c r="W312" s="63"/>
    </row>
    <row r="313" spans="2:23" s="59" customFormat="1" ht="10.5" customHeight="1" thickBot="1" x14ac:dyDescent="0.25">
      <c r="B313" s="11"/>
      <c r="C313" s="47"/>
      <c r="D313" s="43">
        <v>0</v>
      </c>
      <c r="E313" s="48"/>
      <c r="F313" s="42"/>
      <c r="G313" s="42"/>
      <c r="H313" s="42"/>
      <c r="I313" s="42"/>
      <c r="J313" s="42"/>
      <c r="K313" s="42"/>
      <c r="L313" s="92"/>
      <c r="M313" s="92"/>
      <c r="N313" s="61"/>
      <c r="O313" s="58"/>
      <c r="P313" s="63"/>
      <c r="Q313" s="63"/>
      <c r="R313" s="63"/>
      <c r="S313" s="63"/>
      <c r="T313" s="63"/>
      <c r="U313" s="63"/>
      <c r="V313" s="63"/>
      <c r="W313" s="63"/>
    </row>
    <row r="314" spans="2:23" s="59" customFormat="1" ht="18" customHeight="1" x14ac:dyDescent="0.2"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94"/>
      <c r="M314" s="94"/>
      <c r="N314" s="35"/>
      <c r="O314" s="58"/>
      <c r="P314" s="63"/>
      <c r="Q314" s="63"/>
      <c r="R314" s="63"/>
      <c r="S314" s="63"/>
      <c r="T314" s="63"/>
      <c r="U314" s="63"/>
      <c r="V314" s="63"/>
      <c r="W314" s="63"/>
    </row>
    <row r="315" spans="2:23" s="59" customFormat="1" ht="18" customHeight="1" x14ac:dyDescent="0.2">
      <c r="B315" s="64" t="s">
        <v>66</v>
      </c>
      <c r="C315" s="25" t="s">
        <v>73</v>
      </c>
      <c r="D315" s="26"/>
      <c r="E315" s="26"/>
      <c r="F315" s="23"/>
      <c r="G315" s="23"/>
      <c r="H315" s="23"/>
      <c r="I315" s="23"/>
      <c r="J315" s="23"/>
      <c r="K315" s="69"/>
      <c r="L315" s="95"/>
      <c r="M315" s="101"/>
      <c r="N315" s="23"/>
      <c r="O315" s="58"/>
      <c r="P315" s="63"/>
      <c r="Q315" s="63"/>
      <c r="R315" s="63"/>
      <c r="S315" s="63"/>
      <c r="T315" s="63"/>
      <c r="U315" s="63"/>
      <c r="V315" s="63"/>
      <c r="W315" s="63"/>
    </row>
    <row r="316" spans="2:23" s="59" customFormat="1" ht="18" customHeight="1" x14ac:dyDescent="0.2">
      <c r="B316" s="64" t="s">
        <v>67</v>
      </c>
      <c r="C316" s="25" t="s">
        <v>69</v>
      </c>
      <c r="D316" s="27"/>
      <c r="E316" s="27"/>
      <c r="F316" s="44"/>
      <c r="G316" s="45"/>
      <c r="H316" s="24"/>
      <c r="I316" s="23"/>
      <c r="J316" s="23"/>
      <c r="K316" s="23"/>
      <c r="L316" s="95"/>
      <c r="M316" s="95"/>
      <c r="N316" s="23"/>
      <c r="O316" s="58"/>
      <c r="P316" s="63"/>
      <c r="Q316" s="63"/>
      <c r="R316" s="63"/>
      <c r="S316" s="63"/>
      <c r="T316" s="63"/>
      <c r="U316" s="63"/>
      <c r="V316" s="63"/>
      <c r="W316" s="63"/>
    </row>
    <row r="317" spans="2:23" s="59" customFormat="1" ht="18" customHeight="1" x14ac:dyDescent="0.2">
      <c r="B317" s="64" t="s">
        <v>68</v>
      </c>
      <c r="C317" s="25" t="s">
        <v>75</v>
      </c>
      <c r="D317" s="26"/>
      <c r="E317" s="26"/>
      <c r="F317" s="44"/>
      <c r="G317" s="65"/>
      <c r="H317" s="65"/>
      <c r="I317" s="67"/>
      <c r="J317" s="68"/>
      <c r="K317" s="73"/>
      <c r="L317" s="96"/>
      <c r="M317" s="93"/>
      <c r="N317" s="23"/>
      <c r="O317" s="58"/>
      <c r="P317" s="63"/>
      <c r="Q317" s="63"/>
      <c r="R317" s="63"/>
      <c r="S317" s="63"/>
      <c r="T317" s="63"/>
      <c r="U317" s="63"/>
      <c r="V317" s="63"/>
      <c r="W317" s="63"/>
    </row>
    <row r="318" spans="2:23" s="59" customFormat="1" ht="15.75" customHeight="1" x14ac:dyDescent="0.2">
      <c r="B318" s="64"/>
      <c r="C318" s="25" t="s">
        <v>70</v>
      </c>
      <c r="D318" s="26"/>
      <c r="E318" s="26"/>
      <c r="F318" s="44"/>
      <c r="G318" s="65"/>
      <c r="H318" s="65"/>
      <c r="I318" s="67"/>
      <c r="J318" s="68"/>
      <c r="K318" s="73"/>
      <c r="L318" s="96"/>
      <c r="M318" s="93"/>
      <c r="N318" s="23"/>
      <c r="O318" s="58"/>
      <c r="P318" s="63"/>
      <c r="Q318" s="63"/>
      <c r="R318" s="63"/>
      <c r="S318" s="63"/>
      <c r="T318" s="63"/>
      <c r="U318" s="63"/>
      <c r="V318" s="63"/>
      <c r="W318" s="63"/>
    </row>
    <row r="319" spans="2:23" s="59" customFormat="1" ht="17.25" customHeight="1" x14ac:dyDescent="0.2">
      <c r="B319" s="64"/>
      <c r="C319" s="25"/>
      <c r="D319" s="26"/>
      <c r="E319" s="26"/>
      <c r="F319" s="44"/>
      <c r="G319" s="65"/>
      <c r="H319" s="65"/>
      <c r="I319" s="67"/>
      <c r="J319" s="68"/>
      <c r="K319" s="73"/>
      <c r="L319" s="96"/>
      <c r="M319" s="93"/>
      <c r="N319" s="23"/>
      <c r="O319" s="58"/>
      <c r="P319" s="63"/>
      <c r="Q319" s="63"/>
      <c r="R319" s="63"/>
      <c r="S319" s="63"/>
      <c r="T319" s="63"/>
      <c r="U319" s="63"/>
      <c r="V319" s="63"/>
      <c r="W319" s="63"/>
    </row>
    <row r="320" spans="2:23" s="59" customFormat="1" ht="15.75" customHeight="1" x14ac:dyDescent="0.2">
      <c r="B320" s="64"/>
      <c r="C320" s="25"/>
      <c r="D320" s="26"/>
      <c r="E320" s="26"/>
      <c r="F320" s="44"/>
      <c r="G320" s="65"/>
      <c r="H320" s="65"/>
      <c r="I320" s="67"/>
      <c r="J320" s="68"/>
      <c r="K320" s="73"/>
      <c r="L320" s="96"/>
      <c r="M320" s="93"/>
      <c r="N320" s="23"/>
      <c r="O320" s="58"/>
      <c r="P320" s="63"/>
      <c r="Q320" s="63"/>
      <c r="R320" s="63"/>
      <c r="S320" s="63"/>
      <c r="T320" s="63"/>
      <c r="U320" s="63"/>
      <c r="V320" s="63"/>
      <c r="W320" s="63"/>
    </row>
    <row r="321" spans="2:23" s="59" customFormat="1" ht="15.75" customHeight="1" x14ac:dyDescent="0.2">
      <c r="B321" s="64"/>
      <c r="C321" s="25"/>
      <c r="D321" s="26"/>
      <c r="E321" s="26"/>
      <c r="F321" s="44"/>
      <c r="G321" s="65"/>
      <c r="H321" s="65"/>
      <c r="I321" s="67"/>
      <c r="J321" s="68"/>
      <c r="K321" s="73"/>
      <c r="L321" s="96"/>
      <c r="M321" s="93"/>
      <c r="N321" s="23"/>
      <c r="O321" s="58"/>
      <c r="P321" s="63"/>
      <c r="Q321" s="63"/>
      <c r="R321" s="63"/>
      <c r="S321" s="63"/>
      <c r="T321" s="63"/>
      <c r="U321" s="63"/>
      <c r="V321" s="63"/>
      <c r="W321" s="63"/>
    </row>
    <row r="322" spans="2:23" s="59" customFormat="1" ht="15.75" customHeight="1" x14ac:dyDescent="0.2">
      <c r="B322" s="64"/>
      <c r="C322" s="25"/>
      <c r="D322" s="26"/>
      <c r="E322" s="26"/>
      <c r="F322" s="44"/>
      <c r="G322" s="65"/>
      <c r="H322" s="65"/>
      <c r="I322" s="67"/>
      <c r="J322" s="68"/>
      <c r="K322" s="73"/>
      <c r="L322" s="96"/>
      <c r="M322" s="93"/>
      <c r="N322" s="23"/>
      <c r="O322" s="58"/>
      <c r="P322" s="63"/>
      <c r="Q322" s="63"/>
      <c r="R322" s="63"/>
      <c r="S322" s="63"/>
      <c r="T322" s="63"/>
      <c r="U322" s="63"/>
      <c r="V322" s="63"/>
      <c r="W322" s="63"/>
    </row>
    <row r="323" spans="2:23" s="59" customFormat="1" ht="15.75" customHeight="1" x14ac:dyDescent="0.2">
      <c r="B323" s="64"/>
      <c r="C323" s="25"/>
      <c r="D323" s="26"/>
      <c r="E323" s="26"/>
      <c r="F323" s="44"/>
      <c r="G323" s="65"/>
      <c r="H323" s="65"/>
      <c r="I323" s="67"/>
      <c r="J323" s="68"/>
      <c r="K323" s="73"/>
      <c r="L323" s="96"/>
      <c r="M323" s="93"/>
      <c r="N323" s="23"/>
      <c r="O323" s="58"/>
      <c r="P323" s="63"/>
      <c r="Q323" s="63"/>
      <c r="R323" s="63"/>
      <c r="S323" s="63"/>
      <c r="T323" s="63"/>
      <c r="U323" s="63"/>
      <c r="V323" s="63"/>
      <c r="W323" s="63"/>
    </row>
    <row r="324" spans="2:23" s="59" customFormat="1" ht="15.75" customHeight="1" x14ac:dyDescent="0.2">
      <c r="B324" s="64"/>
      <c r="C324" s="25"/>
      <c r="D324" s="26"/>
      <c r="E324" s="26"/>
      <c r="F324" s="44"/>
      <c r="G324" s="65"/>
      <c r="H324" s="65"/>
      <c r="I324" s="67"/>
      <c r="J324" s="68"/>
      <c r="K324" s="73"/>
      <c r="L324" s="96"/>
      <c r="M324" s="93"/>
      <c r="N324" s="23"/>
      <c r="O324" s="58"/>
      <c r="P324" s="63"/>
      <c r="Q324" s="63"/>
      <c r="R324" s="63"/>
      <c r="S324" s="63"/>
      <c r="T324" s="63"/>
      <c r="U324" s="63"/>
      <c r="V324" s="63"/>
      <c r="W324" s="63"/>
    </row>
    <row r="325" spans="2:23" s="59" customFormat="1" ht="15.75" customHeight="1" x14ac:dyDescent="0.2">
      <c r="B325" s="64"/>
      <c r="C325" s="25"/>
      <c r="D325" s="26"/>
      <c r="E325" s="26"/>
      <c r="F325" s="44"/>
      <c r="G325" s="65"/>
      <c r="H325" s="65"/>
      <c r="I325" s="67"/>
      <c r="J325" s="68"/>
      <c r="K325" s="73"/>
      <c r="L325" s="96"/>
      <c r="M325" s="93"/>
      <c r="N325" s="23"/>
      <c r="O325" s="58"/>
      <c r="P325" s="63"/>
      <c r="Q325" s="63"/>
      <c r="R325" s="63"/>
      <c r="S325" s="63"/>
      <c r="T325" s="63"/>
      <c r="U325" s="63"/>
      <c r="V325" s="63"/>
      <c r="W325" s="63"/>
    </row>
    <row r="326" spans="2:23" s="59" customFormat="1" ht="15.75" customHeight="1" x14ac:dyDescent="0.2">
      <c r="B326" s="64"/>
      <c r="C326" s="25"/>
      <c r="D326" s="26"/>
      <c r="E326" s="26"/>
      <c r="F326" s="44"/>
      <c r="G326" s="65"/>
      <c r="H326" s="65"/>
      <c r="I326" s="67"/>
      <c r="J326" s="68"/>
      <c r="K326" s="73"/>
      <c r="L326" s="96"/>
      <c r="M326" s="93"/>
      <c r="N326" s="23"/>
      <c r="O326" s="58"/>
      <c r="P326" s="63"/>
      <c r="Q326" s="63"/>
      <c r="R326" s="63"/>
      <c r="S326" s="63"/>
      <c r="T326" s="63"/>
      <c r="U326" s="63"/>
      <c r="V326" s="63"/>
      <c r="W326" s="63"/>
    </row>
    <row r="327" spans="2:23" s="59" customFormat="1" ht="15.75" customHeight="1" x14ac:dyDescent="0.2">
      <c r="B327" s="64"/>
      <c r="C327" s="25"/>
      <c r="D327" s="26"/>
      <c r="E327" s="26"/>
      <c r="F327" s="44"/>
      <c r="G327" s="65"/>
      <c r="H327" s="65"/>
      <c r="I327" s="67"/>
      <c r="J327" s="68"/>
      <c r="K327" s="73"/>
      <c r="L327" s="96"/>
      <c r="M327" s="93"/>
      <c r="N327" s="23"/>
      <c r="O327" s="58"/>
      <c r="P327" s="63"/>
      <c r="Q327" s="63"/>
      <c r="R327" s="63"/>
      <c r="S327" s="63"/>
      <c r="T327" s="63"/>
      <c r="U327" s="63"/>
      <c r="V327" s="63"/>
      <c r="W327" s="63"/>
    </row>
    <row r="328" spans="2:23" s="59" customFormat="1" ht="15.75" customHeight="1" x14ac:dyDescent="0.2">
      <c r="B328" s="64"/>
      <c r="C328" s="25"/>
      <c r="D328" s="26"/>
      <c r="E328" s="26"/>
      <c r="F328" s="44"/>
      <c r="G328" s="65"/>
      <c r="H328" s="65"/>
      <c r="I328" s="67"/>
      <c r="J328" s="68"/>
      <c r="K328" s="73"/>
      <c r="L328" s="96"/>
      <c r="M328" s="93"/>
      <c r="N328" s="23"/>
      <c r="O328" s="58"/>
      <c r="P328" s="63"/>
      <c r="Q328" s="63"/>
      <c r="R328" s="63"/>
      <c r="S328" s="63"/>
      <c r="T328" s="63"/>
      <c r="U328" s="63"/>
      <c r="V328" s="63"/>
      <c r="W328" s="63"/>
    </row>
    <row r="329" spans="2:23" s="59" customFormat="1" ht="15.75" customHeight="1" x14ac:dyDescent="0.2">
      <c r="B329" s="64"/>
      <c r="C329" s="25"/>
      <c r="D329" s="26"/>
      <c r="E329" s="26"/>
      <c r="F329" s="44"/>
      <c r="G329" s="65"/>
      <c r="H329" s="65"/>
      <c r="I329" s="67"/>
      <c r="J329" s="68"/>
      <c r="K329" s="73"/>
      <c r="L329" s="96"/>
      <c r="M329" s="93"/>
      <c r="N329" s="23"/>
      <c r="O329" s="58"/>
      <c r="P329" s="63"/>
      <c r="Q329" s="63"/>
      <c r="R329" s="63"/>
      <c r="S329" s="63"/>
      <c r="T329" s="63"/>
      <c r="U329" s="63"/>
      <c r="V329" s="63"/>
      <c r="W329" s="63"/>
    </row>
    <row r="330" spans="2:23" s="59" customFormat="1" ht="15.75" customHeight="1" x14ac:dyDescent="0.2">
      <c r="B330" s="64"/>
      <c r="C330" s="25"/>
      <c r="D330" s="26"/>
      <c r="E330" s="26"/>
      <c r="F330" s="44"/>
      <c r="G330" s="65"/>
      <c r="H330" s="65"/>
      <c r="I330" s="67"/>
      <c r="J330" s="68"/>
      <c r="K330" s="73"/>
      <c r="L330" s="96"/>
      <c r="M330" s="93"/>
      <c r="N330" s="23"/>
      <c r="O330" s="58"/>
      <c r="P330" s="63"/>
      <c r="Q330" s="63"/>
      <c r="R330" s="63"/>
      <c r="S330" s="63"/>
      <c r="T330" s="63"/>
      <c r="U330" s="63"/>
      <c r="V330" s="63"/>
      <c r="W330" s="63"/>
    </row>
    <row r="331" spans="2:23" s="59" customFormat="1" ht="15.75" customHeight="1" x14ac:dyDescent="0.2">
      <c r="B331" s="64"/>
      <c r="C331" s="25"/>
      <c r="D331" s="26"/>
      <c r="E331" s="26"/>
      <c r="F331" s="44"/>
      <c r="G331" s="65"/>
      <c r="H331" s="65"/>
      <c r="I331" s="67"/>
      <c r="J331" s="68"/>
      <c r="K331" s="73"/>
      <c r="L331" s="96"/>
      <c r="M331" s="93"/>
      <c r="N331" s="23"/>
      <c r="O331" s="58"/>
      <c r="P331" s="63"/>
      <c r="Q331" s="63"/>
      <c r="R331" s="63"/>
      <c r="S331" s="63"/>
      <c r="T331" s="63"/>
      <c r="U331" s="63"/>
      <c r="V331" s="63"/>
      <c r="W331" s="63"/>
    </row>
    <row r="332" spans="2:23" s="59" customFormat="1" ht="15.75" customHeight="1" x14ac:dyDescent="0.2">
      <c r="B332" s="64"/>
      <c r="C332" s="25"/>
      <c r="D332" s="26"/>
      <c r="E332" s="26"/>
      <c r="F332" s="44"/>
      <c r="G332" s="65"/>
      <c r="H332" s="65"/>
      <c r="I332" s="67"/>
      <c r="J332" s="68"/>
      <c r="K332" s="73"/>
      <c r="L332" s="96"/>
      <c r="M332" s="93"/>
      <c r="N332" s="23"/>
      <c r="O332" s="58"/>
      <c r="P332" s="63"/>
      <c r="Q332" s="63"/>
      <c r="R332" s="63"/>
      <c r="S332" s="63"/>
      <c r="T332" s="63"/>
      <c r="U332" s="63"/>
      <c r="V332" s="63"/>
      <c r="W332" s="63"/>
    </row>
    <row r="333" spans="2:23" s="59" customFormat="1" ht="15.75" customHeight="1" x14ac:dyDescent="0.2">
      <c r="B333" s="64"/>
      <c r="C333" s="25"/>
      <c r="D333" s="26"/>
      <c r="E333" s="26"/>
      <c r="F333" s="44"/>
      <c r="G333" s="65"/>
      <c r="H333" s="65"/>
      <c r="I333" s="67"/>
      <c r="J333" s="68"/>
      <c r="K333" s="73"/>
      <c r="L333" s="96"/>
      <c r="M333" s="93"/>
      <c r="N333" s="23"/>
      <c r="O333" s="58"/>
      <c r="P333" s="63"/>
      <c r="Q333" s="63"/>
      <c r="R333" s="63"/>
      <c r="S333" s="63"/>
      <c r="T333" s="63"/>
      <c r="U333" s="63"/>
      <c r="V333" s="63"/>
      <c r="W333" s="63"/>
    </row>
    <row r="334" spans="2:23" s="59" customFormat="1" ht="15.75" customHeight="1" x14ac:dyDescent="0.2">
      <c r="B334" s="64"/>
      <c r="C334" s="25"/>
      <c r="D334" s="26"/>
      <c r="E334" s="26"/>
      <c r="F334" s="44"/>
      <c r="G334" s="65"/>
      <c r="H334" s="65"/>
      <c r="I334" s="67"/>
      <c r="J334" s="68"/>
      <c r="K334" s="73"/>
      <c r="L334" s="96"/>
      <c r="M334" s="93"/>
      <c r="N334" s="23"/>
      <c r="O334" s="58"/>
      <c r="P334" s="63"/>
      <c r="Q334" s="63"/>
      <c r="R334" s="63"/>
      <c r="S334" s="63"/>
      <c r="T334" s="63"/>
      <c r="U334" s="63"/>
      <c r="V334" s="63"/>
      <c r="W334" s="63"/>
    </row>
    <row r="335" spans="2:23" s="59" customFormat="1" ht="15.75" customHeight="1" x14ac:dyDescent="0.2">
      <c r="B335" s="64"/>
      <c r="C335" s="25"/>
      <c r="D335" s="26"/>
      <c r="E335" s="26"/>
      <c r="F335" s="44"/>
      <c r="G335" s="65"/>
      <c r="H335" s="65"/>
      <c r="I335" s="67"/>
      <c r="J335" s="68"/>
      <c r="K335" s="73"/>
      <c r="L335" s="96"/>
      <c r="M335" s="93"/>
      <c r="N335" s="23"/>
      <c r="O335" s="58"/>
      <c r="P335" s="63"/>
      <c r="Q335" s="63"/>
      <c r="R335" s="63"/>
      <c r="S335" s="63"/>
      <c r="T335" s="63"/>
      <c r="U335" s="63"/>
      <c r="V335" s="63"/>
      <c r="W335" s="63"/>
    </row>
    <row r="336" spans="2:23" s="59" customFormat="1" ht="15.75" customHeight="1" x14ac:dyDescent="0.2">
      <c r="B336" s="64"/>
      <c r="C336" s="25"/>
      <c r="D336" s="26"/>
      <c r="E336" s="26"/>
      <c r="F336" s="44"/>
      <c r="G336" s="65"/>
      <c r="H336" s="65"/>
      <c r="I336" s="67"/>
      <c r="J336" s="68"/>
      <c r="K336" s="73"/>
      <c r="L336" s="96"/>
      <c r="M336" s="93"/>
      <c r="N336" s="23"/>
      <c r="O336" s="58"/>
      <c r="P336" s="63"/>
      <c r="Q336" s="63"/>
      <c r="R336" s="63"/>
      <c r="S336" s="63"/>
      <c r="T336" s="63"/>
      <c r="U336" s="63"/>
      <c r="V336" s="63"/>
      <c r="W336" s="63"/>
    </row>
    <row r="337" spans="2:23" s="59" customFormat="1" ht="15.75" customHeight="1" x14ac:dyDescent="0.2">
      <c r="B337" s="64"/>
      <c r="C337" s="25"/>
      <c r="D337" s="26"/>
      <c r="E337" s="26"/>
      <c r="F337" s="44"/>
      <c r="G337" s="65"/>
      <c r="H337" s="65"/>
      <c r="I337" s="67"/>
      <c r="J337" s="68"/>
      <c r="K337" s="73"/>
      <c r="L337" s="96"/>
      <c r="M337" s="93"/>
      <c r="N337" s="23"/>
      <c r="O337" s="58"/>
      <c r="P337" s="63"/>
      <c r="Q337" s="63"/>
      <c r="R337" s="63"/>
      <c r="S337" s="63"/>
      <c r="T337" s="63"/>
      <c r="U337" s="63"/>
      <c r="V337" s="63"/>
      <c r="W337" s="63"/>
    </row>
    <row r="338" spans="2:23" s="59" customFormat="1" ht="15.75" customHeight="1" x14ac:dyDescent="0.2">
      <c r="B338" s="64"/>
      <c r="C338" s="25"/>
      <c r="D338" s="26"/>
      <c r="E338" s="26"/>
      <c r="F338" s="44"/>
      <c r="G338" s="65"/>
      <c r="H338" s="65"/>
      <c r="I338" s="67"/>
      <c r="J338" s="68"/>
      <c r="K338" s="73"/>
      <c r="L338" s="96"/>
      <c r="M338" s="93"/>
      <c r="N338" s="23"/>
      <c r="O338" s="58"/>
      <c r="P338" s="63"/>
      <c r="Q338" s="63"/>
      <c r="R338" s="63"/>
      <c r="S338" s="63"/>
      <c r="T338" s="63"/>
      <c r="U338" s="63"/>
      <c r="V338" s="63"/>
      <c r="W338" s="63"/>
    </row>
    <row r="339" spans="2:23" s="59" customFormat="1" ht="15.75" customHeight="1" x14ac:dyDescent="0.2">
      <c r="B339" s="64"/>
      <c r="C339" s="25"/>
      <c r="D339" s="26"/>
      <c r="E339" s="26"/>
      <c r="F339" s="44"/>
      <c r="G339" s="65"/>
      <c r="H339" s="65"/>
      <c r="I339" s="67"/>
      <c r="J339" s="68"/>
      <c r="K339" s="73"/>
      <c r="L339" s="96"/>
      <c r="M339" s="93"/>
      <c r="N339" s="23"/>
      <c r="O339" s="58"/>
      <c r="P339" s="63"/>
      <c r="Q339" s="63"/>
      <c r="R339" s="63"/>
      <c r="S339" s="63"/>
      <c r="T339" s="63"/>
      <c r="U339" s="63"/>
      <c r="V339" s="63"/>
      <c r="W339" s="63"/>
    </row>
    <row r="340" spans="2:23" s="59" customFormat="1" ht="15.75" customHeight="1" x14ac:dyDescent="0.2">
      <c r="B340" s="64"/>
      <c r="C340" s="25"/>
      <c r="D340" s="26"/>
      <c r="E340" s="26"/>
      <c r="F340" s="44"/>
      <c r="G340" s="65"/>
      <c r="H340" s="65"/>
      <c r="I340" s="67"/>
      <c r="J340" s="68"/>
      <c r="K340" s="73"/>
      <c r="L340" s="96"/>
      <c r="M340" s="93"/>
      <c r="N340" s="23"/>
      <c r="O340" s="58"/>
      <c r="P340" s="63"/>
      <c r="Q340" s="63"/>
      <c r="R340" s="63"/>
      <c r="S340" s="63"/>
      <c r="T340" s="63"/>
      <c r="U340" s="63"/>
      <c r="V340" s="63"/>
      <c r="W340" s="63"/>
    </row>
    <row r="341" spans="2:23" s="59" customFormat="1" ht="15.75" customHeight="1" x14ac:dyDescent="0.2">
      <c r="B341" s="64"/>
      <c r="C341" s="25"/>
      <c r="D341" s="26"/>
      <c r="E341" s="26"/>
      <c r="F341" s="44"/>
      <c r="G341" s="65"/>
      <c r="H341" s="65"/>
      <c r="I341" s="67"/>
      <c r="J341" s="68"/>
      <c r="K341" s="73"/>
      <c r="L341" s="96"/>
      <c r="M341" s="93"/>
      <c r="N341" s="23"/>
      <c r="O341" s="58"/>
      <c r="P341" s="63"/>
      <c r="Q341" s="63"/>
      <c r="R341" s="63"/>
      <c r="S341" s="63"/>
      <c r="T341" s="63"/>
      <c r="U341" s="63"/>
      <c r="V341" s="63"/>
      <c r="W341" s="63"/>
    </row>
    <row r="342" spans="2:23" s="59" customFormat="1" ht="15.75" customHeight="1" x14ac:dyDescent="0.2">
      <c r="B342" s="64"/>
      <c r="C342" s="25"/>
      <c r="D342" s="26"/>
      <c r="E342" s="26"/>
      <c r="F342" s="44"/>
      <c r="G342" s="65"/>
      <c r="H342" s="65"/>
      <c r="I342" s="67"/>
      <c r="J342" s="68"/>
      <c r="K342" s="73"/>
      <c r="L342" s="96"/>
      <c r="M342" s="93"/>
      <c r="N342" s="23"/>
      <c r="O342" s="58"/>
      <c r="P342" s="63"/>
      <c r="Q342" s="63"/>
      <c r="R342" s="63"/>
      <c r="S342" s="63"/>
      <c r="T342" s="63"/>
      <c r="U342" s="63"/>
      <c r="V342" s="63"/>
      <c r="W342" s="63"/>
    </row>
    <row r="343" spans="2:23" s="59" customFormat="1" ht="15.75" customHeight="1" x14ac:dyDescent="0.2">
      <c r="B343" s="64"/>
      <c r="C343" s="25"/>
      <c r="D343" s="26"/>
      <c r="E343" s="26"/>
      <c r="F343" s="44"/>
      <c r="G343" s="65"/>
      <c r="H343" s="65"/>
      <c r="I343" s="67"/>
      <c r="J343" s="68"/>
      <c r="K343" s="73"/>
      <c r="L343" s="96"/>
      <c r="M343" s="93"/>
      <c r="N343" s="23"/>
      <c r="O343" s="58"/>
      <c r="P343" s="63"/>
      <c r="Q343" s="63"/>
      <c r="R343" s="63"/>
      <c r="S343" s="63"/>
      <c r="T343" s="63"/>
      <c r="U343" s="63"/>
      <c r="V343" s="63"/>
      <c r="W343" s="63"/>
    </row>
    <row r="344" spans="2:23" s="59" customFormat="1" ht="15.75" customHeight="1" x14ac:dyDescent="0.2">
      <c r="B344" s="64"/>
      <c r="C344" s="25"/>
      <c r="D344" s="26"/>
      <c r="E344" s="26"/>
      <c r="F344" s="44"/>
      <c r="G344" s="65"/>
      <c r="H344" s="65"/>
      <c r="I344" s="67"/>
      <c r="J344" s="68"/>
      <c r="K344" s="73"/>
      <c r="L344" s="96"/>
      <c r="M344" s="93"/>
      <c r="N344" s="23"/>
      <c r="O344" s="58"/>
      <c r="P344" s="63"/>
      <c r="Q344" s="63"/>
      <c r="R344" s="63"/>
      <c r="S344" s="63"/>
      <c r="T344" s="63"/>
      <c r="U344" s="63"/>
      <c r="V344" s="63"/>
      <c r="W344" s="63"/>
    </row>
    <row r="345" spans="2:23" s="59" customFormat="1" ht="15.75" customHeight="1" x14ac:dyDescent="0.2">
      <c r="B345" s="64"/>
      <c r="C345" s="25"/>
      <c r="D345" s="26"/>
      <c r="E345" s="26"/>
      <c r="F345" s="44"/>
      <c r="G345" s="65"/>
      <c r="H345" s="65"/>
      <c r="I345" s="67"/>
      <c r="J345" s="68"/>
      <c r="K345" s="73"/>
      <c r="L345" s="96"/>
      <c r="M345" s="93"/>
      <c r="N345" s="23"/>
      <c r="O345" s="58"/>
      <c r="P345" s="63"/>
      <c r="Q345" s="63"/>
      <c r="R345" s="63"/>
      <c r="S345" s="63"/>
      <c r="T345" s="63"/>
      <c r="U345" s="63"/>
      <c r="V345" s="63"/>
      <c r="W345" s="63"/>
    </row>
    <row r="346" spans="2:23" s="59" customFormat="1" ht="15.75" customHeight="1" x14ac:dyDescent="0.2">
      <c r="B346" s="64"/>
      <c r="C346" s="25"/>
      <c r="D346" s="26"/>
      <c r="E346" s="26"/>
      <c r="F346" s="44"/>
      <c r="G346" s="65"/>
      <c r="H346" s="65"/>
      <c r="I346" s="67"/>
      <c r="J346" s="68"/>
      <c r="K346" s="73"/>
      <c r="L346" s="96"/>
      <c r="M346" s="93"/>
      <c r="N346" s="23"/>
      <c r="O346" s="58"/>
      <c r="P346" s="63"/>
      <c r="Q346" s="63"/>
      <c r="R346" s="63"/>
      <c r="S346" s="63"/>
      <c r="T346" s="63"/>
      <c r="U346" s="63"/>
      <c r="V346" s="63"/>
      <c r="W346" s="63"/>
    </row>
    <row r="347" spans="2:23" s="59" customFormat="1" ht="15.75" customHeight="1" x14ac:dyDescent="0.2">
      <c r="B347" s="64"/>
      <c r="C347" s="25"/>
      <c r="D347" s="26"/>
      <c r="E347" s="26"/>
      <c r="F347" s="44"/>
      <c r="G347" s="65"/>
      <c r="H347" s="65"/>
      <c r="I347" s="67"/>
      <c r="J347" s="68"/>
      <c r="K347" s="73"/>
      <c r="L347" s="96"/>
      <c r="M347" s="93"/>
      <c r="N347" s="23"/>
      <c r="O347" s="58"/>
    </row>
    <row r="348" spans="2:23" s="59" customFormat="1" ht="15.75" customHeight="1" x14ac:dyDescent="0.2">
      <c r="B348" s="64"/>
      <c r="C348" s="25"/>
      <c r="D348" s="26"/>
      <c r="E348" s="26"/>
      <c r="F348" s="44"/>
      <c r="G348" s="65"/>
      <c r="H348" s="65"/>
      <c r="I348" s="67"/>
      <c r="J348" s="68"/>
      <c r="K348" s="73"/>
      <c r="L348" s="96"/>
      <c r="M348" s="93"/>
      <c r="N348" s="23"/>
      <c r="O348" s="58"/>
    </row>
    <row r="349" spans="2:23" s="59" customFormat="1" ht="15.75" customHeight="1" x14ac:dyDescent="0.2">
      <c r="B349" s="64"/>
      <c r="C349" s="25"/>
      <c r="D349" s="26"/>
      <c r="E349" s="26"/>
      <c r="F349" s="44"/>
      <c r="G349" s="65"/>
      <c r="H349" s="65"/>
      <c r="I349" s="67"/>
      <c r="J349" s="68"/>
      <c r="K349" s="73"/>
      <c r="L349" s="96"/>
      <c r="M349" s="93"/>
      <c r="N349" s="23"/>
      <c r="O349" s="58"/>
    </row>
    <row r="350" spans="2:23" s="59" customFormat="1" ht="15.75" customHeight="1" x14ac:dyDescent="0.2">
      <c r="B350" s="64"/>
      <c r="C350" s="25"/>
      <c r="D350" s="26"/>
      <c r="E350" s="26"/>
      <c r="F350" s="44"/>
      <c r="G350" s="65"/>
      <c r="H350" s="65"/>
      <c r="I350" s="67"/>
      <c r="J350" s="68"/>
      <c r="K350" s="73"/>
      <c r="L350" s="96"/>
      <c r="M350" s="93"/>
      <c r="N350" s="23"/>
      <c r="O350" s="58"/>
    </row>
    <row r="351" spans="2:23" s="59" customFormat="1" ht="15.75" customHeight="1" x14ac:dyDescent="0.2">
      <c r="B351" s="64"/>
      <c r="C351" s="25"/>
      <c r="D351" s="26"/>
      <c r="E351" s="26"/>
      <c r="F351" s="44"/>
      <c r="G351" s="65"/>
      <c r="H351" s="65"/>
      <c r="I351" s="67"/>
      <c r="J351" s="68"/>
      <c r="K351" s="73"/>
      <c r="L351" s="96"/>
      <c r="M351" s="93"/>
      <c r="N351" s="23"/>
      <c r="O351" s="58"/>
    </row>
    <row r="352" spans="2:23" s="59" customFormat="1" ht="15.75" customHeight="1" x14ac:dyDescent="0.2">
      <c r="B352" s="64"/>
      <c r="C352" s="25"/>
      <c r="D352" s="26"/>
      <c r="E352" s="26"/>
      <c r="F352" s="44"/>
      <c r="G352" s="65"/>
      <c r="H352" s="65"/>
      <c r="I352" s="67"/>
      <c r="J352" s="68"/>
      <c r="K352" s="73"/>
      <c r="L352" s="96"/>
      <c r="M352" s="93"/>
      <c r="N352" s="23"/>
      <c r="O352" s="58"/>
    </row>
    <row r="353" spans="2:15" s="59" customFormat="1" ht="15.75" customHeight="1" x14ac:dyDescent="0.2">
      <c r="B353" s="64"/>
      <c r="C353" s="25"/>
      <c r="D353" s="26"/>
      <c r="E353" s="26"/>
      <c r="F353" s="44"/>
      <c r="G353" s="65"/>
      <c r="H353" s="65"/>
      <c r="I353" s="67"/>
      <c r="J353" s="68"/>
      <c r="K353" s="73"/>
      <c r="L353" s="96"/>
      <c r="M353" s="93"/>
      <c r="N353" s="23"/>
      <c r="O353" s="58"/>
    </row>
    <row r="354" spans="2:15" s="59" customFormat="1" ht="15.75" customHeight="1" x14ac:dyDescent="0.2">
      <c r="B354" s="64"/>
      <c r="C354" s="25"/>
      <c r="D354" s="26"/>
      <c r="E354" s="26"/>
      <c r="F354" s="44"/>
      <c r="G354" s="65"/>
      <c r="H354" s="65"/>
      <c r="I354" s="67"/>
      <c r="J354" s="68"/>
      <c r="K354" s="73"/>
      <c r="L354" s="96"/>
      <c r="M354" s="93"/>
      <c r="N354" s="23"/>
      <c r="O354" s="58"/>
    </row>
    <row r="355" spans="2:15" s="59" customFormat="1" ht="15.75" customHeight="1" x14ac:dyDescent="0.2">
      <c r="B355" s="64"/>
      <c r="C355" s="25"/>
      <c r="D355" s="26"/>
      <c r="E355" s="26"/>
      <c r="F355" s="44"/>
      <c r="G355" s="65"/>
      <c r="H355" s="65"/>
      <c r="I355" s="67"/>
      <c r="J355" s="68"/>
      <c r="K355" s="73"/>
      <c r="L355" s="96"/>
      <c r="M355" s="93"/>
      <c r="N355" s="23"/>
      <c r="O355" s="58"/>
    </row>
    <row r="356" spans="2:15" s="59" customFormat="1" ht="15.75" customHeight="1" x14ac:dyDescent="0.2">
      <c r="B356" s="64"/>
      <c r="C356" s="25"/>
      <c r="D356" s="26"/>
      <c r="E356" s="26"/>
      <c r="F356" s="44"/>
      <c r="G356" s="65"/>
      <c r="H356" s="65"/>
      <c r="I356" s="67"/>
      <c r="J356" s="68"/>
      <c r="K356" s="73"/>
      <c r="L356" s="96"/>
      <c r="M356" s="93"/>
      <c r="N356" s="23"/>
      <c r="O356" s="58"/>
    </row>
    <row r="357" spans="2:15" s="59" customFormat="1" ht="15.75" customHeight="1" x14ac:dyDescent="0.2">
      <c r="B357" s="64"/>
      <c r="C357" s="25"/>
      <c r="D357" s="26"/>
      <c r="E357" s="26"/>
      <c r="F357" s="44"/>
      <c r="G357" s="65"/>
      <c r="H357" s="65"/>
      <c r="I357" s="67"/>
      <c r="J357" s="68"/>
      <c r="K357" s="73"/>
      <c r="L357" s="96"/>
      <c r="M357" s="93"/>
      <c r="N357" s="23"/>
      <c r="O357" s="58"/>
    </row>
    <row r="358" spans="2:15" s="59" customFormat="1" ht="15.75" customHeight="1" x14ac:dyDescent="0.2">
      <c r="B358" s="64"/>
      <c r="C358" s="25"/>
      <c r="D358" s="26"/>
      <c r="E358" s="26"/>
      <c r="F358" s="44"/>
      <c r="G358" s="65"/>
      <c r="H358" s="65"/>
      <c r="I358" s="67"/>
      <c r="J358" s="68"/>
      <c r="K358" s="73"/>
      <c r="L358" s="96"/>
      <c r="M358" s="93"/>
      <c r="N358" s="23"/>
      <c r="O358" s="58"/>
    </row>
    <row r="359" spans="2:15" s="59" customFormat="1" ht="15.75" customHeight="1" x14ac:dyDescent="0.2">
      <c r="B359" s="64"/>
      <c r="C359" s="25"/>
      <c r="D359" s="26"/>
      <c r="E359" s="26"/>
      <c r="F359" s="44"/>
      <c r="G359" s="65"/>
      <c r="H359" s="65"/>
      <c r="I359" s="67"/>
      <c r="J359" s="68"/>
      <c r="K359" s="73"/>
      <c r="L359" s="96"/>
      <c r="M359" s="93"/>
      <c r="N359" s="23"/>
      <c r="O359" s="58"/>
    </row>
    <row r="360" spans="2:15" s="59" customFormat="1" ht="15.75" customHeight="1" x14ac:dyDescent="0.2">
      <c r="B360" s="64"/>
      <c r="C360" s="25"/>
      <c r="D360" s="26"/>
      <c r="E360" s="26"/>
      <c r="F360" s="44"/>
      <c r="G360" s="65"/>
      <c r="H360" s="65"/>
      <c r="I360" s="67"/>
      <c r="J360" s="68"/>
      <c r="K360" s="73"/>
      <c r="L360" s="96"/>
      <c r="M360" s="93"/>
      <c r="N360" s="23"/>
      <c r="O360" s="58"/>
    </row>
    <row r="361" spans="2:15" s="59" customFormat="1" ht="15.75" customHeight="1" x14ac:dyDescent="0.2">
      <c r="B361" s="64"/>
      <c r="C361" s="25"/>
      <c r="D361" s="26"/>
      <c r="E361" s="26"/>
      <c r="F361" s="44"/>
      <c r="G361" s="65"/>
      <c r="H361" s="65"/>
      <c r="I361" s="67"/>
      <c r="J361" s="68"/>
      <c r="K361" s="73"/>
      <c r="L361" s="96"/>
      <c r="M361" s="93"/>
      <c r="N361" s="23"/>
      <c r="O361" s="58"/>
    </row>
    <row r="362" spans="2:15" s="59" customFormat="1" ht="15.75" customHeight="1" x14ac:dyDescent="0.2">
      <c r="B362" s="64"/>
      <c r="C362" s="25"/>
      <c r="D362" s="26"/>
      <c r="E362" s="26"/>
      <c r="F362" s="44"/>
      <c r="G362" s="65"/>
      <c r="H362" s="65"/>
      <c r="I362" s="67"/>
      <c r="J362" s="68"/>
      <c r="K362" s="73"/>
      <c r="L362" s="96"/>
      <c r="M362" s="93"/>
      <c r="N362" s="23"/>
      <c r="O362" s="58"/>
    </row>
    <row r="363" spans="2:15" s="59" customFormat="1" ht="15.75" customHeight="1" x14ac:dyDescent="0.2">
      <c r="B363" s="64"/>
      <c r="C363" s="25"/>
      <c r="D363" s="26"/>
      <c r="E363" s="26"/>
      <c r="F363" s="44"/>
      <c r="G363" s="65"/>
      <c r="H363" s="65"/>
      <c r="I363" s="67"/>
      <c r="J363" s="68"/>
      <c r="K363" s="73"/>
      <c r="L363" s="96"/>
      <c r="M363" s="93"/>
      <c r="N363" s="23"/>
      <c r="O363" s="58"/>
    </row>
    <row r="364" spans="2:15" s="59" customFormat="1" ht="15.75" customHeight="1" x14ac:dyDescent="0.2">
      <c r="B364" s="64"/>
      <c r="C364" s="25"/>
      <c r="D364" s="26"/>
      <c r="E364" s="26"/>
      <c r="F364" s="44"/>
      <c r="G364" s="65"/>
      <c r="H364" s="65"/>
      <c r="I364" s="67"/>
      <c r="J364" s="68"/>
      <c r="K364" s="73"/>
      <c r="L364" s="96"/>
      <c r="M364" s="93"/>
      <c r="N364" s="23"/>
      <c r="O364" s="58"/>
    </row>
    <row r="365" spans="2:15" s="59" customFormat="1" ht="15.75" customHeight="1" x14ac:dyDescent="0.2">
      <c r="B365" s="64"/>
      <c r="C365" s="25"/>
      <c r="D365" s="26"/>
      <c r="E365" s="26"/>
      <c r="F365" s="44"/>
      <c r="G365" s="65"/>
      <c r="H365" s="65"/>
      <c r="I365" s="67"/>
      <c r="J365" s="68"/>
      <c r="K365" s="73"/>
      <c r="L365" s="96"/>
      <c r="M365" s="93"/>
      <c r="N365" s="23"/>
      <c r="O365" s="58"/>
    </row>
    <row r="366" spans="2:15" s="59" customFormat="1" ht="15.75" customHeight="1" x14ac:dyDescent="0.2">
      <c r="B366" s="64"/>
      <c r="C366" s="25"/>
      <c r="D366" s="26"/>
      <c r="E366" s="26"/>
      <c r="F366" s="44"/>
      <c r="G366" s="65"/>
      <c r="H366" s="65"/>
      <c r="I366" s="67"/>
      <c r="J366" s="68"/>
      <c r="K366" s="73"/>
      <c r="L366" s="96"/>
      <c r="M366" s="93"/>
      <c r="N366" s="23"/>
      <c r="O366" s="58"/>
    </row>
    <row r="367" spans="2:15" s="59" customFormat="1" ht="15.75" customHeight="1" x14ac:dyDescent="0.2">
      <c r="B367" s="64"/>
      <c r="C367" s="25"/>
      <c r="D367" s="26"/>
      <c r="E367" s="26"/>
      <c r="F367" s="44"/>
      <c r="G367" s="65"/>
      <c r="H367" s="65"/>
      <c r="I367" s="67"/>
      <c r="J367" s="68"/>
      <c r="K367" s="73"/>
      <c r="L367" s="96"/>
      <c r="M367" s="93"/>
      <c r="N367" s="23"/>
      <c r="O367" s="58"/>
    </row>
    <row r="368" spans="2:15" s="59" customFormat="1" ht="15.75" customHeight="1" x14ac:dyDescent="0.2">
      <c r="B368" s="64"/>
      <c r="C368" s="25"/>
      <c r="D368" s="26"/>
      <c r="E368" s="26"/>
      <c r="F368" s="44"/>
      <c r="G368" s="65"/>
      <c r="H368" s="65"/>
      <c r="I368" s="67"/>
      <c r="J368" s="68"/>
      <c r="K368" s="73"/>
      <c r="L368" s="96"/>
      <c r="M368" s="93"/>
      <c r="N368" s="23"/>
      <c r="O368" s="58"/>
    </row>
    <row r="369" spans="2:15" s="59" customFormat="1" ht="15.75" customHeight="1" x14ac:dyDescent="0.2">
      <c r="B369" s="64"/>
      <c r="C369" s="25"/>
      <c r="D369" s="26"/>
      <c r="E369" s="26"/>
      <c r="F369" s="44"/>
      <c r="G369" s="65"/>
      <c r="H369" s="65"/>
      <c r="I369" s="67"/>
      <c r="J369" s="68"/>
      <c r="K369" s="73"/>
      <c r="L369" s="96"/>
      <c r="M369" s="93"/>
      <c r="N369" s="23"/>
      <c r="O369" s="58"/>
    </row>
    <row r="370" spans="2:15" s="59" customFormat="1" ht="15.75" customHeight="1" x14ac:dyDescent="0.2">
      <c r="B370" s="64"/>
      <c r="C370" s="25"/>
      <c r="D370" s="26"/>
      <c r="E370" s="26"/>
      <c r="F370" s="44"/>
      <c r="G370" s="65"/>
      <c r="H370" s="65"/>
      <c r="I370" s="67"/>
      <c r="J370" s="68"/>
      <c r="K370" s="73"/>
      <c r="L370" s="96"/>
      <c r="M370" s="93"/>
      <c r="N370" s="23"/>
      <c r="O370" s="58"/>
    </row>
    <row r="371" spans="2:15" s="59" customFormat="1" ht="15.75" customHeight="1" x14ac:dyDescent="0.2">
      <c r="B371" s="64"/>
      <c r="C371" s="25"/>
      <c r="D371" s="26"/>
      <c r="E371" s="26"/>
      <c r="F371" s="44"/>
      <c r="G371" s="65"/>
      <c r="H371" s="65"/>
      <c r="I371" s="67"/>
      <c r="J371" s="68"/>
      <c r="K371" s="73"/>
      <c r="L371" s="96"/>
      <c r="M371" s="93"/>
      <c r="N371" s="23"/>
      <c r="O371" s="58"/>
    </row>
    <row r="372" spans="2:15" s="59" customFormat="1" ht="15.75" customHeight="1" x14ac:dyDescent="0.2">
      <c r="B372" s="64"/>
      <c r="C372" s="25"/>
      <c r="D372" s="26"/>
      <c r="E372" s="26"/>
      <c r="F372" s="44"/>
      <c r="G372" s="65"/>
      <c r="H372" s="65"/>
      <c r="I372" s="67"/>
      <c r="J372" s="68"/>
      <c r="K372" s="73"/>
      <c r="L372" s="96"/>
      <c r="M372" s="93"/>
      <c r="N372" s="23"/>
      <c r="O372" s="58"/>
    </row>
    <row r="373" spans="2:15" s="59" customFormat="1" ht="15.75" customHeight="1" x14ac:dyDescent="0.2">
      <c r="B373" s="64"/>
      <c r="C373" s="25"/>
      <c r="D373" s="26"/>
      <c r="E373" s="26"/>
      <c r="F373" s="44"/>
      <c r="G373" s="65"/>
      <c r="H373" s="65"/>
      <c r="I373" s="67"/>
      <c r="J373" s="68"/>
      <c r="K373" s="73"/>
      <c r="L373" s="96"/>
      <c r="M373" s="93"/>
      <c r="N373" s="23"/>
      <c r="O373" s="58"/>
    </row>
    <row r="374" spans="2:15" s="59" customFormat="1" ht="15.75" customHeight="1" x14ac:dyDescent="0.2">
      <c r="B374" s="64"/>
      <c r="C374" s="25"/>
      <c r="D374" s="26"/>
      <c r="E374" s="26"/>
      <c r="F374" s="44"/>
      <c r="G374" s="65"/>
      <c r="H374" s="65"/>
      <c r="I374" s="67"/>
      <c r="J374" s="68"/>
      <c r="K374" s="73"/>
      <c r="L374" s="96"/>
      <c r="M374" s="93"/>
      <c r="N374" s="23"/>
      <c r="O374" s="58"/>
    </row>
    <row r="375" spans="2:15" s="59" customFormat="1" ht="15.75" customHeight="1" x14ac:dyDescent="0.2">
      <c r="B375" s="64"/>
      <c r="C375" s="25"/>
      <c r="D375" s="26"/>
      <c r="E375" s="26"/>
      <c r="F375" s="44"/>
      <c r="G375" s="65"/>
      <c r="H375" s="65"/>
      <c r="I375" s="67"/>
      <c r="J375" s="68"/>
      <c r="K375" s="73"/>
      <c r="L375" s="96"/>
      <c r="M375" s="93"/>
      <c r="N375" s="23"/>
      <c r="O375" s="58"/>
    </row>
    <row r="376" spans="2:15" s="59" customFormat="1" ht="15.75" customHeight="1" x14ac:dyDescent="0.2">
      <c r="B376" s="64"/>
      <c r="C376" s="25"/>
      <c r="D376" s="26"/>
      <c r="E376" s="26"/>
      <c r="F376" s="44"/>
      <c r="G376" s="65"/>
      <c r="H376" s="65"/>
      <c r="I376" s="67"/>
      <c r="J376" s="68"/>
      <c r="K376" s="73"/>
      <c r="L376" s="96"/>
      <c r="M376" s="93"/>
      <c r="N376" s="23"/>
      <c r="O376" s="58"/>
    </row>
    <row r="377" spans="2:15" s="59" customFormat="1" ht="15.75" customHeight="1" x14ac:dyDescent="0.2">
      <c r="B377" s="64"/>
      <c r="C377" s="25"/>
      <c r="D377" s="26"/>
      <c r="E377" s="26"/>
      <c r="F377" s="44"/>
      <c r="G377" s="65"/>
      <c r="H377" s="65"/>
      <c r="I377" s="67"/>
      <c r="J377" s="68"/>
      <c r="K377" s="73"/>
      <c r="L377" s="96"/>
      <c r="M377" s="93"/>
      <c r="N377" s="23"/>
      <c r="O377" s="58"/>
    </row>
    <row r="378" spans="2:15" s="59" customFormat="1" ht="15.75" customHeight="1" x14ac:dyDescent="0.2">
      <c r="B378" s="64"/>
      <c r="C378" s="25"/>
      <c r="D378" s="26"/>
      <c r="E378" s="26"/>
      <c r="F378" s="44"/>
      <c r="G378" s="65"/>
      <c r="H378" s="65"/>
      <c r="I378" s="67"/>
      <c r="J378" s="68"/>
      <c r="K378" s="73"/>
      <c r="L378" s="96"/>
      <c r="M378" s="93"/>
      <c r="N378" s="23"/>
      <c r="O378" s="58"/>
    </row>
    <row r="379" spans="2:15" s="59" customFormat="1" ht="15.75" customHeight="1" x14ac:dyDescent="0.2">
      <c r="B379" s="64"/>
      <c r="C379" s="25"/>
      <c r="D379" s="26"/>
      <c r="E379" s="26"/>
      <c r="F379" s="44"/>
      <c r="G379" s="65"/>
      <c r="H379" s="65"/>
      <c r="I379" s="67"/>
      <c r="J379" s="68"/>
      <c r="K379" s="73"/>
      <c r="L379" s="96"/>
      <c r="M379" s="93"/>
      <c r="N379" s="23"/>
      <c r="O379" s="58"/>
    </row>
    <row r="380" spans="2:15" s="59" customFormat="1" ht="15.75" customHeight="1" x14ac:dyDescent="0.2">
      <c r="B380" s="64"/>
      <c r="C380" s="25"/>
      <c r="D380" s="26"/>
      <c r="E380" s="26"/>
      <c r="F380" s="44"/>
      <c r="G380" s="65"/>
      <c r="H380" s="65"/>
      <c r="I380" s="67"/>
      <c r="J380" s="68"/>
      <c r="K380" s="73"/>
      <c r="L380" s="96"/>
      <c r="M380" s="93"/>
      <c r="N380" s="23"/>
      <c r="O380" s="58"/>
    </row>
    <row r="381" spans="2:15" s="59" customFormat="1" ht="15.75" customHeight="1" x14ac:dyDescent="0.2">
      <c r="B381" s="64"/>
      <c r="C381" s="25"/>
      <c r="D381" s="26"/>
      <c r="E381" s="26"/>
      <c r="F381" s="44"/>
      <c r="G381" s="65"/>
      <c r="H381" s="65"/>
      <c r="I381" s="67"/>
      <c r="J381" s="68"/>
      <c r="K381" s="73"/>
      <c r="L381" s="96"/>
      <c r="M381" s="93"/>
      <c r="N381" s="23"/>
      <c r="O381" s="58"/>
    </row>
    <row r="382" spans="2:15" s="59" customFormat="1" ht="15.75" customHeight="1" x14ac:dyDescent="0.2">
      <c r="B382" s="64"/>
      <c r="C382" s="25"/>
      <c r="D382" s="26"/>
      <c r="E382" s="26"/>
      <c r="F382" s="44"/>
      <c r="G382" s="65"/>
      <c r="H382" s="65"/>
      <c r="I382" s="67"/>
      <c r="J382" s="68"/>
      <c r="K382" s="73"/>
      <c r="L382" s="96"/>
      <c r="M382" s="93"/>
      <c r="N382" s="23"/>
      <c r="O382" s="58"/>
    </row>
    <row r="383" spans="2:15" s="59" customFormat="1" ht="15.75" customHeight="1" x14ac:dyDescent="0.2">
      <c r="B383" s="64"/>
      <c r="C383" s="25"/>
      <c r="D383" s="26"/>
      <c r="E383" s="26"/>
      <c r="F383" s="44"/>
      <c r="G383" s="65"/>
      <c r="H383" s="65"/>
      <c r="I383" s="67"/>
      <c r="J383" s="68"/>
      <c r="K383" s="73"/>
      <c r="L383" s="96"/>
      <c r="M383" s="93"/>
      <c r="N383" s="23"/>
      <c r="O383" s="58"/>
    </row>
    <row r="384" spans="2:15" s="59" customFormat="1" ht="15.75" customHeight="1" x14ac:dyDescent="0.2">
      <c r="B384" s="64"/>
      <c r="C384" s="25"/>
      <c r="D384" s="26"/>
      <c r="E384" s="26"/>
      <c r="F384" s="44"/>
      <c r="G384" s="65"/>
      <c r="H384" s="65"/>
      <c r="I384" s="67"/>
      <c r="J384" s="68"/>
      <c r="K384" s="73"/>
      <c r="L384" s="96"/>
      <c r="M384" s="93"/>
      <c r="N384" s="23"/>
      <c r="O384" s="58"/>
    </row>
    <row r="385" spans="2:15" s="59" customFormat="1" ht="15.75" customHeight="1" x14ac:dyDescent="0.2">
      <c r="B385" s="64"/>
      <c r="C385" s="25"/>
      <c r="D385" s="26"/>
      <c r="E385" s="26"/>
      <c r="F385" s="44"/>
      <c r="G385" s="65"/>
      <c r="H385" s="65"/>
      <c r="I385" s="67"/>
      <c r="J385" s="68"/>
      <c r="K385" s="73"/>
      <c r="L385" s="96"/>
      <c r="M385" s="93"/>
      <c r="N385" s="23"/>
      <c r="O385" s="58"/>
    </row>
    <row r="386" spans="2:15" s="59" customFormat="1" ht="15.75" customHeight="1" x14ac:dyDescent="0.2">
      <c r="B386" s="64"/>
      <c r="C386" s="25"/>
      <c r="D386" s="26"/>
      <c r="E386" s="26"/>
      <c r="F386" s="44"/>
      <c r="G386" s="65"/>
      <c r="H386" s="65"/>
      <c r="I386" s="67"/>
      <c r="J386" s="68"/>
      <c r="K386" s="73"/>
      <c r="L386" s="96"/>
      <c r="M386" s="93"/>
      <c r="N386" s="23"/>
      <c r="O386" s="58"/>
    </row>
    <row r="387" spans="2:15" s="59" customFormat="1" ht="15.75" customHeight="1" x14ac:dyDescent="0.2">
      <c r="B387" s="64"/>
      <c r="C387" s="25"/>
      <c r="D387" s="26"/>
      <c r="E387" s="26"/>
      <c r="F387" s="44"/>
      <c r="G387" s="65"/>
      <c r="H387" s="65"/>
      <c r="I387" s="67"/>
      <c r="J387" s="68"/>
      <c r="K387" s="73"/>
      <c r="L387" s="96"/>
      <c r="M387" s="93"/>
      <c r="N387" s="23"/>
      <c r="O387" s="58"/>
    </row>
    <row r="388" spans="2:15" s="59" customFormat="1" ht="15.75" customHeight="1" x14ac:dyDescent="0.2">
      <c r="B388" s="64"/>
      <c r="C388" s="25"/>
      <c r="D388" s="26"/>
      <c r="E388" s="26"/>
      <c r="F388" s="44"/>
      <c r="G388" s="65"/>
      <c r="H388" s="65"/>
      <c r="I388" s="67"/>
      <c r="J388" s="68"/>
      <c r="K388" s="73"/>
      <c r="L388" s="96"/>
      <c r="M388" s="93"/>
      <c r="N388" s="23"/>
      <c r="O388" s="58"/>
    </row>
    <row r="389" spans="2:15" s="59" customFormat="1" ht="15.75" customHeight="1" x14ac:dyDescent="0.2">
      <c r="B389" s="64"/>
      <c r="C389" s="25"/>
      <c r="D389" s="26"/>
      <c r="E389" s="26"/>
      <c r="F389" s="44"/>
      <c r="G389" s="65"/>
      <c r="H389" s="65"/>
      <c r="I389" s="67"/>
      <c r="J389" s="68"/>
      <c r="K389" s="73"/>
      <c r="L389" s="96"/>
      <c r="M389" s="93"/>
      <c r="N389" s="23"/>
      <c r="O389" s="58"/>
    </row>
    <row r="390" spans="2:15" s="59" customFormat="1" ht="15.75" customHeight="1" x14ac:dyDescent="0.2">
      <c r="B390" s="64"/>
      <c r="C390" s="25"/>
      <c r="D390" s="26"/>
      <c r="E390" s="26"/>
      <c r="F390" s="44"/>
      <c r="G390" s="65"/>
      <c r="H390" s="65"/>
      <c r="I390" s="67"/>
      <c r="J390" s="68"/>
      <c r="K390" s="73"/>
      <c r="L390" s="96"/>
      <c r="M390" s="93"/>
      <c r="N390" s="23"/>
      <c r="O390" s="58"/>
    </row>
    <row r="391" spans="2:15" s="59" customFormat="1" ht="15.75" customHeight="1" x14ac:dyDescent="0.2">
      <c r="B391" s="64"/>
      <c r="C391" s="25"/>
      <c r="D391" s="26"/>
      <c r="E391" s="26"/>
      <c r="F391" s="44"/>
      <c r="G391" s="65"/>
      <c r="H391" s="65"/>
      <c r="I391" s="67"/>
      <c r="J391" s="68"/>
      <c r="K391" s="73"/>
      <c r="L391" s="96"/>
      <c r="M391" s="93"/>
      <c r="N391" s="23"/>
      <c r="O391" s="58"/>
    </row>
    <row r="392" spans="2:15" s="59" customFormat="1" ht="15.75" customHeight="1" x14ac:dyDescent="0.2">
      <c r="B392" s="64"/>
      <c r="C392" s="25"/>
      <c r="D392" s="26"/>
      <c r="E392" s="26"/>
      <c r="F392" s="44"/>
      <c r="G392" s="65"/>
      <c r="H392" s="65"/>
      <c r="I392" s="67"/>
      <c r="J392" s="68"/>
      <c r="K392" s="73"/>
      <c r="L392" s="96"/>
      <c r="M392" s="93"/>
      <c r="N392" s="23"/>
      <c r="O392" s="58"/>
    </row>
    <row r="393" spans="2:15" s="59" customFormat="1" ht="15.75" customHeight="1" x14ac:dyDescent="0.2">
      <c r="B393" s="64"/>
      <c r="C393" s="25"/>
      <c r="D393" s="26"/>
      <c r="E393" s="26"/>
      <c r="F393" s="44"/>
      <c r="G393" s="65"/>
      <c r="H393" s="65"/>
      <c r="I393" s="67"/>
      <c r="J393" s="68"/>
      <c r="K393" s="73"/>
      <c r="L393" s="96"/>
      <c r="M393" s="93"/>
      <c r="N393" s="23"/>
      <c r="O393" s="58"/>
    </row>
    <row r="394" spans="2:15" s="59" customFormat="1" ht="15.75" customHeight="1" x14ac:dyDescent="0.2">
      <c r="B394" s="64"/>
      <c r="C394" s="25"/>
      <c r="D394" s="26"/>
      <c r="E394" s="26"/>
      <c r="F394" s="44"/>
      <c r="G394" s="65"/>
      <c r="H394" s="65"/>
      <c r="I394" s="67"/>
      <c r="J394" s="68"/>
      <c r="K394" s="73"/>
      <c r="L394" s="96"/>
      <c r="M394" s="93"/>
      <c r="N394" s="23"/>
      <c r="O394" s="58"/>
    </row>
    <row r="395" spans="2:15" s="59" customFormat="1" ht="15.75" customHeight="1" x14ac:dyDescent="0.2">
      <c r="B395" s="64"/>
      <c r="C395" s="25"/>
      <c r="D395" s="26"/>
      <c r="E395" s="26"/>
      <c r="F395" s="44"/>
      <c r="G395" s="65"/>
      <c r="H395" s="65"/>
      <c r="I395" s="67"/>
      <c r="J395" s="68"/>
      <c r="K395" s="73"/>
      <c r="L395" s="96"/>
      <c r="M395" s="93"/>
      <c r="N395" s="23"/>
      <c r="O395" s="58"/>
    </row>
    <row r="396" spans="2:15" s="59" customFormat="1" ht="15.75" customHeight="1" x14ac:dyDescent="0.2">
      <c r="B396" s="64"/>
      <c r="C396" s="25"/>
      <c r="D396" s="26"/>
      <c r="E396" s="26"/>
      <c r="F396" s="44"/>
      <c r="G396" s="65"/>
      <c r="H396" s="65"/>
      <c r="I396" s="67"/>
      <c r="J396" s="68"/>
      <c r="K396" s="73"/>
      <c r="L396" s="96"/>
      <c r="M396" s="93"/>
      <c r="N396" s="23"/>
      <c r="O396" s="58"/>
    </row>
    <row r="397" spans="2:15" s="59" customFormat="1" ht="15.75" customHeight="1" x14ac:dyDescent="0.2">
      <c r="B397" s="64"/>
      <c r="C397" s="25"/>
      <c r="D397" s="26"/>
      <c r="E397" s="26"/>
      <c r="F397" s="44"/>
      <c r="G397" s="65"/>
      <c r="H397" s="65"/>
      <c r="I397" s="67"/>
      <c r="J397" s="68"/>
      <c r="K397" s="73"/>
      <c r="L397" s="96"/>
      <c r="M397" s="93"/>
      <c r="N397" s="23"/>
      <c r="O397" s="58"/>
    </row>
    <row r="398" spans="2:15" s="59" customFormat="1" ht="15.75" customHeight="1" x14ac:dyDescent="0.2">
      <c r="B398" s="64"/>
      <c r="C398" s="25"/>
      <c r="D398" s="26"/>
      <c r="E398" s="26"/>
      <c r="F398" s="44"/>
      <c r="G398" s="65"/>
      <c r="H398" s="65"/>
      <c r="I398" s="67"/>
      <c r="J398" s="68"/>
      <c r="K398" s="73"/>
      <c r="L398" s="96"/>
      <c r="M398" s="93"/>
      <c r="N398" s="23"/>
      <c r="O398" s="58"/>
    </row>
    <row r="399" spans="2:15" s="59" customFormat="1" ht="15.75" customHeight="1" x14ac:dyDescent="0.2">
      <c r="B399" s="64"/>
      <c r="C399" s="25"/>
      <c r="D399" s="26"/>
      <c r="E399" s="26"/>
      <c r="F399" s="44"/>
      <c r="G399" s="65"/>
      <c r="H399" s="65"/>
      <c r="I399" s="67"/>
      <c r="J399" s="68"/>
      <c r="K399" s="73"/>
      <c r="L399" s="96"/>
      <c r="M399" s="93"/>
      <c r="N399" s="23"/>
      <c r="O399" s="58"/>
    </row>
    <row r="400" spans="2:15" s="59" customFormat="1" ht="15.75" customHeight="1" x14ac:dyDescent="0.2">
      <c r="B400" s="64"/>
      <c r="C400" s="25"/>
      <c r="D400" s="26"/>
      <c r="E400" s="26"/>
      <c r="F400" s="44"/>
      <c r="G400" s="65"/>
      <c r="H400" s="65"/>
      <c r="I400" s="67"/>
      <c r="J400" s="68"/>
      <c r="K400" s="73"/>
      <c r="L400" s="96"/>
      <c r="M400" s="93"/>
      <c r="N400" s="23"/>
      <c r="O400" s="58"/>
    </row>
    <row r="401" spans="2:15" s="59" customFormat="1" ht="15.75" customHeight="1" x14ac:dyDescent="0.2">
      <c r="B401" s="64"/>
      <c r="C401" s="25"/>
      <c r="D401" s="26"/>
      <c r="E401" s="26"/>
      <c r="F401" s="44"/>
      <c r="G401" s="65"/>
      <c r="H401" s="65"/>
      <c r="I401" s="67"/>
      <c r="J401" s="68"/>
      <c r="K401" s="73"/>
      <c r="L401" s="96"/>
      <c r="M401" s="93"/>
      <c r="N401" s="23"/>
      <c r="O401" s="58"/>
    </row>
    <row r="402" spans="2:15" s="59" customFormat="1" ht="15.75" customHeight="1" x14ac:dyDescent="0.2">
      <c r="B402" s="64"/>
      <c r="C402" s="25"/>
      <c r="D402" s="26"/>
      <c r="E402" s="26"/>
      <c r="F402" s="44"/>
      <c r="G402" s="65"/>
      <c r="H402" s="65"/>
      <c r="I402" s="67"/>
      <c r="J402" s="68"/>
      <c r="K402" s="73"/>
      <c r="L402" s="96"/>
      <c r="M402" s="93"/>
      <c r="N402" s="23"/>
      <c r="O402" s="58"/>
    </row>
    <row r="403" spans="2:15" s="59" customFormat="1" ht="15.75" customHeight="1" x14ac:dyDescent="0.2">
      <c r="B403" s="64"/>
      <c r="C403" s="25"/>
      <c r="D403" s="26"/>
      <c r="E403" s="26"/>
      <c r="F403" s="44"/>
      <c r="G403" s="65"/>
      <c r="H403" s="65"/>
      <c r="I403" s="67"/>
      <c r="J403" s="68"/>
      <c r="K403" s="73"/>
      <c r="L403" s="96"/>
      <c r="M403" s="93"/>
      <c r="N403" s="23"/>
      <c r="O403" s="58"/>
    </row>
    <row r="404" spans="2:15" s="59" customFormat="1" ht="15.75" customHeight="1" x14ac:dyDescent="0.2">
      <c r="B404" s="64"/>
      <c r="C404" s="25"/>
      <c r="D404" s="26"/>
      <c r="E404" s="26"/>
      <c r="F404" s="44"/>
      <c r="G404" s="65"/>
      <c r="H404" s="65"/>
      <c r="I404" s="67"/>
      <c r="J404" s="68"/>
      <c r="K404" s="73"/>
      <c r="L404" s="96"/>
      <c r="M404" s="93"/>
      <c r="N404" s="23"/>
      <c r="O404" s="58"/>
    </row>
    <row r="405" spans="2:15" s="59" customFormat="1" ht="15.75" customHeight="1" x14ac:dyDescent="0.2">
      <c r="B405" s="64"/>
      <c r="C405" s="25"/>
      <c r="D405" s="26"/>
      <c r="E405" s="26"/>
      <c r="F405" s="44"/>
      <c r="G405" s="65"/>
      <c r="H405" s="65"/>
      <c r="I405" s="67"/>
      <c r="J405" s="68"/>
      <c r="K405" s="73"/>
      <c r="L405" s="96"/>
      <c r="M405" s="93"/>
      <c r="N405" s="23"/>
      <c r="O405" s="58"/>
    </row>
    <row r="406" spans="2:15" s="59" customFormat="1" ht="15.75" customHeight="1" x14ac:dyDescent="0.2">
      <c r="B406" s="64"/>
      <c r="C406" s="25"/>
      <c r="D406" s="26"/>
      <c r="E406" s="26"/>
      <c r="F406" s="44"/>
      <c r="G406" s="65"/>
      <c r="H406" s="65"/>
      <c r="I406" s="67"/>
      <c r="J406" s="68"/>
      <c r="K406" s="73"/>
      <c r="L406" s="96"/>
      <c r="M406" s="93"/>
      <c r="N406" s="23"/>
      <c r="O406" s="58"/>
    </row>
    <row r="407" spans="2:15" s="59" customFormat="1" ht="15.75" customHeight="1" x14ac:dyDescent="0.2">
      <c r="B407" s="64"/>
      <c r="C407" s="25"/>
      <c r="D407" s="26"/>
      <c r="E407" s="26"/>
      <c r="F407" s="44"/>
      <c r="G407" s="65"/>
      <c r="H407" s="65"/>
      <c r="I407" s="67"/>
      <c r="J407" s="68"/>
      <c r="K407" s="73"/>
      <c r="L407" s="96"/>
      <c r="M407" s="93"/>
      <c r="N407" s="23"/>
      <c r="O407" s="58"/>
    </row>
    <row r="408" spans="2:15" s="59" customFormat="1" ht="15.75" customHeight="1" x14ac:dyDescent="0.2">
      <c r="B408" s="64"/>
      <c r="C408" s="25"/>
      <c r="D408" s="26"/>
      <c r="E408" s="26"/>
      <c r="F408" s="44"/>
      <c r="G408" s="65"/>
      <c r="H408" s="65"/>
      <c r="I408" s="67"/>
      <c r="J408" s="68"/>
      <c r="K408" s="73"/>
      <c r="L408" s="96"/>
      <c r="M408" s="93"/>
      <c r="N408" s="23"/>
      <c r="O408" s="58"/>
    </row>
    <row r="409" spans="2:15" s="59" customFormat="1" ht="15.75" customHeight="1" x14ac:dyDescent="0.2">
      <c r="B409" s="64"/>
      <c r="C409" s="25"/>
      <c r="D409" s="26"/>
      <c r="E409" s="26"/>
      <c r="F409" s="44"/>
      <c r="G409" s="65"/>
      <c r="H409" s="65"/>
      <c r="I409" s="67"/>
      <c r="J409" s="68"/>
      <c r="K409" s="73"/>
      <c r="L409" s="96"/>
      <c r="M409" s="93"/>
      <c r="N409" s="23"/>
      <c r="O409" s="58"/>
    </row>
    <row r="410" spans="2:15" s="59" customFormat="1" ht="15.75" customHeight="1" x14ac:dyDescent="0.2">
      <c r="B410" s="64"/>
      <c r="C410" s="25"/>
      <c r="D410" s="26"/>
      <c r="E410" s="26"/>
      <c r="F410" s="44"/>
      <c r="G410" s="65"/>
      <c r="H410" s="65"/>
      <c r="I410" s="67"/>
      <c r="J410" s="68"/>
      <c r="K410" s="73"/>
      <c r="L410" s="96"/>
      <c r="M410" s="93"/>
      <c r="N410" s="23"/>
      <c r="O410" s="58"/>
    </row>
    <row r="411" spans="2:15" s="59" customFormat="1" ht="15.75" customHeight="1" x14ac:dyDescent="0.2">
      <c r="B411" s="64"/>
      <c r="C411" s="25"/>
      <c r="D411" s="26"/>
      <c r="E411" s="26"/>
      <c r="F411" s="44"/>
      <c r="G411" s="65"/>
      <c r="H411" s="65"/>
      <c r="I411" s="67"/>
      <c r="J411" s="68"/>
      <c r="K411" s="73"/>
      <c r="L411" s="96"/>
      <c r="M411" s="93"/>
      <c r="N411" s="23"/>
      <c r="O411" s="58"/>
    </row>
    <row r="412" spans="2:15" s="59" customFormat="1" ht="15.75" customHeight="1" x14ac:dyDescent="0.2">
      <c r="B412" s="64"/>
      <c r="C412" s="25"/>
      <c r="D412" s="26"/>
      <c r="E412" s="26"/>
      <c r="F412" s="44"/>
      <c r="G412" s="65"/>
      <c r="H412" s="65"/>
      <c r="I412" s="67"/>
      <c r="J412" s="68"/>
      <c r="K412" s="73"/>
      <c r="L412" s="96"/>
      <c r="M412" s="93"/>
      <c r="N412" s="23"/>
      <c r="O412" s="58"/>
    </row>
    <row r="413" spans="2:15" s="59" customFormat="1" ht="15.75" customHeight="1" x14ac:dyDescent="0.2">
      <c r="B413" s="64"/>
      <c r="C413" s="25"/>
      <c r="D413" s="26"/>
      <c r="E413" s="26"/>
      <c r="F413" s="44"/>
      <c r="G413" s="65"/>
      <c r="H413" s="65"/>
      <c r="I413" s="67"/>
      <c r="J413" s="68"/>
      <c r="K413" s="73"/>
      <c r="L413" s="96"/>
      <c r="M413" s="93"/>
      <c r="N413" s="23"/>
      <c r="O413" s="58"/>
    </row>
    <row r="414" spans="2:15" s="59" customFormat="1" ht="15.75" customHeight="1" x14ac:dyDescent="0.2">
      <c r="B414" s="64"/>
      <c r="C414" s="25"/>
      <c r="D414" s="26"/>
      <c r="E414" s="26"/>
      <c r="F414" s="44"/>
      <c r="G414" s="65"/>
      <c r="H414" s="65"/>
      <c r="I414" s="67"/>
      <c r="J414" s="68"/>
      <c r="K414" s="73"/>
      <c r="L414" s="96"/>
      <c r="M414" s="93"/>
      <c r="N414" s="23"/>
      <c r="O414" s="58"/>
    </row>
    <row r="415" spans="2:15" s="59" customFormat="1" ht="15.75" customHeight="1" x14ac:dyDescent="0.2">
      <c r="B415" s="64"/>
      <c r="C415" s="25"/>
      <c r="D415" s="26"/>
      <c r="E415" s="26"/>
      <c r="F415" s="44"/>
      <c r="G415" s="65"/>
      <c r="H415" s="65"/>
      <c r="I415" s="67"/>
      <c r="J415" s="68"/>
      <c r="K415" s="73"/>
      <c r="L415" s="96"/>
      <c r="M415" s="93"/>
      <c r="N415" s="23"/>
      <c r="O415" s="58"/>
    </row>
    <row r="416" spans="2:15" s="59" customFormat="1" ht="15.75" customHeight="1" x14ac:dyDescent="0.2">
      <c r="B416" s="64"/>
      <c r="C416" s="25"/>
      <c r="D416" s="26"/>
      <c r="E416" s="26"/>
      <c r="F416" s="44"/>
      <c r="G416" s="65"/>
      <c r="H416" s="65"/>
      <c r="I416" s="67"/>
      <c r="J416" s="68"/>
      <c r="K416" s="73"/>
      <c r="L416" s="96"/>
      <c r="M416" s="93"/>
      <c r="N416" s="23"/>
      <c r="O416" s="58"/>
    </row>
    <row r="417" spans="2:15" s="59" customFormat="1" ht="15.75" customHeight="1" x14ac:dyDescent="0.2">
      <c r="B417" s="64"/>
      <c r="C417" s="25"/>
      <c r="D417" s="26"/>
      <c r="E417" s="26"/>
      <c r="F417" s="44"/>
      <c r="G417" s="65"/>
      <c r="H417" s="65"/>
      <c r="I417" s="67"/>
      <c r="J417" s="68"/>
      <c r="K417" s="73"/>
      <c r="L417" s="96"/>
      <c r="M417" s="93"/>
      <c r="N417" s="23"/>
      <c r="O417" s="58"/>
    </row>
    <row r="418" spans="2:15" s="59" customFormat="1" ht="15.75" customHeight="1" x14ac:dyDescent="0.2">
      <c r="B418" s="64"/>
      <c r="C418" s="25"/>
      <c r="D418" s="26"/>
      <c r="E418" s="26"/>
      <c r="F418" s="44"/>
      <c r="G418" s="65"/>
      <c r="H418" s="65"/>
      <c r="I418" s="67"/>
      <c r="J418" s="68"/>
      <c r="K418" s="73"/>
      <c r="L418" s="96"/>
      <c r="M418" s="93"/>
      <c r="N418" s="23"/>
      <c r="O418" s="58"/>
    </row>
    <row r="419" spans="2:15" s="59" customFormat="1" ht="15.75" customHeight="1" x14ac:dyDescent="0.2">
      <c r="B419" s="64"/>
      <c r="C419" s="25"/>
      <c r="D419" s="26"/>
      <c r="E419" s="26"/>
      <c r="F419" s="44"/>
      <c r="G419" s="65"/>
      <c r="H419" s="65"/>
      <c r="I419" s="67"/>
      <c r="J419" s="68"/>
      <c r="K419" s="73"/>
      <c r="L419" s="96"/>
      <c r="M419" s="93"/>
      <c r="N419" s="23"/>
      <c r="O419" s="58"/>
    </row>
    <row r="420" spans="2:15" s="59" customFormat="1" ht="15.75" customHeight="1" x14ac:dyDescent="0.2">
      <c r="B420" s="64"/>
      <c r="C420" s="25"/>
      <c r="D420" s="26"/>
      <c r="E420" s="26"/>
      <c r="F420" s="44"/>
      <c r="G420" s="65"/>
      <c r="H420" s="65"/>
      <c r="I420" s="67"/>
      <c r="J420" s="68"/>
      <c r="K420" s="73"/>
      <c r="L420" s="96"/>
      <c r="M420" s="93"/>
      <c r="N420" s="23"/>
      <c r="O420" s="58"/>
    </row>
    <row r="421" spans="2:15" s="59" customFormat="1" ht="15.75" customHeight="1" x14ac:dyDescent="0.2">
      <c r="B421" s="64"/>
      <c r="C421" s="25"/>
      <c r="D421" s="26"/>
      <c r="E421" s="26"/>
      <c r="F421" s="44"/>
      <c r="G421" s="65"/>
      <c r="H421" s="65"/>
      <c r="I421" s="67"/>
      <c r="J421" s="68"/>
      <c r="K421" s="73"/>
      <c r="L421" s="96"/>
      <c r="M421" s="93"/>
      <c r="N421" s="23"/>
      <c r="O421" s="58"/>
    </row>
    <row r="422" spans="2:15" s="59" customFormat="1" ht="15.75" customHeight="1" x14ac:dyDescent="0.2">
      <c r="B422" s="64"/>
      <c r="C422" s="25"/>
      <c r="D422" s="26"/>
      <c r="E422" s="26"/>
      <c r="F422" s="44"/>
      <c r="G422" s="65"/>
      <c r="H422" s="65"/>
      <c r="I422" s="67"/>
      <c r="J422" s="68"/>
      <c r="K422" s="73"/>
      <c r="L422" s="96"/>
      <c r="M422" s="93"/>
      <c r="N422" s="23"/>
      <c r="O422" s="58"/>
    </row>
    <row r="423" spans="2:15" s="59" customFormat="1" ht="15.75" customHeight="1" x14ac:dyDescent="0.2">
      <c r="B423" s="64"/>
      <c r="C423" s="25"/>
      <c r="D423" s="26"/>
      <c r="E423" s="26"/>
      <c r="F423" s="44"/>
      <c r="G423" s="65"/>
      <c r="H423" s="65"/>
      <c r="I423" s="67"/>
      <c r="J423" s="68"/>
      <c r="K423" s="73"/>
      <c r="L423" s="96"/>
      <c r="M423" s="93"/>
      <c r="N423" s="23"/>
      <c r="O423" s="58"/>
    </row>
    <row r="424" spans="2:15" s="59" customFormat="1" ht="15.75" customHeight="1" x14ac:dyDescent="0.2">
      <c r="B424" s="64"/>
      <c r="C424" s="25"/>
      <c r="D424" s="26"/>
      <c r="E424" s="26"/>
      <c r="F424" s="44"/>
      <c r="G424" s="65"/>
      <c r="H424" s="65"/>
      <c r="I424" s="67"/>
      <c r="J424" s="68"/>
      <c r="K424" s="73"/>
      <c r="L424" s="96"/>
      <c r="M424" s="93"/>
      <c r="N424" s="23"/>
      <c r="O424" s="58"/>
    </row>
    <row r="425" spans="2:15" s="59" customFormat="1" ht="15.75" customHeight="1" x14ac:dyDescent="0.2">
      <c r="B425" s="64"/>
      <c r="C425" s="25"/>
      <c r="D425" s="26"/>
      <c r="E425" s="26"/>
      <c r="F425" s="44"/>
      <c r="G425" s="65"/>
      <c r="H425" s="65"/>
      <c r="I425" s="67"/>
      <c r="J425" s="68"/>
      <c r="K425" s="73"/>
      <c r="L425" s="96"/>
      <c r="M425" s="93"/>
      <c r="N425" s="23"/>
      <c r="O425" s="58"/>
    </row>
    <row r="426" spans="2:15" s="59" customFormat="1" ht="15.75" customHeight="1" x14ac:dyDescent="0.2">
      <c r="B426" s="64"/>
      <c r="C426" s="25"/>
      <c r="D426" s="26"/>
      <c r="E426" s="26"/>
      <c r="F426" s="44"/>
      <c r="G426" s="65"/>
      <c r="H426" s="65"/>
      <c r="I426" s="67"/>
      <c r="J426" s="68"/>
      <c r="K426" s="73"/>
      <c r="L426" s="96"/>
      <c r="M426" s="93"/>
      <c r="N426" s="23"/>
      <c r="O426" s="58"/>
    </row>
    <row r="427" spans="2:15" s="59" customFormat="1" ht="15.75" customHeight="1" x14ac:dyDescent="0.2">
      <c r="B427" s="64"/>
      <c r="C427" s="25"/>
      <c r="D427" s="26"/>
      <c r="E427" s="26"/>
      <c r="F427" s="44"/>
      <c r="G427" s="65"/>
      <c r="H427" s="65"/>
      <c r="I427" s="67"/>
      <c r="J427" s="68"/>
      <c r="K427" s="73"/>
      <c r="L427" s="96"/>
      <c r="M427" s="93"/>
      <c r="N427" s="23"/>
      <c r="O427" s="58"/>
    </row>
    <row r="428" spans="2:15" s="59" customFormat="1" ht="15.75" customHeight="1" x14ac:dyDescent="0.2">
      <c r="B428" s="64"/>
      <c r="C428" s="25"/>
      <c r="D428" s="26"/>
      <c r="E428" s="26"/>
      <c r="F428" s="44"/>
      <c r="G428" s="65"/>
      <c r="H428" s="65"/>
      <c r="I428" s="67"/>
      <c r="J428" s="68"/>
      <c r="K428" s="73"/>
      <c r="L428" s="96"/>
      <c r="M428" s="93"/>
      <c r="N428" s="23"/>
      <c r="O428" s="58"/>
    </row>
    <row r="429" spans="2:15" s="59" customFormat="1" ht="15.75" customHeight="1" x14ac:dyDescent="0.2">
      <c r="B429" s="64"/>
      <c r="C429" s="25"/>
      <c r="D429" s="26"/>
      <c r="E429" s="26"/>
      <c r="F429" s="44"/>
      <c r="G429" s="65"/>
      <c r="H429" s="65"/>
      <c r="I429" s="67"/>
      <c r="J429" s="68"/>
      <c r="K429" s="73"/>
      <c r="L429" s="96"/>
      <c r="M429" s="93"/>
      <c r="N429" s="23"/>
      <c r="O429" s="58"/>
    </row>
    <row r="430" spans="2:15" s="59" customFormat="1" ht="15.75" customHeight="1" x14ac:dyDescent="0.2">
      <c r="B430" s="64"/>
      <c r="C430" s="25"/>
      <c r="D430" s="26"/>
      <c r="E430" s="26"/>
      <c r="F430" s="44"/>
      <c r="G430" s="65"/>
      <c r="H430" s="65"/>
      <c r="I430" s="67"/>
      <c r="J430" s="68"/>
      <c r="K430" s="73"/>
      <c r="L430" s="96"/>
      <c r="M430" s="93"/>
      <c r="N430" s="23"/>
      <c r="O430" s="58"/>
    </row>
    <row r="431" spans="2:15" s="59" customFormat="1" ht="15.75" customHeight="1" x14ac:dyDescent="0.2">
      <c r="B431" s="64"/>
      <c r="C431" s="25"/>
      <c r="D431" s="26"/>
      <c r="E431" s="26"/>
      <c r="F431" s="44"/>
      <c r="G431" s="65"/>
      <c r="H431" s="65"/>
      <c r="I431" s="67"/>
      <c r="J431" s="68"/>
      <c r="K431" s="73"/>
      <c r="L431" s="96"/>
      <c r="M431" s="93"/>
      <c r="N431" s="23"/>
      <c r="O431" s="58"/>
    </row>
    <row r="432" spans="2:15" s="59" customFormat="1" ht="15.75" customHeight="1" x14ac:dyDescent="0.2">
      <c r="B432" s="64"/>
      <c r="C432" s="25"/>
      <c r="D432" s="26"/>
      <c r="E432" s="26"/>
      <c r="F432" s="44"/>
      <c r="G432" s="65"/>
      <c r="H432" s="65"/>
      <c r="I432" s="67"/>
      <c r="J432" s="68"/>
      <c r="K432" s="73"/>
      <c r="L432" s="96"/>
      <c r="M432" s="93"/>
      <c r="N432" s="23"/>
      <c r="O432" s="58"/>
    </row>
    <row r="433" spans="2:15" s="59" customFormat="1" ht="15.75" customHeight="1" x14ac:dyDescent="0.2">
      <c r="B433" s="64"/>
      <c r="C433" s="25"/>
      <c r="D433" s="26"/>
      <c r="E433" s="26"/>
      <c r="F433" s="44"/>
      <c r="G433" s="65"/>
      <c r="H433" s="65"/>
      <c r="I433" s="67"/>
      <c r="J433" s="68"/>
      <c r="K433" s="73"/>
      <c r="L433" s="96"/>
      <c r="M433" s="93"/>
      <c r="N433" s="23"/>
      <c r="O433" s="58"/>
    </row>
    <row r="434" spans="2:15" s="59" customFormat="1" ht="15.75" customHeight="1" x14ac:dyDescent="0.2">
      <c r="B434" s="64"/>
      <c r="C434" s="25"/>
      <c r="D434" s="26"/>
      <c r="E434" s="26"/>
      <c r="F434" s="44"/>
      <c r="G434" s="65"/>
      <c r="H434" s="65"/>
      <c r="I434" s="67"/>
      <c r="J434" s="68"/>
      <c r="K434" s="73"/>
      <c r="L434" s="96"/>
      <c r="M434" s="93"/>
      <c r="N434" s="23"/>
      <c r="O434" s="58"/>
    </row>
    <row r="435" spans="2:15" s="59" customFormat="1" ht="15.75" customHeight="1" x14ac:dyDescent="0.2">
      <c r="B435" s="64"/>
      <c r="C435" s="25"/>
      <c r="D435" s="26"/>
      <c r="E435" s="26"/>
      <c r="F435" s="44"/>
      <c r="G435" s="65"/>
      <c r="H435" s="65"/>
      <c r="I435" s="67"/>
      <c r="J435" s="68"/>
      <c r="K435" s="73"/>
      <c r="L435" s="96"/>
      <c r="M435" s="93"/>
      <c r="N435" s="23"/>
      <c r="O435" s="58"/>
    </row>
    <row r="436" spans="2:15" s="59" customFormat="1" ht="15.75" customHeight="1" x14ac:dyDescent="0.2">
      <c r="B436" s="64"/>
      <c r="C436" s="25"/>
      <c r="D436" s="26"/>
      <c r="E436" s="26"/>
      <c r="F436" s="44"/>
      <c r="G436" s="65"/>
      <c r="H436" s="65"/>
      <c r="I436" s="67"/>
      <c r="J436" s="68"/>
      <c r="K436" s="73"/>
      <c r="L436" s="96"/>
      <c r="M436" s="93"/>
      <c r="N436" s="23"/>
      <c r="O436" s="58"/>
    </row>
    <row r="437" spans="2:15" s="59" customFormat="1" ht="15.75" customHeight="1" x14ac:dyDescent="0.2">
      <c r="B437" s="64"/>
      <c r="C437" s="25"/>
      <c r="D437" s="26"/>
      <c r="E437" s="26"/>
      <c r="F437" s="44"/>
      <c r="G437" s="65"/>
      <c r="H437" s="65"/>
      <c r="I437" s="67"/>
      <c r="J437" s="68"/>
      <c r="K437" s="73"/>
      <c r="L437" s="96"/>
      <c r="M437" s="93"/>
      <c r="N437" s="23"/>
      <c r="O437" s="58"/>
    </row>
    <row r="438" spans="2:15" s="59" customFormat="1" ht="15.75" customHeight="1" x14ac:dyDescent="0.2">
      <c r="B438" s="64"/>
      <c r="C438" s="25"/>
      <c r="D438" s="26"/>
      <c r="E438" s="26"/>
      <c r="F438" s="44"/>
      <c r="G438" s="65"/>
      <c r="H438" s="65"/>
      <c r="I438" s="67"/>
      <c r="J438" s="68"/>
      <c r="K438" s="73"/>
      <c r="L438" s="96"/>
      <c r="M438" s="93"/>
      <c r="N438" s="23"/>
      <c r="O438" s="58"/>
    </row>
    <row r="439" spans="2:15" s="59" customFormat="1" ht="15.75" customHeight="1" x14ac:dyDescent="0.2">
      <c r="B439" s="64"/>
      <c r="C439" s="25"/>
      <c r="D439" s="26"/>
      <c r="E439" s="26"/>
      <c r="F439" s="44"/>
      <c r="G439" s="65"/>
      <c r="H439" s="65"/>
      <c r="I439" s="67"/>
      <c r="J439" s="68"/>
      <c r="K439" s="73"/>
      <c r="L439" s="96"/>
      <c r="M439" s="93"/>
      <c r="N439" s="23"/>
      <c r="O439" s="58"/>
    </row>
    <row r="440" spans="2:15" s="59" customFormat="1" ht="15.75" customHeight="1" x14ac:dyDescent="0.2">
      <c r="B440" s="64"/>
      <c r="C440" s="25"/>
      <c r="D440" s="26"/>
      <c r="E440" s="26"/>
      <c r="F440" s="44"/>
      <c r="G440" s="65"/>
      <c r="H440" s="65"/>
      <c r="I440" s="67"/>
      <c r="J440" s="68"/>
      <c r="K440" s="73"/>
      <c r="L440" s="96"/>
      <c r="M440" s="93"/>
      <c r="N440" s="23"/>
      <c r="O440" s="58"/>
    </row>
    <row r="441" spans="2:15" s="59" customFormat="1" ht="15.75" customHeight="1" x14ac:dyDescent="0.2">
      <c r="B441" s="64"/>
      <c r="C441" s="25"/>
      <c r="D441" s="26"/>
      <c r="E441" s="26"/>
      <c r="F441" s="44"/>
      <c r="G441" s="65"/>
      <c r="H441" s="65"/>
      <c r="I441" s="67"/>
      <c r="J441" s="68"/>
      <c r="K441" s="73"/>
      <c r="L441" s="96"/>
      <c r="M441" s="93"/>
      <c r="N441" s="23"/>
      <c r="O441" s="58"/>
    </row>
    <row r="442" spans="2:15" s="59" customFormat="1" ht="15.75" customHeight="1" x14ac:dyDescent="0.2">
      <c r="B442" s="64"/>
      <c r="C442" s="25"/>
      <c r="D442" s="26"/>
      <c r="E442" s="26"/>
      <c r="F442" s="44"/>
      <c r="G442" s="65"/>
      <c r="H442" s="65"/>
      <c r="I442" s="67"/>
      <c r="J442" s="68"/>
      <c r="K442" s="73"/>
      <c r="L442" s="96"/>
      <c r="M442" s="93"/>
      <c r="N442" s="23"/>
      <c r="O442" s="58"/>
    </row>
    <row r="443" spans="2:15" s="59" customFormat="1" ht="15.75" customHeight="1" x14ac:dyDescent="0.2">
      <c r="B443" s="64"/>
      <c r="C443" s="25"/>
      <c r="D443" s="26"/>
      <c r="E443" s="26"/>
      <c r="F443" s="44"/>
      <c r="G443" s="65"/>
      <c r="H443" s="65"/>
      <c r="I443" s="67"/>
      <c r="J443" s="68"/>
      <c r="K443" s="73"/>
      <c r="L443" s="96"/>
      <c r="M443" s="93"/>
      <c r="N443" s="23"/>
      <c r="O443" s="58"/>
    </row>
    <row r="444" spans="2:15" s="59" customFormat="1" ht="15.75" customHeight="1" x14ac:dyDescent="0.2">
      <c r="B444" s="64"/>
      <c r="C444" s="25"/>
      <c r="D444" s="26"/>
      <c r="E444" s="26"/>
      <c r="F444" s="44"/>
      <c r="G444" s="65"/>
      <c r="H444" s="65"/>
      <c r="I444" s="67"/>
      <c r="J444" s="68"/>
      <c r="K444" s="73"/>
      <c r="L444" s="96"/>
      <c r="M444" s="93"/>
      <c r="N444" s="23"/>
      <c r="O444" s="58"/>
    </row>
    <row r="445" spans="2:15" s="59" customFormat="1" ht="15.75" customHeight="1" x14ac:dyDescent="0.2">
      <c r="B445" s="64"/>
      <c r="C445" s="25"/>
      <c r="D445" s="26"/>
      <c r="E445" s="26"/>
      <c r="F445" s="44"/>
      <c r="G445" s="65"/>
      <c r="H445" s="65"/>
      <c r="I445" s="67"/>
      <c r="J445" s="68"/>
      <c r="K445" s="73"/>
      <c r="L445" s="96"/>
      <c r="M445" s="93"/>
      <c r="N445" s="23"/>
      <c r="O445" s="58"/>
    </row>
    <row r="446" spans="2:15" s="59" customFormat="1" ht="15.75" customHeight="1" x14ac:dyDescent="0.2">
      <c r="B446" s="64"/>
      <c r="C446" s="25"/>
      <c r="D446" s="26"/>
      <c r="E446" s="26"/>
      <c r="F446" s="44"/>
      <c r="G446" s="65"/>
      <c r="H446" s="65"/>
      <c r="I446" s="67"/>
      <c r="J446" s="68"/>
      <c r="K446" s="73"/>
      <c r="L446" s="96"/>
      <c r="M446" s="93"/>
      <c r="N446" s="23"/>
      <c r="O446" s="58"/>
    </row>
    <row r="447" spans="2:15" s="59" customFormat="1" ht="15.75" customHeight="1" x14ac:dyDescent="0.2">
      <c r="B447" s="64"/>
      <c r="C447" s="25"/>
      <c r="D447" s="26"/>
      <c r="E447" s="26"/>
      <c r="F447" s="44"/>
      <c r="G447" s="65"/>
      <c r="H447" s="65"/>
      <c r="I447" s="67"/>
      <c r="J447" s="68"/>
      <c r="K447" s="73"/>
      <c r="L447" s="96"/>
      <c r="M447" s="93"/>
      <c r="N447" s="23"/>
      <c r="O447" s="58"/>
    </row>
    <row r="448" spans="2:15" s="59" customFormat="1" ht="15.75" customHeight="1" x14ac:dyDescent="0.2">
      <c r="B448" s="64"/>
      <c r="C448" s="25"/>
      <c r="D448" s="26"/>
      <c r="E448" s="26"/>
      <c r="F448" s="44"/>
      <c r="G448" s="65"/>
      <c r="H448" s="65"/>
      <c r="I448" s="67"/>
      <c r="J448" s="68"/>
      <c r="K448" s="73"/>
      <c r="L448" s="96"/>
      <c r="M448" s="93"/>
      <c r="N448" s="23"/>
      <c r="O448" s="58"/>
    </row>
    <row r="449" spans="2:17" s="59" customFormat="1" ht="15.75" customHeight="1" x14ac:dyDescent="0.2">
      <c r="B449" s="64"/>
      <c r="C449" s="25"/>
      <c r="D449" s="26"/>
      <c r="E449" s="26"/>
      <c r="F449" s="44"/>
      <c r="G449" s="65"/>
      <c r="H449" s="65"/>
      <c r="I449" s="67"/>
      <c r="J449" s="68"/>
      <c r="K449" s="73"/>
      <c r="L449" s="96"/>
      <c r="M449" s="93"/>
      <c r="N449" s="23"/>
      <c r="O449" s="58"/>
    </row>
    <row r="450" spans="2:17" s="59" customFormat="1" ht="15.75" customHeight="1" x14ac:dyDescent="0.2">
      <c r="B450" s="64"/>
      <c r="C450" s="25"/>
      <c r="D450" s="26"/>
      <c r="E450" s="26"/>
      <c r="F450" s="44"/>
      <c r="G450" s="65"/>
      <c r="H450" s="65"/>
      <c r="I450" s="67"/>
      <c r="J450" s="68"/>
      <c r="K450" s="73"/>
      <c r="L450" s="96"/>
      <c r="M450" s="93"/>
      <c r="N450" s="23"/>
      <c r="O450" s="58"/>
    </row>
    <row r="451" spans="2:17" s="59" customFormat="1" ht="15.75" customHeight="1" x14ac:dyDescent="0.2">
      <c r="B451" s="64"/>
      <c r="C451" s="25"/>
      <c r="D451" s="26"/>
      <c r="E451" s="26"/>
      <c r="F451" s="44"/>
      <c r="G451" s="65"/>
      <c r="H451" s="65"/>
      <c r="I451" s="67"/>
      <c r="J451" s="68"/>
      <c r="K451" s="73"/>
      <c r="L451" s="96"/>
      <c r="M451" s="93"/>
      <c r="N451" s="23"/>
      <c r="O451" s="58"/>
    </row>
    <row r="452" spans="2:17" s="59" customFormat="1" ht="15.75" customHeight="1" x14ac:dyDescent="0.2">
      <c r="B452" s="64"/>
      <c r="C452" s="25"/>
      <c r="D452" s="26"/>
      <c r="E452" s="26"/>
      <c r="F452" s="44"/>
      <c r="G452" s="65"/>
      <c r="H452" s="65"/>
      <c r="I452" s="67"/>
      <c r="J452" s="68"/>
      <c r="K452" s="73"/>
      <c r="L452" s="96"/>
      <c r="M452" s="93"/>
      <c r="N452" s="23"/>
      <c r="O452" s="58"/>
    </row>
    <row r="453" spans="2:17" s="59" customFormat="1" ht="15.75" customHeight="1" x14ac:dyDescent="0.2">
      <c r="B453" s="64"/>
      <c r="C453" s="25"/>
      <c r="D453" s="26"/>
      <c r="E453" s="26"/>
      <c r="F453" s="44"/>
      <c r="G453" s="65"/>
      <c r="H453" s="65"/>
      <c r="I453" s="67"/>
      <c r="J453" s="68"/>
      <c r="K453" s="73"/>
      <c r="L453" s="96"/>
      <c r="M453" s="93"/>
      <c r="N453" s="23"/>
      <c r="O453" s="58"/>
    </row>
    <row r="454" spans="2:17" s="59" customFormat="1" ht="15.75" customHeight="1" x14ac:dyDescent="0.2">
      <c r="B454" s="64"/>
      <c r="C454" s="25"/>
      <c r="D454" s="26"/>
      <c r="E454" s="26"/>
      <c r="F454" s="44"/>
      <c r="G454" s="65"/>
      <c r="H454" s="65"/>
      <c r="I454" s="67"/>
      <c r="J454" s="68"/>
      <c r="K454" s="73"/>
      <c r="L454" s="96"/>
      <c r="M454" s="93"/>
      <c r="N454" s="23"/>
      <c r="O454" s="58"/>
    </row>
    <row r="455" spans="2:17" s="59" customFormat="1" ht="15.75" customHeight="1" x14ac:dyDescent="0.2">
      <c r="B455" s="64"/>
      <c r="C455" s="25"/>
      <c r="D455" s="26"/>
      <c r="E455" s="26"/>
      <c r="F455" s="44"/>
      <c r="G455" s="65"/>
      <c r="H455" s="65"/>
      <c r="I455" s="67"/>
      <c r="J455" s="68"/>
      <c r="K455" s="73"/>
      <c r="L455" s="96"/>
      <c r="M455" s="93"/>
      <c r="N455" s="23"/>
      <c r="O455" s="58"/>
    </row>
    <row r="456" spans="2:17" s="59" customFormat="1" ht="15.75" customHeight="1" x14ac:dyDescent="0.2">
      <c r="B456" s="64"/>
      <c r="C456" s="25"/>
      <c r="D456" s="26"/>
      <c r="E456" s="26"/>
      <c r="F456" s="44"/>
      <c r="G456" s="65"/>
      <c r="H456" s="65"/>
      <c r="I456" s="67"/>
      <c r="J456" s="68"/>
      <c r="K456" s="73"/>
      <c r="L456" s="96"/>
      <c r="M456" s="93"/>
      <c r="N456" s="23"/>
      <c r="O456" s="58"/>
    </row>
    <row r="457" spans="2:17" s="59" customFormat="1" ht="15.75" customHeight="1" x14ac:dyDescent="0.2">
      <c r="B457" s="77"/>
      <c r="C457" s="78"/>
      <c r="D457" s="76"/>
      <c r="E457" s="76"/>
      <c r="F457" s="75"/>
      <c r="G457" s="77"/>
      <c r="H457" s="81"/>
      <c r="I457" s="76"/>
      <c r="J457" s="76"/>
      <c r="K457" s="75"/>
      <c r="L457" s="97"/>
      <c r="M457" s="102"/>
      <c r="N457" s="76"/>
      <c r="O457" s="77"/>
      <c r="P457" s="77"/>
      <c r="Q457" s="77"/>
    </row>
    <row r="458" spans="2:17" s="70" customFormat="1" ht="15.95" customHeight="1" x14ac:dyDescent="0.2">
      <c r="B458" s="75"/>
      <c r="C458" s="74"/>
      <c r="D458" s="77"/>
      <c r="E458" s="77"/>
      <c r="F458" s="75"/>
      <c r="G458" s="77"/>
      <c r="H458" s="81"/>
      <c r="I458" s="77"/>
      <c r="J458" s="77"/>
      <c r="K458" s="75"/>
      <c r="L458" s="97"/>
      <c r="M458" s="102"/>
      <c r="N458" s="77"/>
      <c r="O458" s="77"/>
      <c r="P458" s="77"/>
      <c r="Q458" s="77"/>
    </row>
    <row r="459" spans="2:17" s="70" customFormat="1" ht="15.95" customHeight="1" x14ac:dyDescent="0.2">
      <c r="B459" s="75"/>
      <c r="C459" s="74"/>
      <c r="D459" s="77"/>
      <c r="E459" s="77"/>
      <c r="F459" s="75"/>
      <c r="G459" s="77"/>
      <c r="H459" s="77"/>
      <c r="I459" s="77"/>
      <c r="J459" s="77"/>
      <c r="K459" s="75"/>
      <c r="L459" s="75"/>
      <c r="M459" s="97"/>
      <c r="N459" s="77"/>
      <c r="O459" s="77"/>
      <c r="P459" s="77"/>
      <c r="Q459" s="77"/>
    </row>
    <row r="460" spans="2:17" s="71" customFormat="1" ht="15" customHeight="1" x14ac:dyDescent="0.2">
      <c r="B460" s="79"/>
      <c r="C460" s="72"/>
      <c r="D460" s="77"/>
      <c r="E460" s="77"/>
      <c r="F460" s="77"/>
      <c r="G460" s="77"/>
      <c r="H460" s="81"/>
      <c r="I460" s="80"/>
      <c r="J460" s="77"/>
      <c r="K460" s="75"/>
      <c r="L460" s="75"/>
      <c r="M460" s="98"/>
      <c r="N460" s="80"/>
      <c r="O460" s="80"/>
      <c r="P460" s="80"/>
      <c r="Q460" s="80"/>
    </row>
    <row r="461" spans="2:17" s="71" customFormat="1" ht="15" x14ac:dyDescent="0.2">
      <c r="B461" s="80"/>
      <c r="C461" s="72"/>
      <c r="E461" s="72"/>
      <c r="F461" s="72"/>
      <c r="G461" s="72"/>
      <c r="H461" s="81"/>
      <c r="I461" s="80"/>
      <c r="J461" s="80"/>
      <c r="K461" s="75"/>
      <c r="L461" s="75"/>
      <c r="M461" s="102"/>
      <c r="N461" s="80"/>
      <c r="O461" s="80"/>
      <c r="P461" s="80"/>
      <c r="Q461" s="80"/>
    </row>
    <row r="462" spans="2:17" s="71" customFormat="1" ht="15" x14ac:dyDescent="0.2">
      <c r="B462" s="80"/>
      <c r="C462" s="72"/>
      <c r="D462" s="86"/>
      <c r="E462" s="87"/>
      <c r="F462" s="87"/>
      <c r="G462" s="83"/>
      <c r="H462" s="83"/>
      <c r="I462" s="83"/>
      <c r="J462" s="12"/>
      <c r="K462" s="84"/>
      <c r="L462" s="85"/>
      <c r="M462" s="62"/>
      <c r="N462" s="80"/>
      <c r="O462" s="80"/>
      <c r="P462" s="80"/>
      <c r="Q462" s="80"/>
    </row>
    <row r="463" spans="2:17" s="71" customFormat="1" ht="15" x14ac:dyDescent="0.2">
      <c r="B463" s="80"/>
      <c r="C463" s="72"/>
      <c r="D463" s="12"/>
      <c r="E463" s="87"/>
      <c r="F463" s="87"/>
      <c r="G463" s="83"/>
      <c r="H463" s="83"/>
      <c r="I463" s="83"/>
      <c r="J463" s="12"/>
      <c r="K463" s="84"/>
      <c r="L463" s="85"/>
      <c r="M463" s="62"/>
      <c r="N463" s="80"/>
      <c r="O463" s="80"/>
      <c r="P463" s="80"/>
      <c r="Q463" s="80"/>
    </row>
    <row r="464" spans="2:17" s="71" customFormat="1" ht="15" x14ac:dyDescent="0.2">
      <c r="B464" s="80"/>
      <c r="C464" s="72"/>
      <c r="D464" s="12"/>
      <c r="E464" s="87"/>
      <c r="F464" s="87"/>
      <c r="G464" s="83"/>
      <c r="H464" s="83"/>
      <c r="I464" s="83"/>
      <c r="J464" s="12"/>
      <c r="K464" s="84"/>
      <c r="L464" s="85"/>
      <c r="M464" s="62"/>
      <c r="N464" s="80"/>
      <c r="O464" s="80"/>
      <c r="P464" s="80"/>
      <c r="Q464" s="80"/>
    </row>
    <row r="465" spans="2:17" s="71" customFormat="1" ht="15" x14ac:dyDescent="0.2">
      <c r="B465" s="80"/>
      <c r="C465" s="80"/>
      <c r="D465" s="12"/>
      <c r="E465" s="87"/>
      <c r="F465" s="87"/>
      <c r="G465" s="83"/>
      <c r="H465" s="83"/>
      <c r="I465" s="83"/>
      <c r="J465" s="12"/>
      <c r="K465" s="84"/>
      <c r="L465" s="85"/>
      <c r="M465" s="62"/>
      <c r="N465" s="80"/>
      <c r="O465" s="80"/>
      <c r="P465" s="80"/>
      <c r="Q465" s="80"/>
    </row>
    <row r="466" spans="2:17" ht="15" x14ac:dyDescent="0.2">
      <c r="B466" s="80"/>
      <c r="C466" s="80"/>
      <c r="D466" s="12"/>
      <c r="E466" s="87"/>
      <c r="F466" s="87"/>
      <c r="G466" s="83"/>
      <c r="H466" s="83"/>
      <c r="I466" s="83"/>
      <c r="J466" s="12"/>
      <c r="K466" s="84"/>
      <c r="L466" s="85"/>
      <c r="M466" s="62"/>
      <c r="N466" s="80"/>
      <c r="O466" s="80"/>
      <c r="P466" s="80"/>
      <c r="Q466" s="80"/>
    </row>
    <row r="467" spans="2:17" ht="15" x14ac:dyDescent="0.2">
      <c r="B467" s="80"/>
      <c r="C467" s="80"/>
      <c r="D467" s="12"/>
      <c r="E467" s="87"/>
      <c r="F467" s="87"/>
      <c r="G467" s="83"/>
      <c r="H467" s="83"/>
      <c r="I467" s="83"/>
      <c r="J467" s="12"/>
      <c r="K467" s="84"/>
      <c r="L467" s="85"/>
      <c r="M467" s="62"/>
      <c r="N467" s="80"/>
      <c r="O467" s="80"/>
      <c r="P467" s="80"/>
      <c r="Q467" s="80"/>
    </row>
    <row r="468" spans="2:17" ht="15" x14ac:dyDescent="0.2">
      <c r="B468" s="80"/>
      <c r="C468" s="80"/>
      <c r="D468" s="12"/>
      <c r="E468" s="87"/>
      <c r="F468" s="87"/>
      <c r="G468" s="83"/>
      <c r="H468" s="83"/>
      <c r="I468" s="83"/>
      <c r="J468" s="12"/>
      <c r="K468" s="84"/>
      <c r="L468" s="85"/>
      <c r="M468" s="62"/>
      <c r="N468" s="80"/>
      <c r="O468" s="80"/>
      <c r="P468" s="80"/>
      <c r="Q468" s="80"/>
    </row>
    <row r="469" spans="2:17" ht="15" x14ac:dyDescent="0.2">
      <c r="B469" s="80"/>
      <c r="C469" s="80"/>
      <c r="D469" s="12"/>
      <c r="E469" s="87"/>
      <c r="F469" s="87"/>
      <c r="G469" s="83"/>
      <c r="H469" s="83"/>
      <c r="I469" s="83"/>
      <c r="J469" s="12"/>
      <c r="K469" s="84"/>
      <c r="L469" s="85"/>
      <c r="M469" s="62"/>
      <c r="N469" s="80"/>
      <c r="O469" s="80"/>
      <c r="P469" s="80"/>
      <c r="Q469" s="80"/>
    </row>
    <row r="470" spans="2:17" ht="15" x14ac:dyDescent="0.2">
      <c r="B470" s="80"/>
      <c r="C470" s="80"/>
      <c r="D470" s="12"/>
      <c r="E470" s="87"/>
      <c r="F470" s="87"/>
      <c r="G470" s="83"/>
      <c r="H470" s="83"/>
      <c r="I470" s="83"/>
      <c r="J470" s="12"/>
      <c r="K470" s="84"/>
      <c r="L470" s="85"/>
      <c r="M470" s="62"/>
      <c r="N470" s="80"/>
      <c r="O470" s="80"/>
      <c r="P470" s="80"/>
      <c r="Q470" s="80"/>
    </row>
    <row r="471" spans="2:17" ht="15" x14ac:dyDescent="0.2">
      <c r="B471" s="80"/>
      <c r="C471" s="80"/>
      <c r="D471" s="12"/>
      <c r="E471" s="87"/>
      <c r="F471" s="87"/>
      <c r="G471" s="83"/>
      <c r="H471" s="83"/>
      <c r="I471" s="83"/>
      <c r="J471" s="12"/>
      <c r="K471" s="84"/>
      <c r="L471" s="85"/>
      <c r="M471" s="62"/>
      <c r="N471" s="80"/>
      <c r="O471" s="80"/>
      <c r="P471" s="80"/>
      <c r="Q471" s="80"/>
    </row>
    <row r="472" spans="2:17" ht="15" x14ac:dyDescent="0.2">
      <c r="B472" s="80"/>
      <c r="C472" s="80"/>
      <c r="D472" s="12"/>
      <c r="E472" s="87"/>
      <c r="F472" s="87"/>
      <c r="G472" s="83"/>
      <c r="H472" s="83"/>
      <c r="I472" s="83"/>
      <c r="J472" s="12"/>
      <c r="K472" s="84"/>
      <c r="L472" s="85"/>
      <c r="M472" s="62"/>
      <c r="N472" s="80"/>
      <c r="O472" s="80"/>
      <c r="P472" s="80"/>
      <c r="Q472" s="80"/>
    </row>
    <row r="473" spans="2:17" ht="15" x14ac:dyDescent="0.2">
      <c r="B473" s="80"/>
      <c r="C473" s="80"/>
      <c r="D473" s="12"/>
      <c r="E473" s="87"/>
      <c r="F473" s="87"/>
      <c r="G473" s="83"/>
      <c r="H473" s="83"/>
      <c r="I473" s="83"/>
      <c r="J473" s="12"/>
      <c r="K473" s="84"/>
      <c r="L473" s="85"/>
      <c r="M473" s="62"/>
      <c r="N473" s="80"/>
      <c r="O473" s="80"/>
      <c r="P473" s="80"/>
      <c r="Q473" s="80"/>
    </row>
    <row r="474" spans="2:17" ht="15" x14ac:dyDescent="0.2">
      <c r="B474" s="80"/>
      <c r="C474" s="80"/>
      <c r="D474" s="12"/>
      <c r="E474" s="87"/>
      <c r="F474" s="87"/>
      <c r="G474" s="83"/>
      <c r="H474" s="83"/>
      <c r="I474" s="83"/>
      <c r="J474" s="12"/>
      <c r="K474" s="84"/>
      <c r="L474" s="85"/>
      <c r="M474" s="62"/>
      <c r="N474" s="80"/>
      <c r="O474" s="80"/>
      <c r="P474" s="80"/>
      <c r="Q474" s="80"/>
    </row>
    <row r="475" spans="2:17" ht="15" x14ac:dyDescent="0.2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98"/>
      <c r="M475" s="98"/>
      <c r="N475" s="80"/>
      <c r="O475" s="80"/>
      <c r="P475" s="80"/>
      <c r="Q475" s="80"/>
    </row>
    <row r="476" spans="2:17" ht="15" x14ac:dyDescent="0.2">
      <c r="B476" s="80"/>
      <c r="C476" s="80"/>
      <c r="D476" s="86"/>
      <c r="E476" s="87"/>
      <c r="F476" s="87"/>
      <c r="G476" s="83"/>
      <c r="H476" s="83"/>
      <c r="I476" s="83"/>
      <c r="J476" s="12"/>
      <c r="K476" s="84"/>
      <c r="L476" s="85"/>
      <c r="M476" s="62"/>
      <c r="N476" s="80"/>
      <c r="O476" s="80"/>
      <c r="P476" s="80"/>
      <c r="Q476" s="80"/>
    </row>
    <row r="477" spans="2:17" ht="15" x14ac:dyDescent="0.2">
      <c r="B477" s="80"/>
      <c r="C477" s="80"/>
      <c r="D477" s="12"/>
      <c r="E477" s="87"/>
      <c r="F477" s="87"/>
      <c r="G477" s="83"/>
      <c r="H477" s="83"/>
      <c r="I477" s="83"/>
      <c r="J477" s="12"/>
      <c r="K477" s="84"/>
      <c r="L477" s="85"/>
      <c r="M477" s="62"/>
      <c r="N477" s="80"/>
      <c r="O477" s="80"/>
      <c r="P477" s="80"/>
      <c r="Q477" s="80"/>
    </row>
    <row r="478" spans="2:17" ht="15" x14ac:dyDescent="0.2">
      <c r="B478" s="80"/>
      <c r="C478" s="80"/>
      <c r="D478" s="12"/>
      <c r="E478" s="87"/>
      <c r="F478" s="87"/>
      <c r="G478" s="83"/>
      <c r="H478" s="83"/>
      <c r="I478" s="83"/>
      <c r="J478" s="12"/>
      <c r="K478" s="84"/>
      <c r="L478" s="85"/>
      <c r="M478" s="62"/>
      <c r="N478" s="80"/>
      <c r="O478" s="80"/>
      <c r="P478" s="80"/>
      <c r="Q478" s="80"/>
    </row>
    <row r="479" spans="2:17" ht="15" x14ac:dyDescent="0.2">
      <c r="B479" s="80"/>
      <c r="C479" s="80"/>
      <c r="D479" s="12"/>
      <c r="E479" s="87"/>
      <c r="F479" s="87"/>
      <c r="G479" s="83"/>
      <c r="H479" s="83"/>
      <c r="I479" s="83"/>
      <c r="J479" s="12"/>
      <c r="K479" s="84"/>
      <c r="L479" s="85"/>
      <c r="M479" s="62"/>
      <c r="N479" s="80"/>
      <c r="O479" s="80"/>
      <c r="P479" s="80"/>
      <c r="Q479" s="80"/>
    </row>
    <row r="480" spans="2:17" ht="15" x14ac:dyDescent="0.2">
      <c r="B480" s="80"/>
      <c r="C480" s="80"/>
      <c r="D480" s="12"/>
      <c r="E480" s="87"/>
      <c r="F480" s="87"/>
      <c r="G480" s="83"/>
      <c r="H480" s="83"/>
      <c r="I480" s="83"/>
      <c r="J480" s="12"/>
      <c r="K480" s="84"/>
      <c r="L480" s="85"/>
      <c r="M480" s="62"/>
      <c r="N480" s="80"/>
      <c r="O480" s="80"/>
      <c r="P480" s="80"/>
      <c r="Q480" s="80"/>
    </row>
    <row r="481" spans="2:17" ht="15" x14ac:dyDescent="0.2">
      <c r="B481" s="80"/>
      <c r="C481" s="80"/>
      <c r="D481" s="12"/>
      <c r="E481" s="87"/>
      <c r="F481" s="87"/>
      <c r="G481" s="83"/>
      <c r="H481" s="83"/>
      <c r="I481" s="83"/>
      <c r="J481" s="12"/>
      <c r="K481" s="84"/>
      <c r="L481" s="85"/>
      <c r="M481" s="62"/>
      <c r="N481" s="80"/>
      <c r="O481" s="80"/>
      <c r="P481" s="80"/>
      <c r="Q481" s="80"/>
    </row>
    <row r="482" spans="2:17" ht="15" x14ac:dyDescent="0.2">
      <c r="B482" s="80"/>
      <c r="C482" s="80"/>
      <c r="D482" s="12"/>
      <c r="E482" s="87"/>
      <c r="F482" s="87"/>
      <c r="G482" s="83"/>
      <c r="H482" s="83"/>
      <c r="I482" s="83"/>
      <c r="J482" s="12"/>
      <c r="K482" s="84"/>
      <c r="L482" s="85"/>
      <c r="M482" s="62"/>
      <c r="N482" s="80"/>
      <c r="O482" s="80"/>
      <c r="P482" s="80"/>
      <c r="Q482" s="80"/>
    </row>
    <row r="483" spans="2:17" ht="15" x14ac:dyDescent="0.2">
      <c r="B483" s="80"/>
      <c r="C483" s="80"/>
      <c r="D483" s="12"/>
      <c r="E483" s="87"/>
      <c r="F483" s="87"/>
      <c r="G483" s="83"/>
      <c r="H483" s="83"/>
      <c r="I483" s="83"/>
      <c r="J483" s="12"/>
      <c r="K483" s="84"/>
      <c r="L483" s="85"/>
      <c r="M483" s="62"/>
      <c r="N483" s="80"/>
      <c r="O483" s="80"/>
      <c r="P483" s="80"/>
      <c r="Q483" s="80"/>
    </row>
    <row r="484" spans="2:17" ht="15" x14ac:dyDescent="0.2">
      <c r="B484" s="80"/>
      <c r="C484" s="80"/>
      <c r="D484" s="12"/>
      <c r="E484" s="87"/>
      <c r="F484" s="87"/>
      <c r="G484" s="83"/>
      <c r="H484" s="83"/>
      <c r="I484" s="83"/>
      <c r="J484" s="12"/>
      <c r="K484" s="84"/>
      <c r="L484" s="85"/>
      <c r="M484" s="62"/>
      <c r="N484" s="80"/>
      <c r="O484" s="80"/>
      <c r="P484" s="80"/>
      <c r="Q484" s="80"/>
    </row>
    <row r="485" spans="2:17" ht="15" x14ac:dyDescent="0.2">
      <c r="B485" s="80"/>
      <c r="C485" s="80"/>
      <c r="D485" s="12"/>
      <c r="E485" s="87"/>
      <c r="F485" s="87"/>
      <c r="G485" s="83"/>
      <c r="H485" s="83"/>
      <c r="I485" s="83"/>
      <c r="J485" s="12"/>
      <c r="K485" s="84"/>
      <c r="L485" s="85"/>
      <c r="M485" s="62"/>
      <c r="N485" s="80"/>
      <c r="O485" s="80"/>
      <c r="P485" s="80"/>
      <c r="Q485" s="80"/>
    </row>
    <row r="486" spans="2:17" ht="15" x14ac:dyDescent="0.2">
      <c r="B486" s="80"/>
      <c r="C486" s="80"/>
      <c r="D486" s="12"/>
      <c r="E486" s="87"/>
      <c r="F486" s="87"/>
      <c r="G486" s="83"/>
      <c r="H486" s="83"/>
      <c r="I486" s="83"/>
      <c r="J486" s="12"/>
      <c r="K486" s="84"/>
      <c r="L486" s="85"/>
      <c r="M486" s="62"/>
      <c r="N486" s="80"/>
      <c r="O486" s="80"/>
      <c r="P486" s="80"/>
      <c r="Q486" s="80"/>
    </row>
    <row r="487" spans="2:17" ht="15" x14ac:dyDescent="0.2">
      <c r="B487" s="80"/>
      <c r="C487" s="80"/>
      <c r="D487" s="12"/>
      <c r="E487" s="87"/>
      <c r="F487" s="87"/>
      <c r="G487" s="83"/>
      <c r="H487" s="83"/>
      <c r="I487" s="83"/>
      <c r="J487" s="12"/>
      <c r="K487" s="84"/>
      <c r="L487" s="85"/>
      <c r="M487" s="62"/>
      <c r="N487" s="80"/>
      <c r="O487" s="80"/>
      <c r="P487" s="80"/>
      <c r="Q487" s="80"/>
    </row>
    <row r="488" spans="2:17" ht="15" x14ac:dyDescent="0.2">
      <c r="B488" s="80"/>
      <c r="C488" s="80"/>
      <c r="D488" s="12"/>
      <c r="E488" s="87"/>
      <c r="F488" s="87"/>
      <c r="G488" s="83"/>
      <c r="H488" s="83"/>
      <c r="I488" s="83"/>
      <c r="J488" s="12"/>
      <c r="K488" s="84"/>
      <c r="L488" s="85"/>
      <c r="M488" s="62"/>
      <c r="N488" s="80"/>
      <c r="O488" s="80"/>
      <c r="P488" s="80"/>
      <c r="Q488" s="80"/>
    </row>
    <row r="489" spans="2:17" ht="15" x14ac:dyDescent="0.2">
      <c r="B489" s="80"/>
      <c r="C489" s="80"/>
      <c r="D489" s="80"/>
      <c r="E489" s="87"/>
      <c r="F489" s="87"/>
      <c r="G489" s="83"/>
      <c r="H489" s="83"/>
      <c r="I489" s="83"/>
      <c r="J489" s="12"/>
      <c r="K489" s="84"/>
      <c r="L489" s="62"/>
      <c r="M489" s="62"/>
      <c r="N489" s="80"/>
      <c r="O489" s="80"/>
      <c r="P489" s="80"/>
      <c r="Q489" s="80"/>
    </row>
    <row r="490" spans="2:17" ht="15" x14ac:dyDescent="0.2">
      <c r="B490" s="80"/>
      <c r="C490" s="80"/>
      <c r="D490" s="86"/>
      <c r="E490" s="87"/>
      <c r="F490" s="87"/>
      <c r="G490" s="83"/>
      <c r="H490" s="83"/>
      <c r="I490" s="83"/>
      <c r="J490" s="12"/>
      <c r="K490" s="84"/>
      <c r="L490" s="85"/>
      <c r="M490" s="62"/>
      <c r="N490" s="80"/>
      <c r="O490" s="80"/>
      <c r="P490" s="80"/>
      <c r="Q490" s="80"/>
    </row>
    <row r="491" spans="2:17" ht="15" x14ac:dyDescent="0.2">
      <c r="B491" s="80"/>
      <c r="C491" s="80"/>
      <c r="D491" s="12"/>
      <c r="E491" s="87"/>
      <c r="F491" s="87"/>
      <c r="G491" s="83"/>
      <c r="H491" s="83"/>
      <c r="I491" s="83"/>
      <c r="J491" s="12"/>
      <c r="K491" s="84"/>
      <c r="L491" s="85"/>
      <c r="M491" s="62"/>
      <c r="N491" s="80"/>
      <c r="O491" s="80"/>
      <c r="P491" s="80"/>
      <c r="Q491" s="80"/>
    </row>
    <row r="492" spans="2:17" ht="15" x14ac:dyDescent="0.2">
      <c r="B492" s="80"/>
      <c r="C492" s="80"/>
      <c r="D492" s="12"/>
      <c r="E492" s="87"/>
      <c r="F492" s="87"/>
      <c r="G492" s="83"/>
      <c r="H492" s="83"/>
      <c r="I492" s="83"/>
      <c r="J492" s="12"/>
      <c r="K492" s="84"/>
      <c r="L492" s="85"/>
      <c r="M492" s="62"/>
      <c r="N492" s="80"/>
      <c r="O492" s="80"/>
      <c r="P492" s="80"/>
      <c r="Q492" s="80"/>
    </row>
    <row r="493" spans="2:17" ht="15" x14ac:dyDescent="0.2">
      <c r="B493" s="80"/>
      <c r="C493" s="80"/>
      <c r="D493" s="12"/>
      <c r="E493" s="87"/>
      <c r="F493" s="87"/>
      <c r="G493" s="83"/>
      <c r="H493" s="83"/>
      <c r="I493" s="83"/>
      <c r="J493" s="12"/>
      <c r="K493" s="84"/>
      <c r="L493" s="85"/>
      <c r="M493" s="62"/>
      <c r="N493" s="80"/>
      <c r="O493" s="80"/>
      <c r="P493" s="80"/>
      <c r="Q493" s="80"/>
    </row>
    <row r="494" spans="2:17" ht="15" x14ac:dyDescent="0.2">
      <c r="B494" s="80"/>
      <c r="C494" s="80"/>
      <c r="D494" s="12"/>
      <c r="E494" s="87"/>
      <c r="F494" s="87"/>
      <c r="G494" s="83"/>
      <c r="H494" s="83"/>
      <c r="I494" s="83"/>
      <c r="J494" s="12"/>
      <c r="K494" s="84"/>
      <c r="L494" s="85"/>
      <c r="M494" s="62"/>
      <c r="N494" s="80"/>
      <c r="O494" s="80"/>
      <c r="P494" s="80"/>
      <c r="Q494" s="80"/>
    </row>
    <row r="495" spans="2:17" ht="15" x14ac:dyDescent="0.2">
      <c r="B495" s="80"/>
      <c r="C495" s="80"/>
      <c r="D495" s="12"/>
      <c r="E495" s="87"/>
      <c r="F495" s="87"/>
      <c r="G495" s="83"/>
      <c r="H495" s="83"/>
      <c r="I495" s="83"/>
      <c r="J495" s="12"/>
      <c r="K495" s="84"/>
      <c r="L495" s="85"/>
      <c r="M495" s="62"/>
      <c r="N495" s="80"/>
      <c r="O495" s="80"/>
      <c r="P495" s="80"/>
      <c r="Q495" s="80"/>
    </row>
    <row r="496" spans="2:17" ht="15" x14ac:dyDescent="0.2">
      <c r="B496" s="80"/>
      <c r="C496" s="80"/>
      <c r="D496" s="12"/>
      <c r="E496" s="87"/>
      <c r="F496" s="87"/>
      <c r="G496" s="83"/>
      <c r="H496" s="83"/>
      <c r="I496" s="83"/>
      <c r="J496" s="12"/>
      <c r="K496" s="84"/>
      <c r="L496" s="85"/>
      <c r="M496" s="62"/>
      <c r="N496" s="80"/>
      <c r="O496" s="80"/>
      <c r="P496" s="80"/>
      <c r="Q496" s="80"/>
    </row>
    <row r="497" spans="2:17" ht="15" x14ac:dyDescent="0.2">
      <c r="B497" s="80"/>
      <c r="C497" s="80"/>
      <c r="D497" s="12"/>
      <c r="E497" s="87"/>
      <c r="F497" s="87"/>
      <c r="G497" s="83"/>
      <c r="H497" s="83"/>
      <c r="I497" s="83"/>
      <c r="J497" s="12"/>
      <c r="K497" s="84"/>
      <c r="L497" s="85"/>
      <c r="M497" s="62"/>
      <c r="N497" s="80"/>
      <c r="O497" s="80"/>
      <c r="P497" s="80"/>
      <c r="Q497" s="80"/>
    </row>
    <row r="498" spans="2:17" ht="15" x14ac:dyDescent="0.2">
      <c r="B498" s="80"/>
      <c r="C498" s="80"/>
      <c r="D498" s="12"/>
      <c r="E498" s="87"/>
      <c r="F498" s="87"/>
      <c r="G498" s="83"/>
      <c r="H498" s="83"/>
      <c r="I498" s="83"/>
      <c r="J498" s="12"/>
      <c r="K498" s="84"/>
      <c r="L498" s="85"/>
      <c r="M498" s="62"/>
      <c r="N498" s="80"/>
      <c r="O498" s="80"/>
      <c r="P498" s="80"/>
      <c r="Q498" s="80"/>
    </row>
    <row r="499" spans="2:17" ht="15" x14ac:dyDescent="0.2">
      <c r="B499" s="80"/>
      <c r="C499" s="80"/>
      <c r="D499" s="12"/>
      <c r="E499" s="87"/>
      <c r="F499" s="87"/>
      <c r="G499" s="83"/>
      <c r="H499" s="83"/>
      <c r="I499" s="83"/>
      <c r="J499" s="12"/>
      <c r="K499" s="84"/>
      <c r="L499" s="85"/>
      <c r="M499" s="62"/>
      <c r="N499" s="80"/>
      <c r="O499" s="80"/>
      <c r="P499" s="80"/>
      <c r="Q499" s="80"/>
    </row>
    <row r="500" spans="2:17" ht="15" x14ac:dyDescent="0.2">
      <c r="B500" s="80"/>
      <c r="C500" s="80"/>
      <c r="D500" s="12"/>
      <c r="E500" s="87"/>
      <c r="F500" s="87"/>
      <c r="G500" s="83"/>
      <c r="H500" s="83"/>
      <c r="I500" s="83"/>
      <c r="J500" s="12"/>
      <c r="K500" s="84"/>
      <c r="L500" s="85"/>
      <c r="M500" s="62"/>
      <c r="N500" s="80"/>
      <c r="O500" s="80"/>
      <c r="P500" s="80"/>
      <c r="Q500" s="80"/>
    </row>
    <row r="501" spans="2:17" ht="15" x14ac:dyDescent="0.2">
      <c r="B501" s="80"/>
      <c r="C501" s="80"/>
      <c r="D501" s="12"/>
      <c r="E501" s="87"/>
      <c r="F501" s="87"/>
      <c r="G501" s="83"/>
      <c r="H501" s="83"/>
      <c r="I501" s="83"/>
      <c r="J501" s="12"/>
      <c r="K501" s="84"/>
      <c r="L501" s="85"/>
      <c r="M501" s="62"/>
      <c r="N501" s="80"/>
      <c r="O501" s="80"/>
      <c r="P501" s="80"/>
      <c r="Q501" s="80"/>
    </row>
    <row r="502" spans="2:17" ht="15" x14ac:dyDescent="0.2">
      <c r="B502" s="80"/>
      <c r="C502" s="80"/>
      <c r="D502" s="12"/>
      <c r="E502" s="87"/>
      <c r="F502" s="87"/>
      <c r="G502" s="83"/>
      <c r="H502" s="83"/>
      <c r="I502" s="83"/>
      <c r="J502" s="12"/>
      <c r="K502" s="84"/>
      <c r="L502" s="85"/>
      <c r="M502" s="62"/>
      <c r="N502" s="80"/>
      <c r="O502" s="80"/>
      <c r="P502" s="80"/>
      <c r="Q502" s="80"/>
    </row>
    <row r="503" spans="2:17" ht="15" x14ac:dyDescent="0.2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98"/>
      <c r="M503" s="98"/>
      <c r="N503" s="80"/>
      <c r="O503" s="80"/>
      <c r="P503" s="80"/>
      <c r="Q503" s="80"/>
    </row>
    <row r="504" spans="2:17" ht="15" x14ac:dyDescent="0.2">
      <c r="B504" s="80"/>
      <c r="C504" s="80"/>
      <c r="D504" s="86"/>
      <c r="E504" s="87"/>
      <c r="F504" s="87"/>
      <c r="G504" s="83"/>
      <c r="H504" s="83"/>
      <c r="I504" s="83"/>
      <c r="J504" s="12"/>
      <c r="K504" s="84"/>
      <c r="L504" s="85"/>
      <c r="M504" s="62"/>
      <c r="N504" s="80"/>
      <c r="O504" s="80"/>
      <c r="P504" s="80"/>
      <c r="Q504" s="80"/>
    </row>
    <row r="505" spans="2:17" ht="15" x14ac:dyDescent="0.2">
      <c r="D505" s="12"/>
      <c r="E505" s="87"/>
      <c r="F505" s="87"/>
      <c r="G505" s="83"/>
      <c r="H505" s="83"/>
      <c r="I505" s="83"/>
      <c r="J505" s="12"/>
      <c r="K505" s="84"/>
      <c r="L505" s="85"/>
      <c r="M505" s="62"/>
    </row>
    <row r="506" spans="2:17" ht="15" x14ac:dyDescent="0.2">
      <c r="D506" s="12"/>
      <c r="E506" s="87"/>
      <c r="F506" s="87"/>
      <c r="G506" s="83"/>
      <c r="H506" s="83"/>
      <c r="I506" s="83"/>
      <c r="J506" s="12"/>
      <c r="K506" s="84"/>
      <c r="L506" s="85"/>
      <c r="M506" s="62"/>
    </row>
    <row r="507" spans="2:17" ht="15" x14ac:dyDescent="0.2">
      <c r="D507" s="12"/>
      <c r="E507" s="87"/>
      <c r="F507" s="87"/>
      <c r="G507" s="83"/>
      <c r="H507" s="83"/>
      <c r="I507" s="83"/>
      <c r="J507" s="12"/>
      <c r="K507" s="84"/>
      <c r="L507" s="85"/>
      <c r="M507" s="62"/>
    </row>
    <row r="508" spans="2:17" ht="15" x14ac:dyDescent="0.2">
      <c r="D508" s="12"/>
      <c r="E508" s="87"/>
      <c r="F508" s="87"/>
      <c r="G508" s="83"/>
      <c r="H508" s="83"/>
      <c r="I508" s="83"/>
      <c r="J508" s="12"/>
      <c r="K508" s="84"/>
      <c r="L508" s="85"/>
      <c r="M508" s="62"/>
    </row>
    <row r="509" spans="2:17" ht="15" x14ac:dyDescent="0.2">
      <c r="D509" s="12"/>
      <c r="E509" s="87"/>
      <c r="F509" s="87"/>
      <c r="G509" s="83"/>
      <c r="H509" s="83"/>
      <c r="I509" s="83"/>
      <c r="J509" s="12"/>
      <c r="K509" s="84"/>
      <c r="L509" s="85"/>
      <c r="M509" s="62"/>
    </row>
    <row r="510" spans="2:17" ht="15" x14ac:dyDescent="0.2">
      <c r="D510" s="12"/>
      <c r="E510" s="87"/>
      <c r="F510" s="87"/>
      <c r="G510" s="83"/>
      <c r="H510" s="83"/>
      <c r="I510" s="83"/>
      <c r="J510" s="12"/>
      <c r="K510" s="84"/>
      <c r="L510" s="85"/>
      <c r="M510" s="62"/>
    </row>
    <row r="511" spans="2:17" ht="15" x14ac:dyDescent="0.2">
      <c r="D511" s="12"/>
      <c r="E511" s="87"/>
      <c r="F511" s="87"/>
      <c r="G511" s="83"/>
      <c r="H511" s="83"/>
      <c r="I511" s="83"/>
      <c r="J511" s="12"/>
      <c r="K511" s="84"/>
      <c r="L511" s="85"/>
      <c r="M511" s="62"/>
    </row>
    <row r="512" spans="2:17" ht="15" x14ac:dyDescent="0.2">
      <c r="D512" s="12"/>
      <c r="E512" s="87"/>
      <c r="F512" s="87"/>
      <c r="G512" s="83"/>
      <c r="H512" s="83"/>
      <c r="I512" s="83"/>
      <c r="J512" s="12"/>
      <c r="K512" s="84"/>
      <c r="L512" s="85"/>
      <c r="M512" s="62"/>
    </row>
    <row r="513" spans="4:13" ht="15" x14ac:dyDescent="0.2">
      <c r="D513" s="12"/>
      <c r="E513" s="87"/>
      <c r="F513" s="87"/>
      <c r="G513" s="83"/>
      <c r="H513" s="83"/>
      <c r="I513" s="83"/>
      <c r="J513" s="12"/>
      <c r="K513" s="84"/>
      <c r="L513" s="85"/>
      <c r="M513" s="62"/>
    </row>
    <row r="514" spans="4:13" ht="15" x14ac:dyDescent="0.2">
      <c r="D514" s="12"/>
      <c r="E514" s="87"/>
      <c r="F514" s="87"/>
      <c r="G514" s="83"/>
      <c r="H514" s="83"/>
      <c r="I514" s="83"/>
      <c r="J514" s="12"/>
      <c r="K514" s="84"/>
      <c r="L514" s="85"/>
      <c r="M514" s="62"/>
    </row>
    <row r="515" spans="4:13" ht="15" x14ac:dyDescent="0.2">
      <c r="D515" s="12"/>
      <c r="E515" s="87"/>
      <c r="F515" s="87"/>
      <c r="G515" s="83"/>
      <c r="H515" s="83"/>
      <c r="I515" s="83"/>
      <c r="J515" s="12"/>
      <c r="K515" s="84"/>
      <c r="L515" s="85"/>
      <c r="M515" s="62"/>
    </row>
    <row r="516" spans="4:13" ht="15" x14ac:dyDescent="0.2">
      <c r="D516" s="12"/>
      <c r="E516" s="87"/>
      <c r="F516" s="87"/>
      <c r="G516" s="83"/>
      <c r="H516" s="83"/>
      <c r="I516" s="83"/>
      <c r="J516" s="12"/>
      <c r="K516" s="84"/>
      <c r="L516" s="85"/>
      <c r="M516" s="62"/>
    </row>
    <row r="518" spans="4:13" ht="15" x14ac:dyDescent="0.2">
      <c r="D518" s="86"/>
      <c r="E518" s="87"/>
      <c r="F518" s="87"/>
      <c r="G518" s="83"/>
      <c r="H518" s="83"/>
      <c r="I518" s="83"/>
      <c r="J518" s="12"/>
      <c r="K518" s="84"/>
      <c r="L518" s="85"/>
      <c r="M518" s="62"/>
    </row>
    <row r="519" spans="4:13" ht="15" x14ac:dyDescent="0.2">
      <c r="D519" s="12"/>
      <c r="E519" s="87"/>
      <c r="F519" s="87"/>
      <c r="G519" s="83"/>
      <c r="H519" s="83"/>
      <c r="I519" s="83"/>
      <c r="J519" s="12"/>
      <c r="K519" s="84"/>
      <c r="L519" s="85"/>
      <c r="M519" s="62"/>
    </row>
    <row r="520" spans="4:13" ht="15" x14ac:dyDescent="0.2">
      <c r="D520" s="12"/>
      <c r="E520" s="87"/>
      <c r="F520" s="87"/>
      <c r="G520" s="83"/>
      <c r="H520" s="83"/>
      <c r="I520" s="83"/>
      <c r="J520" s="12"/>
      <c r="K520" s="84"/>
      <c r="L520" s="85"/>
      <c r="M520" s="62"/>
    </row>
    <row r="521" spans="4:13" ht="15" x14ac:dyDescent="0.2">
      <c r="D521" s="12"/>
      <c r="E521" s="87"/>
      <c r="F521" s="87"/>
      <c r="G521" s="83"/>
      <c r="H521" s="83"/>
      <c r="I521" s="83"/>
      <c r="J521" s="12"/>
      <c r="K521" s="84"/>
      <c r="L521" s="85"/>
      <c r="M521" s="62"/>
    </row>
    <row r="522" spans="4:13" ht="15" x14ac:dyDescent="0.2">
      <c r="D522" s="12"/>
      <c r="E522" s="87"/>
      <c r="F522" s="87"/>
      <c r="G522" s="83"/>
      <c r="H522" s="83"/>
      <c r="I522" s="83"/>
      <c r="J522" s="12"/>
      <c r="K522" s="84"/>
      <c r="L522" s="85"/>
      <c r="M522" s="62"/>
    </row>
    <row r="523" spans="4:13" ht="15" x14ac:dyDescent="0.2">
      <c r="D523" s="12"/>
      <c r="E523" s="87"/>
      <c r="F523" s="87"/>
      <c r="G523" s="83"/>
      <c r="H523" s="83"/>
      <c r="I523" s="83"/>
      <c r="J523" s="12"/>
      <c r="K523" s="84"/>
      <c r="L523" s="85"/>
      <c r="M523" s="62"/>
    </row>
    <row r="524" spans="4:13" ht="15" x14ac:dyDescent="0.2">
      <c r="D524" s="12"/>
      <c r="E524" s="87"/>
      <c r="F524" s="87"/>
      <c r="G524" s="83"/>
      <c r="H524" s="83"/>
      <c r="I524" s="83"/>
      <c r="J524" s="12"/>
      <c r="K524" s="84"/>
      <c r="L524" s="85"/>
      <c r="M524" s="62"/>
    </row>
    <row r="525" spans="4:13" ht="15" x14ac:dyDescent="0.2">
      <c r="D525" s="12"/>
      <c r="E525" s="87"/>
      <c r="F525" s="87"/>
      <c r="G525" s="83"/>
      <c r="H525" s="83"/>
      <c r="I525" s="83"/>
      <c r="J525" s="12"/>
      <c r="K525" s="84"/>
      <c r="L525" s="85"/>
      <c r="M525" s="62"/>
    </row>
    <row r="526" spans="4:13" ht="15" x14ac:dyDescent="0.2">
      <c r="D526" s="12"/>
      <c r="E526" s="87"/>
      <c r="F526" s="87"/>
      <c r="G526" s="83"/>
      <c r="H526" s="83"/>
      <c r="I526" s="83"/>
      <c r="J526" s="12"/>
      <c r="K526" s="84"/>
      <c r="L526" s="85"/>
      <c r="M526" s="62"/>
    </row>
    <row r="527" spans="4:13" ht="15" x14ac:dyDescent="0.2">
      <c r="D527" s="12"/>
      <c r="E527" s="87"/>
      <c r="F527" s="87"/>
      <c r="G527" s="83"/>
      <c r="H527" s="83"/>
      <c r="I527" s="83"/>
      <c r="J527" s="12"/>
      <c r="K527" s="84"/>
      <c r="L527" s="85"/>
      <c r="M527" s="62"/>
    </row>
    <row r="528" spans="4:13" ht="15" x14ac:dyDescent="0.2">
      <c r="D528" s="12"/>
      <c r="E528" s="87"/>
      <c r="F528" s="87"/>
      <c r="G528" s="83"/>
      <c r="H528" s="83"/>
      <c r="I528" s="83"/>
      <c r="J528" s="12"/>
      <c r="K528" s="84"/>
      <c r="L528" s="85"/>
      <c r="M528" s="62"/>
    </row>
    <row r="529" spans="4:13" ht="15" x14ac:dyDescent="0.2">
      <c r="D529" s="12"/>
      <c r="E529" s="87"/>
      <c r="F529" s="87"/>
      <c r="G529" s="83"/>
      <c r="H529" s="83"/>
      <c r="I529" s="83"/>
      <c r="J529" s="12"/>
      <c r="K529" s="84"/>
      <c r="L529" s="85"/>
      <c r="M529" s="62"/>
    </row>
    <row r="530" spans="4:13" ht="15" x14ac:dyDescent="0.2">
      <c r="D530" s="12"/>
      <c r="E530" s="87"/>
      <c r="F530" s="87"/>
      <c r="G530" s="83"/>
      <c r="H530" s="83"/>
      <c r="I530" s="83"/>
      <c r="J530" s="12"/>
      <c r="K530" s="84"/>
      <c r="L530" s="85"/>
      <c r="M530" s="62"/>
    </row>
    <row r="532" spans="4:13" ht="15" x14ac:dyDescent="0.2">
      <c r="D532" s="86"/>
      <c r="E532" s="87"/>
      <c r="F532" s="87"/>
      <c r="G532" s="83"/>
      <c r="H532" s="83"/>
      <c r="I532" s="83"/>
      <c r="J532" s="12"/>
      <c r="K532" s="84"/>
      <c r="L532" s="85"/>
      <c r="M532" s="62"/>
    </row>
    <row r="533" spans="4:13" ht="15" x14ac:dyDescent="0.2">
      <c r="D533" s="12"/>
      <c r="E533" s="87"/>
      <c r="F533" s="87"/>
      <c r="G533" s="83"/>
      <c r="H533" s="83"/>
      <c r="I533" s="83"/>
      <c r="J533" s="12"/>
      <c r="K533" s="84"/>
      <c r="L533" s="85"/>
      <c r="M533" s="62"/>
    </row>
    <row r="534" spans="4:13" ht="15" x14ac:dyDescent="0.2">
      <c r="D534" s="12"/>
      <c r="E534" s="87"/>
      <c r="F534" s="87"/>
      <c r="G534" s="83"/>
      <c r="H534" s="83"/>
      <c r="I534" s="83"/>
      <c r="J534" s="12"/>
      <c r="K534" s="84"/>
      <c r="L534" s="85"/>
      <c r="M534" s="62"/>
    </row>
    <row r="535" spans="4:13" ht="15" x14ac:dyDescent="0.2">
      <c r="D535" s="12"/>
      <c r="E535" s="87"/>
      <c r="F535" s="87"/>
      <c r="G535" s="83"/>
      <c r="H535" s="83"/>
      <c r="I535" s="83"/>
      <c r="J535" s="12"/>
      <c r="K535" s="84"/>
      <c r="L535" s="85"/>
      <c r="M535" s="62"/>
    </row>
    <row r="536" spans="4:13" ht="15" x14ac:dyDescent="0.2">
      <c r="D536" s="12"/>
      <c r="E536" s="87"/>
      <c r="F536" s="87"/>
      <c r="G536" s="83"/>
      <c r="H536" s="83"/>
      <c r="I536" s="83"/>
      <c r="J536" s="12"/>
      <c r="K536" s="84"/>
      <c r="L536" s="85"/>
      <c r="M536" s="62"/>
    </row>
    <row r="537" spans="4:13" ht="15" x14ac:dyDescent="0.2">
      <c r="D537" s="12"/>
      <c r="E537" s="87"/>
      <c r="F537" s="87"/>
      <c r="G537" s="83"/>
      <c r="H537" s="83"/>
      <c r="I537" s="83"/>
      <c r="J537" s="12"/>
      <c r="K537" s="84"/>
      <c r="L537" s="85"/>
      <c r="M537" s="62"/>
    </row>
    <row r="538" spans="4:13" ht="15" x14ac:dyDescent="0.2">
      <c r="D538" s="12"/>
      <c r="E538" s="87"/>
      <c r="F538" s="87"/>
      <c r="G538" s="83"/>
      <c r="H538" s="83"/>
      <c r="I538" s="83"/>
      <c r="J538" s="12"/>
      <c r="K538" s="84"/>
      <c r="L538" s="85"/>
      <c r="M538" s="62"/>
    </row>
    <row r="539" spans="4:13" ht="15" x14ac:dyDescent="0.2">
      <c r="D539" s="12"/>
      <c r="E539" s="87"/>
      <c r="F539" s="87"/>
      <c r="G539" s="83"/>
      <c r="H539" s="83"/>
      <c r="I539" s="83"/>
      <c r="J539" s="12"/>
      <c r="K539" s="84"/>
      <c r="L539" s="85"/>
      <c r="M539" s="62"/>
    </row>
    <row r="540" spans="4:13" ht="15" x14ac:dyDescent="0.2">
      <c r="D540" s="12"/>
      <c r="E540" s="87"/>
      <c r="F540" s="87"/>
      <c r="G540" s="83"/>
      <c r="H540" s="83"/>
      <c r="I540" s="83"/>
      <c r="J540" s="12"/>
      <c r="K540" s="84"/>
      <c r="L540" s="85"/>
      <c r="M540" s="62"/>
    </row>
    <row r="541" spans="4:13" ht="15" x14ac:dyDescent="0.2">
      <c r="D541" s="12"/>
      <c r="E541" s="87"/>
      <c r="F541" s="87"/>
      <c r="G541" s="83"/>
      <c r="H541" s="83"/>
      <c r="I541" s="83"/>
      <c r="J541" s="12"/>
      <c r="K541" s="84"/>
      <c r="L541" s="85"/>
      <c r="M541" s="62"/>
    </row>
    <row r="542" spans="4:13" ht="15" x14ac:dyDescent="0.2">
      <c r="D542" s="12"/>
      <c r="E542" s="87"/>
      <c r="F542" s="87"/>
      <c r="G542" s="83"/>
      <c r="H542" s="83"/>
      <c r="I542" s="83"/>
      <c r="J542" s="12"/>
      <c r="K542" s="84"/>
      <c r="L542" s="85"/>
      <c r="M542" s="62"/>
    </row>
    <row r="543" spans="4:13" ht="15" x14ac:dyDescent="0.2">
      <c r="D543" s="12"/>
      <c r="E543" s="87"/>
      <c r="F543" s="87"/>
      <c r="G543" s="83"/>
      <c r="H543" s="83"/>
      <c r="I543" s="83"/>
      <c r="J543" s="12"/>
      <c r="K543" s="84"/>
      <c r="L543" s="85"/>
      <c r="M543" s="62"/>
    </row>
    <row r="544" spans="4:13" ht="15" x14ac:dyDescent="0.2">
      <c r="D544" s="12"/>
      <c r="E544" s="87"/>
      <c r="F544" s="87"/>
      <c r="G544" s="83"/>
      <c r="H544" s="83"/>
      <c r="I544" s="83"/>
      <c r="J544" s="12"/>
      <c r="K544" s="84"/>
      <c r="L544" s="85"/>
      <c r="M544" s="62"/>
    </row>
    <row r="546" spans="4:13" ht="15" x14ac:dyDescent="0.2">
      <c r="D546" s="86"/>
      <c r="E546" s="87"/>
      <c r="F546" s="87"/>
      <c r="G546" s="83"/>
      <c r="H546" s="83"/>
      <c r="I546" s="83"/>
      <c r="J546" s="12"/>
      <c r="K546" s="84"/>
      <c r="L546" s="85"/>
      <c r="M546" s="62"/>
    </row>
    <row r="547" spans="4:13" ht="15" x14ac:dyDescent="0.2">
      <c r="D547" s="12"/>
      <c r="E547" s="87"/>
      <c r="F547" s="87"/>
      <c r="G547" s="83"/>
      <c r="H547" s="83"/>
      <c r="I547" s="83"/>
      <c r="J547" s="12"/>
      <c r="K547" s="84"/>
      <c r="L547" s="85"/>
      <c r="M547" s="62"/>
    </row>
    <row r="548" spans="4:13" ht="15" x14ac:dyDescent="0.2">
      <c r="D548" s="12"/>
      <c r="E548" s="87"/>
      <c r="F548" s="87"/>
      <c r="G548" s="83"/>
      <c r="H548" s="83"/>
      <c r="I548" s="83"/>
      <c r="J548" s="12"/>
      <c r="K548" s="84"/>
      <c r="L548" s="85"/>
      <c r="M548" s="62"/>
    </row>
    <row r="549" spans="4:13" ht="15" x14ac:dyDescent="0.2">
      <c r="D549" s="12"/>
      <c r="E549" s="87"/>
      <c r="F549" s="87"/>
      <c r="G549" s="83"/>
      <c r="H549" s="83"/>
      <c r="I549" s="83"/>
      <c r="J549" s="12"/>
      <c r="K549" s="84"/>
      <c r="L549" s="85"/>
      <c r="M549" s="62"/>
    </row>
    <row r="550" spans="4:13" ht="15" x14ac:dyDescent="0.2">
      <c r="D550" s="12"/>
      <c r="E550" s="87"/>
      <c r="F550" s="87"/>
      <c r="G550" s="83"/>
      <c r="H550" s="83"/>
      <c r="I550" s="83"/>
      <c r="J550" s="12"/>
      <c r="K550" s="84"/>
      <c r="L550" s="85"/>
      <c r="M550" s="62"/>
    </row>
    <row r="551" spans="4:13" ht="15" x14ac:dyDescent="0.2">
      <c r="D551" s="12"/>
      <c r="E551" s="87"/>
      <c r="F551" s="87"/>
      <c r="G551" s="83"/>
      <c r="H551" s="83"/>
      <c r="I551" s="83"/>
      <c r="J551" s="12"/>
      <c r="K551" s="84"/>
      <c r="L551" s="85"/>
      <c r="M551" s="62"/>
    </row>
    <row r="552" spans="4:13" ht="15" x14ac:dyDescent="0.2">
      <c r="D552" s="12"/>
      <c r="E552" s="87"/>
      <c r="F552" s="87"/>
      <c r="G552" s="83"/>
      <c r="H552" s="83"/>
      <c r="I552" s="83"/>
      <c r="J552" s="12"/>
      <c r="K552" s="84"/>
      <c r="L552" s="85"/>
      <c r="M552" s="62"/>
    </row>
    <row r="553" spans="4:13" ht="15" x14ac:dyDescent="0.2">
      <c r="D553" s="12"/>
      <c r="E553" s="87"/>
      <c r="F553" s="87"/>
      <c r="G553" s="83"/>
      <c r="H553" s="83"/>
      <c r="I553" s="83"/>
      <c r="J553" s="12"/>
      <c r="K553" s="84"/>
      <c r="L553" s="85"/>
      <c r="M553" s="62"/>
    </row>
    <row r="554" spans="4:13" ht="15" x14ac:dyDescent="0.2">
      <c r="D554" s="12"/>
      <c r="E554" s="87"/>
      <c r="F554" s="87"/>
      <c r="G554" s="83"/>
      <c r="H554" s="83"/>
      <c r="I554" s="83"/>
      <c r="J554" s="12"/>
      <c r="K554" s="84"/>
      <c r="L554" s="85"/>
      <c r="M554" s="62"/>
    </row>
    <row r="555" spans="4:13" ht="15" x14ac:dyDescent="0.2">
      <c r="D555" s="12"/>
      <c r="E555" s="87"/>
      <c r="F555" s="87"/>
      <c r="G555" s="83"/>
      <c r="H555" s="83"/>
      <c r="I555" s="83"/>
      <c r="J555" s="12"/>
      <c r="K555" s="84"/>
      <c r="L555" s="85"/>
      <c r="M555" s="62"/>
    </row>
    <row r="556" spans="4:13" ht="15" x14ac:dyDescent="0.2">
      <c r="D556" s="12"/>
      <c r="E556" s="87"/>
      <c r="F556" s="87"/>
      <c r="G556" s="83"/>
      <c r="H556" s="83"/>
      <c r="I556" s="83"/>
      <c r="J556" s="12"/>
      <c r="K556" s="84"/>
      <c r="L556" s="85"/>
      <c r="M556" s="62"/>
    </row>
    <row r="557" spans="4:13" ht="15" x14ac:dyDescent="0.2">
      <c r="D557" s="12"/>
      <c r="E557" s="87"/>
      <c r="F557" s="87"/>
      <c r="G557" s="83"/>
      <c r="H557" s="83"/>
      <c r="I557" s="83"/>
      <c r="J557" s="12"/>
      <c r="K557" s="84"/>
      <c r="L557" s="85"/>
      <c r="M557" s="62"/>
    </row>
    <row r="558" spans="4:13" ht="15" x14ac:dyDescent="0.2">
      <c r="D558" s="12"/>
      <c r="E558" s="87"/>
      <c r="F558" s="87"/>
      <c r="G558" s="83"/>
      <c r="H558" s="83"/>
      <c r="I558" s="83"/>
      <c r="J558" s="12"/>
      <c r="K558" s="84"/>
      <c r="L558" s="85"/>
      <c r="M558" s="62"/>
    </row>
    <row r="559" spans="4:13" x14ac:dyDescent="0.2">
      <c r="D559" s="103"/>
    </row>
    <row r="560" spans="4:13" ht="15" x14ac:dyDescent="0.2">
      <c r="D560" s="86"/>
      <c r="E560" s="87"/>
      <c r="F560" s="87"/>
      <c r="G560" s="83"/>
      <c r="H560" s="83"/>
      <c r="I560" s="83"/>
      <c r="J560" s="12"/>
      <c r="K560" s="84"/>
      <c r="L560" s="85"/>
      <c r="M560" s="62"/>
    </row>
    <row r="561" spans="4:13" ht="15" x14ac:dyDescent="0.2">
      <c r="D561" s="12"/>
      <c r="E561" s="87"/>
      <c r="F561" s="87"/>
      <c r="G561" s="83"/>
      <c r="H561" s="83"/>
      <c r="I561" s="83"/>
      <c r="J561" s="12"/>
      <c r="K561" s="84"/>
      <c r="L561" s="85"/>
      <c r="M561" s="62"/>
    </row>
    <row r="562" spans="4:13" ht="15" x14ac:dyDescent="0.2">
      <c r="D562" s="12"/>
      <c r="E562" s="87"/>
      <c r="F562" s="87"/>
      <c r="G562" s="83"/>
      <c r="H562" s="83"/>
      <c r="I562" s="83"/>
      <c r="J562" s="12"/>
      <c r="K562" s="84"/>
      <c r="L562" s="85"/>
      <c r="M562" s="62"/>
    </row>
    <row r="563" spans="4:13" ht="15" x14ac:dyDescent="0.2">
      <c r="D563" s="12"/>
      <c r="E563" s="87"/>
      <c r="F563" s="87"/>
      <c r="G563" s="83"/>
      <c r="H563" s="83"/>
      <c r="I563" s="83"/>
      <c r="J563" s="12"/>
      <c r="K563" s="84"/>
      <c r="L563" s="85"/>
      <c r="M563" s="62"/>
    </row>
    <row r="564" spans="4:13" ht="15" x14ac:dyDescent="0.2">
      <c r="D564" s="12"/>
      <c r="E564" s="87"/>
      <c r="F564" s="87"/>
      <c r="G564" s="83"/>
      <c r="H564" s="83"/>
      <c r="I564" s="83"/>
      <c r="J564" s="12"/>
      <c r="K564" s="84"/>
      <c r="L564" s="85"/>
      <c r="M564" s="62"/>
    </row>
    <row r="565" spans="4:13" ht="15" x14ac:dyDescent="0.2">
      <c r="D565" s="12"/>
      <c r="E565" s="87"/>
      <c r="F565" s="87"/>
      <c r="G565" s="83"/>
      <c r="H565" s="83"/>
      <c r="I565" s="83"/>
      <c r="J565" s="12"/>
      <c r="K565" s="84"/>
      <c r="L565" s="85"/>
      <c r="M565" s="62"/>
    </row>
    <row r="566" spans="4:13" ht="15" x14ac:dyDescent="0.2">
      <c r="D566" s="12"/>
      <c r="E566" s="87"/>
      <c r="F566" s="87"/>
      <c r="G566" s="83"/>
      <c r="H566" s="83"/>
      <c r="I566" s="83"/>
      <c r="J566" s="12"/>
      <c r="K566" s="84"/>
      <c r="L566" s="85"/>
      <c r="M566" s="62"/>
    </row>
    <row r="567" spans="4:13" ht="15" x14ac:dyDescent="0.2">
      <c r="D567" s="12"/>
      <c r="E567" s="87"/>
      <c r="F567" s="87"/>
      <c r="G567" s="83"/>
      <c r="H567" s="83"/>
      <c r="I567" s="83"/>
      <c r="J567" s="12"/>
      <c r="K567" s="84"/>
      <c r="L567" s="85"/>
      <c r="M567" s="62"/>
    </row>
    <row r="568" spans="4:13" ht="15" x14ac:dyDescent="0.2">
      <c r="D568" s="12"/>
      <c r="E568" s="87"/>
      <c r="F568" s="87"/>
      <c r="G568" s="83"/>
      <c r="H568" s="83"/>
      <c r="I568" s="83"/>
      <c r="J568" s="12"/>
      <c r="K568" s="84"/>
      <c r="L568" s="85"/>
      <c r="M568" s="62"/>
    </row>
    <row r="569" spans="4:13" ht="15" x14ac:dyDescent="0.2">
      <c r="D569" s="12"/>
      <c r="E569" s="87"/>
      <c r="F569" s="87"/>
      <c r="G569" s="83"/>
      <c r="H569" s="83"/>
      <c r="I569" s="83"/>
      <c r="J569" s="12"/>
      <c r="K569" s="84"/>
      <c r="L569" s="85"/>
      <c r="M569" s="62"/>
    </row>
    <row r="570" spans="4:13" ht="15" x14ac:dyDescent="0.2">
      <c r="D570" s="12"/>
      <c r="E570" s="87"/>
      <c r="F570" s="87"/>
      <c r="G570" s="83"/>
      <c r="H570" s="83"/>
      <c r="I570" s="83"/>
      <c r="J570" s="12"/>
      <c r="K570" s="84"/>
      <c r="L570" s="85"/>
      <c r="M570" s="62"/>
    </row>
    <row r="571" spans="4:13" ht="15" x14ac:dyDescent="0.2">
      <c r="D571" s="12"/>
      <c r="E571" s="87"/>
      <c r="F571" s="87"/>
      <c r="G571" s="83"/>
      <c r="H571" s="83"/>
      <c r="I571" s="83"/>
      <c r="J571" s="12"/>
      <c r="K571" s="84"/>
      <c r="L571" s="85"/>
      <c r="M571" s="62"/>
    </row>
    <row r="572" spans="4:13" ht="15" x14ac:dyDescent="0.2">
      <c r="D572" s="12"/>
      <c r="E572" s="87"/>
      <c r="F572" s="87"/>
      <c r="G572" s="83"/>
      <c r="H572" s="83"/>
      <c r="I572" s="83"/>
      <c r="J572" s="12"/>
      <c r="K572" s="84"/>
      <c r="L572" s="85"/>
      <c r="M572" s="62"/>
    </row>
    <row r="574" spans="4:13" ht="15" x14ac:dyDescent="0.2">
      <c r="D574" s="86"/>
      <c r="E574" s="87"/>
      <c r="F574" s="87"/>
      <c r="G574" s="83"/>
      <c r="H574" s="83"/>
      <c r="I574" s="83"/>
      <c r="J574" s="12"/>
      <c r="K574" s="84"/>
      <c r="L574" s="85"/>
      <c r="M574" s="62"/>
    </row>
    <row r="575" spans="4:13" ht="15" x14ac:dyDescent="0.2">
      <c r="D575" s="12"/>
      <c r="E575" s="87"/>
      <c r="F575" s="87"/>
      <c r="G575" s="83"/>
      <c r="H575" s="83"/>
      <c r="I575" s="83"/>
      <c r="J575" s="12"/>
      <c r="K575" s="84"/>
      <c r="L575" s="85"/>
      <c r="M575" s="62"/>
    </row>
    <row r="576" spans="4:13" ht="15" x14ac:dyDescent="0.2">
      <c r="D576" s="12"/>
      <c r="E576" s="87"/>
      <c r="F576" s="87"/>
      <c r="G576" s="83"/>
      <c r="H576" s="83"/>
      <c r="I576" s="83"/>
      <c r="J576" s="12"/>
      <c r="K576" s="84"/>
      <c r="L576" s="85"/>
      <c r="M576" s="62"/>
    </row>
    <row r="577" spans="2:16" ht="15" x14ac:dyDescent="0.2">
      <c r="D577" s="12"/>
      <c r="E577" s="87"/>
      <c r="F577" s="87"/>
      <c r="G577" s="83"/>
      <c r="H577" s="83"/>
      <c r="I577" s="83"/>
      <c r="J577" s="12"/>
      <c r="K577" s="84"/>
      <c r="L577" s="85"/>
      <c r="M577" s="62"/>
    </row>
    <row r="578" spans="2:16" ht="15" x14ac:dyDescent="0.2">
      <c r="D578" s="12"/>
      <c r="E578" s="87"/>
      <c r="F578" s="87"/>
      <c r="G578" s="83"/>
      <c r="H578" s="83"/>
      <c r="I578" s="83"/>
      <c r="J578" s="12"/>
      <c r="K578" s="84"/>
      <c r="L578" s="85"/>
      <c r="M578" s="62"/>
    </row>
    <row r="579" spans="2:16" ht="15" x14ac:dyDescent="0.2">
      <c r="D579" s="12"/>
      <c r="E579" s="87"/>
      <c r="F579" s="87"/>
      <c r="G579" s="83"/>
      <c r="H579" s="83"/>
      <c r="I579" s="83"/>
      <c r="J579" s="12"/>
      <c r="K579" s="84"/>
      <c r="L579" s="85"/>
      <c r="M579" s="62"/>
    </row>
    <row r="580" spans="2:16" ht="15" x14ac:dyDescent="0.2">
      <c r="D580" s="12"/>
      <c r="E580" s="87"/>
      <c r="F580" s="87"/>
      <c r="G580" s="83"/>
      <c r="H580" s="83"/>
      <c r="I580" s="83"/>
      <c r="J580" s="12"/>
      <c r="K580" s="84"/>
      <c r="L580" s="85"/>
      <c r="M580" s="62"/>
    </row>
    <row r="581" spans="2:16" ht="15" x14ac:dyDescent="0.2">
      <c r="D581" s="12"/>
      <c r="E581" s="87"/>
      <c r="F581" s="87"/>
      <c r="G581" s="83"/>
      <c r="H581" s="83"/>
      <c r="I581" s="83"/>
      <c r="J581" s="12"/>
      <c r="K581" s="84"/>
      <c r="L581" s="85"/>
      <c r="M581" s="62"/>
    </row>
    <row r="582" spans="2:16" ht="15" x14ac:dyDescent="0.2">
      <c r="D582" s="12"/>
      <c r="E582" s="87"/>
      <c r="F582" s="87"/>
      <c r="G582" s="83"/>
      <c r="H582" s="83"/>
      <c r="I582" s="83"/>
      <c r="J582" s="12"/>
      <c r="K582" s="84"/>
      <c r="L582" s="85"/>
      <c r="M582" s="62"/>
    </row>
    <row r="583" spans="2:16" ht="15" x14ac:dyDescent="0.2">
      <c r="D583" s="12"/>
      <c r="E583" s="87"/>
      <c r="F583" s="87"/>
      <c r="G583" s="83"/>
      <c r="H583" s="83"/>
      <c r="I583" s="83"/>
      <c r="J583" s="12"/>
      <c r="K583" s="84"/>
      <c r="L583" s="85"/>
      <c r="M583" s="62"/>
    </row>
    <row r="585" spans="2:16" ht="23.25" x14ac:dyDescent="0.35">
      <c r="B585" s="110"/>
      <c r="C585" s="111"/>
      <c r="D585" s="111"/>
      <c r="E585" s="112"/>
      <c r="F585" s="113"/>
      <c r="G585" s="111"/>
      <c r="H585" s="111"/>
      <c r="I585" s="111"/>
      <c r="J585" s="111"/>
      <c r="K585" s="111"/>
      <c r="L585" s="114"/>
      <c r="M585" s="114"/>
      <c r="N585" s="114"/>
      <c r="O585" s="115"/>
      <c r="P585" s="114"/>
    </row>
    <row r="586" spans="2:16" ht="15.75" x14ac:dyDescent="0.25">
      <c r="B586" s="116"/>
      <c r="C586" s="117"/>
      <c r="D586" s="117"/>
      <c r="E586" s="118"/>
      <c r="F586" s="117"/>
      <c r="G586" s="117"/>
      <c r="H586" s="117"/>
      <c r="I586" s="117"/>
      <c r="J586" s="117"/>
      <c r="K586" s="117"/>
      <c r="L586" s="117"/>
      <c r="M586" s="117"/>
      <c r="N586" s="117"/>
      <c r="O586" s="119"/>
      <c r="P586" s="114"/>
    </row>
    <row r="587" spans="2:16" ht="15.75" x14ac:dyDescent="0.25">
      <c r="B587" s="120"/>
      <c r="C587" s="121"/>
      <c r="D587" s="121"/>
      <c r="E587" s="118"/>
      <c r="F587" s="121"/>
      <c r="G587" s="121"/>
      <c r="H587" s="121"/>
      <c r="I587" s="121"/>
      <c r="J587" s="121"/>
      <c r="K587" s="121"/>
      <c r="L587" s="117"/>
      <c r="M587" s="117"/>
      <c r="N587" s="121"/>
      <c r="O587" s="122"/>
      <c r="P587" s="114"/>
    </row>
    <row r="588" spans="2:16" ht="15.75" x14ac:dyDescent="0.25">
      <c r="B588" s="120"/>
      <c r="C588" s="121"/>
      <c r="D588" s="121"/>
      <c r="E588" s="118"/>
      <c r="F588" s="121"/>
      <c r="G588" s="121"/>
      <c r="H588" s="121"/>
      <c r="I588" s="121"/>
      <c r="J588" s="121"/>
      <c r="K588" s="121"/>
      <c r="L588" s="117"/>
      <c r="M588" s="117"/>
      <c r="N588" s="121"/>
      <c r="O588" s="122"/>
      <c r="P588" s="114"/>
    </row>
    <row r="589" spans="2:16" ht="15.75" x14ac:dyDescent="0.25">
      <c r="B589" s="120"/>
      <c r="C589" s="121"/>
      <c r="D589" s="121"/>
      <c r="E589" s="118"/>
      <c r="F589" s="121"/>
      <c r="G589" s="121"/>
      <c r="H589" s="121"/>
      <c r="I589" s="121"/>
      <c r="J589" s="121"/>
      <c r="K589" s="121"/>
      <c r="L589" s="117"/>
      <c r="M589" s="117"/>
      <c r="N589" s="121"/>
      <c r="O589" s="122"/>
      <c r="P589" s="114"/>
    </row>
    <row r="590" spans="2:16" ht="15.75" x14ac:dyDescent="0.25">
      <c r="B590" s="120"/>
      <c r="C590" s="121"/>
      <c r="D590" s="121"/>
      <c r="E590" s="118"/>
      <c r="F590" s="121"/>
      <c r="G590" s="121"/>
      <c r="H590" s="121"/>
      <c r="I590" s="121"/>
      <c r="J590" s="123"/>
      <c r="K590" s="121"/>
      <c r="L590" s="117"/>
      <c r="M590" s="117"/>
      <c r="N590" s="121"/>
      <c r="O590" s="122"/>
      <c r="P590" s="114"/>
    </row>
    <row r="591" spans="2:16" ht="15.75" x14ac:dyDescent="0.25">
      <c r="B591" s="120"/>
      <c r="C591" s="121"/>
      <c r="D591" s="121"/>
      <c r="E591" s="118"/>
      <c r="F591" s="121"/>
      <c r="G591" s="121"/>
      <c r="H591" s="121"/>
      <c r="I591" s="121"/>
      <c r="J591" s="121"/>
      <c r="K591" s="121"/>
      <c r="L591" s="117"/>
      <c r="M591" s="117"/>
      <c r="N591" s="121"/>
      <c r="O591" s="122"/>
      <c r="P591" s="114"/>
    </row>
    <row r="592" spans="2:16" ht="15.75" x14ac:dyDescent="0.25">
      <c r="B592" s="120"/>
      <c r="C592" s="121"/>
      <c r="D592" s="121"/>
      <c r="E592" s="118"/>
      <c r="F592" s="121"/>
      <c r="G592" s="121"/>
      <c r="H592" s="121"/>
      <c r="I592" s="121"/>
      <c r="J592" s="121"/>
      <c r="K592" s="121"/>
      <c r="L592" s="117"/>
      <c r="M592" s="117"/>
      <c r="N592" s="121"/>
      <c r="O592" s="122"/>
      <c r="P592" s="114"/>
    </row>
    <row r="593" spans="2:16" ht="15.75" x14ac:dyDescent="0.25">
      <c r="B593" s="120"/>
      <c r="C593" s="121"/>
      <c r="D593" s="121"/>
      <c r="E593" s="118"/>
      <c r="F593" s="121"/>
      <c r="G593" s="121"/>
      <c r="H593" s="121"/>
      <c r="I593" s="121"/>
      <c r="J593" s="121"/>
      <c r="K593" s="121"/>
      <c r="L593" s="117"/>
      <c r="M593" s="117"/>
      <c r="N593" s="121"/>
      <c r="O593" s="122"/>
      <c r="P593" s="114"/>
    </row>
    <row r="594" spans="2:16" ht="15.75" x14ac:dyDescent="0.25">
      <c r="B594" s="120"/>
      <c r="C594" s="121"/>
      <c r="D594" s="121"/>
      <c r="E594" s="118"/>
      <c r="F594" s="121"/>
      <c r="G594" s="121"/>
      <c r="H594" s="121"/>
      <c r="I594" s="121"/>
      <c r="J594" s="121"/>
      <c r="K594" s="121"/>
      <c r="L594" s="117"/>
      <c r="M594" s="117"/>
      <c r="N594" s="121"/>
      <c r="O594" s="122"/>
      <c r="P594" s="114"/>
    </row>
    <row r="595" spans="2:16" ht="15.75" x14ac:dyDescent="0.25">
      <c r="B595" s="120"/>
      <c r="C595" s="121"/>
      <c r="D595" s="121"/>
      <c r="E595" s="118"/>
      <c r="F595" s="121"/>
      <c r="G595" s="121"/>
      <c r="H595" s="121"/>
      <c r="I595" s="121"/>
      <c r="J595" s="121"/>
      <c r="K595" s="121"/>
      <c r="L595" s="117"/>
      <c r="M595" s="117"/>
      <c r="N595" s="121"/>
      <c r="O595" s="122"/>
      <c r="P595" s="114"/>
    </row>
    <row r="596" spans="2:16" ht="15.75" x14ac:dyDescent="0.25">
      <c r="B596" s="120"/>
      <c r="C596" s="121"/>
      <c r="D596" s="121"/>
      <c r="E596" s="118"/>
      <c r="F596" s="121"/>
      <c r="G596" s="121"/>
      <c r="H596" s="121"/>
      <c r="I596" s="121"/>
      <c r="J596" s="121"/>
      <c r="K596" s="121"/>
      <c r="L596" s="117"/>
      <c r="M596" s="124"/>
      <c r="N596" s="117"/>
      <c r="O596" s="122"/>
      <c r="P596" s="114"/>
    </row>
    <row r="597" spans="2:16" ht="15.75" x14ac:dyDescent="0.25">
      <c r="B597" s="120"/>
      <c r="C597" s="121"/>
      <c r="D597" s="121"/>
      <c r="E597" s="118"/>
      <c r="F597" s="121"/>
      <c r="G597" s="121"/>
      <c r="H597" s="121"/>
      <c r="I597" s="121"/>
      <c r="J597" s="121"/>
      <c r="K597" s="121"/>
      <c r="L597" s="117"/>
      <c r="M597" s="124"/>
      <c r="N597" s="117"/>
      <c r="O597" s="122"/>
      <c r="P597" s="114"/>
    </row>
    <row r="598" spans="2:16" ht="15.75" x14ac:dyDescent="0.25">
      <c r="B598" s="120"/>
      <c r="C598" s="121"/>
      <c r="D598" s="121"/>
      <c r="E598" s="118"/>
      <c r="F598" s="121"/>
      <c r="G598" s="121"/>
      <c r="H598" s="121"/>
      <c r="I598" s="121"/>
      <c r="J598" s="121"/>
      <c r="K598" s="121"/>
      <c r="L598" s="117"/>
      <c r="M598" s="124"/>
      <c r="N598" s="117"/>
      <c r="O598" s="122"/>
      <c r="P598" s="114"/>
    </row>
    <row r="599" spans="2:16" ht="15.75" x14ac:dyDescent="0.25">
      <c r="B599" s="120"/>
      <c r="C599" s="121"/>
      <c r="D599" s="121"/>
      <c r="E599" s="118"/>
      <c r="F599" s="121"/>
      <c r="G599" s="121"/>
      <c r="H599" s="121"/>
      <c r="I599" s="121"/>
      <c r="J599" s="121"/>
      <c r="K599" s="121"/>
      <c r="L599" s="117"/>
      <c r="M599" s="124"/>
      <c r="N599" s="117"/>
      <c r="O599" s="122"/>
      <c r="P599" s="114"/>
    </row>
    <row r="600" spans="2:16" ht="15.75" x14ac:dyDescent="0.25">
      <c r="B600" s="116"/>
      <c r="C600" s="121"/>
      <c r="D600" s="121"/>
      <c r="E600" s="118"/>
      <c r="F600" s="121"/>
      <c r="G600" s="121"/>
      <c r="H600" s="121"/>
      <c r="I600" s="121"/>
      <c r="J600" s="121"/>
      <c r="K600" s="121"/>
      <c r="L600" s="117"/>
      <c r="M600" s="124"/>
      <c r="N600" s="117"/>
      <c r="O600" s="122"/>
      <c r="P600" s="114"/>
    </row>
    <row r="601" spans="2:16" ht="15.75" x14ac:dyDescent="0.25">
      <c r="B601" s="120"/>
      <c r="C601" s="121"/>
      <c r="D601" s="121"/>
      <c r="E601" s="118"/>
      <c r="F601" s="121"/>
      <c r="G601" s="121"/>
      <c r="H601" s="121"/>
      <c r="I601" s="121"/>
      <c r="J601" s="121"/>
      <c r="K601" s="121"/>
      <c r="L601" s="117"/>
      <c r="M601" s="124"/>
      <c r="N601" s="117"/>
      <c r="O601" s="122"/>
      <c r="P601" s="114"/>
    </row>
    <row r="602" spans="2:16" ht="15.75" x14ac:dyDescent="0.25">
      <c r="B602" s="120"/>
      <c r="C602" s="121"/>
      <c r="D602" s="121"/>
      <c r="E602" s="118"/>
      <c r="F602" s="121"/>
      <c r="G602" s="121"/>
      <c r="H602" s="121"/>
      <c r="I602" s="121"/>
      <c r="J602" s="121"/>
      <c r="K602" s="121"/>
      <c r="L602" s="117"/>
      <c r="M602" s="124"/>
      <c r="N602" s="117"/>
      <c r="O602" s="122"/>
      <c r="P602" s="114"/>
    </row>
    <row r="603" spans="2:16" ht="15.75" x14ac:dyDescent="0.25">
      <c r="B603" s="120"/>
      <c r="C603" s="121"/>
      <c r="D603" s="121"/>
      <c r="E603" s="118"/>
      <c r="F603" s="121"/>
      <c r="G603" s="121"/>
      <c r="H603" s="121"/>
      <c r="I603" s="121"/>
      <c r="J603" s="121"/>
      <c r="K603" s="121"/>
      <c r="L603" s="117"/>
      <c r="M603" s="124"/>
      <c r="N603" s="117"/>
      <c r="O603" s="122"/>
      <c r="P603" s="114"/>
    </row>
    <row r="604" spans="2:16" ht="15.75" x14ac:dyDescent="0.25">
      <c r="B604" s="120"/>
      <c r="C604" s="121"/>
      <c r="D604" s="121"/>
      <c r="E604" s="118"/>
      <c r="F604" s="121"/>
      <c r="G604" s="121"/>
      <c r="H604" s="121"/>
      <c r="I604" s="121"/>
      <c r="J604" s="121"/>
      <c r="K604" s="121"/>
      <c r="L604" s="117"/>
      <c r="M604" s="124"/>
      <c r="N604" s="117"/>
      <c r="O604" s="122"/>
      <c r="P604" s="114"/>
    </row>
    <row r="605" spans="2:16" ht="15.75" x14ac:dyDescent="0.25">
      <c r="B605" s="120"/>
      <c r="C605" s="121"/>
      <c r="D605" s="121"/>
      <c r="E605" s="118"/>
      <c r="F605" s="121"/>
      <c r="G605" s="121"/>
      <c r="H605" s="121"/>
      <c r="I605" s="121"/>
      <c r="J605" s="121"/>
      <c r="K605" s="121"/>
      <c r="L605" s="117"/>
      <c r="M605" s="124"/>
      <c r="N605" s="117"/>
      <c r="O605" s="122"/>
      <c r="P605" s="114"/>
    </row>
    <row r="606" spans="2:16" ht="15.75" x14ac:dyDescent="0.25">
      <c r="B606" s="120"/>
      <c r="C606" s="121"/>
      <c r="D606" s="121"/>
      <c r="E606" s="118"/>
      <c r="F606" s="121"/>
      <c r="G606" s="121"/>
      <c r="H606" s="121"/>
      <c r="I606" s="121"/>
      <c r="J606" s="121"/>
      <c r="K606" s="121"/>
      <c r="L606" s="117"/>
      <c r="M606" s="124"/>
      <c r="N606" s="117"/>
      <c r="O606" s="122"/>
      <c r="P606" s="114"/>
    </row>
    <row r="607" spans="2:16" ht="15.75" x14ac:dyDescent="0.25">
      <c r="B607" s="120"/>
      <c r="C607" s="121"/>
      <c r="D607" s="121"/>
      <c r="E607" s="118"/>
      <c r="F607" s="121"/>
      <c r="G607" s="121"/>
      <c r="H607" s="121"/>
      <c r="I607" s="121"/>
      <c r="J607" s="121"/>
      <c r="K607" s="121"/>
      <c r="L607" s="117"/>
      <c r="M607" s="124"/>
      <c r="N607" s="117"/>
      <c r="O607" s="122"/>
      <c r="P607" s="114"/>
    </row>
    <row r="608" spans="2:16" ht="15.75" x14ac:dyDescent="0.25">
      <c r="B608" s="120"/>
      <c r="C608" s="121"/>
      <c r="D608" s="121"/>
      <c r="E608" s="118"/>
      <c r="F608" s="121"/>
      <c r="G608" s="121"/>
      <c r="H608" s="121"/>
      <c r="I608" s="121"/>
      <c r="J608" s="121"/>
      <c r="K608" s="121"/>
      <c r="L608" s="117"/>
      <c r="M608" s="124"/>
      <c r="N608" s="117"/>
      <c r="O608" s="122"/>
      <c r="P608" s="114"/>
    </row>
    <row r="609" spans="2:16" ht="15.75" x14ac:dyDescent="0.25">
      <c r="B609" s="120"/>
      <c r="C609" s="121"/>
      <c r="D609" s="121"/>
      <c r="E609" s="118"/>
      <c r="F609" s="121"/>
      <c r="G609" s="121"/>
      <c r="H609" s="121"/>
      <c r="I609" s="121"/>
      <c r="J609" s="121"/>
      <c r="K609" s="121"/>
      <c r="L609" s="117"/>
      <c r="M609" s="124"/>
      <c r="N609" s="117"/>
      <c r="O609" s="122"/>
      <c r="P609" s="114"/>
    </row>
    <row r="610" spans="2:16" ht="15.75" x14ac:dyDescent="0.25">
      <c r="B610" s="120"/>
      <c r="C610" s="121"/>
      <c r="D610" s="121"/>
      <c r="E610" s="118"/>
      <c r="F610" s="121"/>
      <c r="G610" s="121"/>
      <c r="H610" s="121"/>
      <c r="I610" s="121"/>
      <c r="J610" s="121"/>
      <c r="K610" s="121"/>
      <c r="L610" s="117"/>
      <c r="M610" s="124"/>
      <c r="N610" s="117"/>
      <c r="O610" s="122"/>
      <c r="P610" s="114"/>
    </row>
    <row r="611" spans="2:16" ht="15.75" x14ac:dyDescent="0.25">
      <c r="B611" s="120"/>
      <c r="C611" s="121"/>
      <c r="D611" s="121"/>
      <c r="E611" s="118"/>
      <c r="F611" s="121"/>
      <c r="G611" s="121"/>
      <c r="H611" s="121"/>
      <c r="I611" s="121"/>
      <c r="J611" s="121"/>
      <c r="K611" s="121"/>
      <c r="L611" s="117"/>
      <c r="M611" s="124"/>
      <c r="N611" s="117"/>
      <c r="O611" s="122"/>
      <c r="P611" s="114"/>
    </row>
    <row r="612" spans="2:16" ht="15.75" x14ac:dyDescent="0.25">
      <c r="B612" s="120"/>
      <c r="C612" s="121"/>
      <c r="D612" s="121"/>
      <c r="E612" s="118"/>
      <c r="F612" s="121"/>
      <c r="G612" s="121"/>
      <c r="H612" s="121"/>
      <c r="I612" s="121"/>
      <c r="J612" s="121"/>
      <c r="K612" s="121"/>
      <c r="L612" s="117"/>
      <c r="M612" s="124"/>
      <c r="N612" s="117"/>
      <c r="O612" s="122"/>
      <c r="P612" s="114"/>
    </row>
    <row r="613" spans="2:16" x14ac:dyDescent="0.2">
      <c r="B613" s="125"/>
      <c r="C613" s="111"/>
      <c r="D613" s="111"/>
      <c r="E613" s="112"/>
      <c r="F613" s="113"/>
      <c r="G613" s="111"/>
      <c r="H613" s="111"/>
      <c r="I613" s="111"/>
      <c r="J613" s="111"/>
      <c r="K613" s="111"/>
      <c r="L613" s="114"/>
      <c r="M613" s="114"/>
      <c r="N613" s="114"/>
      <c r="O613" s="115"/>
      <c r="P613" s="114"/>
    </row>
    <row r="614" spans="2:16" x14ac:dyDescent="0.2">
      <c r="B614" s="125"/>
      <c r="C614" s="111"/>
      <c r="D614" s="111"/>
      <c r="E614" s="112"/>
      <c r="F614" s="113"/>
      <c r="G614" s="111"/>
      <c r="H614" s="111"/>
      <c r="I614" s="111"/>
      <c r="J614" s="111"/>
      <c r="K614" s="111"/>
      <c r="L614" s="114"/>
      <c r="M614" s="114"/>
      <c r="N614" s="114"/>
      <c r="O614" s="115"/>
      <c r="P614" s="114"/>
    </row>
    <row r="615" spans="2:16" ht="23.25" x14ac:dyDescent="0.35">
      <c r="B615" s="110"/>
      <c r="C615" s="111"/>
      <c r="D615" s="111"/>
      <c r="E615" s="112"/>
      <c r="F615" s="113"/>
      <c r="G615" s="111"/>
      <c r="H615" s="111"/>
      <c r="I615" s="111"/>
      <c r="J615" s="111"/>
      <c r="K615" s="111"/>
      <c r="L615" s="114"/>
      <c r="M615" s="114"/>
      <c r="N615" s="114"/>
      <c r="O615" s="115"/>
      <c r="P615" s="114"/>
    </row>
    <row r="616" spans="2:16" ht="15" x14ac:dyDescent="0.25">
      <c r="B616" s="126"/>
      <c r="C616" s="104"/>
      <c r="D616" s="104"/>
      <c r="E616" s="106"/>
      <c r="F616" s="104"/>
      <c r="G616" s="104"/>
      <c r="H616" s="104"/>
      <c r="I616" s="104"/>
      <c r="J616" s="104"/>
      <c r="K616" s="104"/>
      <c r="L616" s="104"/>
      <c r="M616" s="104"/>
      <c r="N616" s="104"/>
      <c r="O616" s="106"/>
      <c r="P616" s="114"/>
    </row>
    <row r="617" spans="2:16" ht="15" x14ac:dyDescent="0.25">
      <c r="B617" s="127"/>
      <c r="C617" s="104"/>
      <c r="D617" s="105"/>
      <c r="E617" s="106"/>
      <c r="F617" s="104"/>
      <c r="G617" s="104"/>
      <c r="H617" s="104"/>
      <c r="I617" s="104"/>
      <c r="J617" s="107"/>
      <c r="K617" s="104"/>
      <c r="L617" s="128"/>
      <c r="M617" s="104"/>
      <c r="N617" s="105"/>
      <c r="O617" s="108"/>
      <c r="P617" s="114"/>
    </row>
    <row r="618" spans="2:16" ht="15" x14ac:dyDescent="0.25">
      <c r="B618" s="127"/>
      <c r="C618" s="104"/>
      <c r="D618" s="105"/>
      <c r="E618" s="106"/>
      <c r="F618" s="104"/>
      <c r="G618" s="104"/>
      <c r="H618" s="104"/>
      <c r="I618" s="104"/>
      <c r="J618" s="107"/>
      <c r="K618" s="104"/>
      <c r="L618" s="128"/>
      <c r="M618" s="104"/>
      <c r="N618" s="105"/>
      <c r="O618" s="108"/>
      <c r="P618" s="114"/>
    </row>
    <row r="619" spans="2:16" ht="15" x14ac:dyDescent="0.25">
      <c r="B619" s="127"/>
      <c r="C619" s="104"/>
      <c r="D619" s="105"/>
      <c r="E619" s="106"/>
      <c r="F619" s="104"/>
      <c r="G619" s="104"/>
      <c r="H619" s="104"/>
      <c r="I619" s="104"/>
      <c r="J619" s="107"/>
      <c r="K619" s="104"/>
      <c r="L619" s="128"/>
      <c r="M619" s="104"/>
      <c r="N619" s="105"/>
      <c r="O619" s="108"/>
      <c r="P619" s="114"/>
    </row>
    <row r="620" spans="2:16" ht="15" x14ac:dyDescent="0.25">
      <c r="B620" s="127"/>
      <c r="C620" s="104"/>
      <c r="D620" s="105"/>
      <c r="E620" s="106"/>
      <c r="F620" s="104"/>
      <c r="G620" s="104"/>
      <c r="H620" s="104"/>
      <c r="I620" s="104"/>
      <c r="J620" s="129"/>
      <c r="K620" s="104"/>
      <c r="L620" s="128"/>
      <c r="M620" s="104"/>
      <c r="N620" s="105"/>
      <c r="O620" s="108"/>
      <c r="P620" s="114"/>
    </row>
    <row r="621" spans="2:16" ht="15" x14ac:dyDescent="0.25">
      <c r="B621" s="127"/>
      <c r="C621" s="104"/>
      <c r="D621" s="105"/>
      <c r="E621" s="106"/>
      <c r="F621" s="104"/>
      <c r="G621" s="104"/>
      <c r="H621" s="104"/>
      <c r="I621" s="104"/>
      <c r="J621" s="107"/>
      <c r="K621" s="104"/>
      <c r="L621" s="128"/>
      <c r="M621" s="104"/>
      <c r="N621" s="105"/>
      <c r="O621" s="108"/>
      <c r="P621" s="114"/>
    </row>
    <row r="622" spans="2:16" ht="15" x14ac:dyDescent="0.25">
      <c r="B622" s="127"/>
      <c r="C622" s="104"/>
      <c r="D622" s="105"/>
      <c r="E622" s="106"/>
      <c r="F622" s="104"/>
      <c r="G622" s="104"/>
      <c r="H622" s="104"/>
      <c r="I622" s="104"/>
      <c r="J622" s="107"/>
      <c r="K622" s="104"/>
      <c r="L622" s="128"/>
      <c r="M622" s="104"/>
      <c r="N622" s="105"/>
      <c r="O622" s="108"/>
      <c r="P622" s="114"/>
    </row>
    <row r="623" spans="2:16" ht="15" x14ac:dyDescent="0.25">
      <c r="B623" s="127"/>
      <c r="C623" s="104"/>
      <c r="D623" s="105"/>
      <c r="E623" s="106"/>
      <c r="F623" s="104"/>
      <c r="G623" s="104"/>
      <c r="H623" s="104"/>
      <c r="I623" s="104"/>
      <c r="J623" s="107"/>
      <c r="K623" s="104"/>
      <c r="L623" s="128"/>
      <c r="M623" s="104"/>
      <c r="N623" s="105"/>
      <c r="O623" s="108"/>
      <c r="P623" s="114"/>
    </row>
    <row r="624" spans="2:16" ht="15" x14ac:dyDescent="0.25">
      <c r="B624" s="127"/>
      <c r="C624" s="104"/>
      <c r="D624" s="105"/>
      <c r="E624" s="106"/>
      <c r="F624" s="104"/>
      <c r="G624" s="104"/>
      <c r="H624" s="104"/>
      <c r="I624" s="104"/>
      <c r="J624" s="107"/>
      <c r="K624" s="104"/>
      <c r="L624" s="128"/>
      <c r="M624" s="104"/>
      <c r="N624" s="105"/>
      <c r="O624" s="108"/>
      <c r="P624" s="114"/>
    </row>
    <row r="625" spans="2:16" ht="15" x14ac:dyDescent="0.25">
      <c r="B625" s="127"/>
      <c r="C625" s="105"/>
      <c r="D625" s="105"/>
      <c r="E625" s="108"/>
      <c r="F625" s="105"/>
      <c r="G625" s="105"/>
      <c r="H625" s="105"/>
      <c r="I625" s="104"/>
      <c r="J625" s="109"/>
      <c r="K625" s="105"/>
      <c r="L625" s="130"/>
      <c r="M625" s="105"/>
      <c r="N625" s="105"/>
      <c r="O625" s="108"/>
      <c r="P625" s="114"/>
    </row>
    <row r="626" spans="2:16" ht="15" x14ac:dyDescent="0.25">
      <c r="B626" s="127"/>
      <c r="C626" s="105"/>
      <c r="D626" s="105"/>
      <c r="E626" s="108"/>
      <c r="F626" s="105"/>
      <c r="G626" s="105"/>
      <c r="H626" s="105"/>
      <c r="I626" s="104"/>
      <c r="J626" s="109"/>
      <c r="K626" s="105"/>
      <c r="L626" s="130"/>
      <c r="M626" s="105"/>
      <c r="N626" s="105"/>
      <c r="O626" s="108"/>
      <c r="P626" s="114"/>
    </row>
    <row r="627" spans="2:16" ht="15" x14ac:dyDescent="0.25">
      <c r="B627" s="127"/>
      <c r="C627" s="105"/>
      <c r="D627" s="105"/>
      <c r="E627" s="108"/>
      <c r="F627" s="105"/>
      <c r="G627" s="105"/>
      <c r="H627" s="105"/>
      <c r="I627" s="104"/>
      <c r="J627" s="109"/>
      <c r="K627" s="105"/>
      <c r="L627" s="130"/>
      <c r="M627" s="105"/>
      <c r="N627" s="105"/>
      <c r="O627" s="108"/>
      <c r="P627" s="114"/>
    </row>
    <row r="628" spans="2:16" ht="15" x14ac:dyDescent="0.25">
      <c r="B628" s="127"/>
      <c r="C628" s="105"/>
      <c r="D628" s="105"/>
      <c r="E628" s="108"/>
      <c r="F628" s="105"/>
      <c r="G628" s="105"/>
      <c r="H628" s="105"/>
      <c r="I628" s="104"/>
      <c r="J628" s="109"/>
      <c r="K628" s="105"/>
      <c r="L628" s="130"/>
      <c r="M628" s="105"/>
      <c r="N628" s="105"/>
      <c r="O628" s="108"/>
      <c r="P628" s="114"/>
    </row>
    <row r="629" spans="2:16" ht="15" x14ac:dyDescent="0.25">
      <c r="B629" s="127"/>
      <c r="C629" s="105"/>
      <c r="D629" s="105"/>
      <c r="E629" s="108"/>
      <c r="F629" s="105"/>
      <c r="G629" s="105"/>
      <c r="H629" s="105"/>
      <c r="I629" s="104"/>
      <c r="J629" s="109"/>
      <c r="K629" s="105"/>
      <c r="L629" s="130"/>
      <c r="M629" s="105"/>
      <c r="N629" s="105"/>
      <c r="O629" s="108"/>
      <c r="P629" s="114"/>
    </row>
    <row r="630" spans="2:16" ht="15" x14ac:dyDescent="0.25">
      <c r="B630" s="126"/>
      <c r="C630" s="104"/>
      <c r="D630" s="104"/>
      <c r="E630" s="106"/>
      <c r="F630" s="104"/>
      <c r="G630" s="104"/>
      <c r="H630" s="104"/>
      <c r="I630" s="104"/>
      <c r="J630" s="104"/>
      <c r="K630" s="104"/>
      <c r="L630" s="104"/>
      <c r="M630" s="104"/>
      <c r="N630" s="104"/>
      <c r="O630" s="106"/>
      <c r="P630" s="114"/>
    </row>
    <row r="631" spans="2:16" ht="15" x14ac:dyDescent="0.25">
      <c r="B631" s="127"/>
      <c r="C631" s="104"/>
      <c r="D631" s="105"/>
      <c r="E631" s="106"/>
      <c r="F631" s="104"/>
      <c r="G631" s="104"/>
      <c r="H631" s="104"/>
      <c r="I631" s="104"/>
      <c r="J631" s="107"/>
      <c r="K631" s="104"/>
      <c r="L631" s="128"/>
      <c r="M631" s="104"/>
      <c r="N631" s="105"/>
      <c r="O631" s="108"/>
      <c r="P631" s="114"/>
    </row>
    <row r="632" spans="2:16" ht="15" x14ac:dyDescent="0.25">
      <c r="B632" s="127"/>
      <c r="C632" s="104"/>
      <c r="D632" s="105"/>
      <c r="E632" s="106"/>
      <c r="F632" s="104"/>
      <c r="G632" s="104"/>
      <c r="H632" s="104"/>
      <c r="I632" s="104"/>
      <c r="J632" s="107"/>
      <c r="K632" s="104"/>
      <c r="L632" s="128"/>
      <c r="M632" s="104"/>
      <c r="N632" s="105"/>
      <c r="O632" s="108"/>
      <c r="P632" s="114"/>
    </row>
    <row r="633" spans="2:16" ht="15" x14ac:dyDescent="0.25">
      <c r="B633" s="127"/>
      <c r="C633" s="104"/>
      <c r="D633" s="105"/>
      <c r="E633" s="106"/>
      <c r="F633" s="104"/>
      <c r="G633" s="104"/>
      <c r="H633" s="104"/>
      <c r="I633" s="104"/>
      <c r="J633" s="107"/>
      <c r="K633" s="104"/>
      <c r="L633" s="128"/>
      <c r="M633" s="104"/>
      <c r="N633" s="105"/>
      <c r="O633" s="108"/>
      <c r="P633" s="114"/>
    </row>
    <row r="634" spans="2:16" ht="15" x14ac:dyDescent="0.25">
      <c r="B634" s="127"/>
      <c r="C634" s="104"/>
      <c r="D634" s="105"/>
      <c r="E634" s="142"/>
      <c r="F634" s="104"/>
      <c r="G634" s="104"/>
      <c r="H634" s="104"/>
      <c r="I634" s="104"/>
      <c r="J634" s="107"/>
      <c r="K634" s="104"/>
      <c r="L634" s="128"/>
      <c r="M634" s="104"/>
      <c r="N634" s="105"/>
      <c r="O634" s="143"/>
      <c r="P634" s="114"/>
    </row>
    <row r="635" spans="2:16" ht="15" x14ac:dyDescent="0.25">
      <c r="B635" s="127"/>
      <c r="C635" s="104"/>
      <c r="D635" s="105"/>
      <c r="E635" s="142"/>
      <c r="F635" s="104"/>
      <c r="G635" s="104"/>
      <c r="H635" s="104"/>
      <c r="I635" s="104"/>
      <c r="J635" s="107"/>
      <c r="K635" s="104"/>
      <c r="L635" s="128"/>
      <c r="M635" s="104"/>
      <c r="N635" s="105"/>
      <c r="O635" s="143"/>
      <c r="P635" s="114"/>
    </row>
    <row r="636" spans="2:16" ht="15" x14ac:dyDescent="0.25">
      <c r="B636" s="127"/>
      <c r="C636" s="104"/>
      <c r="D636" s="105"/>
      <c r="E636" s="142"/>
      <c r="F636" s="104"/>
      <c r="G636" s="104"/>
      <c r="H636" s="104"/>
      <c r="I636" s="104"/>
      <c r="J636" s="107"/>
      <c r="K636" s="104"/>
      <c r="L636" s="128"/>
      <c r="M636" s="104"/>
      <c r="N636" s="105"/>
      <c r="O636" s="143"/>
      <c r="P636" s="114"/>
    </row>
    <row r="637" spans="2:16" ht="15" x14ac:dyDescent="0.25">
      <c r="B637" s="127"/>
      <c r="C637" s="104"/>
      <c r="D637" s="105"/>
      <c r="E637" s="142"/>
      <c r="F637" s="104"/>
      <c r="G637" s="104"/>
      <c r="H637" s="104"/>
      <c r="I637" s="104"/>
      <c r="J637" s="107"/>
      <c r="K637" s="104"/>
      <c r="L637" s="128"/>
      <c r="M637" s="104"/>
      <c r="N637" s="105"/>
      <c r="O637" s="143"/>
      <c r="P637" s="114"/>
    </row>
    <row r="638" spans="2:16" ht="15" x14ac:dyDescent="0.25">
      <c r="B638" s="127"/>
      <c r="C638" s="104"/>
      <c r="D638" s="105"/>
      <c r="E638" s="142"/>
      <c r="F638" s="104"/>
      <c r="G638" s="104"/>
      <c r="H638" s="104"/>
      <c r="I638" s="104"/>
      <c r="J638" s="107"/>
      <c r="K638" s="104"/>
      <c r="L638" s="128"/>
      <c r="M638" s="104"/>
      <c r="N638" s="105"/>
      <c r="O638" s="143"/>
      <c r="P638" s="114"/>
    </row>
    <row r="639" spans="2:16" ht="15" x14ac:dyDescent="0.25">
      <c r="B639" s="127"/>
      <c r="C639" s="104"/>
      <c r="D639" s="105"/>
      <c r="E639" s="142"/>
      <c r="F639" s="104"/>
      <c r="G639" s="104"/>
      <c r="H639" s="104"/>
      <c r="I639" s="104"/>
      <c r="J639" s="107"/>
      <c r="K639" s="104"/>
      <c r="L639" s="128"/>
      <c r="M639" s="104"/>
      <c r="N639" s="105"/>
      <c r="O639" s="143"/>
      <c r="P639" s="114"/>
    </row>
    <row r="640" spans="2:16" ht="15" x14ac:dyDescent="0.25">
      <c r="B640" s="127"/>
      <c r="C640" s="104"/>
      <c r="D640" s="105"/>
      <c r="E640" s="142"/>
      <c r="F640" s="104"/>
      <c r="G640" s="104"/>
      <c r="H640" s="104"/>
      <c r="I640" s="104"/>
      <c r="J640" s="107"/>
      <c r="K640" s="104"/>
      <c r="L640" s="128"/>
      <c r="M640" s="104"/>
      <c r="N640" s="105"/>
      <c r="O640" s="143"/>
      <c r="P640" s="114"/>
    </row>
    <row r="641" spans="2:16" ht="15" x14ac:dyDescent="0.25">
      <c r="B641" s="127"/>
      <c r="C641" s="104"/>
      <c r="D641" s="105"/>
      <c r="E641" s="142"/>
      <c r="F641" s="104"/>
      <c r="G641" s="104"/>
      <c r="H641" s="104"/>
      <c r="I641" s="104"/>
      <c r="J641" s="107"/>
      <c r="K641" s="104"/>
      <c r="L641" s="128"/>
      <c r="M641" s="104"/>
      <c r="N641" s="105"/>
      <c r="O641" s="143"/>
      <c r="P641" s="114"/>
    </row>
    <row r="642" spans="2:16" ht="15" x14ac:dyDescent="0.25">
      <c r="B642" s="127"/>
      <c r="C642" s="104"/>
      <c r="D642" s="105"/>
      <c r="E642" s="142"/>
      <c r="F642" s="104"/>
      <c r="G642" s="104"/>
      <c r="H642" s="104"/>
      <c r="I642" s="104"/>
      <c r="J642" s="107"/>
      <c r="K642" s="104"/>
      <c r="L642" s="128"/>
      <c r="M642" s="104"/>
      <c r="N642" s="105"/>
      <c r="O642" s="143"/>
      <c r="P642" s="114"/>
    </row>
    <row r="643" spans="2:16" x14ac:dyDescent="0.2">
      <c r="B643" s="125"/>
      <c r="C643" s="111"/>
      <c r="D643" s="111"/>
      <c r="E643" s="112"/>
      <c r="F643" s="113"/>
      <c r="G643" s="111"/>
      <c r="H643" s="111"/>
      <c r="I643" s="111"/>
      <c r="J643" s="111"/>
      <c r="K643" s="111"/>
      <c r="L643" s="114"/>
      <c r="M643" s="114"/>
      <c r="N643" s="114"/>
      <c r="O643" s="115"/>
      <c r="P643" s="114"/>
    </row>
    <row r="644" spans="2:16" x14ac:dyDescent="0.2">
      <c r="B644" s="125"/>
      <c r="C644" s="111"/>
      <c r="D644" s="111"/>
      <c r="E644" s="112"/>
      <c r="F644" s="113"/>
      <c r="G644" s="111"/>
      <c r="H644" s="111"/>
      <c r="I644" s="111"/>
      <c r="J644" s="111"/>
      <c r="K644" s="111"/>
      <c r="L644" s="114"/>
      <c r="M644" s="114"/>
      <c r="N644" s="114"/>
      <c r="O644" s="115"/>
      <c r="P644" s="114"/>
    </row>
    <row r="645" spans="2:16" ht="23.25" x14ac:dyDescent="0.35">
      <c r="B645" s="110"/>
      <c r="C645" s="111"/>
      <c r="D645" s="111"/>
      <c r="E645" s="112"/>
      <c r="F645" s="113"/>
      <c r="G645" s="111"/>
      <c r="H645" s="111"/>
      <c r="I645" s="111"/>
      <c r="J645" s="111"/>
      <c r="K645" s="111"/>
      <c r="L645" s="114"/>
      <c r="M645" s="114"/>
      <c r="N645" s="114"/>
      <c r="O645" s="115"/>
      <c r="P645" s="114"/>
    </row>
    <row r="646" spans="2:16" ht="15" x14ac:dyDescent="0.25">
      <c r="B646" s="126"/>
      <c r="C646" s="131"/>
      <c r="D646" s="131"/>
      <c r="E646" s="132"/>
      <c r="F646" s="131"/>
      <c r="G646" s="131"/>
      <c r="H646" s="131"/>
      <c r="I646" s="131"/>
      <c r="J646" s="131"/>
      <c r="K646" s="131"/>
      <c r="L646" s="131"/>
      <c r="M646" s="131"/>
      <c r="N646" s="131"/>
      <c r="O646" s="132"/>
      <c r="P646" s="114"/>
    </row>
    <row r="647" spans="2:16" ht="15" x14ac:dyDescent="0.25">
      <c r="B647" s="127"/>
      <c r="C647" s="131"/>
      <c r="D647" s="133"/>
      <c r="E647" s="132"/>
      <c r="F647" s="131"/>
      <c r="G647" s="131"/>
      <c r="H647" s="131"/>
      <c r="I647" s="131"/>
      <c r="J647" s="134"/>
      <c r="K647" s="131"/>
      <c r="L647" s="131"/>
      <c r="M647" s="131"/>
      <c r="N647" s="133"/>
      <c r="O647" s="135"/>
      <c r="P647" s="114"/>
    </row>
    <row r="648" spans="2:16" ht="15" x14ac:dyDescent="0.25">
      <c r="B648" s="127"/>
      <c r="C648" s="131"/>
      <c r="D648" s="133"/>
      <c r="E648" s="132"/>
      <c r="F648" s="131"/>
      <c r="G648" s="131"/>
      <c r="H648" s="131"/>
      <c r="I648" s="131"/>
      <c r="J648" s="134"/>
      <c r="K648" s="131"/>
      <c r="L648" s="131"/>
      <c r="M648" s="131"/>
      <c r="N648" s="133"/>
      <c r="O648" s="135"/>
      <c r="P648" s="114"/>
    </row>
    <row r="649" spans="2:16" ht="15" x14ac:dyDescent="0.25">
      <c r="B649" s="127"/>
      <c r="C649" s="131"/>
      <c r="D649" s="133"/>
      <c r="E649" s="132"/>
      <c r="F649" s="131"/>
      <c r="G649" s="131"/>
      <c r="H649" s="131"/>
      <c r="I649" s="131"/>
      <c r="J649" s="134"/>
      <c r="K649" s="131"/>
      <c r="L649" s="131"/>
      <c r="M649" s="131"/>
      <c r="N649" s="133"/>
      <c r="O649" s="135"/>
      <c r="P649" s="114"/>
    </row>
    <row r="650" spans="2:16" ht="15" x14ac:dyDescent="0.25">
      <c r="B650" s="127"/>
      <c r="C650" s="131"/>
      <c r="D650" s="133"/>
      <c r="E650" s="132"/>
      <c r="F650" s="131"/>
      <c r="G650" s="131"/>
      <c r="H650" s="131"/>
      <c r="I650" s="131"/>
      <c r="J650" s="134"/>
      <c r="K650" s="131"/>
      <c r="L650" s="131"/>
      <c r="M650" s="131"/>
      <c r="N650" s="133"/>
      <c r="O650" s="135"/>
      <c r="P650" s="114"/>
    </row>
    <row r="651" spans="2:16" ht="15" x14ac:dyDescent="0.25">
      <c r="B651" s="127"/>
      <c r="C651" s="131"/>
      <c r="D651" s="133"/>
      <c r="E651" s="132"/>
      <c r="F651" s="131"/>
      <c r="G651" s="131"/>
      <c r="H651" s="131"/>
      <c r="I651" s="131"/>
      <c r="J651" s="134"/>
      <c r="K651" s="131"/>
      <c r="L651" s="131"/>
      <c r="M651" s="131"/>
      <c r="N651" s="133"/>
      <c r="O651" s="135"/>
      <c r="P651" s="114"/>
    </row>
    <row r="652" spans="2:16" ht="15" x14ac:dyDescent="0.25">
      <c r="B652" s="127"/>
      <c r="C652" s="131"/>
      <c r="D652" s="133"/>
      <c r="E652" s="132"/>
      <c r="F652" s="131"/>
      <c r="G652" s="131"/>
      <c r="H652" s="131"/>
      <c r="I652" s="131"/>
      <c r="J652" s="134"/>
      <c r="K652" s="131"/>
      <c r="L652" s="131"/>
      <c r="M652" s="131"/>
      <c r="N652" s="133"/>
      <c r="O652" s="135"/>
      <c r="P652" s="114"/>
    </row>
    <row r="653" spans="2:16" ht="15" x14ac:dyDescent="0.25">
      <c r="B653" s="127"/>
      <c r="C653" s="131"/>
      <c r="D653" s="133"/>
      <c r="E653" s="132"/>
      <c r="F653" s="131"/>
      <c r="G653" s="131"/>
      <c r="H653" s="131"/>
      <c r="I653" s="131"/>
      <c r="J653" s="134"/>
      <c r="K653" s="131"/>
      <c r="L653" s="131"/>
      <c r="M653" s="131"/>
      <c r="N653" s="133"/>
      <c r="O653" s="135"/>
      <c r="P653" s="114"/>
    </row>
    <row r="654" spans="2:16" ht="15" x14ac:dyDescent="0.25">
      <c r="B654" s="127"/>
      <c r="C654" s="131"/>
      <c r="D654" s="133"/>
      <c r="E654" s="132"/>
      <c r="F654" s="131"/>
      <c r="G654" s="131"/>
      <c r="H654" s="131"/>
      <c r="I654" s="131"/>
      <c r="J654" s="134"/>
      <c r="K654" s="131"/>
      <c r="L654" s="131"/>
      <c r="M654" s="131"/>
      <c r="N654" s="133"/>
      <c r="O654" s="135"/>
      <c r="P654" s="114"/>
    </row>
    <row r="655" spans="2:16" ht="15" x14ac:dyDescent="0.25">
      <c r="B655" s="127"/>
      <c r="C655" s="133"/>
      <c r="D655" s="133"/>
      <c r="E655" s="135"/>
      <c r="F655" s="133"/>
      <c r="G655" s="133"/>
      <c r="H655" s="133"/>
      <c r="I655" s="131"/>
      <c r="J655" s="136"/>
      <c r="K655" s="133"/>
      <c r="L655" s="133"/>
      <c r="M655" s="133"/>
      <c r="N655" s="133"/>
      <c r="O655" s="135"/>
      <c r="P655" s="114"/>
    </row>
    <row r="656" spans="2:16" ht="15" x14ac:dyDescent="0.25">
      <c r="B656" s="127"/>
      <c r="C656" s="133"/>
      <c r="D656" s="133"/>
      <c r="E656" s="135"/>
      <c r="F656" s="133"/>
      <c r="G656" s="133"/>
      <c r="H656" s="133"/>
      <c r="I656" s="131"/>
      <c r="J656" s="136"/>
      <c r="K656" s="133"/>
      <c r="L656" s="133"/>
      <c r="M656" s="133"/>
      <c r="N656" s="133"/>
      <c r="O656" s="135"/>
      <c r="P656" s="114"/>
    </row>
    <row r="657" spans="2:16" ht="15" x14ac:dyDescent="0.25">
      <c r="B657" s="127"/>
      <c r="C657" s="133"/>
      <c r="D657" s="133"/>
      <c r="E657" s="135"/>
      <c r="F657" s="133"/>
      <c r="G657" s="133"/>
      <c r="H657" s="133"/>
      <c r="I657" s="131"/>
      <c r="J657" s="136"/>
      <c r="K657" s="133"/>
      <c r="L657" s="133"/>
      <c r="M657" s="133"/>
      <c r="N657" s="133"/>
      <c r="O657" s="135"/>
      <c r="P657" s="114"/>
    </row>
    <row r="658" spans="2:16" ht="15" x14ac:dyDescent="0.25">
      <c r="B658" s="127"/>
      <c r="C658" s="133"/>
      <c r="D658" s="133"/>
      <c r="E658" s="135"/>
      <c r="F658" s="133"/>
      <c r="G658" s="133"/>
      <c r="H658" s="133"/>
      <c r="I658" s="131"/>
      <c r="J658" s="136"/>
      <c r="K658" s="133"/>
      <c r="L658" s="133"/>
      <c r="M658" s="133"/>
      <c r="N658" s="133"/>
      <c r="O658" s="135"/>
      <c r="P658" s="114"/>
    </row>
    <row r="659" spans="2:16" ht="15" x14ac:dyDescent="0.25">
      <c r="B659" s="127"/>
      <c r="C659" s="133"/>
      <c r="D659" s="133"/>
      <c r="E659" s="135"/>
      <c r="F659" s="133"/>
      <c r="G659" s="133"/>
      <c r="H659" s="133"/>
      <c r="I659" s="131"/>
      <c r="J659" s="136"/>
      <c r="K659" s="133"/>
      <c r="L659" s="133"/>
      <c r="M659" s="133"/>
      <c r="N659" s="133"/>
      <c r="O659" s="135"/>
      <c r="P659" s="114"/>
    </row>
    <row r="660" spans="2:16" ht="15" x14ac:dyDescent="0.25">
      <c r="B660" s="126"/>
      <c r="C660" s="131"/>
      <c r="D660" s="131"/>
      <c r="E660" s="132"/>
      <c r="F660" s="131"/>
      <c r="G660" s="131"/>
      <c r="H660" s="131"/>
      <c r="I660" s="131"/>
      <c r="J660" s="131"/>
      <c r="K660" s="131"/>
      <c r="L660" s="131"/>
      <c r="M660" s="131"/>
      <c r="N660" s="131"/>
      <c r="O660" s="132"/>
      <c r="P660" s="114"/>
    </row>
    <row r="661" spans="2:16" ht="15" x14ac:dyDescent="0.25">
      <c r="B661" s="127"/>
      <c r="C661" s="131"/>
      <c r="D661" s="133"/>
      <c r="E661" s="132"/>
      <c r="F661" s="131"/>
      <c r="G661" s="131"/>
      <c r="H661" s="131"/>
      <c r="I661" s="131"/>
      <c r="J661" s="134"/>
      <c r="K661" s="131"/>
      <c r="L661" s="131"/>
      <c r="M661" s="131"/>
      <c r="N661" s="133"/>
      <c r="O661" s="135"/>
      <c r="P661" s="114"/>
    </row>
    <row r="662" spans="2:16" ht="15" x14ac:dyDescent="0.25">
      <c r="B662" s="127"/>
      <c r="C662" s="131"/>
      <c r="D662" s="133"/>
      <c r="E662" s="132"/>
      <c r="F662" s="131"/>
      <c r="G662" s="131"/>
      <c r="H662" s="131"/>
      <c r="I662" s="131"/>
      <c r="J662" s="134"/>
      <c r="K662" s="131"/>
      <c r="L662" s="131"/>
      <c r="M662" s="131"/>
      <c r="N662" s="133"/>
      <c r="O662" s="135"/>
      <c r="P662" s="114"/>
    </row>
    <row r="663" spans="2:16" ht="15" x14ac:dyDescent="0.25">
      <c r="B663" s="127"/>
      <c r="C663" s="131"/>
      <c r="D663" s="133"/>
      <c r="E663" s="132"/>
      <c r="F663" s="131"/>
      <c r="G663" s="131"/>
      <c r="H663" s="131"/>
      <c r="I663" s="131"/>
      <c r="J663" s="134"/>
      <c r="K663" s="131"/>
      <c r="L663" s="131"/>
      <c r="M663" s="131"/>
      <c r="N663" s="133"/>
      <c r="O663" s="135"/>
      <c r="P663" s="114"/>
    </row>
    <row r="664" spans="2:16" ht="15" x14ac:dyDescent="0.25">
      <c r="B664" s="127"/>
      <c r="C664" s="131"/>
      <c r="D664" s="133"/>
      <c r="E664" s="132"/>
      <c r="F664" s="131"/>
      <c r="G664" s="131"/>
      <c r="H664" s="131"/>
      <c r="I664" s="131"/>
      <c r="J664" s="134"/>
      <c r="K664" s="131"/>
      <c r="L664" s="131"/>
      <c r="M664" s="131"/>
      <c r="N664" s="133"/>
      <c r="O664" s="135"/>
      <c r="P664" s="114"/>
    </row>
    <row r="665" spans="2:16" ht="15" x14ac:dyDescent="0.25">
      <c r="B665" s="127"/>
      <c r="C665" s="131"/>
      <c r="D665" s="133"/>
      <c r="E665" s="132"/>
      <c r="F665" s="131"/>
      <c r="G665" s="131"/>
      <c r="H665" s="131"/>
      <c r="I665" s="131"/>
      <c r="J665" s="134"/>
      <c r="K665" s="131"/>
      <c r="L665" s="131"/>
      <c r="M665" s="131"/>
      <c r="N665" s="133"/>
      <c r="O665" s="135"/>
      <c r="P665" s="114"/>
    </row>
    <row r="666" spans="2:16" ht="15" x14ac:dyDescent="0.25">
      <c r="B666" s="127"/>
      <c r="C666" s="131"/>
      <c r="D666" s="133"/>
      <c r="E666" s="132"/>
      <c r="F666" s="131"/>
      <c r="G666" s="131"/>
      <c r="H666" s="131"/>
      <c r="I666" s="131"/>
      <c r="J666" s="134"/>
      <c r="K666" s="131"/>
      <c r="L666" s="131"/>
      <c r="M666" s="131"/>
      <c r="N666" s="133"/>
      <c r="O666" s="135"/>
      <c r="P666" s="114"/>
    </row>
    <row r="667" spans="2:16" ht="15" x14ac:dyDescent="0.25">
      <c r="B667" s="127"/>
      <c r="C667" s="131"/>
      <c r="D667" s="133"/>
      <c r="E667" s="132"/>
      <c r="F667" s="131"/>
      <c r="G667" s="131"/>
      <c r="H667" s="131"/>
      <c r="I667" s="131"/>
      <c r="J667" s="134"/>
      <c r="K667" s="131"/>
      <c r="L667" s="131"/>
      <c r="M667" s="131"/>
      <c r="N667" s="133"/>
      <c r="O667" s="135"/>
      <c r="P667" s="114"/>
    </row>
    <row r="668" spans="2:16" ht="15" x14ac:dyDescent="0.25">
      <c r="B668" s="127"/>
      <c r="C668" s="131"/>
      <c r="D668" s="133"/>
      <c r="E668" s="132"/>
      <c r="F668" s="131"/>
      <c r="G668" s="131"/>
      <c r="H668" s="131"/>
      <c r="I668" s="131"/>
      <c r="J668" s="134"/>
      <c r="K668" s="131"/>
      <c r="L668" s="131"/>
      <c r="M668" s="131"/>
      <c r="N668" s="133"/>
      <c r="O668" s="135"/>
      <c r="P668" s="114"/>
    </row>
    <row r="669" spans="2:16" ht="15" x14ac:dyDescent="0.25">
      <c r="B669" s="127"/>
      <c r="C669" s="131"/>
      <c r="D669" s="133"/>
      <c r="E669" s="132"/>
      <c r="F669" s="131"/>
      <c r="G669" s="131"/>
      <c r="H669" s="131"/>
      <c r="I669" s="131"/>
      <c r="J669" s="134"/>
      <c r="K669" s="131"/>
      <c r="L669" s="131"/>
      <c r="M669" s="131"/>
      <c r="N669" s="133"/>
      <c r="O669" s="135"/>
      <c r="P669" s="114"/>
    </row>
    <row r="670" spans="2:16" ht="15" x14ac:dyDescent="0.25">
      <c r="B670" s="127"/>
      <c r="C670" s="131"/>
      <c r="D670" s="133"/>
      <c r="E670" s="132"/>
      <c r="F670" s="131"/>
      <c r="G670" s="131"/>
      <c r="H670" s="131"/>
      <c r="I670" s="131"/>
      <c r="J670" s="134"/>
      <c r="K670" s="131"/>
      <c r="L670" s="131"/>
      <c r="M670" s="131"/>
      <c r="N670" s="133"/>
      <c r="O670" s="135"/>
      <c r="P670" s="114"/>
    </row>
    <row r="671" spans="2:16" ht="15" x14ac:dyDescent="0.25">
      <c r="B671" s="127"/>
      <c r="C671" s="131"/>
      <c r="D671" s="133"/>
      <c r="E671" s="132"/>
      <c r="F671" s="131"/>
      <c r="G671" s="131"/>
      <c r="H671" s="131"/>
      <c r="I671" s="131"/>
      <c r="J671" s="134"/>
      <c r="K671" s="131"/>
      <c r="L671" s="131"/>
      <c r="M671" s="131"/>
      <c r="N671" s="133"/>
      <c r="O671" s="135"/>
      <c r="P671" s="114"/>
    </row>
    <row r="672" spans="2:16" ht="15" x14ac:dyDescent="0.25">
      <c r="B672" s="127"/>
      <c r="C672" s="131"/>
      <c r="D672" s="133"/>
      <c r="E672" s="132"/>
      <c r="F672" s="131"/>
      <c r="G672" s="131"/>
      <c r="H672" s="131"/>
      <c r="I672" s="131"/>
      <c r="J672" s="134"/>
      <c r="K672" s="131"/>
      <c r="L672" s="131"/>
      <c r="M672" s="131"/>
      <c r="N672" s="133"/>
      <c r="O672" s="135"/>
      <c r="P672" s="114"/>
    </row>
    <row r="673" spans="2:16" x14ac:dyDescent="0.2">
      <c r="B673" s="125"/>
      <c r="C673" s="137"/>
      <c r="D673" s="137"/>
      <c r="E673" s="138"/>
      <c r="F673" s="139"/>
      <c r="G673" s="137"/>
      <c r="H673" s="137"/>
      <c r="I673" s="137"/>
      <c r="J673" s="137"/>
      <c r="K673" s="137"/>
      <c r="L673" s="140"/>
      <c r="M673" s="140"/>
      <c r="N673" s="140"/>
      <c r="O673" s="141"/>
      <c r="P673" s="114"/>
    </row>
    <row r="674" spans="2:16" x14ac:dyDescent="0.2">
      <c r="B674" s="125"/>
      <c r="C674" s="111"/>
      <c r="D674" s="111"/>
      <c r="E674" s="112"/>
      <c r="F674" s="113"/>
      <c r="G674" s="111"/>
      <c r="H674" s="111"/>
      <c r="I674" s="111"/>
      <c r="J674" s="111"/>
      <c r="K674" s="111"/>
      <c r="L674" s="114"/>
      <c r="M674" s="114"/>
      <c r="N674" s="114"/>
      <c r="O674" s="115"/>
      <c r="P674" s="114"/>
    </row>
    <row r="675" spans="2:16" ht="23.25" x14ac:dyDescent="0.35">
      <c r="B675" s="110"/>
      <c r="C675" s="111"/>
      <c r="D675" s="111"/>
      <c r="E675" s="112"/>
      <c r="F675" s="113"/>
      <c r="G675" s="111"/>
      <c r="H675" s="111"/>
      <c r="I675" s="111"/>
      <c r="J675" s="111"/>
      <c r="K675" s="111"/>
      <c r="L675" s="114"/>
      <c r="M675" s="114"/>
      <c r="N675" s="114"/>
      <c r="O675" s="115"/>
      <c r="P675" s="114"/>
    </row>
    <row r="676" spans="2:16" ht="15" x14ac:dyDescent="0.25">
      <c r="B676" s="126"/>
      <c r="C676" s="104"/>
      <c r="D676" s="105"/>
      <c r="E676" s="106"/>
      <c r="F676" s="104"/>
      <c r="G676" s="104"/>
      <c r="H676" s="104"/>
      <c r="I676" s="104"/>
      <c r="J676" s="107"/>
      <c r="K676" s="104"/>
      <c r="L676" s="104"/>
      <c r="M676" s="104"/>
      <c r="N676" s="105"/>
      <c r="O676" s="108"/>
      <c r="P676" s="114"/>
    </row>
    <row r="677" spans="2:16" ht="15" x14ac:dyDescent="0.25">
      <c r="B677" s="127"/>
      <c r="C677" s="104"/>
      <c r="D677" s="105"/>
      <c r="E677" s="106"/>
      <c r="F677" s="104"/>
      <c r="G677" s="104"/>
      <c r="H677" s="104"/>
      <c r="I677" s="104"/>
      <c r="J677" s="107"/>
      <c r="K677" s="104"/>
      <c r="L677" s="104"/>
      <c r="M677" s="104"/>
      <c r="N677" s="105"/>
      <c r="O677" s="108"/>
      <c r="P677" s="114"/>
    </row>
    <row r="678" spans="2:16" ht="15" x14ac:dyDescent="0.25">
      <c r="B678" s="127"/>
      <c r="C678" s="104"/>
      <c r="D678" s="105"/>
      <c r="E678" s="106"/>
      <c r="F678" s="104"/>
      <c r="G678" s="104"/>
      <c r="H678" s="104"/>
      <c r="I678" s="104"/>
      <c r="J678" s="107"/>
      <c r="K678" s="104"/>
      <c r="L678" s="104"/>
      <c r="M678" s="104"/>
      <c r="N678" s="105"/>
      <c r="O678" s="108"/>
      <c r="P678" s="114"/>
    </row>
    <row r="679" spans="2:16" ht="15" x14ac:dyDescent="0.25">
      <c r="B679" s="127"/>
      <c r="C679" s="104"/>
      <c r="D679" s="105"/>
      <c r="E679" s="106"/>
      <c r="F679" s="104"/>
      <c r="G679" s="104"/>
      <c r="H679" s="104"/>
      <c r="I679" s="104"/>
      <c r="J679" s="107"/>
      <c r="K679" s="104"/>
      <c r="L679" s="104"/>
      <c r="M679" s="104"/>
      <c r="N679" s="105"/>
      <c r="O679" s="108"/>
      <c r="P679" s="114"/>
    </row>
    <row r="680" spans="2:16" ht="15" x14ac:dyDescent="0.25">
      <c r="B680" s="127"/>
      <c r="C680" s="104"/>
      <c r="D680" s="105"/>
      <c r="E680" s="106"/>
      <c r="F680" s="104"/>
      <c r="G680" s="104"/>
      <c r="H680" s="104"/>
      <c r="I680" s="104"/>
      <c r="J680" s="107"/>
      <c r="K680" s="104"/>
      <c r="L680" s="104"/>
      <c r="M680" s="104"/>
      <c r="N680" s="105"/>
      <c r="O680" s="108"/>
      <c r="P680" s="114"/>
    </row>
    <row r="681" spans="2:16" ht="15" x14ac:dyDescent="0.25">
      <c r="B681" s="127"/>
      <c r="C681" s="104"/>
      <c r="D681" s="105"/>
      <c r="E681" s="106"/>
      <c r="F681" s="104"/>
      <c r="G681" s="104"/>
      <c r="H681" s="104"/>
      <c r="I681" s="104"/>
      <c r="J681" s="107"/>
      <c r="K681" s="104"/>
      <c r="L681" s="104"/>
      <c r="M681" s="104"/>
      <c r="N681" s="105"/>
      <c r="O681" s="108"/>
      <c r="P681" s="114"/>
    </row>
    <row r="682" spans="2:16" ht="15" x14ac:dyDescent="0.25">
      <c r="B682" s="127"/>
      <c r="C682" s="104"/>
      <c r="D682" s="105"/>
      <c r="E682" s="106"/>
      <c r="F682" s="104"/>
      <c r="G682" s="104"/>
      <c r="H682" s="104"/>
      <c r="I682" s="104"/>
      <c r="J682" s="107"/>
      <c r="K682" s="104"/>
      <c r="L682" s="104"/>
      <c r="M682" s="104"/>
      <c r="N682" s="105"/>
      <c r="O682" s="108"/>
      <c r="P682" s="114"/>
    </row>
    <row r="683" spans="2:16" ht="15" x14ac:dyDescent="0.25">
      <c r="B683" s="127"/>
      <c r="C683" s="104"/>
      <c r="D683" s="105"/>
      <c r="E683" s="106"/>
      <c r="F683" s="104"/>
      <c r="G683" s="104"/>
      <c r="H683" s="104"/>
      <c r="I683" s="104"/>
      <c r="J683" s="107"/>
      <c r="K683" s="104"/>
      <c r="L683" s="104"/>
      <c r="M683" s="104"/>
      <c r="N683" s="105"/>
      <c r="O683" s="108"/>
      <c r="P683" s="114"/>
    </row>
    <row r="684" spans="2:16" ht="15" x14ac:dyDescent="0.25">
      <c r="B684" s="127"/>
      <c r="C684" s="105"/>
      <c r="D684" s="105"/>
      <c r="E684" s="108"/>
      <c r="F684" s="105"/>
      <c r="G684" s="105"/>
      <c r="H684" s="105"/>
      <c r="I684" s="104"/>
      <c r="J684" s="109"/>
      <c r="K684" s="105"/>
      <c r="L684" s="105"/>
      <c r="M684" s="105"/>
      <c r="N684" s="105"/>
      <c r="O684" s="108"/>
      <c r="P684" s="114"/>
    </row>
    <row r="685" spans="2:16" ht="15" x14ac:dyDescent="0.25">
      <c r="B685" s="127"/>
      <c r="C685" s="105"/>
      <c r="D685" s="105"/>
      <c r="E685" s="108"/>
      <c r="F685" s="105"/>
      <c r="G685" s="105"/>
      <c r="H685" s="105"/>
      <c r="I685" s="104"/>
      <c r="J685" s="109"/>
      <c r="K685" s="105"/>
      <c r="L685" s="105"/>
      <c r="M685" s="105"/>
      <c r="N685" s="105"/>
      <c r="O685" s="108"/>
      <c r="P685" s="114"/>
    </row>
    <row r="686" spans="2:16" ht="15" x14ac:dyDescent="0.25">
      <c r="B686" s="127"/>
      <c r="C686" s="105"/>
      <c r="D686" s="105"/>
      <c r="E686" s="108"/>
      <c r="F686" s="105"/>
      <c r="G686" s="105"/>
      <c r="H686" s="105"/>
      <c r="I686" s="104"/>
      <c r="J686" s="109"/>
      <c r="K686" s="105"/>
      <c r="L686" s="105"/>
      <c r="M686" s="105"/>
      <c r="N686" s="105"/>
      <c r="O686" s="108"/>
      <c r="P686" s="114"/>
    </row>
    <row r="687" spans="2:16" ht="15" x14ac:dyDescent="0.25">
      <c r="B687" s="127"/>
      <c r="C687" s="105"/>
      <c r="D687" s="105"/>
      <c r="E687" s="108"/>
      <c r="F687" s="105"/>
      <c r="G687" s="105"/>
      <c r="H687" s="105"/>
      <c r="I687" s="104"/>
      <c r="J687" s="109"/>
      <c r="K687" s="105"/>
      <c r="L687" s="105"/>
      <c r="M687" s="105"/>
      <c r="N687" s="105"/>
      <c r="O687" s="108"/>
      <c r="P687" s="114"/>
    </row>
    <row r="688" spans="2:16" ht="15" x14ac:dyDescent="0.25">
      <c r="B688" s="127"/>
      <c r="C688" s="105"/>
      <c r="D688" s="105"/>
      <c r="E688" s="108"/>
      <c r="F688" s="105"/>
      <c r="G688" s="105"/>
      <c r="H688" s="105"/>
      <c r="I688" s="104"/>
      <c r="J688" s="109"/>
      <c r="K688" s="105"/>
      <c r="L688" s="105"/>
      <c r="M688" s="105"/>
      <c r="N688" s="105"/>
      <c r="O688" s="108"/>
      <c r="P688" s="114"/>
    </row>
    <row r="689" spans="2:16" ht="15" x14ac:dyDescent="0.25">
      <c r="B689" s="127"/>
      <c r="C689" s="104"/>
      <c r="D689" s="104"/>
      <c r="E689" s="106"/>
      <c r="F689" s="104"/>
      <c r="G689" s="104"/>
      <c r="H689" s="104"/>
      <c r="I689" s="104"/>
      <c r="J689" s="104"/>
      <c r="K689" s="104"/>
      <c r="L689" s="104"/>
      <c r="M689" s="104"/>
      <c r="N689" s="104"/>
      <c r="O689" s="106"/>
      <c r="P689" s="114"/>
    </row>
    <row r="690" spans="2:16" ht="15" x14ac:dyDescent="0.25">
      <c r="B690" s="126"/>
      <c r="C690" s="104"/>
      <c r="D690" s="105"/>
      <c r="E690" s="106"/>
      <c r="F690" s="104"/>
      <c r="G690" s="104"/>
      <c r="H690" s="104"/>
      <c r="I690" s="104"/>
      <c r="J690" s="107"/>
      <c r="K690" s="104"/>
      <c r="L690" s="104"/>
      <c r="M690" s="104"/>
      <c r="N690" s="105"/>
      <c r="O690" s="108"/>
      <c r="P690" s="114"/>
    </row>
    <row r="691" spans="2:16" ht="15" x14ac:dyDescent="0.25">
      <c r="B691" s="127"/>
      <c r="C691" s="104"/>
      <c r="D691" s="105"/>
      <c r="E691" s="106"/>
      <c r="F691" s="104"/>
      <c r="G691" s="104"/>
      <c r="H691" s="104"/>
      <c r="I691" s="104"/>
      <c r="J691" s="107"/>
      <c r="K691" s="104"/>
      <c r="L691" s="104"/>
      <c r="M691" s="104"/>
      <c r="N691" s="105"/>
      <c r="O691" s="108"/>
      <c r="P691" s="114"/>
    </row>
    <row r="692" spans="2:16" ht="15" x14ac:dyDescent="0.25">
      <c r="B692" s="127"/>
      <c r="C692" s="104"/>
      <c r="D692" s="105"/>
      <c r="E692" s="106"/>
      <c r="F692" s="104"/>
      <c r="G692" s="104"/>
      <c r="H692" s="104"/>
      <c r="I692" s="104"/>
      <c r="J692" s="107"/>
      <c r="K692" s="104"/>
      <c r="L692" s="104"/>
      <c r="M692" s="104"/>
      <c r="N692" s="105"/>
      <c r="O692" s="108"/>
      <c r="P692" s="114"/>
    </row>
    <row r="693" spans="2:16" ht="15" x14ac:dyDescent="0.25">
      <c r="B693" s="127"/>
      <c r="C693" s="104"/>
      <c r="D693" s="105"/>
      <c r="E693" s="106"/>
      <c r="F693" s="104"/>
      <c r="G693" s="104"/>
      <c r="H693" s="104"/>
      <c r="I693" s="104"/>
      <c r="J693" s="107"/>
      <c r="K693" s="104"/>
      <c r="L693" s="104"/>
      <c r="M693" s="104"/>
      <c r="N693" s="105"/>
      <c r="O693" s="108"/>
      <c r="P693" s="114"/>
    </row>
    <row r="694" spans="2:16" ht="15" x14ac:dyDescent="0.25">
      <c r="B694" s="127"/>
      <c r="C694" s="104"/>
      <c r="D694" s="105"/>
      <c r="E694" s="106"/>
      <c r="F694" s="104"/>
      <c r="G694" s="104"/>
      <c r="H694" s="104"/>
      <c r="I694" s="104"/>
      <c r="J694" s="107"/>
      <c r="K694" s="104"/>
      <c r="L694" s="104"/>
      <c r="M694" s="104"/>
      <c r="N694" s="105"/>
      <c r="O694" s="108"/>
    </row>
    <row r="695" spans="2:16" ht="15" x14ac:dyDescent="0.25">
      <c r="B695" s="127"/>
      <c r="C695" s="104"/>
      <c r="D695" s="105"/>
      <c r="E695" s="106"/>
      <c r="F695" s="104"/>
      <c r="G695" s="104"/>
      <c r="H695" s="104"/>
      <c r="I695" s="104"/>
      <c r="J695" s="107"/>
      <c r="K695" s="104"/>
      <c r="L695" s="104"/>
      <c r="M695" s="104"/>
      <c r="N695" s="105"/>
      <c r="O695" s="108"/>
    </row>
    <row r="696" spans="2:16" ht="15" x14ac:dyDescent="0.25">
      <c r="B696" s="127"/>
      <c r="C696" s="104"/>
      <c r="D696" s="105"/>
      <c r="E696" s="106"/>
      <c r="F696" s="104"/>
      <c r="G696" s="104"/>
      <c r="H696" s="104"/>
      <c r="I696" s="104"/>
      <c r="J696" s="107"/>
      <c r="K696" s="104"/>
      <c r="L696" s="104"/>
      <c r="M696" s="104"/>
      <c r="N696" s="105"/>
      <c r="O696" s="108"/>
    </row>
    <row r="697" spans="2:16" ht="15" x14ac:dyDescent="0.25">
      <c r="B697" s="127"/>
      <c r="C697" s="104"/>
      <c r="D697" s="105"/>
      <c r="E697" s="106"/>
      <c r="F697" s="104"/>
      <c r="G697" s="104"/>
      <c r="H697" s="104"/>
      <c r="I697" s="104"/>
      <c r="J697" s="107"/>
      <c r="K697" s="104"/>
      <c r="L697" s="104"/>
      <c r="M697" s="104"/>
      <c r="N697" s="105"/>
      <c r="O697" s="108"/>
    </row>
    <row r="698" spans="2:16" ht="15" x14ac:dyDescent="0.25">
      <c r="B698" s="127"/>
      <c r="C698" s="104"/>
      <c r="D698" s="105"/>
      <c r="E698" s="106"/>
      <c r="F698" s="104"/>
      <c r="G698" s="104"/>
      <c r="H698" s="104"/>
      <c r="I698" s="104"/>
      <c r="J698" s="107"/>
      <c r="K698" s="104"/>
      <c r="L698" s="104"/>
      <c r="M698" s="104"/>
      <c r="N698" s="105"/>
      <c r="O698" s="108"/>
    </row>
    <row r="699" spans="2:16" ht="15" x14ac:dyDescent="0.25">
      <c r="B699" s="127"/>
      <c r="C699" s="104"/>
      <c r="D699" s="105"/>
      <c r="E699" s="106"/>
      <c r="F699" s="104"/>
      <c r="G699" s="104"/>
      <c r="H699" s="104"/>
      <c r="I699" s="104"/>
      <c r="J699" s="107"/>
      <c r="K699" s="104"/>
      <c r="L699" s="104"/>
      <c r="M699" s="104"/>
      <c r="N699" s="105"/>
      <c r="O699" s="108"/>
    </row>
    <row r="700" spans="2:16" ht="15" x14ac:dyDescent="0.25">
      <c r="B700" s="127"/>
      <c r="C700" s="104"/>
      <c r="D700" s="105"/>
      <c r="E700" s="106"/>
      <c r="F700" s="104"/>
      <c r="G700" s="104"/>
      <c r="H700" s="104"/>
      <c r="I700" s="104"/>
      <c r="J700" s="107"/>
      <c r="K700" s="104"/>
      <c r="L700" s="104"/>
      <c r="M700" s="104"/>
      <c r="N700" s="105"/>
      <c r="O700" s="108"/>
    </row>
    <row r="701" spans="2:16" ht="15" x14ac:dyDescent="0.25">
      <c r="B701" s="127"/>
      <c r="C701" s="104"/>
      <c r="D701" s="105"/>
      <c r="E701" s="106"/>
      <c r="F701" s="104"/>
      <c r="G701" s="104"/>
      <c r="H701" s="104"/>
      <c r="I701" s="104"/>
      <c r="J701" s="107"/>
      <c r="K701" s="104"/>
      <c r="L701" s="104"/>
      <c r="M701" s="104"/>
      <c r="N701" s="105"/>
      <c r="O701" s="108"/>
    </row>
    <row r="702" spans="2:16" ht="15" x14ac:dyDescent="0.25">
      <c r="B702" s="127"/>
      <c r="C702" s="104"/>
      <c r="D702" s="105"/>
      <c r="E702" s="106"/>
      <c r="F702" s="104"/>
      <c r="G702" s="104"/>
      <c r="H702" s="104"/>
      <c r="I702" s="104"/>
      <c r="J702" s="107"/>
      <c r="K702" s="104"/>
      <c r="L702" s="104"/>
      <c r="M702" s="104"/>
      <c r="N702" s="105"/>
      <c r="O702" s="108"/>
    </row>
  </sheetData>
  <mergeCells count="12">
    <mergeCell ref="B2:N2"/>
    <mergeCell ref="B5:B6"/>
    <mergeCell ref="F5:F6"/>
    <mergeCell ref="C5:E5"/>
    <mergeCell ref="K5:K6"/>
    <mergeCell ref="L4:M4"/>
    <mergeCell ref="L5:L6"/>
    <mergeCell ref="M5:M6"/>
    <mergeCell ref="G5:G6"/>
    <mergeCell ref="H5:H6"/>
    <mergeCell ref="I5:I6"/>
    <mergeCell ref="J5:J6"/>
  </mergeCells>
  <phoneticPr fontId="0" type="noConversion"/>
  <printOptions horizontalCentered="1" verticalCentered="1"/>
  <pageMargins left="0.59055118110236227" right="0.59055118110236227" top="0.39370078740157483" bottom="0.74803149606299213" header="0.51181102362204722" footer="0.23622047244094491"/>
  <pageSetup scale="4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10-06</vt:lpstr>
      <vt:lpstr>'10-06'!A_impresión_IM</vt:lpstr>
      <vt:lpstr>'10-06'!Área_de_impresión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2016-05-13T13:42:08Z</cp:lastPrinted>
  <dcterms:created xsi:type="dcterms:W3CDTF">1998-08-31T18:31:38Z</dcterms:created>
  <dcterms:modified xsi:type="dcterms:W3CDTF">2016-05-20T21:31:21Z</dcterms:modified>
</cp:coreProperties>
</file>