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6052EBBA-C379-6945-ADAC-8061853782B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<sst xmlns="http://schemas.openxmlformats.org/spreadsheetml/2006/main" count="36" uniqueCount="33">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</sst>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2"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F3600"/>
      <color rgb="FF04F61F"/>
      <color rgb="FFC9F6CE"/>
      <color rgb="FFFD5B41"/>
      <color rgb="FF00E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5985000000</c:v>
                </c:pt>
                <c:pt idx="1">
                  <c:v>7547000000</c:v>
                </c:pt>
                <c:pt idx="2">
                  <c:v>8635000000</c:v>
                </c:pt>
                <c:pt idx="3">
                  <c:v>9872000000</c:v>
                </c:pt>
                <c:pt idx="4">
                  <c:v>11313000000</c:v>
                </c:pt>
                <c:pt idx="5">
                  <c:v>12800000000</c:v>
                </c:pt>
                <c:pt idx="6">
                  <c:v>14543000000</c:v>
                </c:pt>
                <c:pt idx="7">
                  <c:v>16400000000</c:v>
                </c:pt>
                <c:pt idx="8">
                  <c:v>19000000000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356000000</c:v>
                </c:pt>
                <c:pt idx="1">
                  <c:v>653000000</c:v>
                </c:pt>
                <c:pt idx="2">
                  <c:v>899000000</c:v>
                </c:pt>
                <c:pt idx="3">
                  <c:v>1229000000</c:v>
                </c:pt>
                <c:pt idx="4">
                  <c:v>1534000000</c:v>
                </c:pt>
                <c:pt idx="5">
                  <c:v>1800000000</c:v>
                </c:pt>
                <c:pt idx="6">
                  <c:v>2131000000</c:v>
                </c:pt>
                <c:pt idx="7">
                  <c:v>2572000000</c:v>
                </c:pt>
                <c:pt idx="8">
                  <c:v>3011000000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-41000000</c:v>
                </c:pt>
                <c:pt idx="1">
                  <c:v>648000000</c:v>
                </c:pt>
                <c:pt idx="2">
                  <c:v>777000000</c:v>
                </c:pt>
                <c:pt idx="3">
                  <c:v>1036000000</c:v>
                </c:pt>
                <c:pt idx="4">
                  <c:v>1262000000</c:v>
                </c:pt>
                <c:pt idx="5">
                  <c:v>1534000000</c:v>
                </c:pt>
                <c:pt idx="6">
                  <c:v>1820000000</c:v>
                </c:pt>
                <c:pt idx="7">
                  <c:v>2132000000</c:v>
                </c:pt>
                <c:pt idx="8">
                  <c:v>2350000000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679450</xdr:colOff>
      <xdr:row>22</xdr:row>
      <xdr:rowOff>95250</xdr:rowOff>
    </xdr:from>
    <xdr:to>
      <xdr:col>10</xdr:col>
      <xdr:colOff>914400</xdr:colOff>
      <xdr:row>34</xdr:row>
      <xdr:rowOff>190500</xdr:rowOff>
    </xdr:to>
    <xdr:graphicFrame macro="">
      <xdr:nvGraphicFramePr>
        <xdr:cNvPr id="2" name="Chart 1">
          <a:extLst>
            <a:ext uri="{FF2B5EF4-FFF2-40B4-BE49-F238E27FC236}">
              <a16:creationId xmlns:a16="http://schemas.microsoft.com/office/drawing/2014/main" id="{393A379B-A652-7668-D17C-161A5B31A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69.261399999999995</v>
    <v>43.657600000000002</v>
    <v>1.2684</v>
    <v>2.0299999999999998</v>
    <v>3.3845E-2</v>
    <v>0.09</v>
    <v>1.451E-3</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62.424999999999997</v>
    <v>Hotels &amp; Entertainment Services</v>
    <v>Stock</v>
    <v>45619.041621376564</v>
    <v>0</v>
    <v>60.24</v>
    <v>84494391930</v>
    <v>CHIPOTLE MEXICAN GRILL, INC.</v>
    <v>CHIPOTLE MEXICAN GRILL, INC.</v>
    <v>60.33</v>
    <v>55.7425</v>
    <v>59.98</v>
    <v>62.01</v>
    <v>62.1</v>
    <v>1362593000</v>
    <v>CMG</v>
    <v>CHIPOTLE MEXICAN GRILL, INC. (XNYS:CMG)</v>
    <v>11366476</v>
    <v>10837877</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CMG/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3" sqref="G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62.01</v>
      </c>
      <c r="B3" s="6" t="s">
        <v>22</v>
      </c>
      <c r="C3" s="39">
        <f ca="1">A5/F10</f>
        <v>7.468787406523469</v>
      </c>
      <c r="D3" s="9" t="s">
        <v>26</v>
      </c>
      <c r="E3" s="42">
        <f>E14</f>
        <v>0.4067058346839546</v>
      </c>
      <c r="F3" s="9" t="s">
        <v>1</v>
      </c>
      <c r="G3" s="43" cm="1">
        <f t="array" aca="1" ref="G3" ca="1">_FV(A1,"Shares outstanding",TRUE)*(1+(5*C6))</f>
        <v>1318744727.8033195</v>
      </c>
      <c r="H3" s="12" t="s">
        <v>4</v>
      </c>
      <c r="I3" s="43">
        <f>J18*(1+K4)/(I6-K4)</f>
        <v>32116666666.66666</v>
      </c>
      <c r="J3" s="9" t="s">
        <v>2</v>
      </c>
      <c r="K3" s="81" t="s">
        <v>32</v>
      </c>
      <c r="L3" s="82"/>
      <c r="M3" s="2"/>
      <c r="N3" s="2"/>
      <c r="O3" s="1"/>
      <c r="P3" s="1"/>
      <c r="Q3" s="1"/>
      <c r="R3" s="1"/>
    </row>
    <row r="4" spans="1:18" ht="22" customHeight="1" x14ac:dyDescent="0.2">
      <c r="A4" s="36" cm="1">
        <f t="array" aca="1" ref="A4" ca="1">_FV(A1,"Change (%)",TRUE)</f>
        <v>3.3845E-2</v>
      </c>
      <c r="B4" s="7" t="s">
        <v>23</v>
      </c>
      <c r="C4" s="39">
        <f ca="1">A5/F15</f>
        <v>55.081089915254239</v>
      </c>
      <c r="D4" s="9" t="s">
        <v>25</v>
      </c>
      <c r="E4" s="42">
        <f>F17</f>
        <v>0.13559621674180147</v>
      </c>
      <c r="F4" s="9" t="s">
        <v>6</v>
      </c>
      <c r="G4" s="53">
        <v>1295000000</v>
      </c>
      <c r="H4" s="12" t="s">
        <v>28</v>
      </c>
      <c r="I4" s="43">
        <f>NPV(I6,F18,G18,H18,I18,(J18+I3))</f>
        <v>26639707214.898785</v>
      </c>
      <c r="J4" s="12" t="s">
        <v>5</v>
      </c>
      <c r="K4" s="50">
        <v>2.5000000000000001E-2</v>
      </c>
      <c r="L4" s="14" t="s">
        <v>29</v>
      </c>
      <c r="M4" s="2"/>
      <c r="N4" s="2"/>
      <c r="O4" s="1"/>
      <c r="P4" s="1"/>
      <c r="Q4" s="1"/>
      <c r="R4" s="1"/>
    </row>
    <row r="5" spans="1:18" ht="22" customHeight="1" x14ac:dyDescent="0.2">
      <c r="A5" s="37" cm="1">
        <f t="array" aca="1" ref="A5" ca="1">_FV(A1,"Market cap",TRUE)</f>
        <v>84494391930</v>
      </c>
      <c r="B5" s="7" t="s">
        <v>0</v>
      </c>
      <c r="C5" s="40">
        <f ca="1">F18/A5</f>
        <v>1.4935902503985273E-2</v>
      </c>
      <c r="D5" s="9" t="s">
        <v>24</v>
      </c>
      <c r="E5" s="42">
        <f>F20</f>
        <v>0.11155308052682754</v>
      </c>
      <c r="F5" s="9" t="s">
        <v>8</v>
      </c>
      <c r="G5" s="53">
        <v>4052000000</v>
      </c>
      <c r="H5" s="12" t="s">
        <v>9</v>
      </c>
      <c r="I5" s="43">
        <f>I4+G4-G5</f>
        <v>23882707214.898785</v>
      </c>
      <c r="J5" s="12" t="s">
        <v>7</v>
      </c>
      <c r="K5" s="45">
        <f ca="1">I5/G3</f>
        <v>18.110182138647158</v>
      </c>
      <c r="L5" s="6" t="s">
        <v>11</v>
      </c>
      <c r="M5" s="2"/>
      <c r="N5" s="2"/>
      <c r="O5" s="1"/>
      <c r="P5" s="1"/>
      <c r="Q5" s="1"/>
      <c r="R5" s="1"/>
    </row>
    <row r="6" spans="1:18" ht="22" customHeight="1" x14ac:dyDescent="0.2">
      <c r="A6" s="38" cm="1">
        <f t="array" aca="1" ref="A6" ca="1">_FV(A1,"Beta")</f>
        <v>1.2684</v>
      </c>
      <c r="B6" s="8" t="s">
        <v>18</v>
      </c>
      <c r="C6" s="41">
        <f>K22</f>
        <v>-6.4360043236213098E-3</v>
      </c>
      <c r="D6" s="10" t="s">
        <v>27</v>
      </c>
      <c r="E6" s="52">
        <v>0.186</v>
      </c>
      <c r="F6" s="11" t="s">
        <v>12</v>
      </c>
      <c r="G6" s="44">
        <f>G4-G5</f>
        <v>-2757000000</v>
      </c>
      <c r="H6" s="11" t="s">
        <v>3</v>
      </c>
      <c r="I6" s="51">
        <v>0.1</v>
      </c>
      <c r="J6" s="10" t="s">
        <v>10</v>
      </c>
      <c r="K6" s="46">
        <f ca="1">K5/A3-1</f>
        <v>-0.70794739334547396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5985000000</v>
      </c>
      <c r="C10" s="23">
        <v>7547000000</v>
      </c>
      <c r="D10" s="23">
        <v>8635000000</v>
      </c>
      <c r="E10" s="24">
        <v>9872000000</v>
      </c>
      <c r="F10" s="59">
        <v>11313000000</v>
      </c>
      <c r="G10" s="59">
        <v>12800000000</v>
      </c>
      <c r="H10" s="59">
        <v>14543000000</v>
      </c>
      <c r="I10" s="59">
        <v>16400000000</v>
      </c>
      <c r="J10" s="59">
        <v>19000000000</v>
      </c>
      <c r="K10" s="60" t="s">
        <v>19</v>
      </c>
      <c r="L10" s="2"/>
      <c r="M10" s="2"/>
      <c r="N10" s="2"/>
      <c r="O10" s="1"/>
      <c r="P10" s="1"/>
      <c r="Q10" s="1"/>
      <c r="R10" s="1"/>
    </row>
    <row r="11" spans="1:18" ht="22" customHeight="1" x14ac:dyDescent="0.2">
      <c r="A11" s="18"/>
      <c r="B11" s="19"/>
      <c r="C11" s="19">
        <f t="shared" ref="C11:J11" si="0">(C10/B10)-1</f>
        <v>0.2609857978279031</v>
      </c>
      <c r="D11" s="19">
        <f t="shared" si="0"/>
        <v>0.14416324367298272</v>
      </c>
      <c r="E11" s="25">
        <f t="shared" si="0"/>
        <v>0.14325419803126804</v>
      </c>
      <c r="F11" s="19">
        <f t="shared" si="0"/>
        <v>0.14596839546191243</v>
      </c>
      <c r="G11" s="19">
        <f t="shared" si="0"/>
        <v>0.13144170423406698</v>
      </c>
      <c r="H11" s="19">
        <f t="shared" si="0"/>
        <v>0.13617187500000005</v>
      </c>
      <c r="I11" s="19">
        <f t="shared" si="0"/>
        <v>0.12769029773774321</v>
      </c>
      <c r="J11" s="25">
        <f t="shared" si="0"/>
        <v>0.15853658536585358</v>
      </c>
      <c r="K11" s="61">
        <f>AVERAGE(F11:J11)</f>
        <v>0.13996177155991524</v>
      </c>
      <c r="L11" s="2"/>
      <c r="M11" s="2"/>
      <c r="N11" s="2"/>
      <c r="O11" s="1"/>
      <c r="P11" s="1"/>
      <c r="Q11" s="1"/>
      <c r="R11" s="1"/>
    </row>
    <row r="12" spans="1:18" ht="22" customHeight="1" x14ac:dyDescent="0.2">
      <c r="A12" s="22" t="s">
        <v>30</v>
      </c>
      <c r="B12" s="23">
        <v>2071000000</v>
      </c>
      <c r="C12" s="23">
        <v>2904000000</v>
      </c>
      <c r="D12" s="23">
        <v>3374000000</v>
      </c>
      <c r="E12" s="24">
        <v>4015000000</v>
      </c>
      <c r="F12" s="23"/>
      <c r="G12" s="23"/>
      <c r="H12" s="23"/>
      <c r="I12" s="23"/>
      <c r="J12" s="24"/>
      <c r="K12" s="62"/>
      <c r="L12" s="2"/>
      <c r="M12" s="2"/>
      <c r="N12" s="2"/>
      <c r="O12" s="1"/>
      <c r="P12" s="1"/>
      <c r="Q12" s="1"/>
      <c r="R12" s="1"/>
    </row>
    <row r="13" spans="1:18" ht="22" customHeight="1" x14ac:dyDescent="0.2">
      <c r="A13" s="28"/>
      <c r="B13" s="29"/>
      <c r="C13" s="29">
        <f>(C12/B12)-1</f>
        <v>0.40222114920328345</v>
      </c>
      <c r="D13" s="29">
        <f>(D12/C12)-1</f>
        <v>0.16184573002754821</v>
      </c>
      <c r="E13" s="30">
        <f>(E12/D12)-1</f>
        <v>0.1899822169531713</v>
      </c>
      <c r="F13" s="29"/>
      <c r="G13" s="29"/>
      <c r="H13" s="29"/>
      <c r="I13" s="29"/>
      <c r="J13" s="30"/>
      <c r="K13" s="63"/>
      <c r="L13" s="2"/>
      <c r="M13" s="2"/>
      <c r="N13" s="2"/>
      <c r="O13" s="1"/>
      <c r="P13" s="1"/>
      <c r="Q13" s="1"/>
      <c r="R13" s="1"/>
    </row>
    <row r="14" spans="1:18" ht="22" customHeight="1" x14ac:dyDescent="0.2">
      <c r="A14" s="20" t="s">
        <v>1</v>
      </c>
      <c r="B14" s="21">
        <f>B12/B10</f>
        <v>0.34603174603174602</v>
      </c>
      <c r="C14" s="21">
        <f>C12/C10</f>
        <v>0.38478865774479926</v>
      </c>
      <c r="D14" s="21">
        <f>D12/D10</f>
        <v>0.39073537927041113</v>
      </c>
      <c r="E14" s="26">
        <f>E12/E10</f>
        <v>0.4067058346839546</v>
      </c>
      <c r="F14" s="21"/>
      <c r="G14" s="21"/>
      <c r="H14" s="21"/>
      <c r="I14" s="21"/>
      <c r="J14" s="26"/>
      <c r="K14" s="64"/>
      <c r="L14" s="2"/>
      <c r="M14" s="2"/>
      <c r="N14" s="2"/>
      <c r="O14" s="1"/>
      <c r="P14" s="1"/>
      <c r="Q14" s="1"/>
      <c r="R14" s="1"/>
    </row>
    <row r="15" spans="1:18" ht="22" customHeight="1" x14ac:dyDescent="0.2">
      <c r="A15" s="22" t="s">
        <v>15</v>
      </c>
      <c r="B15" s="23">
        <v>356000000</v>
      </c>
      <c r="C15" s="23">
        <v>653000000</v>
      </c>
      <c r="D15" s="23">
        <v>899000000</v>
      </c>
      <c r="E15" s="24">
        <v>1229000000</v>
      </c>
      <c r="F15" s="59">
        <v>1534000000</v>
      </c>
      <c r="G15" s="59">
        <v>1800000000</v>
      </c>
      <c r="H15" s="59">
        <v>2131000000</v>
      </c>
      <c r="I15" s="59">
        <v>2572000000</v>
      </c>
      <c r="J15" s="59">
        <v>3011000000</v>
      </c>
      <c r="K15" s="60" t="s">
        <v>20</v>
      </c>
      <c r="L15" s="2"/>
      <c r="M15" s="2"/>
      <c r="N15" s="2"/>
      <c r="O15" s="1"/>
      <c r="P15" s="1"/>
      <c r="Q15" s="1"/>
      <c r="R15" s="1"/>
    </row>
    <row r="16" spans="1:18" ht="22" customHeight="1" x14ac:dyDescent="0.2">
      <c r="A16" s="28"/>
      <c r="B16" s="29"/>
      <c r="C16" s="29">
        <f t="shared" ref="C16:J16" si="1">(C15/B15)-1</f>
        <v>0.83426966292134841</v>
      </c>
      <c r="D16" s="29">
        <f t="shared" si="1"/>
        <v>0.3767228177641655</v>
      </c>
      <c r="E16" s="30">
        <f t="shared" si="1"/>
        <v>0.36707452725250289</v>
      </c>
      <c r="F16" s="29">
        <f t="shared" si="1"/>
        <v>0.24816924328722534</v>
      </c>
      <c r="G16" s="29">
        <f t="shared" si="1"/>
        <v>0.17340286831812257</v>
      </c>
      <c r="H16" s="29">
        <f t="shared" si="1"/>
        <v>0.18388888888888899</v>
      </c>
      <c r="I16" s="29">
        <f t="shared" si="1"/>
        <v>0.20694509619896762</v>
      </c>
      <c r="J16" s="30">
        <f t="shared" si="1"/>
        <v>0.17068429237947114</v>
      </c>
      <c r="K16" s="63">
        <f>AVERAGE(F16:J16)</f>
        <v>0.19661807781453514</v>
      </c>
      <c r="L16" s="2"/>
      <c r="M16" s="2"/>
      <c r="N16" s="2"/>
      <c r="O16" s="1"/>
      <c r="P16" s="1"/>
      <c r="Q16" s="1"/>
      <c r="R16" s="1"/>
    </row>
    <row r="17" spans="1:18" ht="22" customHeight="1" x14ac:dyDescent="0.2">
      <c r="A17" s="4" t="s">
        <v>16</v>
      </c>
      <c r="B17" s="5">
        <f t="shared" ref="B17:J17" si="2">B15/B10</f>
        <v>5.9482038429406851E-2</v>
      </c>
      <c r="C17" s="5">
        <f t="shared" si="2"/>
        <v>8.6524446800053001E-2</v>
      </c>
      <c r="D17" s="5">
        <f t="shared" si="2"/>
        <v>0.10411117544875506</v>
      </c>
      <c r="E17" s="27">
        <f t="shared" si="2"/>
        <v>0.1244935170178282</v>
      </c>
      <c r="F17" s="5">
        <f t="shared" si="2"/>
        <v>0.13559621674180147</v>
      </c>
      <c r="G17" s="5">
        <f t="shared" si="2"/>
        <v>0.140625</v>
      </c>
      <c r="H17" s="5">
        <f t="shared" si="2"/>
        <v>0.14653097710238602</v>
      </c>
      <c r="I17" s="5">
        <f t="shared" si="2"/>
        <v>0.15682926829268293</v>
      </c>
      <c r="J17" s="27">
        <f t="shared" si="2"/>
        <v>0.15847368421052632</v>
      </c>
      <c r="K17" s="65"/>
      <c r="L17" s="2"/>
      <c r="M17" s="2"/>
      <c r="N17" s="2"/>
      <c r="O17" s="1"/>
      <c r="P17" s="1"/>
      <c r="Q17" s="1"/>
      <c r="R17" s="1"/>
    </row>
    <row r="18" spans="1:18" ht="22" customHeight="1" x14ac:dyDescent="0.2">
      <c r="A18" s="22" t="s">
        <v>17</v>
      </c>
      <c r="B18" s="23">
        <v>-41000000</v>
      </c>
      <c r="C18" s="23">
        <v>648000000</v>
      </c>
      <c r="D18" s="23">
        <v>777000000</v>
      </c>
      <c r="E18" s="24">
        <v>1036000000</v>
      </c>
      <c r="F18" s="59">
        <v>1262000000</v>
      </c>
      <c r="G18" s="59">
        <v>1534000000</v>
      </c>
      <c r="H18" s="59">
        <v>1820000000</v>
      </c>
      <c r="I18" s="59">
        <v>2132000000</v>
      </c>
      <c r="J18" s="59">
        <v>2350000000</v>
      </c>
      <c r="K18" s="60" t="s">
        <v>21</v>
      </c>
      <c r="L18" s="2"/>
      <c r="M18" s="2"/>
      <c r="N18" s="2"/>
      <c r="P18" s="1"/>
      <c r="Q18" s="1"/>
      <c r="R18" s="1"/>
    </row>
    <row r="19" spans="1:18" ht="22" customHeight="1" x14ac:dyDescent="0.2">
      <c r="A19" s="31"/>
      <c r="B19" s="29"/>
      <c r="C19" s="29">
        <f t="shared" ref="C19:J19" si="3">(C18/B18)-1</f>
        <v>-16.804878048780488</v>
      </c>
      <c r="D19" s="29">
        <f t="shared" si="3"/>
        <v>0.19907407407407418</v>
      </c>
      <c r="E19" s="30">
        <f t="shared" si="3"/>
        <v>0.33333333333333326</v>
      </c>
      <c r="F19" s="29">
        <f t="shared" si="3"/>
        <v>0.21814671814671804</v>
      </c>
      <c r="G19" s="29">
        <f t="shared" si="3"/>
        <v>0.2155309033280508</v>
      </c>
      <c r="H19" s="29">
        <f t="shared" si="3"/>
        <v>0.18644067796610164</v>
      </c>
      <c r="I19" s="29">
        <f t="shared" si="3"/>
        <v>0.17142857142857149</v>
      </c>
      <c r="J19" s="30">
        <f t="shared" si="3"/>
        <v>0.10225140712945602</v>
      </c>
      <c r="K19" s="63">
        <f>AVERAGE(F19:J19)</f>
        <v>0.1787596555997796</v>
      </c>
      <c r="L19" s="2"/>
      <c r="M19" s="2"/>
      <c r="N19" s="2"/>
      <c r="O19" s="1"/>
      <c r="P19" s="1"/>
      <c r="Q19" s="1"/>
      <c r="R19" s="1"/>
    </row>
    <row r="20" spans="1:18" ht="22" customHeight="1" x14ac:dyDescent="0.2">
      <c r="A20" s="32" t="s">
        <v>8</v>
      </c>
      <c r="B20" s="33">
        <f t="shared" ref="B20:J20" si="4">B18/B10</f>
        <v>-6.8504594820384297E-3</v>
      </c>
      <c r="C20" s="33">
        <f t="shared" si="4"/>
        <v>8.5861931893467608E-2</v>
      </c>
      <c r="D20" s="33">
        <f t="shared" si="4"/>
        <v>8.998262883613202E-2</v>
      </c>
      <c r="E20" s="34">
        <f t="shared" si="4"/>
        <v>0.10494327390599675</v>
      </c>
      <c r="F20" s="33">
        <f t="shared" si="4"/>
        <v>0.11155308052682754</v>
      </c>
      <c r="G20" s="33">
        <f t="shared" si="4"/>
        <v>0.11984375</v>
      </c>
      <c r="H20" s="33">
        <f t="shared" si="4"/>
        <v>0.12514611840748127</v>
      </c>
      <c r="I20" s="33">
        <f t="shared" si="4"/>
        <v>0.13</v>
      </c>
      <c r="J20" s="34">
        <f t="shared" si="4"/>
        <v>0.12368421052631579</v>
      </c>
      <c r="K20" s="66"/>
      <c r="L20" s="2"/>
      <c r="M20" s="2"/>
      <c r="N20" s="2"/>
      <c r="O20" s="1"/>
      <c r="P20" s="1"/>
      <c r="Q20" s="1"/>
      <c r="R20" s="1"/>
    </row>
    <row r="21" spans="1:18" ht="22" customHeight="1" x14ac:dyDescent="0.2">
      <c r="A21" s="67" t="s">
        <v>31</v>
      </c>
      <c r="B21" s="68">
        <v>1399000000</v>
      </c>
      <c r="C21" s="68">
        <v>1407000000</v>
      </c>
      <c r="D21" s="68">
        <v>1386000000</v>
      </c>
      <c r="E21" s="69">
        <v>1372000000</v>
      </c>
      <c r="F21" s="68"/>
      <c r="G21" s="68"/>
      <c r="H21" s="68"/>
      <c r="I21" s="68"/>
      <c r="J21" s="68"/>
      <c r="K21" s="60" t="s">
        <v>27</v>
      </c>
      <c r="L21" s="2"/>
      <c r="M21" s="2"/>
      <c r="N21" s="2"/>
      <c r="P21" s="1"/>
      <c r="Q21" s="1"/>
      <c r="R21" s="1"/>
    </row>
    <row r="22" spans="1:18" ht="22" customHeight="1" x14ac:dyDescent="0.2">
      <c r="A22" s="70"/>
      <c r="B22" s="71"/>
      <c r="C22" s="72">
        <f t="shared" ref="C22" si="5">(C21/B21)-1</f>
        <v>5.718370264474526E-3</v>
      </c>
      <c r="D22" s="73">
        <f t="shared" ref="D22" si="6">(D21/C21)-1</f>
        <v>-1.4925373134328401E-2</v>
      </c>
      <c r="E22" s="74">
        <f t="shared" ref="E22" si="7">(E21/D21)-1</f>
        <v>-1.0101010101010055E-2</v>
      </c>
      <c r="F22" s="71"/>
      <c r="G22" s="71"/>
      <c r="H22" s="71"/>
      <c r="I22" s="71"/>
      <c r="J22" s="71"/>
      <c r="K22" s="75">
        <f>AVERAGE(C22:E22)</f>
        <v>-6.4360043236213098E-3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Hotels &amp; Entertainment Services</v>
      </c>
      <c r="B25" s="78"/>
      <c r="C25" s="78"/>
      <c r="D25" s="79" cm="1">
        <f t="array" aca="1" ref="D25" ca="1">_FV(A1,"Year incorporated",TRUE)</f>
        <v>1998</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CMG/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2024-11-23T10:15:33Z</dcterms:modified>
</cp:coreProperties>
</file>