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F1D09B33-7D05-8941-B074-4DB8ED08D81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<sst xmlns="http://schemas.openxmlformats.org/spreadsheetml/2006/main" count="36" uniqueCount="33">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</sst>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2027000000</c:v>
                </c:pt>
                <c:pt idx="1">
                  <c:v>2703000000</c:v>
                </c:pt>
                <c:pt idx="2">
                  <c:v>2679000000</c:v>
                </c:pt>
                <c:pt idx="3">
                  <c:v>3233000000</c:v>
                </c:pt>
                <c:pt idx="4">
                  <c:v>3953000000</c:v>
                </c:pt>
                <c:pt idx="5">
                  <c:v>4918000000</c:v>
                </c:pt>
                <c:pt idx="6">
                  <c:v>6043000000</c:v>
                </c:pt>
                <c:pt idx="7">
                  <c:v>6731000000</c:v>
                </c:pt>
                <c:pt idx="8">
                  <c:v>8117000000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544000000</c:v>
                </c:pt>
                <c:pt idx="1">
                  <c:v>676000000</c:v>
                </c:pt>
                <c:pt idx="2">
                  <c:v>524000000</c:v>
                </c:pt>
                <c:pt idx="3">
                  <c:v>306000000</c:v>
                </c:pt>
                <c:pt idx="4">
                  <c:v>1653000000</c:v>
                </c:pt>
                <c:pt idx="5">
                  <c:v>2162000000</c:v>
                </c:pt>
                <c:pt idx="6">
                  <c:v>2784000000</c:v>
                </c:pt>
                <c:pt idx="7">
                  <c:v>3373000000</c:v>
                </c:pt>
                <c:pt idx="8">
                  <c:v>4260000000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272000000</c:v>
                </c:pt>
                <c:pt idx="1">
                  <c:v>574000000</c:v>
                </c:pt>
                <c:pt idx="2">
                  <c:v>766600000</c:v>
                </c:pt>
                <c:pt idx="3">
                  <c:v>303500000</c:v>
                </c:pt>
                <c:pt idx="4">
                  <c:v>1412000000</c:v>
                </c:pt>
                <c:pt idx="5">
                  <c:v>1920000000</c:v>
                </c:pt>
                <c:pt idx="6">
                  <c:v>2513000000</c:v>
                </c:pt>
                <c:pt idx="7">
                  <c:v>3300000000</c:v>
                </c:pt>
                <c:pt idx="8">
                  <c:v>4400000000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ARM HOLDINGS PLC (XNAS:ARM)</v>
    <v>2</v>
    <v>3</v>
    <v>Finance</v>
    <v>4</v>
    <v>en-US</v>
    <v>cau7bh</v>
    <v>268435456</v>
    <v>1</v>
    <v>Powered by Refinitiv</v>
    <v>188.75</v>
    <v>66.52</v>
    <v>2.1829999999999998</v>
    <v>12.88</v>
    <v>0.10046799999999999</v>
    <v>-0.43</v>
    <v>-3.0480000000000004E-3</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7709</v>
    <v>Nasdaq Stock Market</v>
    <v>XNAS</v>
    <v>XNAS</v>
    <v>110 Fulbourn Road, CAMBRIDGE, CAMBRIDGESHIRE, CB1 9NJ GB</v>
    <v>141.44999999999999</v>
    <v>Semiconductors &amp; Semiconductor Equipment</v>
    <v>Stock</v>
    <v>45661.0415392125</v>
    <v>129.51499999999999</v>
    <v>148275100000</v>
    <v>ARM HOLDINGS PLC</v>
    <v>ARM HOLDINGS PLC</v>
    <v>129.63999999999999</v>
    <v>232.88210000000001</v>
    <v>128.19999999999999</v>
    <v>141.08000000000001</v>
    <v>140.65</v>
    <v>1051000000</v>
    <v>ARM</v>
    <v>ARM HOLDINGS PLC (XNAS:ARM)</v>
    <v>7206802</v>
    <v>4506630</v>
    <v>2018</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R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4" sqref="L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141.08000000000001</v>
      </c>
      <c r="B3" s="6" t="s">
        <v>22</v>
      </c>
      <c r="C3" s="41">
        <f ca="1">A5/F10</f>
        <v>37.509511763217809</v>
      </c>
      <c r="D3" s="9" t="s">
        <v>26</v>
      </c>
      <c r="E3" s="44">
        <f>E14</f>
        <v>0.95236622332199194</v>
      </c>
      <c r="F3" s="9" t="s">
        <v>1</v>
      </c>
      <c r="G3" s="45" cm="1">
        <f t="array" aca="1" ref="G3" ca="1">_FV(A1,"Shares outstanding",TRUE)*(1+(5*C6))</f>
        <v>1051000000</v>
      </c>
      <c r="H3" s="12" t="s">
        <v>4</v>
      </c>
      <c r="I3" s="45">
        <f>J18*(1+K4)/(I6-K4)</f>
        <v>60133333333.333328</v>
      </c>
      <c r="J3" s="9" t="s">
        <v>2</v>
      </c>
      <c r="K3" s="75" t="s">
        <v>32</v>
      </c>
      <c r="L3" s="76"/>
      <c r="M3" s="2"/>
      <c r="N3" s="2"/>
      <c r="O3" s="1"/>
      <c r="P3" s="1"/>
      <c r="Q3" s="1"/>
      <c r="R3" s="1"/>
    </row>
    <row r="4" spans="1:18" ht="22" customHeight="1" x14ac:dyDescent="0.2">
      <c r="A4" s="38" cm="1">
        <f t="array" aca="1" ref="A4" ca="1">_FV(A1,"Change (%)",TRUE)</f>
        <v>0.10046799999999999</v>
      </c>
      <c r="B4" s="7" t="s">
        <v>23</v>
      </c>
      <c r="C4" s="41">
        <f ca="1">A5/F15</f>
        <v>89.700604960677552</v>
      </c>
      <c r="D4" s="9" t="s">
        <v>25</v>
      </c>
      <c r="E4" s="44">
        <f>F17</f>
        <v>0.4181634201871996</v>
      </c>
      <c r="F4" s="9" t="s">
        <v>6</v>
      </c>
      <c r="G4" s="55">
        <v>2923000000</v>
      </c>
      <c r="H4" s="12" t="s">
        <v>28</v>
      </c>
      <c r="I4" s="45">
        <f>NPV(I6,F18,G18,H18,I18,(J18+I3))</f>
        <v>47082534435.261688</v>
      </c>
      <c r="J4" s="12" t="s">
        <v>5</v>
      </c>
      <c r="K4" s="52">
        <v>2.5000000000000001E-2</v>
      </c>
      <c r="L4" s="14" t="s">
        <v>29</v>
      </c>
      <c r="M4" s="2"/>
      <c r="N4" s="2"/>
      <c r="O4" s="1"/>
      <c r="P4" s="1"/>
      <c r="Q4" s="1"/>
      <c r="R4" s="1"/>
    </row>
    <row r="5" spans="1:18" ht="22" customHeight="1" x14ac:dyDescent="0.2">
      <c r="A5" s="39" cm="1">
        <f t="array" aca="1" ref="A5" ca="1">_FV(A1,"Market cap",TRUE)</f>
        <v>148275100000</v>
      </c>
      <c r="B5" s="7" t="s">
        <v>0</v>
      </c>
      <c r="C5" s="42">
        <f ca="1">F18/A5</f>
        <v>9.522839640640943E-3</v>
      </c>
      <c r="D5" s="9" t="s">
        <v>24</v>
      </c>
      <c r="E5" s="44">
        <f>F20</f>
        <v>0.35719706551985836</v>
      </c>
      <c r="F5" s="9" t="s">
        <v>8</v>
      </c>
      <c r="G5" s="55">
        <v>226000000</v>
      </c>
      <c r="H5" s="12" t="s">
        <v>9</v>
      </c>
      <c r="I5" s="45">
        <f>I4+G4-G5</f>
        <v>49779534435.261688</v>
      </c>
      <c r="J5" s="12" t="s">
        <v>7</v>
      </c>
      <c r="K5" s="47">
        <f ca="1">I5/G3</f>
        <v>47.363971869896943</v>
      </c>
      <c r="L5" s="6" t="s">
        <v>11</v>
      </c>
      <c r="M5" s="2"/>
      <c r="N5" s="2"/>
      <c r="O5" s="1"/>
      <c r="P5" s="1"/>
      <c r="Q5" s="1"/>
      <c r="R5" s="1"/>
    </row>
    <row r="6" spans="1:18" ht="22" customHeight="1" x14ac:dyDescent="0.2">
      <c r="A6" s="40" cm="1">
        <f t="array" aca="1" ref="A6" ca="1">_FV(A1,"Beta")</f>
        <v>2.1829999999999998</v>
      </c>
      <c r="B6" s="8" t="s">
        <v>18</v>
      </c>
      <c r="C6" s="43">
        <f>K22</f>
        <v>0</v>
      </c>
      <c r="D6" s="10" t="s">
        <v>27</v>
      </c>
      <c r="E6" s="54">
        <v>0.20399999999999999</v>
      </c>
      <c r="F6" s="11" t="s">
        <v>12</v>
      </c>
      <c r="G6" s="46">
        <f>G4-G5</f>
        <v>2697000000</v>
      </c>
      <c r="H6" s="11" t="s">
        <v>3</v>
      </c>
      <c r="I6" s="53">
        <v>0.1</v>
      </c>
      <c r="J6" s="10" t="s">
        <v>10</v>
      </c>
      <c r="K6" s="48">
        <f ca="1">K5/A3-1</f>
        <v>-0.66427578770983176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2027000000</v>
      </c>
      <c r="C10" s="23">
        <v>2703000000</v>
      </c>
      <c r="D10" s="23">
        <v>2679000000</v>
      </c>
      <c r="E10" s="24">
        <v>3233000000</v>
      </c>
      <c r="F10" s="61">
        <v>3953000000</v>
      </c>
      <c r="G10" s="61">
        <v>4918000000</v>
      </c>
      <c r="H10" s="61">
        <v>6043000000</v>
      </c>
      <c r="I10" s="61">
        <v>6731000000</v>
      </c>
      <c r="J10" s="61">
        <v>8117000000</v>
      </c>
      <c r="K10" s="62" t="s">
        <v>19</v>
      </c>
      <c r="L10" s="2"/>
      <c r="M10" s="2"/>
      <c r="N10" s="2"/>
      <c r="O10" s="1"/>
      <c r="P10" s="1"/>
      <c r="Q10" s="1"/>
      <c r="R10" s="1"/>
    </row>
    <row r="11" spans="1:18" ht="22" customHeight="1" x14ac:dyDescent="0.2">
      <c r="A11" s="18"/>
      <c r="B11" s="19"/>
      <c r="C11" s="19">
        <f t="shared" ref="C11:J11" si="0">(C10/B10)-1</f>
        <v>0.33349777997039953</v>
      </c>
      <c r="D11" s="19">
        <f t="shared" si="0"/>
        <v>-8.8790233074361735E-3</v>
      </c>
      <c r="E11" s="25">
        <f t="shared" si="0"/>
        <v>0.20679357969391554</v>
      </c>
      <c r="F11" s="19">
        <f t="shared" si="0"/>
        <v>0.22270337148159602</v>
      </c>
      <c r="G11" s="19">
        <f t="shared" si="0"/>
        <v>0.24411839109537059</v>
      </c>
      <c r="H11" s="19">
        <f t="shared" si="0"/>
        <v>0.22875152501016682</v>
      </c>
      <c r="I11" s="19">
        <f t="shared" si="0"/>
        <v>0.11385073638921073</v>
      </c>
      <c r="J11" s="25">
        <f t="shared" si="0"/>
        <v>0.20591294012776706</v>
      </c>
      <c r="K11" s="63">
        <f>AVERAGE(F11:J11)</f>
        <v>0.20306739282082226</v>
      </c>
      <c r="L11" s="2"/>
      <c r="M11" s="2"/>
      <c r="N11" s="2"/>
      <c r="O11" s="1"/>
      <c r="P11" s="1"/>
      <c r="Q11" s="1"/>
      <c r="R11" s="1"/>
    </row>
    <row r="12" spans="1:18" ht="22" customHeight="1" x14ac:dyDescent="0.2">
      <c r="A12" s="22" t="s">
        <v>30</v>
      </c>
      <c r="B12" s="23">
        <v>1882000000</v>
      </c>
      <c r="C12" s="23">
        <v>2572000000</v>
      </c>
      <c r="D12" s="23">
        <v>2573000000</v>
      </c>
      <c r="E12" s="24">
        <v>3079000000</v>
      </c>
      <c r="F12" s="23"/>
      <c r="G12" s="23"/>
      <c r="H12" s="23"/>
      <c r="I12" s="23"/>
      <c r="J12" s="24"/>
      <c r="K12" s="64"/>
      <c r="L12" s="2"/>
      <c r="M12" s="2"/>
      <c r="N12" s="2"/>
      <c r="O12" s="1"/>
      <c r="P12" s="1"/>
      <c r="Q12" s="1"/>
      <c r="R12" s="1"/>
    </row>
    <row r="13" spans="1:18" ht="22" customHeight="1" x14ac:dyDescent="0.2">
      <c r="A13" s="28"/>
      <c r="B13" s="29"/>
      <c r="C13" s="29">
        <f>(C12/B12)-1</f>
        <v>0.36663124335812958</v>
      </c>
      <c r="D13" s="29">
        <f>(D12/C12)-1</f>
        <v>3.8880248833583764E-4</v>
      </c>
      <c r="E13" s="30">
        <f>(E12/D12)-1</f>
        <v>0.19665759813447337</v>
      </c>
      <c r="F13" s="29"/>
      <c r="G13" s="29"/>
      <c r="H13" s="29"/>
      <c r="I13" s="29"/>
      <c r="J13" s="30"/>
      <c r="K13" s="65"/>
      <c r="L13" s="2"/>
      <c r="M13" s="2"/>
      <c r="N13" s="2"/>
      <c r="O13" s="1"/>
      <c r="P13" s="1"/>
      <c r="Q13" s="1"/>
      <c r="R13" s="1"/>
    </row>
    <row r="14" spans="1:18" ht="22" customHeight="1" x14ac:dyDescent="0.2">
      <c r="A14" s="20" t="s">
        <v>1</v>
      </c>
      <c r="B14" s="21">
        <f>B12/B10</f>
        <v>0.92846571287617163</v>
      </c>
      <c r="C14" s="21">
        <f>C12/C10</f>
        <v>0.95153533111357746</v>
      </c>
      <c r="D14" s="21">
        <f>D12/D10</f>
        <v>0.96043299738708476</v>
      </c>
      <c r="E14" s="26">
        <f>E12/E10</f>
        <v>0.95236622332199194</v>
      </c>
      <c r="F14" s="21"/>
      <c r="G14" s="21"/>
      <c r="H14" s="21"/>
      <c r="I14" s="21"/>
      <c r="J14" s="26"/>
      <c r="K14" s="66"/>
      <c r="L14" s="2"/>
      <c r="M14" s="2"/>
      <c r="N14" s="2"/>
      <c r="O14" s="1"/>
      <c r="P14" s="1"/>
      <c r="Q14" s="1"/>
      <c r="R14" s="1"/>
    </row>
    <row r="15" spans="1:18" ht="22" customHeight="1" x14ac:dyDescent="0.2">
      <c r="A15" s="22" t="s">
        <v>15</v>
      </c>
      <c r="B15" s="23">
        <v>544000000</v>
      </c>
      <c r="C15" s="23">
        <v>676000000</v>
      </c>
      <c r="D15" s="23">
        <v>524000000</v>
      </c>
      <c r="E15" s="24">
        <v>306000000</v>
      </c>
      <c r="F15" s="61">
        <v>1653000000</v>
      </c>
      <c r="G15" s="61">
        <v>2162000000</v>
      </c>
      <c r="H15" s="61">
        <v>2784000000</v>
      </c>
      <c r="I15" s="61">
        <v>3373000000</v>
      </c>
      <c r="J15" s="61">
        <v>4260000000</v>
      </c>
      <c r="K15" s="62" t="s">
        <v>20</v>
      </c>
      <c r="L15" s="2"/>
      <c r="M15" s="2"/>
      <c r="N15" s="2"/>
      <c r="O15" s="1"/>
      <c r="P15" s="1"/>
      <c r="Q15" s="1"/>
      <c r="R15" s="1"/>
    </row>
    <row r="16" spans="1:18" ht="22" customHeight="1" x14ac:dyDescent="0.2">
      <c r="A16" s="28"/>
      <c r="B16" s="29"/>
      <c r="C16" s="29">
        <f t="shared" ref="C16:J16" si="1">(C15/B15)-1</f>
        <v>0.24264705882352944</v>
      </c>
      <c r="D16" s="29">
        <f t="shared" si="1"/>
        <v>-0.2248520710059172</v>
      </c>
      <c r="E16" s="30">
        <f t="shared" si="1"/>
        <v>-0.41603053435114501</v>
      </c>
      <c r="F16" s="29">
        <f t="shared" si="1"/>
        <v>4.4019607843137258</v>
      </c>
      <c r="G16" s="29">
        <f t="shared" si="1"/>
        <v>0.30792498487598308</v>
      </c>
      <c r="H16" s="29">
        <f t="shared" si="1"/>
        <v>0.28769657724329334</v>
      </c>
      <c r="I16" s="29">
        <f t="shared" si="1"/>
        <v>0.21156609195402298</v>
      </c>
      <c r="J16" s="30">
        <f t="shared" si="1"/>
        <v>0.26297064927364366</v>
      </c>
      <c r="K16" s="65">
        <f>AVERAGE(G16:J16)</f>
        <v>0.26753957583673577</v>
      </c>
      <c r="L16" s="2"/>
      <c r="M16" s="2"/>
      <c r="N16" s="2"/>
      <c r="O16" s="1"/>
      <c r="P16" s="1"/>
      <c r="Q16" s="1"/>
      <c r="R16" s="1"/>
    </row>
    <row r="17" spans="1:18" ht="22" customHeight="1" x14ac:dyDescent="0.2">
      <c r="A17" s="4" t="s">
        <v>16</v>
      </c>
      <c r="B17" s="5">
        <f t="shared" ref="B17:J17" si="2">B15/B10</f>
        <v>0.26837691169215588</v>
      </c>
      <c r="C17" s="5">
        <f t="shared" si="2"/>
        <v>0.25009248982611915</v>
      </c>
      <c r="D17" s="5">
        <f t="shared" si="2"/>
        <v>0.19559537140724151</v>
      </c>
      <c r="E17" s="27">
        <f t="shared" si="2"/>
        <v>9.4648932879678321E-2</v>
      </c>
      <c r="F17" s="5">
        <f t="shared" si="2"/>
        <v>0.4181634201871996</v>
      </c>
      <c r="G17" s="5">
        <f t="shared" si="2"/>
        <v>0.43960959739731598</v>
      </c>
      <c r="H17" s="5">
        <f t="shared" si="2"/>
        <v>0.46069832864471288</v>
      </c>
      <c r="I17" s="5">
        <f t="shared" si="2"/>
        <v>0.5011142475115139</v>
      </c>
      <c r="J17" s="27">
        <f t="shared" si="2"/>
        <v>0.52482444252802762</v>
      </c>
      <c r="K17" s="67"/>
      <c r="L17" s="2"/>
      <c r="M17" s="2"/>
      <c r="N17" s="2"/>
      <c r="O17" s="1"/>
      <c r="P17" s="1"/>
      <c r="Q17" s="1"/>
      <c r="R17" s="1"/>
    </row>
    <row r="18" spans="1:18" ht="22" customHeight="1" x14ac:dyDescent="0.2">
      <c r="A18" s="22" t="s">
        <v>17</v>
      </c>
      <c r="B18" s="23">
        <v>272000000</v>
      </c>
      <c r="C18" s="23">
        <v>574000000</v>
      </c>
      <c r="D18" s="23">
        <v>766600000</v>
      </c>
      <c r="E18" s="24">
        <v>303500000</v>
      </c>
      <c r="F18" s="61">
        <v>1412000000</v>
      </c>
      <c r="G18" s="61">
        <v>1920000000</v>
      </c>
      <c r="H18" s="61">
        <v>2513000000</v>
      </c>
      <c r="I18" s="61">
        <v>3300000000</v>
      </c>
      <c r="J18" s="61">
        <v>4400000000</v>
      </c>
      <c r="K18" s="62" t="s">
        <v>21</v>
      </c>
      <c r="L18" s="2"/>
      <c r="M18" s="2"/>
      <c r="N18" s="2"/>
      <c r="P18" s="1"/>
      <c r="Q18" s="1"/>
      <c r="R18" s="1"/>
    </row>
    <row r="19" spans="1:18" ht="22" customHeight="1" x14ac:dyDescent="0.2">
      <c r="A19" s="31"/>
      <c r="B19" s="29"/>
      <c r="C19" s="29">
        <f t="shared" ref="C19:J19" si="3">(C18/B18)-1</f>
        <v>1.1102941176470589</v>
      </c>
      <c r="D19" s="29">
        <f t="shared" si="3"/>
        <v>0.33554006968641126</v>
      </c>
      <c r="E19" s="30">
        <f t="shared" si="3"/>
        <v>-0.60409600834855204</v>
      </c>
      <c r="F19" s="29">
        <f t="shared" si="3"/>
        <v>3.6523887973640861</v>
      </c>
      <c r="G19" s="29">
        <f t="shared" si="3"/>
        <v>0.35977337110481589</v>
      </c>
      <c r="H19" s="29">
        <f t="shared" si="3"/>
        <v>0.30885416666666665</v>
      </c>
      <c r="I19" s="29">
        <f t="shared" si="3"/>
        <v>0.31317150815758055</v>
      </c>
      <c r="J19" s="30">
        <f t="shared" si="3"/>
        <v>0.33333333333333326</v>
      </c>
      <c r="K19" s="65">
        <f>AVERAGE(G19:J19)</f>
        <v>0.32878309481559909</v>
      </c>
      <c r="L19" s="2"/>
      <c r="M19" s="2"/>
      <c r="N19" s="2"/>
      <c r="O19" s="1"/>
      <c r="P19" s="1"/>
      <c r="Q19" s="1"/>
      <c r="R19" s="1"/>
    </row>
    <row r="20" spans="1:18" ht="22" customHeight="1" x14ac:dyDescent="0.2">
      <c r="A20" s="34" t="s">
        <v>8</v>
      </c>
      <c r="B20" s="35">
        <f t="shared" ref="B20:J20" si="4">B18/B10</f>
        <v>0.13418845584607794</v>
      </c>
      <c r="C20" s="35">
        <f t="shared" si="4"/>
        <v>0.21235664076951535</v>
      </c>
      <c r="D20" s="35">
        <f t="shared" si="4"/>
        <v>0.28615154908547968</v>
      </c>
      <c r="E20" s="36">
        <f t="shared" si="4"/>
        <v>9.3875657284256106E-2</v>
      </c>
      <c r="F20" s="35">
        <f t="shared" si="4"/>
        <v>0.35719706551985836</v>
      </c>
      <c r="G20" s="35">
        <f t="shared" si="4"/>
        <v>0.39040260268401789</v>
      </c>
      <c r="H20" s="35">
        <f t="shared" si="4"/>
        <v>0.41585305311931159</v>
      </c>
      <c r="I20" s="35">
        <f t="shared" si="4"/>
        <v>0.49026890506611204</v>
      </c>
      <c r="J20" s="36">
        <f t="shared" si="4"/>
        <v>0.54207219416040409</v>
      </c>
      <c r="K20" s="68"/>
      <c r="L20" s="2"/>
      <c r="M20" s="2"/>
      <c r="N20" s="2"/>
      <c r="O20" s="1"/>
      <c r="P20" s="1"/>
      <c r="Q20" s="1"/>
      <c r="R20" s="1"/>
    </row>
    <row r="21" spans="1:18" ht="22" customHeight="1" x14ac:dyDescent="0.2">
      <c r="A21" s="22" t="s">
        <v>31</v>
      </c>
      <c r="B21" s="23">
        <v>1028000000</v>
      </c>
      <c r="C21" s="23">
        <v>1028000000</v>
      </c>
      <c r="D21" s="23">
        <v>1028000000</v>
      </c>
      <c r="E21" s="24">
        <v>1028000000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2018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R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2025-01-06T01:45:29Z</dcterms:modified>
</cp:coreProperties>
</file>