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EFC4FB8B-625C-9A4F-B94A-F475FED6B5A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M108" i="1"/>
  <c r="AT106" i="1"/>
  <c r="AT90" i="1"/>
  <c r="AT89" i="1"/>
  <c r="AT91" i="1" s="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O108" i="1"/>
  <c r="AN112" i="1"/>
  <c r="AT103" i="1"/>
  <c r="AT102" i="1" s="1"/>
  <c r="AN108" i="1"/>
  <c r="AT100" i="1" l="1"/>
  <c r="AT105" i="1" s="1"/>
  <c r="AT108" i="1" s="1"/>
  <c r="AQ107" i="1" s="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<sst xmlns="http://schemas.openxmlformats.org/spreadsheetml/2006/main" count="1076" uniqueCount="160">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</sst>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ADBE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52527151483411E-2"/>
          <c:y val="0.12008535778338304"/>
          <c:w val="0.87045160615340889"/>
          <c:h val="0.6994999376600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A44D-554D-B70F-641976EEB8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7900000</c:v>
                </c:pt>
                <c:pt idx="1">
                  <c:v>18500000</c:v>
                </c:pt>
                <c:pt idx="2">
                  <c:v>39100000</c:v>
                </c:pt>
                <c:pt idx="3">
                  <c:v>60400000</c:v>
                </c:pt>
                <c:pt idx="4">
                  <c:v>77400000</c:v>
                </c:pt>
                <c:pt idx="5">
                  <c:v>98800000</c:v>
                </c:pt>
                <c:pt idx="6">
                  <c:v>88500000</c:v>
                </c:pt>
                <c:pt idx="7">
                  <c:v>117000000</c:v>
                </c:pt>
                <c:pt idx="8">
                  <c:v>93200000</c:v>
                </c:pt>
                <c:pt idx="9">
                  <c:v>224288000</c:v>
                </c:pt>
                <c:pt idx="10">
                  <c:v>300445000</c:v>
                </c:pt>
                <c:pt idx="11">
                  <c:v>355474000</c:v>
                </c:pt>
                <c:pt idx="12">
                  <c:v>223958000</c:v>
                </c:pt>
                <c:pt idx="13">
                  <c:v>425197000</c:v>
                </c:pt>
                <c:pt idx="14">
                  <c:v>487014000</c:v>
                </c:pt>
                <c:pt idx="15">
                  <c:v>363576000</c:v>
                </c:pt>
                <c:pt idx="16">
                  <c:v>348170000</c:v>
                </c:pt>
                <c:pt idx="17">
                  <c:v>429506000</c:v>
                </c:pt>
                <c:pt idx="18">
                  <c:v>669453000</c:v>
                </c:pt>
                <c:pt idx="19">
                  <c:v>830111000</c:v>
                </c:pt>
                <c:pt idx="20">
                  <c:v>987549000</c:v>
                </c:pt>
                <c:pt idx="21">
                  <c:v>1262654000</c:v>
                </c:pt>
                <c:pt idx="22">
                  <c:v>1348777000</c:v>
                </c:pt>
                <c:pt idx="23">
                  <c:v>987350000</c:v>
                </c:pt>
                <c:pt idx="24">
                  <c:v>1292841000</c:v>
                </c:pt>
                <c:pt idx="25">
                  <c:v>1372387000</c:v>
                </c:pt>
                <c:pt idx="26">
                  <c:v>1486047000</c:v>
                </c:pt>
                <c:pt idx="27">
                  <c:v>744876000</c:v>
                </c:pt>
                <c:pt idx="28">
                  <c:v>734698000</c:v>
                </c:pt>
                <c:pt idx="29">
                  <c:v>1277438000</c:v>
                </c:pt>
                <c:pt idx="30">
                  <c:v>1837115000</c:v>
                </c:pt>
                <c:pt idx="31">
                  <c:v>2538040000</c:v>
                </c:pt>
                <c:pt idx="32">
                  <c:v>3229610000</c:v>
                </c:pt>
                <c:pt idx="33">
                  <c:v>4098624000</c:v>
                </c:pt>
                <c:pt idx="34">
                  <c:v>5049000000</c:v>
                </c:pt>
                <c:pt idx="35">
                  <c:v>6606000000</c:v>
                </c:pt>
                <c:pt idx="36">
                  <c:v>6976000000</c:v>
                </c:pt>
              </c:numCache>
            </c:numRef>
          </c:val>
          <c:extLst>
            <c:ext xmlns:c16="http://schemas.microsoft.com/office/drawing/2014/chart" uri="{C3380CC4-5D6E-409C-BE32-E72D297353CC}">
              <c16:uniqueId val="{00000001-A44D-554D-B70F-641976EEB8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A44D-554D-B70F-641976EEB857}"/>
            </c:ext>
          </c:extLst>
        </c:ser>
        <c:dLbls>
          <c:showLegendKey val="0"/>
          <c:showVal val="0"/>
          <c:showCatName val="0"/>
          <c:showSerName val="0"/>
          <c:showPercent val="0"/>
          <c:showBubbleSize val="0"/>
        </c:dLbls>
        <c:gapWidth val="100"/>
        <c:overlap val="-24"/>
        <c:axId val="1306259760"/>
        <c:axId val="1202085264"/>
      </c:barChart>
      <c:catAx>
        <c:axId val="130625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2085264"/>
        <c:crosses val="autoZero"/>
        <c:auto val="1"/>
        <c:lblAlgn val="ctr"/>
        <c:lblOffset val="100"/>
        <c:noMultiLvlLbl val="0"/>
      </c:catAx>
      <c:valAx>
        <c:axId val="1202085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259760"/>
        <c:crosses val="autoZero"/>
        <c:crossBetween val="between"/>
      </c:valAx>
      <c:spPr>
        <a:noFill/>
        <a:ln>
          <a:noFill/>
        </a:ln>
        <a:effectLst/>
      </c:spPr>
    </c:plotArea>
    <c:legend>
      <c:legendPos val="b"/>
      <c:layout>
        <c:manualLayout>
          <c:xMode val="edge"/>
          <c:yMode val="edge"/>
          <c:x val="0.35231794883871997"/>
          <c:y val="0.90377952755905511"/>
          <c:w val="0.30330444518106042"/>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23812</xdr:colOff>
      <xdr:row>108</xdr:row>
      <xdr:rowOff>25400</xdr:rowOff>
    </xdr:from>
    <xdr:to>
      <xdr:col>45</xdr:col>
      <xdr:colOff>1603374</xdr:colOff>
      <xdr:row>131</xdr:row>
      <xdr:rowOff>31750</xdr:rowOff>
    </xdr:to>
    <xdr:graphicFrame macro="">
      <xdr:nvGraphicFramePr>
        <xdr:cNvPr id="2" name="Chart 1">
          <a:extLst>
            <a:ext uri="{FF2B5EF4-FFF2-40B4-BE49-F238E27FC236}">
              <a16:creationId xmlns:a16="http://schemas.microsoft.com/office/drawing/2014/main" id="{EDA2B1CE-BC8E-AE49-E120-EB605861E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455.91989999999998</v>
    <v>274.73</v>
    <v>1.3087</v>
    <v>-1.42</v>
    <v>-3.7169999999999998E-3</v>
    <v>-0.9</v>
    <v>-2.3649999999999999E-3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382.46</v>
    <v>3</v>
    <v>Software &amp; IT Services</v>
    <v>Stock</v>
    <v>45022.992562685155</v>
    <v>4</v>
    <v>375.99</v>
    <v>174581200000</v>
    <v>ADOBE INC.</v>
    <v>ADOBE INC.</v>
    <v>379.31</v>
    <v>37.668100000000003</v>
    <v>382.02</v>
    <v>380.6</v>
    <v>379.7</v>
    <v>458700000</v>
    <v>ADBE</v>
    <v>ADOBE INC. (XNAS:ADBE)</v>
    <v>1836025</v>
    <v>3520705</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86" activePane="bottomRight" state="frozen"/>
      <selection pane="topRight"/>
      <selection pane="bottomLeft"/>
      <selection pane="bottomRight" activeCell="AO94" sqref="AO94"/>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8">
        <v>19237000000</v>
      </c>
      <c r="AN3" s="28">
        <v>21503000000</v>
      </c>
      <c r="AO3" s="28">
        <v>23993000000</v>
      </c>
      <c r="AP3" s="28">
        <v>26627000000</v>
      </c>
      <c r="AQ3" s="28">
        <v>29351000000</v>
      </c>
      <c r="AR3" s="18" t="s">
        <v>109</v>
      </c>
      <c r="AS3" s="19" t="s">
        <v>110</v>
      </c>
      <c r="AT3" s="19" t="s">
        <v>111</v>
      </c>
      <c r="AU3" s="19" t="s">
        <v>112</v>
      </c>
    </row>
    <row r="4" spans="1:47" ht="19" x14ac:dyDescent="0.25">
      <c r="A4" s="14" t="s">
        <v>94</v>
      </c>
      <c r="B4" s="1"/>
      <c r="C4" s="15">
        <f>(C3/B3)-1</f>
        <v>1.4409937888198758</v>
      </c>
      <c r="D4" s="15">
        <f>(D3/C3)-1</f>
        <v>1.1246819338422394</v>
      </c>
      <c r="E4" s="15">
        <f>(E3/D3)-1</f>
        <v>0.45389221556886228</v>
      </c>
      <c r="F4" s="15">
        <f t="shared" ref="F4:AQ4" si="0">(F3/E3)-1</f>
        <v>0.38962108731466238</v>
      </c>
      <c r="G4" s="15">
        <f t="shared" si="0"/>
        <v>0.36158861885002969</v>
      </c>
      <c r="H4" s="16">
        <f t="shared" si="0"/>
        <v>0.15759686547670881</v>
      </c>
      <c r="I4" s="16">
        <f t="shared" si="0"/>
        <v>0.17901466716810832</v>
      </c>
      <c r="J4" s="16">
        <f t="shared" si="0"/>
        <v>0.90685805422647525</v>
      </c>
      <c r="K4" s="16">
        <f t="shared" si="0"/>
        <v>0.27524088323854135</v>
      </c>
      <c r="L4" s="16">
        <f t="shared" si="0"/>
        <v>3.1775889728847595E-2</v>
      </c>
      <c r="M4" s="16">
        <f t="shared" si="0"/>
        <v>0.15934006557643832</v>
      </c>
      <c r="N4" s="16">
        <f t="shared" si="0"/>
        <v>-1.8755469385696166E-2</v>
      </c>
      <c r="O4" s="16">
        <f t="shared" si="0"/>
        <v>0.13482813305006425</v>
      </c>
      <c r="P4" s="16">
        <f t="shared" si="0"/>
        <v>0.24712979868706375</v>
      </c>
      <c r="Q4" s="16">
        <f t="shared" si="0"/>
        <v>-2.8947123212816339E-2</v>
      </c>
      <c r="R4" s="16">
        <f t="shared" si="0"/>
        <v>-5.2802263930000315E-2</v>
      </c>
      <c r="S4" s="16">
        <f t="shared" si="0"/>
        <v>0.11157481018005</v>
      </c>
      <c r="T4" s="16">
        <f t="shared" si="0"/>
        <v>0.28718462033954073</v>
      </c>
      <c r="U4" s="16">
        <f t="shared" si="0"/>
        <v>0.17985324445676509</v>
      </c>
      <c r="V4" s="16">
        <f t="shared" si="0"/>
        <v>0.30970477353392445</v>
      </c>
      <c r="W4" s="16">
        <f t="shared" si="0"/>
        <v>0.22621869296780961</v>
      </c>
      <c r="X4" s="16">
        <f t="shared" si="0"/>
        <v>0.13363644798521546</v>
      </c>
      <c r="Y4" s="16">
        <f t="shared" si="0"/>
        <v>-0.17711051934850497</v>
      </c>
      <c r="Z4" s="16">
        <f t="shared" si="0"/>
        <v>0.28994895536199539</v>
      </c>
      <c r="AA4" s="16">
        <f t="shared" si="0"/>
        <v>0.10954157894736838</v>
      </c>
      <c r="AB4" s="16">
        <f t="shared" si="0"/>
        <v>4.4451501781911817E-2</v>
      </c>
      <c r="AC4" s="16">
        <f t="shared" si="0"/>
        <v>-7.9124104697052E-2</v>
      </c>
      <c r="AD4" s="16">
        <f t="shared" si="0"/>
        <v>2.2643542675649275E-2</v>
      </c>
      <c r="AE4" s="16">
        <f t="shared" si="0"/>
        <v>0.15636263236771075</v>
      </c>
      <c r="AF4" s="16">
        <f t="shared" si="0"/>
        <v>0.22081463268460855</v>
      </c>
      <c r="AG4" s="16">
        <f t="shared" si="0"/>
        <v>0.24717607008709641</v>
      </c>
      <c r="AH4" s="16">
        <f t="shared" si="0"/>
        <v>0.23673242708181386</v>
      </c>
      <c r="AI4" s="16">
        <f t="shared" si="0"/>
        <v>0.23713035470178978</v>
      </c>
      <c r="AJ4" s="16">
        <f t="shared" si="0"/>
        <v>0.15188057393872878</v>
      </c>
      <c r="AK4" s="16">
        <f t="shared" si="0"/>
        <v>0.22668635374572577</v>
      </c>
      <c r="AL4" s="16">
        <f t="shared" si="0"/>
        <v>0.11536268609439349</v>
      </c>
      <c r="AM4" s="16">
        <f t="shared" si="0"/>
        <v>9.2638873111439368E-2</v>
      </c>
      <c r="AN4" s="16">
        <f t="shared" si="0"/>
        <v>0.11779383479752559</v>
      </c>
      <c r="AO4" s="16">
        <f t="shared" si="0"/>
        <v>0.11579779565642001</v>
      </c>
      <c r="AP4" s="16">
        <f t="shared" si="0"/>
        <v>0.10978201975576218</v>
      </c>
      <c r="AQ4" s="16">
        <f t="shared" si="0"/>
        <v>0.10230217448454582</v>
      </c>
      <c r="AR4" s="17">
        <f>(AL4+AK4+AJ4)/3</f>
        <v>0.16464320459294934</v>
      </c>
      <c r="AS4" s="17">
        <f>(AL20+AK20+AJ20)/3</f>
        <v>0.19875480976564863</v>
      </c>
      <c r="AT4" s="17">
        <f>(AL29+AK29+AJ29)/3</f>
        <v>0.22840426796740909</v>
      </c>
      <c r="AU4" s="17">
        <f>(AL105+AK105+AJ105)/3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113</v>
      </c>
      <c r="AS6" s="19" t="s">
        <v>114</v>
      </c>
      <c r="AT6" s="19" t="s">
        <v>115</v>
      </c>
      <c r="AU6" s="19" t="s">
        <v>116</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AL106/AL3</f>
        <v>0.42008406225150519</v>
      </c>
    </row>
    <row r="8" spans="1:47" ht="19" x14ac:dyDescent="0.25">
      <c r="A8" s="5" t="s">
        <v>5</v>
      </c>
      <c r="B8" s="1" t="s">
        <v>92</v>
      </c>
      <c r="C8" s="1" t="s">
        <v>92</v>
      </c>
      <c r="D8" s="1" t="s">
        <v>92</v>
      </c>
      <c r="E8" s="1" t="s">
        <v>92</v>
      </c>
      <c r="F8" s="1" t="s">
        <v>92</v>
      </c>
      <c r="G8" s="1" t="s">
        <v>92</v>
      </c>
      <c r="H8" s="1" t="s">
        <v>92</v>
      </c>
      <c r="I8" s="1" t="s">
        <v>92</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0.16560722649715623</v>
      </c>
      <c r="K9" s="15">
        <f t="shared" si="1"/>
        <v>0.18182986833941331</v>
      </c>
      <c r="L9" s="15">
        <f t="shared" si="1"/>
        <v>0.19440782238676368</v>
      </c>
      <c r="M9" s="15">
        <f t="shared" si="1"/>
        <v>0.18737046191772289</v>
      </c>
      <c r="N9" s="15">
        <f t="shared" si="1"/>
        <v>0.23171779778741627</v>
      </c>
      <c r="O9" s="15">
        <f t="shared" si="1"/>
        <v>0.19447448086237018</v>
      </c>
      <c r="P9" s="15">
        <f t="shared" si="1"/>
        <v>0.18968428068080778</v>
      </c>
      <c r="Q9" s="15">
        <f t="shared" si="1"/>
        <v>0.18225449695865725</v>
      </c>
      <c r="R9" s="15">
        <f t="shared" si="1"/>
        <v>0.21126762981761488</v>
      </c>
      <c r="S9" s="15">
        <f t="shared" si="1"/>
        <v>0.21392563346254756</v>
      </c>
      <c r="T9" s="15">
        <f t="shared" si="1"/>
        <v>0.1867872008621243</v>
      </c>
      <c r="U9" s="15">
        <f t="shared" si="1"/>
        <v>0.18579265542096127</v>
      </c>
      <c r="V9" s="15">
        <f t="shared" si="1"/>
        <v>0.20956160447326524</v>
      </c>
      <c r="W9" s="15">
        <f t="shared" si="1"/>
        <v>0.19419414474452965</v>
      </c>
      <c r="X9" s="15">
        <f t="shared" si="1"/>
        <v>0.18493785701176768</v>
      </c>
      <c r="Y9" s="15">
        <f t="shared" si="1"/>
        <v>0.19184290594269299</v>
      </c>
      <c r="Z9" s="15">
        <f t="shared" si="1"/>
        <v>0.17903473684210527</v>
      </c>
      <c r="AA9" s="15">
        <f t="shared" si="1"/>
        <v>0.1750492972678617</v>
      </c>
      <c r="AB9" s="15">
        <f t="shared" si="1"/>
        <v>0.16868244423921191</v>
      </c>
      <c r="AC9" s="15">
        <f t="shared" si="1"/>
        <v>0.20384268255393023</v>
      </c>
      <c r="AD9" s="15">
        <f t="shared" si="1"/>
        <v>0.2036025478259926</v>
      </c>
      <c r="AE9" s="15">
        <f t="shared" si="1"/>
        <v>0.17990366407250447</v>
      </c>
      <c r="AF9" s="15">
        <f t="shared" si="1"/>
        <v>0.16670914162437675</v>
      </c>
      <c r="AG9" s="15">
        <f t="shared" si="1"/>
        <v>0.1676447526913972</v>
      </c>
      <c r="AH9" s="15">
        <f t="shared" si="1"/>
        <v>0.17030018135089139</v>
      </c>
      <c r="AI9" s="15">
        <f t="shared" si="1"/>
        <v>0.17278459251419062</v>
      </c>
      <c r="AJ9" s="15">
        <f t="shared" si="1"/>
        <v>0.17003419334783959</v>
      </c>
      <c r="AK9" s="15">
        <f t="shared" si="1"/>
        <v>0.16091225847323409</v>
      </c>
      <c r="AL9" s="15">
        <f t="shared" si="1"/>
        <v>0.16965807111212086</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117</v>
      </c>
      <c r="AS12" s="19" t="s">
        <v>118</v>
      </c>
      <c r="AT12" s="19" t="s">
        <v>119</v>
      </c>
      <c r="AU12" s="19" t="s">
        <v>120</v>
      </c>
    </row>
    <row r="13" spans="1:47" ht="19" x14ac:dyDescent="0.25">
      <c r="A13" s="14" t="s">
        <v>100</v>
      </c>
      <c r="B13" s="15">
        <f>B12/B3</f>
        <v>0.47204968944099379</v>
      </c>
      <c r="C13" s="15">
        <f t="shared" ref="C13:AL13" si="2">C12/C3</f>
        <v>0.34351145038167941</v>
      </c>
      <c r="D13" s="15">
        <f t="shared" si="2"/>
        <v>0.41437125748502995</v>
      </c>
      <c r="E13" s="15">
        <f t="shared" si="2"/>
        <v>0.41433278418451402</v>
      </c>
      <c r="F13" s="15">
        <f t="shared" si="2"/>
        <v>0.33254297569650265</v>
      </c>
      <c r="G13" s="15">
        <f t="shared" si="2"/>
        <v>0.32564214192424901</v>
      </c>
      <c r="H13" s="15">
        <f t="shared" si="2"/>
        <v>0.53666792027077848</v>
      </c>
      <c r="I13" s="15">
        <f t="shared" si="2"/>
        <v>0.5655502392344498</v>
      </c>
      <c r="J13" s="15">
        <f t="shared" si="2"/>
        <v>0.42656406825025089</v>
      </c>
      <c r="K13" s="15">
        <f t="shared" si="2"/>
        <v>0.3951509761405359</v>
      </c>
      <c r="L13" s="15">
        <f t="shared" si="2"/>
        <v>0.40302683955385649</v>
      </c>
      <c r="M13" s="15">
        <f t="shared" si="2"/>
        <v>0.41520834658414246</v>
      </c>
      <c r="N13" s="15">
        <f t="shared" si="2"/>
        <v>0.4609154539998726</v>
      </c>
      <c r="O13" s="15">
        <f t="shared" si="2"/>
        <v>0.42555892357356556</v>
      </c>
      <c r="P13" s="15">
        <f t="shared" si="2"/>
        <v>0.40881632498353571</v>
      </c>
      <c r="Q13" s="15">
        <f t="shared" si="2"/>
        <v>0.42232866018280585</v>
      </c>
      <c r="R13" s="15">
        <f t="shared" si="2"/>
        <v>0.41939048135798102</v>
      </c>
      <c r="S13" s="15">
        <f t="shared" si="2"/>
        <v>0.42158287050231358</v>
      </c>
      <c r="T13" s="15">
        <f t="shared" si="2"/>
        <v>0.39548812808978384</v>
      </c>
      <c r="U13" s="15">
        <f t="shared" si="2"/>
        <v>0.38649894905257076</v>
      </c>
      <c r="V13" s="15">
        <f t="shared" si="2"/>
        <v>0.42801227041509726</v>
      </c>
      <c r="W13" s="15">
        <f t="shared" si="2"/>
        <v>0.39880223478972132</v>
      </c>
      <c r="X13" s="15">
        <f t="shared" si="2"/>
        <v>0.39851291478590539</v>
      </c>
      <c r="Y13" s="15">
        <f t="shared" si="2"/>
        <v>0.43473044989006582</v>
      </c>
      <c r="Z13" s="15">
        <f t="shared" si="2"/>
        <v>0.42834105263157896</v>
      </c>
      <c r="AA13" s="15">
        <f t="shared" si="2"/>
        <v>0.42702012068521422</v>
      </c>
      <c r="AB13" s="15">
        <f t="shared" si="2"/>
        <v>0.44307087009333335</v>
      </c>
      <c r="AC13" s="15">
        <f t="shared" si="2"/>
        <v>0.52785482486856516</v>
      </c>
      <c r="AD13" s="15">
        <f t="shared" si="2"/>
        <v>0.52944431784888835</v>
      </c>
      <c r="AE13" s="15">
        <f t="shared" si="2"/>
        <v>0.4619238700526388</v>
      </c>
      <c r="AF13" s="15">
        <f t="shared" si="2"/>
        <v>0.42496143945695825</v>
      </c>
      <c r="AG13" s="15">
        <f t="shared" si="2"/>
        <v>0.38653647432960742</v>
      </c>
      <c r="AH13" s="15">
        <f t="shared" si="2"/>
        <v>0.37272691231281302</v>
      </c>
      <c r="AI13" s="15">
        <f t="shared" si="2"/>
        <v>0.36924844089276293</v>
      </c>
      <c r="AJ13" s="15">
        <f t="shared" si="2"/>
        <v>0.35428971091078643</v>
      </c>
      <c r="AK13" s="15">
        <f t="shared" si="2"/>
        <v>0.34247703515996197</v>
      </c>
      <c r="AL13" s="15">
        <f t="shared" si="2"/>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92</v>
      </c>
      <c r="O14" s="1">
        <v>4830000</v>
      </c>
      <c r="P14" s="1">
        <v>7013000</v>
      </c>
      <c r="Q14" s="1">
        <v>14281000</v>
      </c>
      <c r="R14" s="1">
        <v>20973000</v>
      </c>
      <c r="S14" s="1" t="s">
        <v>92</v>
      </c>
      <c r="T14" s="1" t="s">
        <v>92</v>
      </c>
      <c r="U14" s="1" t="s">
        <v>92</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121</v>
      </c>
      <c r="AS15" s="19" t="s">
        <v>122</v>
      </c>
      <c r="AT15" s="19" t="s">
        <v>123</v>
      </c>
      <c r="AU15" s="19" t="s">
        <v>124</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9">
        <f>(AL35+AK35+AJ35+AI35+AH35)/5</f>
        <v>-1.2309687433966626E-2</v>
      </c>
      <c r="AS16" s="30">
        <f>AT101/AL3</f>
        <v>9.9160059070771336</v>
      </c>
      <c r="AT16" s="30">
        <f>AT101/AL28</f>
        <v>36.707569386038685</v>
      </c>
      <c r="AU16" s="31">
        <f>AT101/AL106</f>
        <v>23.604813412655488</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4"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125</v>
      </c>
    </row>
    <row r="19" spans="1:44"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R19" s="32">
        <f>AL40-AL56-AL61</f>
        <v>1463000000</v>
      </c>
    </row>
    <row r="20" spans="1:44" ht="19" customHeight="1" x14ac:dyDescent="0.25">
      <c r="A20" s="14" t="s">
        <v>101</v>
      </c>
      <c r="B20" s="1"/>
      <c r="C20" s="15">
        <f>(C19/B19)-1</f>
        <v>1.3417721518987342</v>
      </c>
      <c r="D20" s="15">
        <f>(D19/C19)-1</f>
        <v>1.1135135135135137</v>
      </c>
      <c r="E20" s="15">
        <f>(E19/D19)-1</f>
        <v>0.54475703324808178</v>
      </c>
      <c r="F20" s="15">
        <f t="shared" ref="F20:AL20" si="3">(F19/E19)-1</f>
        <v>0.2814569536423841</v>
      </c>
      <c r="G20" s="15">
        <f t="shared" si="3"/>
        <v>0.27648578811369506</v>
      </c>
      <c r="H20" s="15">
        <f t="shared" si="3"/>
        <v>-0.10425101214574894</v>
      </c>
      <c r="I20" s="15">
        <f t="shared" si="3"/>
        <v>0.32203389830508478</v>
      </c>
      <c r="J20" s="15">
        <f t="shared" si="3"/>
        <v>-0.20341880341880347</v>
      </c>
      <c r="K20" s="15">
        <f t="shared" si="3"/>
        <v>1.4065236051502148</v>
      </c>
      <c r="L20" s="15">
        <f t="shared" si="3"/>
        <v>0.33955004280211165</v>
      </c>
      <c r="M20" s="15">
        <f t="shared" si="3"/>
        <v>0.18315831516583736</v>
      </c>
      <c r="N20" s="15">
        <f t="shared" si="3"/>
        <v>-0.36997361269741247</v>
      </c>
      <c r="O20" s="15">
        <f t="shared" si="3"/>
        <v>0.89855687227069359</v>
      </c>
      <c r="P20" s="15">
        <f t="shared" si="3"/>
        <v>0.14538437477216437</v>
      </c>
      <c r="Q20" s="15">
        <f t="shared" si="3"/>
        <v>-0.25345883280562775</v>
      </c>
      <c r="R20" s="15">
        <f t="shared" si="3"/>
        <v>-4.2373534006645119E-2</v>
      </c>
      <c r="S20" s="15">
        <f t="shared" si="3"/>
        <v>0.23361001809460902</v>
      </c>
      <c r="T20" s="15">
        <f t="shared" si="3"/>
        <v>0.558658086266548</v>
      </c>
      <c r="U20" s="15">
        <f t="shared" si="3"/>
        <v>0.23998398692664002</v>
      </c>
      <c r="V20" s="15">
        <f t="shared" si="3"/>
        <v>0.18965897331802606</v>
      </c>
      <c r="W20" s="15">
        <f t="shared" si="3"/>
        <v>0.27857351888362003</v>
      </c>
      <c r="X20" s="15">
        <f t="shared" si="3"/>
        <v>6.8207917608466007E-2</v>
      </c>
      <c r="Y20" s="15">
        <f t="shared" si="3"/>
        <v>-0.26796646146842662</v>
      </c>
      <c r="Z20" s="15">
        <f t="shared" si="3"/>
        <v>0.30940497290727698</v>
      </c>
      <c r="AA20" s="15">
        <f t="shared" si="3"/>
        <v>6.1528061068607753E-2</v>
      </c>
      <c r="AB20" s="15">
        <f t="shared" si="3"/>
        <v>8.281920478698801E-2</v>
      </c>
      <c r="AC20" s="15">
        <f t="shared" si="3"/>
        <v>-0.49875340416554792</v>
      </c>
      <c r="AD20" s="15">
        <f t="shared" si="3"/>
        <v>-1.3664019246156456E-2</v>
      </c>
      <c r="AE20" s="15">
        <f t="shared" si="3"/>
        <v>0.7387252993747091</v>
      </c>
      <c r="AF20" s="15">
        <f t="shared" si="3"/>
        <v>0.4381245899996713</v>
      </c>
      <c r="AG20" s="15">
        <f t="shared" si="3"/>
        <v>0.38153572313110495</v>
      </c>
      <c r="AH20" s="15">
        <f t="shared" si="3"/>
        <v>0.27248191517864173</v>
      </c>
      <c r="AI20" s="15">
        <f t="shared" si="3"/>
        <v>0.26907707122531832</v>
      </c>
      <c r="AJ20" s="15">
        <f t="shared" si="3"/>
        <v>0.2318768445214785</v>
      </c>
      <c r="AK20" s="15">
        <f t="shared" si="3"/>
        <v>0.30837789661319071</v>
      </c>
      <c r="AL20" s="15">
        <f t="shared" si="3"/>
        <v>5.6009688162276694E-2</v>
      </c>
    </row>
    <row r="21" spans="1:44" ht="19"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row>
    <row r="22" spans="1:44"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row>
    <row r="23" spans="1:44"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4"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4"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4"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4"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4" ht="19" x14ac:dyDescent="0.25">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row>
    <row r="29" spans="1:44" ht="20" customHeight="1" x14ac:dyDescent="0.25">
      <c r="A29" s="14" t="s">
        <v>102</v>
      </c>
      <c r="B29" s="1"/>
      <c r="C29" s="15">
        <f>(C28/B28)-1</f>
        <v>1.5</v>
      </c>
      <c r="D29" s="15">
        <f>(D28/C28)-1</f>
        <v>1.3444444444444446</v>
      </c>
      <c r="E29" s="15">
        <f>(E28/D28)-1</f>
        <v>0.59715639810426535</v>
      </c>
      <c r="F29" s="15">
        <f t="shared" ref="F29:AL29" si="4">(F28/E28)-1</f>
        <v>0.18991097922848654</v>
      </c>
      <c r="G29" s="15">
        <f t="shared" si="4"/>
        <v>0.28678304239401498</v>
      </c>
      <c r="H29" s="15">
        <f t="shared" si="4"/>
        <v>-0.15503875968992253</v>
      </c>
      <c r="I29" s="15">
        <f t="shared" si="4"/>
        <v>0.30733944954128445</v>
      </c>
      <c r="J29" s="15">
        <f t="shared" si="4"/>
        <v>-0.88947368421052631</v>
      </c>
      <c r="K29" s="15">
        <f t="shared" si="4"/>
        <v>13.838888888888889</v>
      </c>
      <c r="L29" s="15">
        <f t="shared" si="4"/>
        <v>0.63958923891533392</v>
      </c>
      <c r="M29" s="15">
        <f t="shared" si="4"/>
        <v>0.21895000554551558</v>
      </c>
      <c r="N29" s="15">
        <f t="shared" si="4"/>
        <v>-0.43724208802325026</v>
      </c>
      <c r="O29" s="15">
        <f t="shared" si="4"/>
        <v>1.2611941718024804</v>
      </c>
      <c r="P29" s="15">
        <f t="shared" si="4"/>
        <v>0.21054380423215879</v>
      </c>
      <c r="Q29" s="15">
        <f t="shared" si="4"/>
        <v>-0.28548198799199465</v>
      </c>
      <c r="R29" s="15">
        <f t="shared" si="4"/>
        <v>-6.9270195094434994E-2</v>
      </c>
      <c r="S29" s="15">
        <f t="shared" si="4"/>
        <v>0.39156421924879448</v>
      </c>
      <c r="T29" s="15">
        <f t="shared" si="4"/>
        <v>0.69103865677469734</v>
      </c>
      <c r="U29" s="15">
        <f t="shared" si="4"/>
        <v>0.33845843009960075</v>
      </c>
      <c r="V29" s="15">
        <f t="shared" si="4"/>
        <v>-0.16095508087565669</v>
      </c>
      <c r="W29" s="15">
        <f t="shared" si="4"/>
        <v>0.43098877244177158</v>
      </c>
      <c r="X29" s="15">
        <f t="shared" si="4"/>
        <v>0.20448406826681698</v>
      </c>
      <c r="Y29" s="15">
        <f t="shared" si="4"/>
        <v>-0.55666231558566392</v>
      </c>
      <c r="Z29" s="15">
        <f t="shared" si="4"/>
        <v>1.0043052148985274</v>
      </c>
      <c r="AA29" s="15">
        <f t="shared" si="4"/>
        <v>7.5085196468219095E-2</v>
      </c>
      <c r="AB29" s="15">
        <f t="shared" si="4"/>
        <v>-8.6450452484121421E-5</v>
      </c>
      <c r="AC29" s="15">
        <f t="shared" si="4"/>
        <v>-0.65178469574614994</v>
      </c>
      <c r="AD29" s="15">
        <f t="shared" si="4"/>
        <v>-7.4452126834146592E-2</v>
      </c>
      <c r="AE29" s="15">
        <f t="shared" si="4"/>
        <v>1.345613740941523</v>
      </c>
      <c r="AF29" s="15">
        <f t="shared" si="4"/>
        <v>0.85653267169776548</v>
      </c>
      <c r="AG29" s="15">
        <f t="shared" si="4"/>
        <v>0.44933272415215164</v>
      </c>
      <c r="AH29" s="15">
        <f t="shared" si="4"/>
        <v>0.52942405756000466</v>
      </c>
      <c r="AI29" s="15">
        <f t="shared" si="4"/>
        <v>0.13921862732913026</v>
      </c>
      <c r="AJ29" s="15">
        <f t="shared" si="4"/>
        <v>0.7821700325737313</v>
      </c>
      <c r="AK29" s="15">
        <f t="shared" si="4"/>
        <v>-8.326996197718628E-2</v>
      </c>
      <c r="AL29" s="15">
        <f t="shared" si="4"/>
        <v>-1.3687266694317746E-2</v>
      </c>
    </row>
    <row r="30" spans="1:44"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row>
    <row r="31" spans="1:44"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row>
    <row r="32" spans="1:44"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103</v>
      </c>
      <c r="B35" s="1"/>
      <c r="C35" s="22">
        <f>(C34-B34)/B34</f>
        <v>0.25</v>
      </c>
      <c r="D35" s="22">
        <f t="shared" ref="D35:AL35" si="5">(D34-C34)/C34</f>
        <v>8.2051283333333336E-2</v>
      </c>
      <c r="E35" s="22">
        <f t="shared" si="5"/>
        <v>3.8151657537735001E-2</v>
      </c>
      <c r="F35" s="22">
        <f t="shared" si="5"/>
        <v>3.4705198813056379E-2</v>
      </c>
      <c r="G35" s="22">
        <f t="shared" si="5"/>
        <v>2.0552068713492303E-2</v>
      </c>
      <c r="H35" s="22">
        <f t="shared" si="5"/>
        <v>2.0994831005717553E-2</v>
      </c>
      <c r="I35" s="22">
        <f t="shared" si="5"/>
        <v>1.2133766983608961E-2</v>
      </c>
      <c r="J35" s="22">
        <f t="shared" si="5"/>
        <v>0.35837821976979589</v>
      </c>
      <c r="K35" s="22">
        <f t="shared" si="5"/>
        <v>0.20501460530201396</v>
      </c>
      <c r="L35" s="22">
        <f t="shared" si="5"/>
        <v>1.0922118466873439E-2</v>
      </c>
      <c r="M35" s="22">
        <f t="shared" si="5"/>
        <v>-1.2416071878792416E-2</v>
      </c>
      <c r="N35" s="22">
        <f t="shared" si="5"/>
        <v>-9.5132636362776385E-2</v>
      </c>
      <c r="O35" s="22">
        <f t="shared" si="5"/>
        <v>-4.9599847000323653E-2</v>
      </c>
      <c r="P35" s="22">
        <f t="shared" si="5"/>
        <v>-1.0200843620602917E-2</v>
      </c>
      <c r="Q35" s="22">
        <f t="shared" si="5"/>
        <v>-2.5917411464808776E-2</v>
      </c>
      <c r="R35" s="22">
        <f t="shared" si="5"/>
        <v>-2.4186718577535172E-2</v>
      </c>
      <c r="S35" s="22">
        <f t="shared" si="5"/>
        <v>-6.8649509088142017E-3</v>
      </c>
      <c r="T35" s="22">
        <f t="shared" si="5"/>
        <v>2.6353282253054462E-2</v>
      </c>
      <c r="U35" s="22">
        <f t="shared" si="5"/>
        <v>2.5107641649146736E-2</v>
      </c>
      <c r="V35" s="22">
        <f t="shared" si="5"/>
        <v>0.20499537465309897</v>
      </c>
      <c r="W35" s="22">
        <f t="shared" si="5"/>
        <v>-2.1964254796462721E-2</v>
      </c>
      <c r="X35" s="22">
        <f t="shared" si="5"/>
        <v>-8.3874577261909736E-2</v>
      </c>
      <c r="Y35" s="22">
        <f t="shared" si="5"/>
        <v>-3.270969259123549E-2</v>
      </c>
      <c r="Z35" s="22">
        <f t="shared" si="5"/>
        <v>-9.0198073914928099E-3</v>
      </c>
      <c r="AA35" s="22">
        <f t="shared" si="5"/>
        <v>-4.1654622078870496E-2</v>
      </c>
      <c r="AB35" s="22">
        <f t="shared" si="5"/>
        <v>-2.3813256442974198E-3</v>
      </c>
      <c r="AC35" s="22">
        <f t="shared" si="5"/>
        <v>2.1393576158545199E-2</v>
      </c>
      <c r="AD35" s="22">
        <f t="shared" si="5"/>
        <v>-9.7297634164011555E-3</v>
      </c>
      <c r="AE35" s="22">
        <f t="shared" si="5"/>
        <v>-2.5881057268722467E-3</v>
      </c>
      <c r="AF35" s="22">
        <f t="shared" si="5"/>
        <v>-5.6490602645298165E-3</v>
      </c>
      <c r="AG35" s="22">
        <f t="shared" si="5"/>
        <v>-6.2978510764447283E-3</v>
      </c>
      <c r="AH35" s="22">
        <f t="shared" si="5"/>
        <v>-6.5452992578668313E-3</v>
      </c>
      <c r="AI35" s="22">
        <f t="shared" si="5"/>
        <v>-1.2596340613406235E-2</v>
      </c>
      <c r="AJ35" s="22">
        <f t="shared" si="5"/>
        <v>-1.3369353828126908E-2</v>
      </c>
      <c r="AK35" s="22">
        <f t="shared" si="5"/>
        <v>-8.2474226804123713E-3</v>
      </c>
      <c r="AL35" s="22">
        <f t="shared" si="5"/>
        <v>-2.0790020790020791E-2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92</v>
      </c>
      <c r="C39" s="1" t="s">
        <v>92</v>
      </c>
      <c r="D39" s="1" t="s">
        <v>92</v>
      </c>
      <c r="E39" s="1" t="s">
        <v>92</v>
      </c>
      <c r="F39" s="1" t="s">
        <v>92</v>
      </c>
      <c r="G39" s="1" t="s">
        <v>92</v>
      </c>
      <c r="H39" s="1" t="s">
        <v>92</v>
      </c>
      <c r="I39" s="1" t="s">
        <v>92</v>
      </c>
      <c r="J39" s="1" t="s">
        <v>92</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92</v>
      </c>
      <c r="C42" s="1">
        <v>500000</v>
      </c>
      <c r="D42" s="1">
        <v>1100000</v>
      </c>
      <c r="E42" s="1">
        <v>1500000</v>
      </c>
      <c r="F42" s="1">
        <v>4000000</v>
      </c>
      <c r="G42" s="1">
        <v>3900000</v>
      </c>
      <c r="H42" s="1">
        <v>4800000</v>
      </c>
      <c r="I42" s="1">
        <v>4100000</v>
      </c>
      <c r="J42" s="1">
        <v>9600000</v>
      </c>
      <c r="K42" s="1">
        <v>7000000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92</v>
      </c>
      <c r="C47" s="1" t="s">
        <v>92</v>
      </c>
      <c r="D47" s="1" t="s">
        <v>92</v>
      </c>
      <c r="E47" s="1" t="s">
        <v>92</v>
      </c>
      <c r="F47" s="1" t="s">
        <v>92</v>
      </c>
      <c r="G47" s="1" t="s">
        <v>92</v>
      </c>
      <c r="H47" s="1">
        <v>17700000</v>
      </c>
      <c r="I47" s="1">
        <v>11800000</v>
      </c>
      <c r="J47" s="1" t="s">
        <v>92</v>
      </c>
      <c r="K47" s="1" t="s">
        <v>92</v>
      </c>
      <c r="L47" s="1" t="s">
        <v>92</v>
      </c>
      <c r="M47" s="1" t="s">
        <v>92</v>
      </c>
      <c r="N47" s="1" t="s">
        <v>92</v>
      </c>
      <c r="O47" s="1" t="s">
        <v>92</v>
      </c>
      <c r="P47" s="1" t="s">
        <v>92</v>
      </c>
      <c r="Q47" s="1" t="s">
        <v>92</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92</v>
      </c>
      <c r="C48" s="1" t="s">
        <v>92</v>
      </c>
      <c r="D48" s="1" t="s">
        <v>92</v>
      </c>
      <c r="E48" s="1" t="s">
        <v>92</v>
      </c>
      <c r="F48" s="1" t="s">
        <v>92</v>
      </c>
      <c r="G48" s="1" t="s">
        <v>92</v>
      </c>
      <c r="H48" s="1">
        <v>17700000</v>
      </c>
      <c r="I48" s="1">
        <v>11800000</v>
      </c>
      <c r="J48" s="1" t="s">
        <v>92</v>
      </c>
      <c r="K48" s="1" t="s">
        <v>92</v>
      </c>
      <c r="L48" s="1" t="s">
        <v>92</v>
      </c>
      <c r="M48" s="1" t="s">
        <v>92</v>
      </c>
      <c r="N48" s="1" t="s">
        <v>92</v>
      </c>
      <c r="O48" s="1" t="s">
        <v>92</v>
      </c>
      <c r="P48" s="1" t="s">
        <v>92</v>
      </c>
      <c r="Q48" s="1" t="s">
        <v>92</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207239000</v>
      </c>
      <c r="Z49" s="1">
        <v>207239000</v>
      </c>
      <c r="AA49" s="1">
        <v>207239000</v>
      </c>
      <c r="AB49" s="1">
        <v>207239000</v>
      </c>
      <c r="AC49" s="1">
        <v>207239000</v>
      </c>
      <c r="AD49" s="1">
        <v>80439000</v>
      </c>
      <c r="AE49" s="1">
        <v>80439000</v>
      </c>
      <c r="AF49" s="1">
        <v>80439000</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v>4000000</v>
      </c>
      <c r="M50" s="1" t="s">
        <v>92</v>
      </c>
      <c r="N50" s="1" t="s">
        <v>92</v>
      </c>
      <c r="O50" s="1">
        <v>24000000</v>
      </c>
      <c r="P50" s="1">
        <v>2000000</v>
      </c>
      <c r="Q50" s="1">
        <v>11594000</v>
      </c>
      <c r="R50" s="1">
        <v>24450000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92</v>
      </c>
      <c r="C55" s="1" t="s">
        <v>92</v>
      </c>
      <c r="D55" s="1" t="s">
        <v>92</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v>8799000</v>
      </c>
      <c r="AA56" s="1">
        <v>9212000</v>
      </c>
      <c r="AB56" s="1">
        <v>11217000</v>
      </c>
      <c r="AC56" s="1">
        <v>14676000</v>
      </c>
      <c r="AD56" s="1">
        <v>603229000</v>
      </c>
      <c r="AE56" s="1" t="s">
        <v>92</v>
      </c>
      <c r="AF56" s="1" t="s">
        <v>92</v>
      </c>
      <c r="AG56" s="1" t="s">
        <v>92</v>
      </c>
      <c r="AH56" s="1" t="s">
        <v>92</v>
      </c>
      <c r="AI56" s="1">
        <v>3149343000</v>
      </c>
      <c r="AJ56" s="1">
        <v>92000000</v>
      </c>
      <c r="AK56" s="1">
        <v>97000000</v>
      </c>
      <c r="AL56" s="1">
        <v>587000000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74768000</v>
      </c>
      <c r="Q57" s="1" t="s">
        <v>92</v>
      </c>
      <c r="R57" s="1" t="s">
        <v>92</v>
      </c>
      <c r="S57" s="1" t="s">
        <v>92</v>
      </c>
      <c r="T57" s="1" t="s">
        <v>92</v>
      </c>
      <c r="U57" s="1" t="s">
        <v>92</v>
      </c>
      <c r="V57" s="1" t="s">
        <v>92</v>
      </c>
      <c r="W57" s="1" t="s">
        <v>92</v>
      </c>
      <c r="X57" s="1" t="s">
        <v>92</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92</v>
      </c>
      <c r="C61" s="1" t="s">
        <v>92</v>
      </c>
      <c r="D61" s="1">
        <v>900000</v>
      </c>
      <c r="E61" s="1">
        <v>500000</v>
      </c>
      <c r="F61" s="1">
        <v>200000</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92</v>
      </c>
      <c r="I63" s="1" t="s">
        <v>92</v>
      </c>
      <c r="J63" s="1" t="s">
        <v>92</v>
      </c>
      <c r="K63" s="1" t="s">
        <v>92</v>
      </c>
      <c r="L63" s="1" t="s">
        <v>92</v>
      </c>
      <c r="M63" s="1" t="s">
        <v>92</v>
      </c>
      <c r="N63" s="1" t="s">
        <v>92</v>
      </c>
      <c r="O63" s="1" t="s">
        <v>92</v>
      </c>
      <c r="P63" s="1" t="s">
        <v>92</v>
      </c>
      <c r="Q63" s="1" t="s">
        <v>92</v>
      </c>
      <c r="R63" s="1" t="s">
        <v>92</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92</v>
      </c>
      <c r="C64" s="1">
        <v>100000</v>
      </c>
      <c r="D64" s="1" t="s">
        <v>92</v>
      </c>
      <c r="E64" s="1">
        <v>-100000</v>
      </c>
      <c r="F64" s="1" t="s">
        <v>92</v>
      </c>
      <c r="G64" s="1" t="s">
        <v>92</v>
      </c>
      <c r="H64" s="1">
        <v>-100000</v>
      </c>
      <c r="I64" s="1">
        <v>6900000</v>
      </c>
      <c r="J64" s="1" t="s">
        <v>92</v>
      </c>
      <c r="K64" s="1" t="s">
        <v>92</v>
      </c>
      <c r="L64" s="1">
        <v>75000000</v>
      </c>
      <c r="M64" s="1" t="s">
        <v>92</v>
      </c>
      <c r="N64" s="1" t="s">
        <v>92</v>
      </c>
      <c r="O64" s="1">
        <v>24000000</v>
      </c>
      <c r="P64" s="1">
        <v>2000000</v>
      </c>
      <c r="Q64" s="1">
        <v>11594000</v>
      </c>
      <c r="R64" s="1" t="s">
        <v>92</v>
      </c>
      <c r="S64" s="1" t="s">
        <v>92</v>
      </c>
      <c r="T64" s="1" t="s">
        <v>92</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92</v>
      </c>
      <c r="K65" s="1" t="s">
        <v>92</v>
      </c>
      <c r="L65" s="1">
        <v>75000000</v>
      </c>
      <c r="M65" s="1" t="s">
        <v>92</v>
      </c>
      <c r="N65" s="1" t="s">
        <v>92</v>
      </c>
      <c r="O65" s="1">
        <v>24000000</v>
      </c>
      <c r="P65" s="1">
        <v>2000000</v>
      </c>
      <c r="Q65" s="1">
        <v>11594000</v>
      </c>
      <c r="R65" s="1" t="s">
        <v>92</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92</v>
      </c>
      <c r="C68" s="1" t="s">
        <v>92</v>
      </c>
      <c r="D68" s="1" t="s">
        <v>92</v>
      </c>
      <c r="E68" s="1" t="s">
        <v>92</v>
      </c>
      <c r="F68" s="1" t="s">
        <v>92</v>
      </c>
      <c r="G68" s="1" t="s">
        <v>92</v>
      </c>
      <c r="H68" s="1" t="s">
        <v>92</v>
      </c>
      <c r="I68" s="1" t="s">
        <v>92</v>
      </c>
      <c r="J68" s="1" t="s">
        <v>92</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92</v>
      </c>
      <c r="AK68" s="1" t="s">
        <v>92</v>
      </c>
      <c r="AL68" s="1" t="s">
        <v>92</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92</v>
      </c>
      <c r="AA76" s="1" t="s">
        <v>92</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92</v>
      </c>
      <c r="C77" s="1" t="s">
        <v>92</v>
      </c>
      <c r="D77" s="1" t="s">
        <v>92</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92</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92</v>
      </c>
      <c r="C78" s="1" t="s">
        <v>92</v>
      </c>
      <c r="D78" s="1" t="s">
        <v>92</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5.6887088391715405E-2</v>
      </c>
      <c r="Z80" s="15">
        <f t="shared" si="6"/>
        <v>6.0812105263157896E-2</v>
      </c>
      <c r="AA80" s="15">
        <f t="shared" si="6"/>
        <v>6.7857090339348308E-2</v>
      </c>
      <c r="AB80" s="15">
        <f t="shared" si="6"/>
        <v>6.7784717180665158E-2</v>
      </c>
      <c r="AC80" s="15">
        <f t="shared" si="6"/>
        <v>8.1126394492064588E-2</v>
      </c>
      <c r="AD80" s="15">
        <f t="shared" si="6"/>
        <v>8.0466787957266167E-2</v>
      </c>
      <c r="AE80" s="15">
        <f t="shared" si="6"/>
        <v>7.0036123366206432E-2</v>
      </c>
      <c r="AF80" s="15">
        <f t="shared" si="6"/>
        <v>5.9768756309324732E-2</v>
      </c>
      <c r="AG80" s="15">
        <f t="shared" si="6"/>
        <v>6.182985562565526E-2</v>
      </c>
      <c r="AH80" s="15">
        <f t="shared" si="6"/>
        <v>6.7504037648693116E-2</v>
      </c>
      <c r="AI80" s="15">
        <f t="shared" si="6"/>
        <v>7.0511508198197584E-2</v>
      </c>
      <c r="AJ80" s="15">
        <f t="shared" si="6"/>
        <v>7.0640348150450727E-2</v>
      </c>
      <c r="AK80" s="15">
        <f t="shared" si="6"/>
        <v>6.7722521381057971E-2</v>
      </c>
      <c r="AL80" s="15">
        <f t="shared" si="6"/>
        <v>8.1790298761785757E-2</v>
      </c>
    </row>
    <row r="81" spans="1:46" ht="19" x14ac:dyDescent="0.25">
      <c r="A81" s="5" t="s">
        <v>69</v>
      </c>
      <c r="B81" s="1" t="s">
        <v>92</v>
      </c>
      <c r="C81" s="1" t="s">
        <v>92</v>
      </c>
      <c r="D81" s="1" t="s">
        <v>92</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92</v>
      </c>
      <c r="C83" s="1" t="s">
        <v>92</v>
      </c>
      <c r="D83" s="1" t="s">
        <v>92</v>
      </c>
      <c r="E83" s="1">
        <v>-400000</v>
      </c>
      <c r="F83" s="1">
        <v>-2500000</v>
      </c>
      <c r="G83" s="1">
        <v>100000</v>
      </c>
      <c r="H83" s="1">
        <v>-800000</v>
      </c>
      <c r="I83" s="1">
        <v>600000</v>
      </c>
      <c r="J83" s="1">
        <v>1000000</v>
      </c>
      <c r="K83" s="1">
        <v>2496000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0" t="s">
        <v>126</v>
      </c>
      <c r="AT83" s="61"/>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92</v>
      </c>
      <c r="AS84" s="62" t="s">
        <v>127</v>
      </c>
      <c r="AT84" s="63"/>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23" t="s">
        <v>128</v>
      </c>
      <c r="AT85" s="24">
        <f>AL17</f>
        <v>112000000</v>
      </c>
    </row>
    <row r="86" spans="1:46" ht="20" x14ac:dyDescent="0.25">
      <c r="A86" s="5" t="s">
        <v>72</v>
      </c>
      <c r="B86" s="1" t="s">
        <v>92</v>
      </c>
      <c r="C86" s="1" t="s">
        <v>92</v>
      </c>
      <c r="D86" s="1" t="s">
        <v>92</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23" t="s">
        <v>129</v>
      </c>
      <c r="AT86" s="24">
        <f>AL56</f>
        <v>587000000</v>
      </c>
    </row>
    <row r="87" spans="1:46" ht="20" x14ac:dyDescent="0.25">
      <c r="A87" s="6" t="s">
        <v>73</v>
      </c>
      <c r="B87" s="10" t="s">
        <v>92</v>
      </c>
      <c r="C87" s="10" t="s">
        <v>92</v>
      </c>
      <c r="D87" s="10" t="s">
        <v>92</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23" t="s">
        <v>130</v>
      </c>
      <c r="AT87" s="24">
        <f>AL61</f>
        <v>4046000000</v>
      </c>
    </row>
    <row r="88" spans="1:46" ht="20" x14ac:dyDescent="0.25">
      <c r="A88" s="5" t="s">
        <v>74</v>
      </c>
      <c r="B88" s="1" t="s">
        <v>92</v>
      </c>
      <c r="C88" s="1" t="s">
        <v>92</v>
      </c>
      <c r="D88" s="1" t="s">
        <v>92</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33" t="s">
        <v>131</v>
      </c>
      <c r="AT88" s="34">
        <f>AT85/(AT86+AT87)</f>
        <v>2.4174401036045758E-2</v>
      </c>
    </row>
    <row r="89" spans="1:46" ht="20" customHeight="1" x14ac:dyDescent="0.25">
      <c r="A89" s="14" t="s">
        <v>105</v>
      </c>
      <c r="B89" s="15" t="e">
        <f t="shared" ref="B89:AL89" si="7">(-1*B88)/B3</f>
        <v>#VALUE!</v>
      </c>
      <c r="C89" s="15" t="e">
        <f t="shared" si="7"/>
        <v>#VALUE!</v>
      </c>
      <c r="D89" s="15" t="e">
        <f t="shared" si="7"/>
        <v>#VALUE!</v>
      </c>
      <c r="E89" s="15">
        <f t="shared" si="7"/>
        <v>4.2833607907743002E-2</v>
      </c>
      <c r="F89" s="15">
        <f t="shared" si="7"/>
        <v>4.3864848844101953E-2</v>
      </c>
      <c r="G89" s="15">
        <f t="shared" si="7"/>
        <v>5.3112755768393555E-2</v>
      </c>
      <c r="H89" s="15">
        <f t="shared" si="7"/>
        <v>4.475366679202708E-2</v>
      </c>
      <c r="I89" s="15">
        <f t="shared" si="7"/>
        <v>4.5933014354066985E-2</v>
      </c>
      <c r="J89" s="15">
        <f t="shared" si="7"/>
        <v>4.7674807627969218E-2</v>
      </c>
      <c r="K89" s="15">
        <f t="shared" si="7"/>
        <v>4.4692715445490784E-2</v>
      </c>
      <c r="L89" s="15">
        <f t="shared" si="7"/>
        <v>5.8315735675336877E-2</v>
      </c>
      <c r="M89" s="15">
        <f t="shared" si="7"/>
        <v>3.715563431714651E-2</v>
      </c>
      <c r="N89" s="15">
        <f t="shared" si="7"/>
        <v>6.6769781993784028E-2</v>
      </c>
      <c r="O89" s="15">
        <f t="shared" si="7"/>
        <v>4.1564493605689784E-2</v>
      </c>
      <c r="P89" s="15">
        <f t="shared" si="7"/>
        <v>2.356010606627721E-2</v>
      </c>
      <c r="Q89" s="15">
        <f t="shared" si="7"/>
        <v>3.7859024818657903E-2</v>
      </c>
      <c r="R89" s="15">
        <f t="shared" si="7"/>
        <v>2.711051281434905E-2</v>
      </c>
      <c r="S89" s="15">
        <f t="shared" si="7"/>
        <v>3.0472315483541599E-2</v>
      </c>
      <c r="T89" s="15">
        <f t="shared" si="7"/>
        <v>3.7937549990069493E-2</v>
      </c>
      <c r="U89" s="15">
        <f t="shared" si="7"/>
        <v>2.4856063684413683E-2</v>
      </c>
      <c r="V89" s="15">
        <f t="shared" si="7"/>
        <v>3.232633091290335E-2</v>
      </c>
      <c r="W89" s="15">
        <f t="shared" si="7"/>
        <v>4.1823931934103914E-2</v>
      </c>
      <c r="X89" s="15">
        <f t="shared" si="7"/>
        <v>3.1227783878215218E-2</v>
      </c>
      <c r="Y89" s="15">
        <f t="shared" si="7"/>
        <v>4.0596730386750456E-2</v>
      </c>
      <c r="Z89" s="15">
        <f t="shared" si="7"/>
        <v>4.4642631578947371E-2</v>
      </c>
      <c r="AA89" s="15">
        <f t="shared" si="7"/>
        <v>4.9876928783769876E-2</v>
      </c>
      <c r="AB89" s="15">
        <f t="shared" si="7"/>
        <v>6.1556739969802508E-2</v>
      </c>
      <c r="AC89" s="15">
        <f t="shared" si="7"/>
        <v>4.6448052396405641E-2</v>
      </c>
      <c r="AD89" s="15">
        <f t="shared" si="7"/>
        <v>3.5767946728589982E-2</v>
      </c>
      <c r="AE89" s="15">
        <f t="shared" si="7"/>
        <v>3.8564399080723621E-2</v>
      </c>
      <c r="AF89" s="15">
        <f t="shared" si="7"/>
        <v>3.4812099555379429E-2</v>
      </c>
      <c r="AG89" s="15">
        <f t="shared" si="7"/>
        <v>2.4395244542049891E-2</v>
      </c>
      <c r="AH89" s="15">
        <f t="shared" si="7"/>
        <v>2.9521457788298747E-2</v>
      </c>
      <c r="AI89" s="15">
        <f t="shared" si="7"/>
        <v>3.5311835322254882E-2</v>
      </c>
      <c r="AJ89" s="15">
        <f t="shared" si="7"/>
        <v>3.2561392601802921E-2</v>
      </c>
      <c r="AK89" s="15">
        <f t="shared" si="7"/>
        <v>2.2046246436490339E-2</v>
      </c>
      <c r="AL89" s="15">
        <f t="shared" si="7"/>
        <v>2.5105077814381462E-2</v>
      </c>
      <c r="AS89" s="23" t="s">
        <v>106</v>
      </c>
      <c r="AT89" s="24">
        <f>AL27</f>
        <v>1252000000</v>
      </c>
    </row>
    <row r="90" spans="1:46" ht="20" x14ac:dyDescent="0.25">
      <c r="A90" s="5" t="s">
        <v>75</v>
      </c>
      <c r="B90" s="1" t="s">
        <v>92</v>
      </c>
      <c r="C90" s="1" t="s">
        <v>92</v>
      </c>
      <c r="D90" s="1" t="s">
        <v>92</v>
      </c>
      <c r="E90" s="1" t="s">
        <v>92</v>
      </c>
      <c r="F90" s="1" t="s">
        <v>92</v>
      </c>
      <c r="G90" s="1" t="s">
        <v>92</v>
      </c>
      <c r="H90" s="1" t="s">
        <v>92</v>
      </c>
      <c r="I90" s="1" t="s">
        <v>92</v>
      </c>
      <c r="J90" s="1" t="s">
        <v>92</v>
      </c>
      <c r="K90" s="1">
        <v>-15158000</v>
      </c>
      <c r="L90" s="1">
        <v>-8027000</v>
      </c>
      <c r="M90" s="1">
        <v>-6121000</v>
      </c>
      <c r="N90" s="1">
        <v>-3544000</v>
      </c>
      <c r="O90" s="1">
        <v>-36932000</v>
      </c>
      <c r="P90" s="1">
        <v>-24448000</v>
      </c>
      <c r="Q90" s="1" t="s">
        <v>92</v>
      </c>
      <c r="R90" s="1">
        <v>7345000</v>
      </c>
      <c r="S90" s="1" t="s">
        <v>92</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92</v>
      </c>
      <c r="AK90" s="1">
        <v>-2682000000</v>
      </c>
      <c r="AL90" s="1">
        <v>-126000000</v>
      </c>
      <c r="AS90" s="23" t="s">
        <v>19</v>
      </c>
      <c r="AT90" s="24">
        <f>AL25</f>
        <v>6008000000</v>
      </c>
    </row>
    <row r="91" spans="1:46" ht="20" x14ac:dyDescent="0.25">
      <c r="A91" s="5" t="s">
        <v>76</v>
      </c>
      <c r="B91" s="1" t="s">
        <v>92</v>
      </c>
      <c r="C91" s="1" t="s">
        <v>92</v>
      </c>
      <c r="D91" s="1" t="s">
        <v>92</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33" t="s">
        <v>132</v>
      </c>
      <c r="AT91" s="34">
        <f>AT89/AT90</f>
        <v>0.20838881491344874</v>
      </c>
    </row>
    <row r="92" spans="1:46" ht="20" x14ac:dyDescent="0.25">
      <c r="A92" s="5" t="s">
        <v>77</v>
      </c>
      <c r="B92" s="1" t="s">
        <v>92</v>
      </c>
      <c r="C92" s="1" t="s">
        <v>92</v>
      </c>
      <c r="D92" s="1" t="s">
        <v>92</v>
      </c>
      <c r="E92" s="1" t="s">
        <v>92</v>
      </c>
      <c r="F92" s="1" t="s">
        <v>92</v>
      </c>
      <c r="G92" s="1" t="s">
        <v>92</v>
      </c>
      <c r="H92" s="1" t="s">
        <v>92</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35" t="s">
        <v>133</v>
      </c>
      <c r="AT92" s="36">
        <f>AT88*(1-AT91)</f>
        <v>1.9136726252901734E-2</v>
      </c>
    </row>
    <row r="93" spans="1:46" ht="19" x14ac:dyDescent="0.25">
      <c r="A93" s="5" t="s">
        <v>78</v>
      </c>
      <c r="B93" s="1" t="s">
        <v>92</v>
      </c>
      <c r="C93" s="1" t="s">
        <v>92</v>
      </c>
      <c r="D93" s="1" t="s">
        <v>92</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92</v>
      </c>
      <c r="R93" s="1" t="s">
        <v>92</v>
      </c>
      <c r="S93" s="1">
        <v>-16500000</v>
      </c>
      <c r="T93" s="1">
        <v>-120867000</v>
      </c>
      <c r="U93" s="1" t="s">
        <v>92</v>
      </c>
      <c r="V93" s="1" t="s">
        <v>92</v>
      </c>
      <c r="W93" s="1">
        <v>-856000</v>
      </c>
      <c r="X93" s="1">
        <v>30747000</v>
      </c>
      <c r="Y93" s="1">
        <v>2771000</v>
      </c>
      <c r="Z93" s="1">
        <v>32151000</v>
      </c>
      <c r="AA93" s="1">
        <v>-143000</v>
      </c>
      <c r="AB93" s="1" t="s">
        <v>92</v>
      </c>
      <c r="AC93" s="1">
        <v>24260000</v>
      </c>
      <c r="AD93" s="1" t="s">
        <v>92</v>
      </c>
      <c r="AE93" s="1">
        <v>57779000</v>
      </c>
      <c r="AF93" s="1" t="s">
        <v>92</v>
      </c>
      <c r="AG93" s="1" t="s">
        <v>92</v>
      </c>
      <c r="AH93" s="1" t="s">
        <v>92</v>
      </c>
      <c r="AI93" s="1" t="s">
        <v>92</v>
      </c>
      <c r="AJ93" s="1" t="s">
        <v>92</v>
      </c>
      <c r="AK93" s="1" t="s">
        <v>92</v>
      </c>
      <c r="AL93" s="1" t="s">
        <v>92</v>
      </c>
      <c r="AS93" s="62" t="s">
        <v>134</v>
      </c>
      <c r="AT93" s="63"/>
    </row>
    <row r="94" spans="1:46" ht="20" x14ac:dyDescent="0.25">
      <c r="A94" s="6" t="s">
        <v>79</v>
      </c>
      <c r="B94" s="10" t="s">
        <v>92</v>
      </c>
      <c r="C94" s="10" t="s">
        <v>92</v>
      </c>
      <c r="D94" s="10" t="s">
        <v>92</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-13875000</v>
      </c>
      <c r="Z95" s="1">
        <v>-1003719000</v>
      </c>
      <c r="AA95" s="1">
        <v>-10046000</v>
      </c>
      <c r="AB95" s="1">
        <v>-9855000</v>
      </c>
      <c r="AC95" s="1">
        <v>-25879000</v>
      </c>
      <c r="AD95" s="1">
        <v>-14684000</v>
      </c>
      <c r="AE95" s="1">
        <v>-602189000</v>
      </c>
      <c r="AF95" s="1">
        <v>-108000</v>
      </c>
      <c r="AG95" s="1">
        <v>-1960000</v>
      </c>
      <c r="AH95" s="1">
        <v>-1707000</v>
      </c>
      <c r="AI95" s="1" t="s">
        <v>92</v>
      </c>
      <c r="AJ95" s="1">
        <v>-3150000000</v>
      </c>
      <c r="AK95" s="1" t="s">
        <v>92</v>
      </c>
      <c r="AL95" s="1" t="s">
        <v>92</v>
      </c>
      <c r="AS95" s="23" t="s">
        <v>136</v>
      </c>
      <c r="AT95" s="56" cm="1">
        <f t="array" ref="AT95">_FV(A1,"Beta")</f>
        <v>1.3087</v>
      </c>
    </row>
    <row r="96" spans="1:46" ht="20" x14ac:dyDescent="0.25">
      <c r="A96" s="5" t="s">
        <v>81</v>
      </c>
      <c r="B96" s="1" t="s">
        <v>92</v>
      </c>
      <c r="C96" s="1" t="s">
        <v>92</v>
      </c>
      <c r="D96" s="1" t="s">
        <v>92</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23" t="s">
        <v>137</v>
      </c>
      <c r="AT96" s="37">
        <v>8.4000000000000005E-2</v>
      </c>
    </row>
    <row r="97" spans="1:46" ht="20" x14ac:dyDescent="0.25">
      <c r="A97" s="5" t="s">
        <v>82</v>
      </c>
      <c r="B97" s="1" t="s">
        <v>92</v>
      </c>
      <c r="C97" s="1" t="s">
        <v>92</v>
      </c>
      <c r="D97" s="1" t="s">
        <v>92</v>
      </c>
      <c r="E97" s="1">
        <v>-20300000</v>
      </c>
      <c r="F97" s="1">
        <v>-1100000</v>
      </c>
      <c r="G97" s="1" t="s">
        <v>92</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35" t="s">
        <v>138</v>
      </c>
      <c r="AT97" s="36">
        <f>(AT94)+((AT95)*(AT96-AT94))</f>
        <v>9.728953500000001E-2</v>
      </c>
    </row>
    <row r="98" spans="1:46" ht="19" x14ac:dyDescent="0.25">
      <c r="A98" s="5" t="s">
        <v>83</v>
      </c>
      <c r="B98" s="1" t="s">
        <v>92</v>
      </c>
      <c r="C98" s="1" t="s">
        <v>92</v>
      </c>
      <c r="D98" s="1" t="s">
        <v>92</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S98" s="62" t="s">
        <v>139</v>
      </c>
      <c r="AT98" s="63"/>
    </row>
    <row r="99" spans="1:46" ht="20" x14ac:dyDescent="0.25">
      <c r="A99" s="5" t="s">
        <v>84</v>
      </c>
      <c r="B99" s="1" t="s">
        <v>92</v>
      </c>
      <c r="C99" s="1" t="s">
        <v>92</v>
      </c>
      <c r="D99" s="1" t="s">
        <v>92</v>
      </c>
      <c r="E99" s="1">
        <v>-300000</v>
      </c>
      <c r="F99" s="1">
        <v>-500000</v>
      </c>
      <c r="G99" s="1">
        <v>-3000000</v>
      </c>
      <c r="H99" s="1">
        <v>-100000</v>
      </c>
      <c r="I99" s="1">
        <v>400000</v>
      </c>
      <c r="J99" s="1">
        <v>-3600000</v>
      </c>
      <c r="K99" s="1">
        <v>-3342000</v>
      </c>
      <c r="L99" s="1" t="s">
        <v>92</v>
      </c>
      <c r="M99" s="1" t="s">
        <v>92</v>
      </c>
      <c r="N99" s="1">
        <v>2768000</v>
      </c>
      <c r="O99" s="1">
        <v>978000</v>
      </c>
      <c r="P99" s="1" t="s">
        <v>92</v>
      </c>
      <c r="Q99" s="1" t="s">
        <v>92</v>
      </c>
      <c r="R99" s="1" t="s">
        <v>92</v>
      </c>
      <c r="S99" s="1" t="s">
        <v>92</v>
      </c>
      <c r="T99" s="1" t="s">
        <v>92</v>
      </c>
      <c r="U99" s="1" t="s">
        <v>92</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23" t="s">
        <v>140</v>
      </c>
      <c r="AT99" s="24">
        <f>AT86+AT87</f>
        <v>4633000000</v>
      </c>
    </row>
    <row r="100" spans="1:46" ht="20" x14ac:dyDescent="0.25">
      <c r="A100" s="6" t="s">
        <v>85</v>
      </c>
      <c r="B100" s="10" t="s">
        <v>92</v>
      </c>
      <c r="C100" s="10" t="s">
        <v>92</v>
      </c>
      <c r="D100" s="10" t="s">
        <v>92</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33" t="s">
        <v>141</v>
      </c>
      <c r="AT100" s="34">
        <f>AT99/AT103</f>
        <v>2.5851746122796074E-2</v>
      </c>
    </row>
    <row r="101" spans="1:46" ht="20" x14ac:dyDescent="0.25">
      <c r="A101" s="5" t="s">
        <v>86</v>
      </c>
      <c r="B101" s="1" t="s">
        <v>92</v>
      </c>
      <c r="C101" s="1" t="s">
        <v>92</v>
      </c>
      <c r="D101" s="1" t="s">
        <v>92</v>
      </c>
      <c r="E101" s="1" t="s">
        <v>92</v>
      </c>
      <c r="F101" s="1" t="s">
        <v>92</v>
      </c>
      <c r="G101" s="1" t="s">
        <v>92</v>
      </c>
      <c r="H101" s="1" t="s">
        <v>92</v>
      </c>
      <c r="I101" s="1" t="s">
        <v>92</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23" t="s">
        <v>142</v>
      </c>
      <c r="AT101" s="49" cm="1">
        <f t="array" ref="AT101">_FV(A1,"Market cap",TRUE)</f>
        <v>174581200000</v>
      </c>
    </row>
    <row r="102" spans="1:46" ht="20" x14ac:dyDescent="0.25">
      <c r="A102" s="6" t="s">
        <v>87</v>
      </c>
      <c r="B102" s="10" t="s">
        <v>92</v>
      </c>
      <c r="C102" s="10" t="s">
        <v>92</v>
      </c>
      <c r="D102" s="10" t="s">
        <v>92</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33" t="s">
        <v>143</v>
      </c>
      <c r="AT102" s="34">
        <f>AT101/AT103</f>
        <v>0.97414825387720394</v>
      </c>
    </row>
    <row r="103" spans="1:46" ht="20" x14ac:dyDescent="0.25">
      <c r="A103" s="5" t="s">
        <v>88</v>
      </c>
      <c r="B103" s="1" t="s">
        <v>92</v>
      </c>
      <c r="C103" s="1" t="s">
        <v>92</v>
      </c>
      <c r="D103" s="1" t="s">
        <v>92</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35" t="s">
        <v>144</v>
      </c>
      <c r="AT103" s="38">
        <f>AT99+AT101</f>
        <v>179214200000</v>
      </c>
    </row>
    <row r="104" spans="1:46" ht="19" x14ac:dyDescent="0.25">
      <c r="A104" s="7" t="s">
        <v>89</v>
      </c>
      <c r="B104" s="11" t="s">
        <v>92</v>
      </c>
      <c r="C104" s="11" t="s">
        <v>92</v>
      </c>
      <c r="D104" s="11" t="s">
        <v>92</v>
      </c>
      <c r="E104" s="11" t="s">
        <v>92</v>
      </c>
      <c r="F104" s="11" t="s">
        <v>92</v>
      </c>
      <c r="G104" s="11" t="s">
        <v>92</v>
      </c>
      <c r="H104" s="11" t="s">
        <v>92</v>
      </c>
      <c r="I104" s="11" t="s">
        <v>92</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2" t="s">
        <v>145</v>
      </c>
      <c r="AT104" s="63"/>
    </row>
    <row r="105" spans="1:46" ht="20" x14ac:dyDescent="0.25">
      <c r="A105" s="14" t="s">
        <v>107</v>
      </c>
      <c r="B105" s="1"/>
      <c r="C105" s="15" t="e">
        <f>(C106/B106)-1</f>
        <v>#VALUE!</v>
      </c>
      <c r="D105" s="15" t="e">
        <f>(D106/C106)-1</f>
        <v>#VALUE!</v>
      </c>
      <c r="E105" s="15" t="e">
        <f>(E106/D106)-1</f>
        <v>#VALUE!</v>
      </c>
      <c r="F105" s="15">
        <f>(F106/E106)-1</f>
        <v>8.0310880829015607E-2</v>
      </c>
      <c r="G105" s="15">
        <f>(G106/F106)-1</f>
        <v>0.60431654676258995</v>
      </c>
      <c r="H105" s="15">
        <f t="shared" ref="H105:AL105" si="8">(H106/G106)-1</f>
        <v>2.391629297458886E-2</v>
      </c>
      <c r="I105" s="15">
        <f t="shared" si="8"/>
        <v>0.36204379562043787</v>
      </c>
      <c r="J105" s="15">
        <f t="shared" si="8"/>
        <v>0.22186495176848875</v>
      </c>
      <c r="K105" s="15">
        <f t="shared" si="8"/>
        <v>0.25377192982456132</v>
      </c>
      <c r="L105" s="15">
        <f t="shared" si="8"/>
        <v>6.5171762401175393E-2</v>
      </c>
      <c r="M105" s="15">
        <f t="shared" si="8"/>
        <v>0.14791947190383925</v>
      </c>
      <c r="N105" s="15">
        <f t="shared" si="8"/>
        <v>-0.17761565530855716</v>
      </c>
      <c r="O105" s="15">
        <f t="shared" si="8"/>
        <v>1.0316231109626783</v>
      </c>
      <c r="P105" s="15">
        <f t="shared" si="8"/>
        <v>0.42054775285708912</v>
      </c>
      <c r="Q105" s="15">
        <f t="shared" si="8"/>
        <v>-0.10280865016032215</v>
      </c>
      <c r="R105" s="15">
        <f t="shared" si="8"/>
        <v>-0.19990272634933604</v>
      </c>
      <c r="S105" s="15">
        <f t="shared" si="8"/>
        <v>0.32217643483021163</v>
      </c>
      <c r="T105" s="15">
        <f t="shared" si="8"/>
        <v>0.57619093583145786</v>
      </c>
      <c r="U105" s="15">
        <f t="shared" si="8"/>
        <v>9.8240502290022125E-2</v>
      </c>
      <c r="V105" s="15">
        <f t="shared" si="8"/>
        <v>0.23846844652358556</v>
      </c>
      <c r="W105" s="15">
        <f t="shared" si="8"/>
        <v>0.54886852790735419</v>
      </c>
      <c r="X105" s="15">
        <f t="shared" si="8"/>
        <v>-0.10582545661506637</v>
      </c>
      <c r="Y105" s="15">
        <f t="shared" si="8"/>
        <v>-0.14604453798047723</v>
      </c>
      <c r="Z105" s="15">
        <f t="shared" si="8"/>
        <v>-5.4926967080085709E-2</v>
      </c>
      <c r="AA105" s="15">
        <f t="shared" si="8"/>
        <v>0.41306594668167707</v>
      </c>
      <c r="AB105" s="15">
        <f t="shared" si="8"/>
        <v>-7.8405425274939655E-2</v>
      </c>
      <c r="AC105" s="15">
        <f t="shared" si="8"/>
        <v>-0.21585277703613504</v>
      </c>
      <c r="AD105" s="15">
        <f t="shared" si="8"/>
        <v>0.18251519731597132</v>
      </c>
      <c r="AE105" s="15">
        <f t="shared" si="8"/>
        <v>0.12765307466093145</v>
      </c>
      <c r="AF105" s="15">
        <f t="shared" si="8"/>
        <v>0.5537722468133206</v>
      </c>
      <c r="AG105" s="15">
        <f t="shared" si="8"/>
        <v>0.37015856824135995</v>
      </c>
      <c r="AH105" s="15">
        <f t="shared" si="8"/>
        <v>0.37590315098633109</v>
      </c>
      <c r="AI105" s="15">
        <f t="shared" si="8"/>
        <v>7.0323768013872856E-2</v>
      </c>
      <c r="AJ105" s="15">
        <f t="shared" si="8"/>
        <v>0.31799349147599876</v>
      </c>
      <c r="AK105" s="15">
        <f t="shared" si="8"/>
        <v>0.29653353428786744</v>
      </c>
      <c r="AL105" s="15">
        <f t="shared" si="8"/>
        <v>7.4687590816623128E-2</v>
      </c>
      <c r="AM105" s="15"/>
      <c r="AN105" s="15"/>
      <c r="AO105" s="15"/>
      <c r="AP105" s="15"/>
      <c r="AQ105" s="15"/>
      <c r="AR105" s="15"/>
      <c r="AS105" s="25" t="s">
        <v>108</v>
      </c>
      <c r="AT105" s="26">
        <f>(AT100*AT92)+(AT102*AT97)</f>
        <v>9.5269148429486597E-2</v>
      </c>
    </row>
    <row r="106" spans="1:46" ht="19" x14ac:dyDescent="0.25">
      <c r="A106" s="5" t="s">
        <v>90</v>
      </c>
      <c r="B106" s="1" t="s">
        <v>92</v>
      </c>
      <c r="C106" s="1" t="s">
        <v>92</v>
      </c>
      <c r="D106" s="1" t="s">
        <v>92</v>
      </c>
      <c r="E106" s="1">
        <v>38600000</v>
      </c>
      <c r="F106" s="1">
        <v>41700000</v>
      </c>
      <c r="G106" s="1">
        <v>66900000</v>
      </c>
      <c r="H106" s="1">
        <v>68500000</v>
      </c>
      <c r="I106" s="1">
        <v>93300000</v>
      </c>
      <c r="J106" s="1">
        <v>114000000</v>
      </c>
      <c r="K106" s="1">
        <v>142930000</v>
      </c>
      <c r="L106" s="1">
        <v>152245000</v>
      </c>
      <c r="M106" s="1">
        <v>174765000</v>
      </c>
      <c r="N106" s="1">
        <v>143724000</v>
      </c>
      <c r="O106" s="1">
        <v>291993000</v>
      </c>
      <c r="P106" s="1">
        <v>414790000</v>
      </c>
      <c r="Q106" s="1">
        <v>372146000</v>
      </c>
      <c r="R106" s="1">
        <v>297753000</v>
      </c>
      <c r="S106" s="1">
        <v>393682000</v>
      </c>
      <c r="T106" s="1">
        <v>620518000</v>
      </c>
      <c r="U106" s="1">
        <v>681478000</v>
      </c>
      <c r="V106" s="1">
        <v>843989000</v>
      </c>
      <c r="W106" s="1">
        <v>1307228000</v>
      </c>
      <c r="X106" s="1">
        <v>1168890000</v>
      </c>
      <c r="Y106" s="1">
        <v>998180000</v>
      </c>
      <c r="Z106" s="1">
        <v>943353000</v>
      </c>
      <c r="AA106" s="1">
        <v>1333020000</v>
      </c>
      <c r="AB106" s="1">
        <v>1228504000</v>
      </c>
      <c r="AC106" s="1">
        <v>963328000</v>
      </c>
      <c r="AD106" s="1">
        <v>1139150000</v>
      </c>
      <c r="AE106" s="1">
        <v>1284566000</v>
      </c>
      <c r="AF106" s="1">
        <v>1995923000</v>
      </c>
      <c r="AG106" s="1">
        <v>2734731000</v>
      </c>
      <c r="AH106" s="1">
        <v>3762725000</v>
      </c>
      <c r="AI106" s="1">
        <v>4027334000</v>
      </c>
      <c r="AJ106" s="1">
        <v>5308000000</v>
      </c>
      <c r="AK106" s="1">
        <v>6882000000</v>
      </c>
      <c r="AL106" s="1">
        <v>7396000000</v>
      </c>
      <c r="AM106" s="55">
        <f>AL106*(1+$AT$106)</f>
        <v>8192275100.9941807</v>
      </c>
      <c r="AN106" s="55">
        <f t="shared" ref="AN106:AQ106" si="9">AM106*(1+$AT$106)</f>
        <v>9074279520.0607376</v>
      </c>
      <c r="AO106" s="55">
        <f t="shared" si="9"/>
        <v>10051243127.589914</v>
      </c>
      <c r="AP106" s="55">
        <f t="shared" si="9"/>
        <v>11133389508.949938</v>
      </c>
      <c r="AQ106" s="55">
        <f t="shared" si="9"/>
        <v>12332042950.762629</v>
      </c>
      <c r="AR106" s="39" t="s">
        <v>146</v>
      </c>
      <c r="AS106" s="40" t="s">
        <v>147</v>
      </c>
      <c r="AT106" s="41">
        <f>(SUM(AM4:AQ4)/5)</f>
        <v>0.10766293956113859</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9"/>
      <c r="AN107" s="39"/>
      <c r="AO107" s="39"/>
      <c r="AP107" s="39"/>
      <c r="AQ107" s="42">
        <f>AQ106*(1+AT107)/(AT108-AT107)</f>
        <v>179884690608.08353</v>
      </c>
      <c r="AR107" s="43" t="s">
        <v>148</v>
      </c>
      <c r="AS107" s="44" t="s">
        <v>149</v>
      </c>
      <c r="AT107" s="45">
        <v>2.5000000000000001E-2</v>
      </c>
    </row>
    <row r="108" spans="1:46" ht="19" x14ac:dyDescent="0.25">
      <c r="AM108" s="42">
        <f t="shared" ref="AM108:AO108" si="10">AM107+AM106</f>
        <v>8192275100.9941807</v>
      </c>
      <c r="AN108" s="42">
        <f t="shared" si="10"/>
        <v>9074279520.0607376</v>
      </c>
      <c r="AO108" s="42">
        <f t="shared" si="10"/>
        <v>10051243127.589914</v>
      </c>
      <c r="AP108" s="42">
        <f>AP107+AP106</f>
        <v>11133389508.949938</v>
      </c>
      <c r="AQ108" s="42">
        <f>AQ107+AQ106</f>
        <v>192216733558.84616</v>
      </c>
      <c r="AR108" s="43" t="s">
        <v>144</v>
      </c>
      <c r="AS108" s="46" t="s">
        <v>150</v>
      </c>
      <c r="AT108" s="47">
        <f>AT105</f>
        <v>9.5269148429486597E-2</v>
      </c>
    </row>
    <row r="109" spans="1:46" ht="19" x14ac:dyDescent="0.25">
      <c r="AM109" s="58" t="s">
        <v>151</v>
      </c>
      <c r="AN109" s="59"/>
    </row>
    <row r="110" spans="1:46" ht="20" x14ac:dyDescent="0.25">
      <c r="AM110" s="48" t="s">
        <v>152</v>
      </c>
      <c r="AN110" s="49">
        <f>NPV(AT108,AM108,AN108,AO108,AP108,AQ108)</f>
        <v>152381873125.07651</v>
      </c>
    </row>
    <row r="111" spans="1:46" ht="20" x14ac:dyDescent="0.25">
      <c r="AM111" s="48" t="s">
        <v>153</v>
      </c>
      <c r="AN111" s="49">
        <f>AL40</f>
        <v>6096000000</v>
      </c>
    </row>
    <row r="112" spans="1:46" ht="20" x14ac:dyDescent="0.25">
      <c r="AM112" s="48" t="s">
        <v>140</v>
      </c>
      <c r="AN112" s="49">
        <f>AT99</f>
        <v>4633000000</v>
      </c>
    </row>
    <row r="113" spans="39:40" ht="20" x14ac:dyDescent="0.25">
      <c r="AM113" s="48" t="s">
        <v>154</v>
      </c>
      <c r="AN113" s="49">
        <f>AN110+AN111-AN112</f>
        <v>153844873125.07651</v>
      </c>
    </row>
    <row r="114" spans="39:40" ht="20" x14ac:dyDescent="0.25">
      <c r="AM114" s="48" t="s">
        <v>155</v>
      </c>
      <c r="AN114" s="50">
        <f>AL34*(1+(5*AR16))</f>
        <v>442010686.09300858</v>
      </c>
    </row>
    <row r="115" spans="39:40" ht="20" x14ac:dyDescent="0.25">
      <c r="AM115" s="51" t="s">
        <v>156</v>
      </c>
      <c r="AN115" s="64">
        <f>AN113/AN114</f>
        <v>348.05690895152753</v>
      </c>
    </row>
    <row r="116" spans="39:40" ht="20" x14ac:dyDescent="0.25">
      <c r="AM116" s="48" t="s">
        <v>157</v>
      </c>
      <c r="AN116" s="57" cm="1">
        <f t="array" ref="AN116">_FV(A1,"Price (Extended hours)",TRUE)</f>
        <v>379.7</v>
      </c>
    </row>
    <row r="117" spans="39:40" ht="20" x14ac:dyDescent="0.25">
      <c r="AM117" s="52" t="s">
        <v>158</v>
      </c>
      <c r="AN117" s="53">
        <f>AN115/AN116-1</f>
        <v>-8.3337084668086536E-2</v>
      </c>
    </row>
    <row r="118" spans="39:40" ht="20" x14ac:dyDescent="0.25">
      <c r="AM118" s="52" t="s">
        <v>159</v>
      </c>
      <c r="AN118" s="54"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2023-04-08T05:39:27Z</dcterms:modified>
</cp:coreProperties>
</file>