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Hardware/"/>
    </mc:Choice>
  </mc:AlternateContent>
  <xr:revisionPtr revIDLastSave="0" documentId="13_ncr:1_{E33256F3-8C02-C548-BF7A-E36F25F663C0}" xr6:coauthVersionLast="47" xr6:coauthVersionMax="47" xr10:uidLastSave="{00000000-0000-0000-0000-000000000000}"/>
  <bookViews>
    <workbookView xWindow="0" yWindow="500" windowWidth="284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7" i="1" l="1" a="1"/>
  <c r="AE117" i="1" s="1"/>
  <c r="AK101" i="1" a="1"/>
  <c r="AK101" i="1" s="1"/>
  <c r="AK95" i="1" a="1"/>
  <c r="AK95" i="1" s="1"/>
  <c r="AK97" i="1" s="1"/>
  <c r="AE115" i="1"/>
  <c r="AI20" i="1"/>
  <c r="AI17" i="1"/>
  <c r="AL14" i="1"/>
  <c r="AK14" i="1"/>
  <c r="AJ14" i="1"/>
  <c r="AI14" i="1"/>
  <c r="AL11" i="1"/>
  <c r="AK11" i="1"/>
  <c r="AJ11" i="1"/>
  <c r="AI11" i="1"/>
  <c r="AL8" i="1"/>
  <c r="AK8" i="1"/>
  <c r="AJ8" i="1"/>
  <c r="AI8" i="1"/>
  <c r="AL5" i="1"/>
  <c r="AK5" i="1"/>
  <c r="AJ5" i="1"/>
  <c r="AI5" i="1"/>
  <c r="AE107" i="1"/>
  <c r="AF107" i="1" s="1"/>
  <c r="AG107" i="1" s="1"/>
  <c r="AH107" i="1" s="1"/>
  <c r="AD107" i="1"/>
  <c r="AD109" i="1" s="1"/>
  <c r="AE113" i="1"/>
  <c r="AE112" i="1"/>
  <c r="AK107"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6" i="1"/>
  <c r="S106" i="1"/>
  <c r="T106" i="1"/>
  <c r="U106" i="1"/>
  <c r="V106" i="1"/>
  <c r="W106" i="1"/>
  <c r="X106" i="1"/>
  <c r="Y106" i="1"/>
  <c r="Z106" i="1"/>
  <c r="AA106" i="1"/>
  <c r="AB106" i="1"/>
  <c r="AC106" i="1"/>
  <c r="Q106" i="1"/>
  <c r="P106" i="1"/>
  <c r="O106" i="1"/>
  <c r="N106" i="1"/>
  <c r="M106" i="1"/>
  <c r="L106" i="1"/>
  <c r="K106" i="1"/>
  <c r="J106" i="1"/>
  <c r="I106" i="1"/>
  <c r="H106" i="1"/>
  <c r="G106" i="1"/>
  <c r="F106" i="1"/>
  <c r="E106" i="1"/>
  <c r="D106" i="1"/>
  <c r="C106"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L17" i="1" l="1"/>
  <c r="AJ17" i="1"/>
  <c r="AK17" i="1"/>
  <c r="AE109" i="1"/>
  <c r="AK88" i="1"/>
  <c r="AK92" i="1" s="1"/>
  <c r="AK103" i="1"/>
  <c r="AK102" i="1" s="1"/>
  <c r="AF109" i="1" l="1"/>
  <c r="AK100" i="1"/>
  <c r="AK105" i="1" s="1"/>
  <c r="AK109" i="1" s="1"/>
  <c r="AG109" i="1" l="1"/>
  <c r="AH108" i="1"/>
  <c r="AH109" i="1" s="1"/>
  <c r="AE111" i="1" l="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<sst xmlns="http://schemas.openxmlformats.org/spreadsheetml/2006/main" count="781" uniqueCount="161">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</sst>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6" xfId="0" applyNumberFormat="1" applyFont="1" applyBorder="1" applyAlignment="1">
      <alignment horizontal="center"/>
    </xf>
    <xf numFmtId="0" fontId="11" fillId="3" borderId="6" xfId="0" applyFont="1" applyFill="1" applyBorder="1" applyAlignment="1">
      <alignment horizontal="center" vertical="center" wrapText="1"/>
    </xf>
    <xf numFmtId="9" fontId="10" fillId="0" borderId="7" xfId="0" applyNumberFormat="1" applyFont="1" applyBorder="1" applyAlignment="1">
      <alignment horizontal="center"/>
    </xf>
    <xf numFmtId="2" fontId="10" fillId="0" borderId="8" xfId="0" applyNumberFormat="1" applyFont="1" applyBorder="1" applyAlignment="1">
      <alignment horizontal="center"/>
    </xf>
    <xf numFmtId="0" fontId="12" fillId="0" borderId="4" xfId="0" applyFont="1" applyBorder="1"/>
    <xf numFmtId="164" fontId="9" fillId="0" borderId="0" xfId="0" applyNumberFormat="1" applyFont="1"/>
    <xf numFmtId="0" fontId="11" fillId="3" borderId="7" xfId="0" applyFont="1" applyFill="1" applyBorder="1" applyAlignment="1">
      <alignment horizontal="left" vertical="center" wrapText="1"/>
    </xf>
    <xf numFmtId="10" fontId="11" fillId="3" borderId="8" xfId="0" applyNumberFormat="1" applyFont="1" applyFill="1" applyBorder="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6" borderId="9" xfId="0" applyNumberFormat="1" applyFont="1" applyFill="1" applyBorder="1" applyAlignment="1">
      <alignment wrapText="1"/>
    </xf>
    <xf numFmtId="164" fontId="1" fillId="3" borderId="9" xfId="0" applyNumberFormat="1" applyFont="1" applyFill="1" applyBorder="1" applyAlignment="1">
      <alignment wrapText="1"/>
    </xf>
    <xf numFmtId="167" fontId="11" fillId="3" borderId="10" xfId="0" applyNumberFormat="1" applyFont="1" applyFill="1" applyBorder="1"/>
    <xf numFmtId="167" fontId="1" fillId="6" borderId="10" xfId="0" applyNumberFormat="1" applyFont="1" applyFill="1" applyBorder="1"/>
    <xf numFmtId="164" fontId="1" fillId="3" borderId="7" xfId="0" applyNumberFormat="1" applyFont="1" applyFill="1" applyBorder="1" applyAlignment="1">
      <alignment wrapText="1"/>
    </xf>
    <xf numFmtId="9" fontId="11" fillId="3" borderId="8" xfId="1" applyFont="1" applyFill="1" applyBorder="1"/>
    <xf numFmtId="0" fontId="11" fillId="3" borderId="8" xfId="0" applyFont="1" applyFill="1" applyBorder="1" applyAlignment="1">
      <alignment horizontal="right"/>
    </xf>
    <xf numFmtId="0" fontId="11" fillId="3" borderId="13" xfId="0" applyFont="1" applyFill="1" applyBorder="1" applyAlignment="1">
      <alignment horizontal="center" vertical="center" wrapText="1"/>
    </xf>
    <xf numFmtId="9" fontId="10" fillId="0" borderId="13" xfId="0" applyNumberFormat="1" applyFont="1" applyBorder="1" applyAlignment="1">
      <alignment horizontal="center"/>
    </xf>
    <xf numFmtId="0" fontId="11" fillId="7" borderId="6" xfId="0" applyFont="1" applyFill="1" applyBorder="1" applyAlignment="1">
      <alignment horizontal="center" vertical="center" wrapText="1"/>
    </xf>
    <xf numFmtId="2" fontId="10" fillId="0" borderId="7" xfId="0" applyNumberFormat="1" applyFont="1" applyBorder="1" applyAlignment="1">
      <alignment horizontal="center"/>
    </xf>
    <xf numFmtId="2" fontId="10" fillId="0" borderId="14" xfId="0" applyNumberFormat="1" applyFont="1" applyBorder="1" applyAlignment="1">
      <alignment horizontal="center"/>
    </xf>
    <xf numFmtId="0" fontId="11"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0" fillId="5" borderId="9" xfId="0" applyFont="1" applyFill="1" applyBorder="1" applyAlignment="1">
      <alignment horizontal="left" vertical="center" wrapText="1"/>
    </xf>
    <xf numFmtId="164" fontId="10" fillId="5" borderId="10" xfId="0" applyNumberFormat="1" applyFont="1" applyFill="1" applyBorder="1"/>
    <xf numFmtId="0" fontId="11" fillId="5" borderId="9" xfId="0" applyFont="1" applyFill="1" applyBorder="1" applyAlignment="1">
      <alignment horizontal="left" vertical="center" wrapText="1"/>
    </xf>
    <xf numFmtId="10" fontId="11" fillId="5" borderId="10" xfId="0" applyNumberFormat="1" applyFont="1" applyFill="1" applyBorder="1"/>
    <xf numFmtId="0" fontId="11" fillId="5" borderId="7" xfId="0" applyFont="1" applyFill="1" applyBorder="1" applyAlignment="1">
      <alignment horizontal="left" vertical="center" wrapText="1"/>
    </xf>
    <xf numFmtId="10" fontId="11" fillId="5" borderId="8" xfId="0" applyNumberFormat="1" applyFont="1" applyFill="1" applyBorder="1"/>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10" fontId="10" fillId="5" borderId="10" xfId="0" applyNumberFormat="1" applyFont="1" applyFill="1" applyBorder="1"/>
    <xf numFmtId="39" fontId="10" fillId="5" borderId="10" xfId="0" applyNumberFormat="1" applyFont="1" applyFill="1" applyBorder="1"/>
    <xf numFmtId="164" fontId="11" fillId="5" borderId="8"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1'!$A$107</c:f>
              <c:strCache>
                <c:ptCount val="1"/>
                <c:pt idx="0">
                  <c:v>Free Cash Flow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1'!$B$107:$AC$107</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33866</xdr:colOff>
      <xdr:row>109</xdr:row>
      <xdr:rowOff>25402</xdr:rowOff>
    </xdr:from>
    <xdr:to>
      <xdr:col>37</xdr:col>
      <xdr:colOff>-1</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639.5</v>
    <v>375.75</v>
    <v>1.5926</v>
    <v>0.8</v>
    <v>1.32E-3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36112</v>
    <v>Euronext Amsterdam</v>
    <v>XAMS</v>
    <v>XAMS</v>
    <v>De Run 6501, VELDHOVEN, NOORD-BRABANT, 5504 DR NL</v>
    <v>608.70000000000005</v>
    <v>Semiconductors &amp; Semiconductor Equipment</v>
    <v>Stock</v>
    <v>45022.666666666664</v>
    <v>0</v>
    <v>601.5</v>
    <v>244382400000</v>
    <v>ASML Holding NV</v>
    <v>ASML Holding NV</v>
    <v>606.29999999999995</v>
    <v>37.679099999999998</v>
    <v>606.20000000000005</v>
    <v>607</v>
    <v>403138200</v>
    <v>ASML</v>
    <v>ASML Holding NV (XAMS:ASML)</v>
    <v>400108</v>
    <v>576670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NASDAQGS:ASML/explorer/revenue_proj"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AA78" activePane="bottomRight" state="frozen"/>
      <selection pane="topRight"/>
      <selection pane="bottomLeft"/>
      <selection pane="bottomRight" activeCell="AE139" sqref="AE139"/>
    </sheetView>
  </sheetViews>
  <sheetFormatPr baseColWidth="10" defaultRowHeight="16" x14ac:dyDescent="0.2"/>
  <cols>
    <col min="1" max="1" width="50" customWidth="1"/>
    <col min="2" max="29" width="15" customWidth="1"/>
    <col min="30" max="34" width="19" customWidth="1"/>
    <col min="35" max="35" width="19.83203125" customWidth="1"/>
    <col min="36" max="36" width="20.33203125" customWidth="1"/>
    <col min="37" max="37" width="20" customWidth="1"/>
    <col min="38" max="38" width="18"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8">
        <v>2023</v>
      </c>
      <c r="AE1" s="21">
        <v>2024</v>
      </c>
      <c r="AF1" s="21">
        <v>2025</v>
      </c>
      <c r="AG1" s="21">
        <v>2026</v>
      </c>
      <c r="AH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19" x14ac:dyDescent="0.25">
      <c r="A3" s="5" t="s">
        <v>141</v>
      </c>
      <c r="B3" s="1"/>
      <c r="C3" s="1"/>
      <c r="D3" s="1"/>
      <c r="E3" s="1"/>
      <c r="F3" s="1"/>
      <c r="G3" s="1"/>
      <c r="H3" s="1"/>
      <c r="I3" s="1"/>
      <c r="J3" s="1"/>
      <c r="K3" s="1"/>
      <c r="L3" s="1"/>
      <c r="M3" s="1"/>
      <c r="N3" s="1"/>
      <c r="O3" s="1"/>
      <c r="P3" s="1"/>
      <c r="Q3" s="25"/>
      <c r="R3" s="25"/>
      <c r="S3" s="25"/>
      <c r="T3" s="25"/>
      <c r="U3" s="25"/>
      <c r="V3" s="25">
        <v>214</v>
      </c>
      <c r="W3" s="25">
        <v>212</v>
      </c>
      <c r="X3" s="25">
        <v>292</v>
      </c>
      <c r="Y3" s="25">
        <v>338</v>
      </c>
      <c r="Z3" s="25">
        <v>344</v>
      </c>
      <c r="AA3" s="25">
        <v>395</v>
      </c>
      <c r="AB3" s="25">
        <v>505</v>
      </c>
      <c r="AC3" s="25">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28000000000</v>
      </c>
      <c r="AE4" s="22">
        <v>31400000000</v>
      </c>
      <c r="AF4" s="22">
        <v>36800000000</v>
      </c>
      <c r="AG4" s="22">
        <v>41041000000</v>
      </c>
      <c r="AH4" s="22">
        <v>45895000000</v>
      </c>
      <c r="AI4" s="46" t="s">
        <v>108</v>
      </c>
      <c r="AJ4" s="46" t="s">
        <v>109</v>
      </c>
      <c r="AK4" s="46" t="s">
        <v>110</v>
      </c>
      <c r="AL4" s="18" t="s">
        <v>111</v>
      </c>
    </row>
    <row r="5" spans="1:38" ht="19" x14ac:dyDescent="0.25">
      <c r="A5" s="14" t="s">
        <v>94</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0.32241397224819823</v>
      </c>
      <c r="AE5" s="16">
        <f t="shared" si="9"/>
        <v>0.12142857142857144</v>
      </c>
      <c r="AF5" s="16">
        <f t="shared" si="9"/>
        <v>0.17197452229299359</v>
      </c>
      <c r="AG5" s="16">
        <f t="shared" si="9"/>
        <v>0.11524456521739124</v>
      </c>
      <c r="AH5" s="16">
        <f t="shared" si="9"/>
        <v>0.11827197193050853</v>
      </c>
      <c r="AI5" s="47">
        <f>(AC5+AB5+AA5)/3</f>
        <v>0.21723267494156651</v>
      </c>
      <c r="AJ5" s="47">
        <f>(AC21+AB21+AA21)/3</f>
        <v>0.32336582629238492</v>
      </c>
      <c r="AK5" s="47">
        <f>(AC30+AB30+AA30)/3</f>
        <v>0.32286462810370614</v>
      </c>
      <c r="AL5" s="17">
        <f>(AC106+AB106+AA106)/3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46" t="s">
        <v>112</v>
      </c>
      <c r="AJ7" s="46" t="s">
        <v>113</v>
      </c>
      <c r="AK7" s="46" t="s">
        <v>114</v>
      </c>
      <c r="AL7" s="18" t="s">
        <v>115</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47">
        <f>AC8</f>
        <v>0.50539999999999996</v>
      </c>
      <c r="AJ8" s="47">
        <f>AC22</f>
        <v>0.33040000000000003</v>
      </c>
      <c r="AK8" s="47">
        <f>AC31</f>
        <v>0.2591</v>
      </c>
      <c r="AL8" s="17">
        <f>AC107/AC4</f>
        <v>0.33851436236032001</v>
      </c>
    </row>
    <row r="9" spans="1:38" ht="19" x14ac:dyDescent="0.25">
      <c r="A9" s="5" t="s">
        <v>5</v>
      </c>
      <c r="B9" s="1" t="s">
        <v>92</v>
      </c>
      <c r="C9" s="1" t="s">
        <v>92</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95</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46" t="s">
        <v>96</v>
      </c>
      <c r="AJ10" s="18" t="s">
        <v>97</v>
      </c>
      <c r="AK10" s="18" t="s">
        <v>98</v>
      </c>
      <c r="AL10" s="18" t="s">
        <v>99</v>
      </c>
    </row>
    <row r="11" spans="1:38" ht="20" customHeight="1" x14ac:dyDescent="0.25">
      <c r="A11" s="5" t="s">
        <v>6</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I11" s="47">
        <f>(AC10+AB10+AA10)/3</f>
        <v>0.14931870488429119</v>
      </c>
      <c r="AJ11" s="47">
        <f>(AC14+AB14+AA14)/3</f>
        <v>4.0880988625067081E-2</v>
      </c>
      <c r="AK11" s="47">
        <f>(AC81+AB81+AA81)/3</f>
        <v>4.4744916917326275E-3</v>
      </c>
      <c r="AL11" s="17">
        <f>(AC90+AB90+AA90)/3</f>
        <v>5.9251435281668596E-2</v>
      </c>
    </row>
    <row r="12" spans="1:38" ht="19" x14ac:dyDescent="0.25">
      <c r="A12" s="5" t="s">
        <v>7</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t="s">
        <v>92</v>
      </c>
      <c r="AA12" s="1" t="s">
        <v>92</v>
      </c>
      <c r="AB12" s="1" t="s">
        <v>92</v>
      </c>
      <c r="AC12" s="1" t="s">
        <v>92</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46" t="s">
        <v>116</v>
      </c>
      <c r="AJ13" s="46" t="s">
        <v>117</v>
      </c>
      <c r="AK13" s="46" t="s">
        <v>118</v>
      </c>
      <c r="AL13" s="18" t="s">
        <v>119</v>
      </c>
    </row>
    <row r="14" spans="1:38" ht="19" x14ac:dyDescent="0.25">
      <c r="A14" s="14" t="s">
        <v>100</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47">
        <f>AC29/AC73</f>
        <v>0.62266763517501245</v>
      </c>
      <c r="AJ14" s="17">
        <f>AC29/AC55</f>
        <v>0.15113332084494938</v>
      </c>
      <c r="AK14" s="47">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92</v>
      </c>
      <c r="I15" s="1" t="s">
        <v>92</v>
      </c>
      <c r="J15" s="1" t="s">
        <v>92</v>
      </c>
      <c r="K15" s="1" t="s">
        <v>92</v>
      </c>
      <c r="L15" s="1" t="s">
        <v>92</v>
      </c>
      <c r="M15" s="1">
        <v>-758</v>
      </c>
      <c r="N15" s="1">
        <v>23184464</v>
      </c>
      <c r="O15" s="1">
        <v>-22249145</v>
      </c>
      <c r="P15" s="1" t="s">
        <v>92</v>
      </c>
      <c r="Q15" s="1" t="s">
        <v>92</v>
      </c>
      <c r="R15" s="1" t="s">
        <v>92</v>
      </c>
      <c r="S15" s="1" t="s">
        <v>92</v>
      </c>
      <c r="T15" s="1" t="s">
        <v>92</v>
      </c>
      <c r="U15" s="1" t="s">
        <v>92</v>
      </c>
      <c r="V15" s="1" t="s">
        <v>92</v>
      </c>
      <c r="W15" s="1" t="s">
        <v>92</v>
      </c>
      <c r="X15" s="1" t="s">
        <v>92</v>
      </c>
      <c r="Y15" s="1" t="s">
        <v>92</v>
      </c>
      <c r="Z15" s="1" t="s">
        <v>92</v>
      </c>
      <c r="AA15" s="1" t="s">
        <v>92</v>
      </c>
      <c r="AB15" s="1" t="s">
        <v>92</v>
      </c>
      <c r="AC15" s="1" t="s">
        <v>92</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46" t="s">
        <v>140</v>
      </c>
      <c r="AJ16" s="18" t="s">
        <v>157</v>
      </c>
      <c r="AK16" s="18" t="s">
        <v>158</v>
      </c>
      <c r="AL16" s="48" t="s">
        <v>159</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49">
        <f>AK101/AC4</f>
        <v>11.541953583269574</v>
      </c>
      <c r="AK17" s="49">
        <f>AK101/AC26</f>
        <v>37.852945276560149</v>
      </c>
      <c r="AL17" s="50">
        <f>AK101/AC107</f>
        <v>34.095905127310779</v>
      </c>
    </row>
    <row r="18" spans="1:38" ht="19" x14ac:dyDescent="0.25">
      <c r="A18" s="5" t="s">
        <v>12</v>
      </c>
      <c r="B18" s="1" t="s">
        <v>92</v>
      </c>
      <c r="C18" s="1" t="s">
        <v>92</v>
      </c>
      <c r="D18" s="1" t="s">
        <v>92</v>
      </c>
      <c r="E18" s="1" t="s">
        <v>92</v>
      </c>
      <c r="F18" s="1" t="s">
        <v>92</v>
      </c>
      <c r="G18" s="1" t="s">
        <v>92</v>
      </c>
      <c r="H18" s="1" t="s">
        <v>92</v>
      </c>
      <c r="I18" s="1" t="s">
        <v>92</v>
      </c>
      <c r="J18" s="1" t="s">
        <v>92</v>
      </c>
      <c r="K18" s="1" t="s">
        <v>92</v>
      </c>
      <c r="L18" s="1" t="s">
        <v>92</v>
      </c>
      <c r="M18" s="1" t="s">
        <v>92</v>
      </c>
      <c r="N18" s="1" t="s">
        <v>92</v>
      </c>
      <c r="O18" s="1" t="s">
        <v>92</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51"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I20" s="52">
        <f>AC41-AC57-AC62</f>
        <v>3861800000</v>
      </c>
    </row>
    <row r="21" spans="1:38" ht="23" customHeight="1" x14ac:dyDescent="0.25">
      <c r="A21" s="14" t="s">
        <v>101</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row>
    <row r="30" spans="1:38" ht="20" customHeight="1" thickTop="1" x14ac:dyDescent="0.25">
      <c r="A30" s="14" t="s">
        <v>103</v>
      </c>
      <c r="B30" s="1"/>
      <c r="C30" s="15">
        <f>(C29/B29)-1</f>
        <v>0.58425983173167895</v>
      </c>
      <c r="D30" s="15">
        <f>(D29/C29)-1</f>
        <v>0.45626579248591703</v>
      </c>
      <c r="E30" s="15">
        <f>(E29/D29)-1</f>
        <v>-0.58218042136711268</v>
      </c>
      <c r="F30" s="15">
        <f t="shared" ref="F30:Q30" si="49">(F29/E29)-1</f>
        <v>0.31060246611215114</v>
      </c>
      <c r="G30" s="15">
        <f t="shared" si="49"/>
        <v>3.2755052170411219</v>
      </c>
      <c r="H30" s="15">
        <f t="shared" si="49"/>
        <v>-2.3890296985218447</v>
      </c>
      <c r="I30" s="15">
        <f t="shared" si="49"/>
        <v>-0.56716728473638112</v>
      </c>
      <c r="J30" s="15">
        <f t="shared" si="49"/>
        <v>-0.22990569968406516</v>
      </c>
      <c r="K30" s="15">
        <f t="shared" si="49"/>
        <v>-2.4711194395727776</v>
      </c>
      <c r="L30" s="15">
        <f t="shared" si="49"/>
        <v>0.32276413044521868</v>
      </c>
      <c r="M30" s="15">
        <f t="shared" si="49"/>
        <v>1.0071753151253837</v>
      </c>
      <c r="N30" s="15">
        <f t="shared" si="49"/>
        <v>0.10283204718324379</v>
      </c>
      <c r="O30" s="15">
        <f t="shared" si="49"/>
        <v>-0.53095972415640369</v>
      </c>
      <c r="P30" s="15">
        <f t="shared" si="49"/>
        <v>-1.467065609347519</v>
      </c>
      <c r="Q30" s="15">
        <f t="shared" si="49"/>
        <v>-7.7703826403842973</v>
      </c>
      <c r="R30" s="15">
        <f t="shared" ref="R30" si="50">(R29/Q29)-1</f>
        <v>0.43563445616644803</v>
      </c>
      <c r="S30" s="15">
        <f t="shared" ref="S30" si="51">(S29/R29)-1</f>
        <v>-0.21857719365217865</v>
      </c>
      <c r="T30" s="15">
        <f t="shared" ref="T30" si="52">(T29/S29)-1</f>
        <v>-0.11412734359461096</v>
      </c>
      <c r="U30" s="15">
        <f t="shared" ref="U30" si="53">(U29/T29)-1</f>
        <v>0.17838678864390589</v>
      </c>
      <c r="V30" s="15">
        <f t="shared" ref="V30" si="54">(V29/U29)-1</f>
        <v>0.15922416098408876</v>
      </c>
      <c r="W30" s="15">
        <f t="shared" ref="W30" si="55">(W29/V29)-1</f>
        <v>6.1073809053514561E-2</v>
      </c>
      <c r="X30" s="15">
        <f t="shared" ref="X30" si="56">(X29/W29)-1</f>
        <v>0.45064794068051106</v>
      </c>
      <c r="Y30" s="15">
        <f t="shared" ref="Y30" si="57">(Y29/X29)-1</f>
        <v>0.21084675908579986</v>
      </c>
      <c r="Z30" s="15">
        <f t="shared" ref="Z30" si="58">(Z29/Y29)-1</f>
        <v>-4.3706969907945092E-3</v>
      </c>
      <c r="AA30" s="15">
        <f t="shared" ref="AA30" si="59">(AA29/Z29)-1</f>
        <v>0.38056019579658917</v>
      </c>
      <c r="AB30" s="15">
        <f t="shared" ref="AB30" si="60">(AB29/AA29)-1</f>
        <v>0.6555139713538003</v>
      </c>
      <c r="AC30" s="15">
        <f t="shared" ref="AC30" si="61">(AC29/AB29)-1</f>
        <v>-6.74802828392711E-2</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row>
    <row r="32" spans="1:38" ht="25"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row>
    <row r="33" spans="1:29" ht="23"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139</v>
      </c>
      <c r="B36" s="1"/>
      <c r="C36" s="26">
        <f>(C35-B35)/B35</f>
        <v>4.1735427891645867E-2</v>
      </c>
      <c r="D36" s="26">
        <f t="shared" ref="D36:G36" si="62">(D35-C35)/C35</f>
        <v>2.3061923137880198E-2</v>
      </c>
      <c r="E36" s="26">
        <f t="shared" si="62"/>
        <v>2.1963683622972824E-2</v>
      </c>
      <c r="F36" s="26">
        <f t="shared" si="62"/>
        <v>-0.12146748094155442</v>
      </c>
      <c r="G36" s="26">
        <f t="shared" si="62"/>
        <v>3.9632295351572443E-2</v>
      </c>
      <c r="H36" s="26">
        <f t="shared" ref="H36" si="63">(H35-G35)/G35</f>
        <v>6.6059800089528317E-2</v>
      </c>
      <c r="I36" s="26">
        <f t="shared" ref="I36" si="64">(I35-H35)/H35</f>
        <v>2.3611940477784515E-2</v>
      </c>
      <c r="J36" s="26">
        <f t="shared" ref="J36" si="65">(J35-I35)/I35</f>
        <v>1.1269413512263345E-2</v>
      </c>
      <c r="K36" s="26">
        <f t="shared" ref="K36" si="66">(K35-J35)/J35</f>
        <v>5.0203212061519838E-3</v>
      </c>
      <c r="L36" s="26">
        <f t="shared" ref="L36" si="67">(L35-K35)/K35</f>
        <v>0.12032740392851796</v>
      </c>
      <c r="M36" s="26">
        <f t="shared" ref="M36" si="68">(M35-L35)/L35</f>
        <v>-7.1818615831729993E-2</v>
      </c>
      <c r="N36" s="26">
        <f t="shared" ref="N36" si="69">(N35-M35)/M35</f>
        <v>8.4060985386721909E-2</v>
      </c>
      <c r="O36" s="26">
        <f t="shared" ref="O36" si="70">(O35-N35)/N35</f>
        <v>-0.10591730962867786</v>
      </c>
      <c r="P36" s="26">
        <f t="shared" ref="P36" si="71">(P35-O35)/O35</f>
        <v>-3.6618647873700211E-3</v>
      </c>
      <c r="Q36" s="26">
        <f t="shared" ref="Q36" si="72">(Q35-P35)/P35</f>
        <v>1.4759081400321302E-2</v>
      </c>
      <c r="R36" s="26">
        <f t="shared" ref="R36" si="73">(R35-Q35)/Q35</f>
        <v>-2.2658314350797265E-2</v>
      </c>
      <c r="S36" s="26">
        <f t="shared" ref="S36" si="74">(S35-R35)/R35</f>
        <v>0.292487069302521</v>
      </c>
      <c r="T36" s="26">
        <f t="shared" ref="T36" si="75">(T35-S35)/S35</f>
        <v>1.5096018735362997E-2</v>
      </c>
      <c r="U36" s="26">
        <f t="shared" ref="U36" si="76">(U35-T35)/T35</f>
        <v>1.4412406620432534E-2</v>
      </c>
      <c r="V36" s="26">
        <f t="shared" ref="V36" si="77">(V35-U35)/U35</f>
        <v>-1.6131710079532766E-2</v>
      </c>
      <c r="W36" s="26">
        <f t="shared" ref="W36" si="78">(W35-V35)/V35</f>
        <v>-1.1326860841423949E-2</v>
      </c>
      <c r="X36" s="26">
        <f t="shared" ref="X36" si="79">(X35-W35)/W35</f>
        <v>9.11854103343465E-3</v>
      </c>
      <c r="Y36" s="26">
        <f t="shared" ref="Y36" si="80">(Y35-X35)/X35</f>
        <v>-1.2048192771084338E-2</v>
      </c>
      <c r="Z36" s="26">
        <f t="shared" ref="Z36" si="81">(Z35-Y35)/Y35</f>
        <v>-1.125703564727955E-2</v>
      </c>
      <c r="AA36" s="26">
        <f t="shared" ref="AA36" si="82">(AA35-Z35)/Z35</f>
        <v>-5.9297912713472487E-3</v>
      </c>
      <c r="AB36" s="26">
        <f t="shared" ref="AB36" si="83">(AB35-AA35)/AA35</f>
        <v>-2.0758768790264854E-2</v>
      </c>
      <c r="AC36" s="26">
        <f t="shared" ref="AC36" si="84">(AC35-AB35)/AB35</f>
        <v>0</v>
      </c>
    </row>
    <row r="37" spans="1:29" ht="22" customHeight="1" x14ac:dyDescent="0.25">
      <c r="A37" s="5" t="s">
        <v>28</v>
      </c>
      <c r="B37" s="13" t="s">
        <v>93</v>
      </c>
      <c r="C37" s="13" t="s">
        <v>93</v>
      </c>
      <c r="D37" s="13" t="s">
        <v>93</v>
      </c>
      <c r="E37" s="13" t="s">
        <v>93</v>
      </c>
      <c r="F37" s="13" t="s">
        <v>93</v>
      </c>
      <c r="G37" s="13" t="s">
        <v>93</v>
      </c>
      <c r="H37" s="13" t="s">
        <v>93</v>
      </c>
      <c r="I37" s="13" t="s">
        <v>93</v>
      </c>
      <c r="J37" s="13" t="s">
        <v>93</v>
      </c>
      <c r="K37" s="13" t="s">
        <v>93</v>
      </c>
      <c r="L37" s="13" t="s">
        <v>93</v>
      </c>
      <c r="M37" s="13" t="s">
        <v>93</v>
      </c>
      <c r="N37" s="13" t="s">
        <v>93</v>
      </c>
      <c r="O37" s="13" t="s">
        <v>93</v>
      </c>
      <c r="P37" s="13" t="s">
        <v>93</v>
      </c>
      <c r="Q37" s="13" t="s">
        <v>93</v>
      </c>
      <c r="R37" s="13" t="s">
        <v>93</v>
      </c>
      <c r="S37" s="13" t="s">
        <v>93</v>
      </c>
      <c r="T37" s="13" t="s">
        <v>93</v>
      </c>
      <c r="U37" s="13" t="s">
        <v>93</v>
      </c>
      <c r="V37" s="13" t="s">
        <v>93</v>
      </c>
      <c r="W37" s="13" t="s">
        <v>93</v>
      </c>
      <c r="X37" s="13" t="s">
        <v>93</v>
      </c>
      <c r="Y37" s="13" t="s">
        <v>93</v>
      </c>
      <c r="Z37" s="13" t="s">
        <v>93</v>
      </c>
      <c r="AA37" s="13" t="s">
        <v>93</v>
      </c>
      <c r="AB37" s="13" t="s">
        <v>93</v>
      </c>
      <c r="AC37" s="13" t="s">
        <v>93</v>
      </c>
    </row>
    <row r="38" spans="1:29" ht="22" customHeight="1" x14ac:dyDescent="0.25">
      <c r="A38" s="4" t="s">
        <v>29</v>
      </c>
      <c r="B38" s="9" t="s">
        <v>91</v>
      </c>
      <c r="C38" s="9" t="s">
        <v>91</v>
      </c>
      <c r="D38" s="9" t="s">
        <v>91</v>
      </c>
      <c r="E38" s="9" t="s">
        <v>91</v>
      </c>
      <c r="F38" s="9" t="s">
        <v>91</v>
      </c>
      <c r="G38" s="9" t="s">
        <v>91</v>
      </c>
      <c r="H38" s="9" t="s">
        <v>91</v>
      </c>
      <c r="I38" s="9" t="s">
        <v>91</v>
      </c>
      <c r="J38" s="9" t="s">
        <v>91</v>
      </c>
      <c r="K38" s="9" t="s">
        <v>91</v>
      </c>
      <c r="L38" s="9" t="s">
        <v>91</v>
      </c>
      <c r="M38" s="9" t="s">
        <v>91</v>
      </c>
      <c r="N38" s="9" t="s">
        <v>91</v>
      </c>
      <c r="O38" s="9" t="s">
        <v>91</v>
      </c>
      <c r="P38" s="9" t="s">
        <v>91</v>
      </c>
      <c r="Q38" s="9" t="s">
        <v>91</v>
      </c>
      <c r="R38" s="9" t="s">
        <v>91</v>
      </c>
      <c r="S38" s="9" t="s">
        <v>91</v>
      </c>
      <c r="T38" s="9" t="s">
        <v>91</v>
      </c>
      <c r="U38" s="9" t="s">
        <v>91</v>
      </c>
      <c r="V38" s="9" t="s">
        <v>91</v>
      </c>
      <c r="W38" s="9" t="s">
        <v>91</v>
      </c>
      <c r="X38" s="9" t="s">
        <v>91</v>
      </c>
      <c r="Y38" s="9" t="s">
        <v>91</v>
      </c>
      <c r="Z38" s="9" t="s">
        <v>91</v>
      </c>
      <c r="AA38" s="9" t="s">
        <v>91</v>
      </c>
      <c r="AB38" s="9" t="s">
        <v>91</v>
      </c>
      <c r="AC38" s="9" t="s">
        <v>91</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92</v>
      </c>
      <c r="C47" s="1" t="s">
        <v>92</v>
      </c>
      <c r="D47" s="1" t="s">
        <v>92</v>
      </c>
      <c r="E47" s="1" t="s">
        <v>92</v>
      </c>
      <c r="F47" s="1" t="s">
        <v>92</v>
      </c>
      <c r="G47" s="1" t="s">
        <v>92</v>
      </c>
      <c r="H47" s="1" t="s">
        <v>92</v>
      </c>
      <c r="I47" s="1" t="s">
        <v>92</v>
      </c>
      <c r="J47" s="1" t="s">
        <v>92</v>
      </c>
      <c r="K47" s="1" t="s">
        <v>92</v>
      </c>
      <c r="L47" s="1" t="s">
        <v>92</v>
      </c>
      <c r="M47" s="1" t="s">
        <v>92</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92</v>
      </c>
      <c r="C48" s="1" t="s">
        <v>92</v>
      </c>
      <c r="D48" s="1" t="s">
        <v>92</v>
      </c>
      <c r="E48" s="1" t="s">
        <v>92</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92</v>
      </c>
      <c r="C49" s="1" t="s">
        <v>92</v>
      </c>
      <c r="D49" s="1" t="s">
        <v>92</v>
      </c>
      <c r="E49" s="1" t="s">
        <v>92</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982200000</v>
      </c>
      <c r="Y50" s="1">
        <v>915800000</v>
      </c>
      <c r="Z50" s="1">
        <v>833000000</v>
      </c>
      <c r="AA50" s="1">
        <v>820700000</v>
      </c>
      <c r="AB50" s="1">
        <v>892500000</v>
      </c>
      <c r="AC50" s="1">
        <v>923600000</v>
      </c>
    </row>
    <row r="51" spans="1:29" ht="19" x14ac:dyDescent="0.25">
      <c r="A51" s="5" t="s">
        <v>42</v>
      </c>
      <c r="B51" s="1" t="s">
        <v>92</v>
      </c>
      <c r="C51" s="1" t="s">
        <v>92</v>
      </c>
      <c r="D51" s="1" t="s">
        <v>92</v>
      </c>
      <c r="E51" s="1" t="s">
        <v>92</v>
      </c>
      <c r="F51" s="1" t="s">
        <v>92</v>
      </c>
      <c r="G51" s="1" t="s">
        <v>92</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92</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92</v>
      </c>
      <c r="C54" s="1" t="s">
        <v>92</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c r="U54" s="1" t="s">
        <v>92</v>
      </c>
      <c r="V54" s="1" t="s">
        <v>92</v>
      </c>
      <c r="W54" s="1" t="s">
        <v>92</v>
      </c>
      <c r="X54" s="1" t="s">
        <v>92</v>
      </c>
      <c r="Y54" s="1" t="s">
        <v>92</v>
      </c>
      <c r="Z54" s="1" t="s">
        <v>92</v>
      </c>
      <c r="AA54" s="1" t="s">
        <v>92</v>
      </c>
      <c r="AB54" s="1" t="s">
        <v>92</v>
      </c>
      <c r="AC54" s="1" t="s">
        <v>92</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92</v>
      </c>
    </row>
    <row r="57" spans="1:29" ht="19" x14ac:dyDescent="0.25">
      <c r="A57" s="5" t="s">
        <v>48</v>
      </c>
      <c r="B57" s="1">
        <v>779910</v>
      </c>
      <c r="C57" s="1" t="s">
        <v>92</v>
      </c>
      <c r="D57" s="1" t="s">
        <v>92</v>
      </c>
      <c r="E57" s="1" t="s">
        <v>92</v>
      </c>
      <c r="F57" s="1" t="s">
        <v>92</v>
      </c>
      <c r="G57" s="1" t="s">
        <v>92</v>
      </c>
      <c r="H57" s="1" t="s">
        <v>92</v>
      </c>
      <c r="I57" s="1" t="s">
        <v>92</v>
      </c>
      <c r="J57" s="1" t="s">
        <v>92</v>
      </c>
      <c r="K57" s="1" t="s">
        <v>92</v>
      </c>
      <c r="L57" s="1" t="s">
        <v>92</v>
      </c>
      <c r="M57" s="1">
        <v>7405662</v>
      </c>
      <c r="N57" s="1">
        <v>1207817</v>
      </c>
      <c r="O57" s="1">
        <v>70204087</v>
      </c>
      <c r="P57" s="1" t="s">
        <v>92</v>
      </c>
      <c r="Q57" s="1" t="s">
        <v>92</v>
      </c>
      <c r="R57" s="1">
        <v>2587000</v>
      </c>
      <c r="S57" s="1">
        <v>3610000</v>
      </c>
      <c r="T57" s="1">
        <v>4385000</v>
      </c>
      <c r="U57" s="1">
        <v>4261000</v>
      </c>
      <c r="V57" s="1">
        <v>4211000</v>
      </c>
      <c r="W57" s="1">
        <v>247672000</v>
      </c>
      <c r="X57" s="1">
        <v>25200000</v>
      </c>
      <c r="Y57" s="1" t="s">
        <v>92</v>
      </c>
      <c r="Z57" s="1" t="s">
        <v>92</v>
      </c>
      <c r="AA57" s="1">
        <v>15400000</v>
      </c>
      <c r="AB57" s="1">
        <v>509100000</v>
      </c>
      <c r="AC57" s="25">
        <v>0</v>
      </c>
    </row>
    <row r="58" spans="1:29" ht="19" x14ac:dyDescent="0.25">
      <c r="A58" s="5" t="s">
        <v>49</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15032000</v>
      </c>
      <c r="Q58" s="1">
        <v>61197000</v>
      </c>
      <c r="R58" s="1" t="s">
        <v>92</v>
      </c>
      <c r="S58" s="1">
        <v>10791000</v>
      </c>
      <c r="T58" s="1">
        <v>15803000</v>
      </c>
      <c r="U58" s="1">
        <v>36293000</v>
      </c>
      <c r="V58" s="1">
        <v>3654000</v>
      </c>
      <c r="W58" s="1">
        <v>201930000</v>
      </c>
      <c r="X58" s="1">
        <v>152000000</v>
      </c>
      <c r="Y58" s="1">
        <v>187900000</v>
      </c>
      <c r="Z58" s="1">
        <v>65600000</v>
      </c>
      <c r="AA58" s="1">
        <v>110000000</v>
      </c>
      <c r="AB58" s="1">
        <v>301900000</v>
      </c>
      <c r="AC58" s="1" t="s">
        <v>92</v>
      </c>
    </row>
    <row r="59" spans="1:29" ht="19" x14ac:dyDescent="0.25">
      <c r="A59" s="5" t="s">
        <v>50</v>
      </c>
      <c r="B59" s="1" t="s">
        <v>92</v>
      </c>
      <c r="C59" s="1" t="s">
        <v>92</v>
      </c>
      <c r="D59" s="1" t="s">
        <v>92</v>
      </c>
      <c r="E59" s="1" t="s">
        <v>92</v>
      </c>
      <c r="F59" s="1" t="s">
        <v>92</v>
      </c>
      <c r="G59" s="1" t="s">
        <v>92</v>
      </c>
      <c r="H59" s="1" t="s">
        <v>92</v>
      </c>
      <c r="I59" s="1" t="s">
        <v>92</v>
      </c>
      <c r="J59" s="1" t="s">
        <v>92</v>
      </c>
      <c r="K59" s="1" t="s">
        <v>92</v>
      </c>
      <c r="L59" s="1" t="s">
        <v>92</v>
      </c>
      <c r="M59" s="1">
        <v>191234137</v>
      </c>
      <c r="N59" s="1">
        <v>295039326</v>
      </c>
      <c r="O59" s="1">
        <v>262830549</v>
      </c>
      <c r="P59" s="1" t="s">
        <v>92</v>
      </c>
      <c r="Q59" s="1" t="s">
        <v>92</v>
      </c>
      <c r="R59" s="1" t="s">
        <v>92</v>
      </c>
      <c r="S59" s="1" t="s">
        <v>92</v>
      </c>
      <c r="T59" s="1" t="s">
        <v>92</v>
      </c>
      <c r="U59" s="1" t="s">
        <v>92</v>
      </c>
      <c r="V59" s="1" t="s">
        <v>92</v>
      </c>
      <c r="W59" s="1" t="s">
        <v>92</v>
      </c>
      <c r="X59" s="1" t="s">
        <v>92</v>
      </c>
      <c r="Y59" s="1">
        <v>1728600000</v>
      </c>
      <c r="Z59" s="1">
        <v>2526400000</v>
      </c>
      <c r="AA59" s="1">
        <v>3954200000</v>
      </c>
      <c r="AB59" s="1">
        <v>7935200000</v>
      </c>
      <c r="AC59" s="1" t="s">
        <v>92</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92</v>
      </c>
      <c r="D62" s="1" t="s">
        <v>92</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92</v>
      </c>
      <c r="C65" s="1">
        <v>-80347</v>
      </c>
      <c r="D65" s="1">
        <v>90909</v>
      </c>
      <c r="E65" s="1" t="s">
        <v>92</v>
      </c>
      <c r="F65" s="1">
        <v>-99379</v>
      </c>
      <c r="G65" s="1" t="s">
        <v>92</v>
      </c>
      <c r="H65" s="1" t="s">
        <v>92</v>
      </c>
      <c r="I65" s="1" t="s">
        <v>92</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92</v>
      </c>
      <c r="C67" s="1" t="s">
        <v>92</v>
      </c>
      <c r="D67" s="1" t="s">
        <v>92</v>
      </c>
      <c r="E67" s="1" t="s">
        <v>92</v>
      </c>
      <c r="F67" s="1" t="s">
        <v>92</v>
      </c>
      <c r="G67" s="1" t="s">
        <v>92</v>
      </c>
      <c r="H67" s="1" t="s">
        <v>92</v>
      </c>
      <c r="I67" s="1" t="s">
        <v>92</v>
      </c>
      <c r="J67" s="1" t="s">
        <v>91</v>
      </c>
      <c r="K67" s="1" t="s">
        <v>92</v>
      </c>
      <c r="L67" s="1" t="s">
        <v>91</v>
      </c>
      <c r="M67" s="1" t="s">
        <v>92</v>
      </c>
      <c r="N67" s="1" t="s">
        <v>91</v>
      </c>
      <c r="O67" s="1" t="s">
        <v>91</v>
      </c>
      <c r="P67" s="1" t="s">
        <v>92</v>
      </c>
      <c r="Q67" s="1" t="s">
        <v>92</v>
      </c>
      <c r="R67" s="1" t="s">
        <v>92</v>
      </c>
      <c r="S67" s="1" t="s">
        <v>92</v>
      </c>
      <c r="T67" s="1" t="s">
        <v>92</v>
      </c>
      <c r="U67" s="1" t="s">
        <v>92</v>
      </c>
      <c r="V67" s="1" t="s">
        <v>92</v>
      </c>
      <c r="W67" s="1" t="s">
        <v>92</v>
      </c>
      <c r="X67" s="1" t="s">
        <v>92</v>
      </c>
      <c r="Y67" s="1" t="s">
        <v>92</v>
      </c>
      <c r="Z67" s="1" t="s">
        <v>92</v>
      </c>
      <c r="AA67" s="1" t="s">
        <v>92</v>
      </c>
      <c r="AB67" s="1" t="s">
        <v>92</v>
      </c>
      <c r="AC67" s="1" t="s">
        <v>92</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92</v>
      </c>
      <c r="C69" s="1" t="s">
        <v>92</v>
      </c>
      <c r="D69" s="1" t="s">
        <v>92</v>
      </c>
      <c r="E69" s="1" t="s">
        <v>92</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92</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92</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92</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92</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c r="U75" s="13" t="s">
        <v>93</v>
      </c>
      <c r="V75" s="13" t="s">
        <v>93</v>
      </c>
      <c r="W75" s="13" t="s">
        <v>93</v>
      </c>
      <c r="X75" s="13" t="s">
        <v>93</v>
      </c>
      <c r="Y75" s="13" t="s">
        <v>93</v>
      </c>
      <c r="Z75" s="13" t="s">
        <v>93</v>
      </c>
      <c r="AA75" s="13" t="s">
        <v>93</v>
      </c>
      <c r="AB75" s="13" t="s">
        <v>93</v>
      </c>
      <c r="AC75" s="13" t="s">
        <v>93</v>
      </c>
    </row>
    <row r="76" spans="1:29"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c r="U76" s="9" t="s">
        <v>91</v>
      </c>
      <c r="V76" s="9" t="s">
        <v>91</v>
      </c>
      <c r="W76" s="9" t="s">
        <v>91</v>
      </c>
      <c r="X76" s="9" t="s">
        <v>91</v>
      </c>
      <c r="Y76" s="9" t="s">
        <v>91</v>
      </c>
      <c r="Z76" s="9" t="s">
        <v>91</v>
      </c>
      <c r="AA76" s="9" t="s">
        <v>91</v>
      </c>
      <c r="AB76" s="9" t="s">
        <v>91</v>
      </c>
      <c r="AC76" s="9" t="s">
        <v>91</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105</v>
      </c>
      <c r="B81" s="15" t="e">
        <f>B80/B4</f>
        <v>#VALUE!</v>
      </c>
      <c r="C81" s="15" t="e">
        <f t="shared" ref="C81:Q81" si="85">C80/C4</f>
        <v>#VALUE!</v>
      </c>
      <c r="D81" s="15" t="e">
        <f t="shared" si="85"/>
        <v>#VALUE!</v>
      </c>
      <c r="E81" s="15" t="e">
        <f t="shared" si="85"/>
        <v>#VALUE!</v>
      </c>
      <c r="F81" s="15" t="e">
        <f t="shared" si="85"/>
        <v>#VALUE!</v>
      </c>
      <c r="G81" s="15" t="e">
        <f t="shared" si="85"/>
        <v>#VALUE!</v>
      </c>
      <c r="H81" s="15" t="e">
        <f t="shared" si="85"/>
        <v>#VALUE!</v>
      </c>
      <c r="I81" s="15" t="e">
        <f t="shared" si="85"/>
        <v>#VALUE!</v>
      </c>
      <c r="J81" s="15" t="e">
        <f t="shared" si="85"/>
        <v>#VALUE!</v>
      </c>
      <c r="K81" s="15" t="e">
        <f t="shared" si="85"/>
        <v>#VALUE!</v>
      </c>
      <c r="L81" s="15" t="e">
        <f t="shared" si="85"/>
        <v>#VALUE!</v>
      </c>
      <c r="M81" s="15" t="e">
        <f t="shared" si="85"/>
        <v>#VALUE!</v>
      </c>
      <c r="N81" s="15" t="e">
        <f t="shared" si="85"/>
        <v>#VALUE!</v>
      </c>
      <c r="O81" s="15" t="e">
        <f t="shared" si="85"/>
        <v>#VALUE!</v>
      </c>
      <c r="P81" s="15">
        <f t="shared" si="85"/>
        <v>8.3918993172575271E-3</v>
      </c>
      <c r="Q81" s="15">
        <f t="shared" si="85"/>
        <v>2.6861505193727154E-3</v>
      </c>
      <c r="R81" s="15">
        <f t="shared" ref="R81" si="86">R80/R4</f>
        <v>2.1995970649624362E-3</v>
      </c>
      <c r="S81" s="15">
        <f t="shared" ref="S81" si="87">S80/S4</f>
        <v>3.9551479376230434E-3</v>
      </c>
      <c r="T81" s="15">
        <f t="shared" ref="T81" si="88">T80/T4</f>
        <v>9.9843174666360106E-3</v>
      </c>
      <c r="U81" s="15">
        <f t="shared" ref="U81" si="89">U80/U4</f>
        <v>1.0822575503173774E-2</v>
      </c>
      <c r="V81" s="15">
        <f t="shared" ref="V81" si="90">V80/V4</f>
        <v>9.3950177935943069E-3</v>
      </c>
      <c r="W81" s="15">
        <f t="shared" ref="W81" si="91">W80/W4</f>
        <v>7.0202709385125458E-3</v>
      </c>
      <c r="X81" s="15">
        <f t="shared" ref="X81" si="92">X80/X4</f>
        <v>5.8655885471898201E-3</v>
      </c>
      <c r="Y81" s="15">
        <f t="shared" ref="Y81" si="93">Y80/Y4</f>
        <v>4.2306286549707601E-3</v>
      </c>
      <c r="Z81" s="15">
        <f t="shared" ref="Z81" si="94">Z80/Z4</f>
        <v>6.3113367174280881E-3</v>
      </c>
      <c r="AA81" s="15">
        <f t="shared" ref="AA81" si="95">AA80/AA4</f>
        <v>3.8559215938763101E-3</v>
      </c>
      <c r="AB81" s="15">
        <f t="shared" ref="AB81" si="96">AB80/AB4</f>
        <v>6.3134705281822582E-3</v>
      </c>
      <c r="AC81" s="15">
        <f t="shared" ref="AC81" si="97">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92</v>
      </c>
      <c r="AJ83" s="60" t="s">
        <v>120</v>
      </c>
      <c r="AK83" s="61"/>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92</v>
      </c>
      <c r="AJ84" s="54" t="s">
        <v>121</v>
      </c>
      <c r="AK84" s="55"/>
    </row>
    <row r="85" spans="1:37" ht="20" x14ac:dyDescent="0.25">
      <c r="A85" s="5" t="s">
        <v>47</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92</v>
      </c>
      <c r="AJ85" s="62" t="s">
        <v>102</v>
      </c>
      <c r="AK85" s="63">
        <f>AC18</f>
        <v>-44600000</v>
      </c>
    </row>
    <row r="86" spans="1:37" ht="20" x14ac:dyDescent="0.25">
      <c r="A86" s="5" t="s">
        <v>71</v>
      </c>
      <c r="B86" s="1" t="s">
        <v>92</v>
      </c>
      <c r="C86" s="1" t="s">
        <v>92</v>
      </c>
      <c r="D86" s="1" t="s">
        <v>92</v>
      </c>
      <c r="E86" s="1" t="s">
        <v>92</v>
      </c>
      <c r="F86" s="1" t="s">
        <v>92</v>
      </c>
      <c r="G86" s="1" t="s">
        <v>92</v>
      </c>
      <c r="H86" s="1" t="s">
        <v>92</v>
      </c>
      <c r="I86" s="1" t="s">
        <v>92</v>
      </c>
      <c r="J86" s="1" t="s">
        <v>92</v>
      </c>
      <c r="K86" s="1" t="s">
        <v>92</v>
      </c>
      <c r="L86" s="1" t="s">
        <v>92</v>
      </c>
      <c r="M86" s="1">
        <v>-31366093</v>
      </c>
      <c r="N86" s="1">
        <v>-169428408</v>
      </c>
      <c r="O86" s="1">
        <v>-101306772</v>
      </c>
      <c r="P86" s="1">
        <v>14830000</v>
      </c>
      <c r="Q86" s="1" t="s">
        <v>92</v>
      </c>
      <c r="R86" s="1">
        <v>-130822000</v>
      </c>
      <c r="S86" s="1" t="s">
        <v>92</v>
      </c>
      <c r="T86" s="1" t="s">
        <v>92</v>
      </c>
      <c r="U86" s="1" t="s">
        <v>92</v>
      </c>
      <c r="V86" s="1" t="s">
        <v>92</v>
      </c>
      <c r="W86" s="1" t="s">
        <v>92</v>
      </c>
      <c r="X86" s="1">
        <v>-151800000</v>
      </c>
      <c r="Y86" s="1">
        <v>988400000</v>
      </c>
      <c r="Z86" s="1">
        <v>995700000</v>
      </c>
      <c r="AA86" s="1">
        <v>1549500000</v>
      </c>
      <c r="AB86" s="1">
        <v>5744200000</v>
      </c>
      <c r="AC86" s="1" t="s">
        <v>92</v>
      </c>
      <c r="AJ86" s="62" t="s">
        <v>122</v>
      </c>
      <c r="AK86" s="63">
        <f>AC57</f>
        <v>0</v>
      </c>
    </row>
    <row r="87" spans="1:37" ht="20" x14ac:dyDescent="0.25">
      <c r="A87" s="5" t="s">
        <v>72</v>
      </c>
      <c r="B87" s="1">
        <v>3119640</v>
      </c>
      <c r="C87" s="1">
        <v>3374574</v>
      </c>
      <c r="D87" s="1">
        <v>-10636353</v>
      </c>
      <c r="E87" s="1">
        <v>-85266</v>
      </c>
      <c r="F87" s="1" t="s">
        <v>92</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62" t="s">
        <v>123</v>
      </c>
      <c r="AK87" s="63">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64" t="s">
        <v>124</v>
      </c>
      <c r="AK88" s="65">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62" t="s">
        <v>125</v>
      </c>
      <c r="AK89" s="63">
        <f>AC28</f>
        <v>969900000</v>
      </c>
    </row>
    <row r="90" spans="1:37" ht="20" customHeight="1" x14ac:dyDescent="0.25">
      <c r="A90" s="14" t="s">
        <v>106</v>
      </c>
      <c r="B90" s="15">
        <f>(-1*B89)/B4</f>
        <v>4.9624322907565965E-2</v>
      </c>
      <c r="C90" s="15">
        <f t="shared" ref="C90:Q90" si="98">(-1*C89)/C4</f>
        <v>6.0967700090802955E-2</v>
      </c>
      <c r="D90" s="15">
        <f t="shared" si="98"/>
        <v>5.0714044754301135E-2</v>
      </c>
      <c r="E90" s="15">
        <f t="shared" si="98"/>
        <v>0.12647220693450742</v>
      </c>
      <c r="F90" s="15">
        <f t="shared" si="98"/>
        <v>9.1701244813278002E-2</v>
      </c>
      <c r="G90" s="15">
        <f t="shared" si="98"/>
        <v>6.0903775613929838E-2</v>
      </c>
      <c r="H90" s="15">
        <f t="shared" si="98"/>
        <v>0.18799741345080007</v>
      </c>
      <c r="I90" s="15">
        <f t="shared" si="98"/>
        <v>7.0755451803855382E-2</v>
      </c>
      <c r="J90" s="15">
        <f t="shared" si="98"/>
        <v>4.6307118616669946E-2</v>
      </c>
      <c r="K90" s="15">
        <f t="shared" si="98"/>
        <v>3.0412923882041139E-2</v>
      </c>
      <c r="L90" s="15">
        <f t="shared" si="98"/>
        <v>2.8731066089044664E-2</v>
      </c>
      <c r="M90" s="15">
        <f t="shared" si="98"/>
        <v>1.9665471475837595E-2</v>
      </c>
      <c r="N90" s="15">
        <f t="shared" si="98"/>
        <v>4.7037890898362446E-2</v>
      </c>
      <c r="O90" s="15">
        <f t="shared" si="98"/>
        <v>8.7959856039251064E-2</v>
      </c>
      <c r="P90" s="15">
        <f t="shared" si="98"/>
        <v>6.5761188624759798E-2</v>
      </c>
      <c r="Q90" s="15">
        <f t="shared" si="98"/>
        <v>2.8555849703345522E-2</v>
      </c>
      <c r="R90" s="15">
        <f t="shared" ref="R90" si="99">(-1*R89)/R4</f>
        <v>5.3246529175628887E-2</v>
      </c>
      <c r="S90" s="15">
        <f t="shared" ref="S90" si="100">(-1*S89)/S4</f>
        <v>3.6325901315740809E-2</v>
      </c>
      <c r="T90" s="15">
        <f t="shared" ref="T90" si="101">(-1*T89)/T4</f>
        <v>4.0188922480699961E-2</v>
      </c>
      <c r="U90" s="15">
        <f t="shared" ref="U90" si="102">(-1*U89)/U4</f>
        <v>6.1178800114816974E-2</v>
      </c>
      <c r="V90" s="15">
        <f t="shared" ref="V90" si="103">(-1*V89)/V4</f>
        <v>5.9129604962325298E-2</v>
      </c>
      <c r="W90" s="15">
        <f t="shared" ref="W90" si="104">(-1*W89)/W4</f>
        <v>4.6556224568608244E-2</v>
      </c>
      <c r="X90" s="15">
        <f t="shared" ref="X90" si="105">(-1*X89)/X4</f>
        <v>3.7435931424531638E-2</v>
      </c>
      <c r="Y90" s="15">
        <f t="shared" ref="Y90" si="106">(-1*Y89)/Y4</f>
        <v>5.2448830409356724E-2</v>
      </c>
      <c r="Z90" s="15">
        <f t="shared" ref="Z90" si="107">(-1*Z89)/Z4</f>
        <v>6.4856175972927241E-2</v>
      </c>
      <c r="AA90" s="15">
        <f t="shared" ref="AA90" si="108">(-1*AA89)/AA4</f>
        <v>6.8819973530779413E-2</v>
      </c>
      <c r="AB90" s="15">
        <f t="shared" ref="AB90" si="109">(-1*AB89)/AB4</f>
        <v>4.8396109827521357E-2</v>
      </c>
      <c r="AC90" s="15">
        <f t="shared" ref="AC90" si="110">(-1*AC89)/AC4</f>
        <v>6.0538222486705019E-2</v>
      </c>
      <c r="AJ90" s="62" t="s">
        <v>19</v>
      </c>
      <c r="AK90" s="63">
        <f>AC26</f>
        <v>6456100000</v>
      </c>
    </row>
    <row r="91" spans="1:37" ht="20" customHeight="1" x14ac:dyDescent="0.25">
      <c r="A91" s="5" t="s">
        <v>75</v>
      </c>
      <c r="B91" s="1" t="s">
        <v>92</v>
      </c>
      <c r="C91" s="1" t="s">
        <v>92</v>
      </c>
      <c r="D91" s="1" t="s">
        <v>92</v>
      </c>
      <c r="E91" s="1" t="s">
        <v>92</v>
      </c>
      <c r="F91" s="1" t="s">
        <v>92</v>
      </c>
      <c r="G91" s="1" t="s">
        <v>92</v>
      </c>
      <c r="H91" s="1" t="s">
        <v>92</v>
      </c>
      <c r="I91" s="1" t="s">
        <v>92</v>
      </c>
      <c r="J91" s="1" t="s">
        <v>92</v>
      </c>
      <c r="K91" s="1" t="s">
        <v>92</v>
      </c>
      <c r="L91" s="1" t="s">
        <v>92</v>
      </c>
      <c r="M91" s="1" t="s">
        <v>92</v>
      </c>
      <c r="N91" s="1">
        <v>-188306980</v>
      </c>
      <c r="O91" s="1" t="s">
        <v>92</v>
      </c>
      <c r="P91" s="1" t="s">
        <v>92</v>
      </c>
      <c r="Q91" s="1" t="s">
        <v>92</v>
      </c>
      <c r="R91" s="1" t="s">
        <v>92</v>
      </c>
      <c r="S91" s="1">
        <v>-10292000</v>
      </c>
      <c r="T91" s="1">
        <v>-443712000</v>
      </c>
      <c r="U91" s="1" t="s">
        <v>92</v>
      </c>
      <c r="V91" s="1" t="s">
        <v>92</v>
      </c>
      <c r="W91" s="1">
        <v>-2641295000</v>
      </c>
      <c r="X91" s="1">
        <v>-1019700000</v>
      </c>
      <c r="Y91" s="1" t="s">
        <v>92</v>
      </c>
      <c r="Z91" s="1" t="s">
        <v>92</v>
      </c>
      <c r="AA91" s="1">
        <v>-222800000</v>
      </c>
      <c r="AB91" s="1">
        <v>329000000</v>
      </c>
      <c r="AC91" s="1" t="s">
        <v>92</v>
      </c>
      <c r="AJ91" s="64" t="s">
        <v>126</v>
      </c>
      <c r="AK91" s="65">
        <f>AK89/AK90</f>
        <v>0.15023001502455041</v>
      </c>
    </row>
    <row r="92" spans="1:37" ht="20" customHeight="1" x14ac:dyDescent="0.25">
      <c r="A92" s="5" t="s">
        <v>76</v>
      </c>
      <c r="B92" s="1">
        <v>-5303388</v>
      </c>
      <c r="C92" s="1">
        <v>-1847981</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66" t="s">
        <v>127</v>
      </c>
      <c r="AK92" s="67">
        <f>AK88*(1-AK91)</f>
        <v>-1.0784742282711585E-2</v>
      </c>
    </row>
    <row r="93" spans="1:37" ht="19" x14ac:dyDescent="0.25">
      <c r="A93" s="5" t="s">
        <v>77</v>
      </c>
      <c r="B93" s="1" t="s">
        <v>92</v>
      </c>
      <c r="C93" s="1">
        <v>5222555</v>
      </c>
      <c r="D93" s="1">
        <v>15818166</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68" t="s">
        <v>128</v>
      </c>
      <c r="AK93" s="69"/>
    </row>
    <row r="94" spans="1:37" ht="20" x14ac:dyDescent="0.25">
      <c r="A94" s="5" t="s">
        <v>78</v>
      </c>
      <c r="B94" s="1">
        <v>2261739</v>
      </c>
      <c r="C94" s="1" t="s">
        <v>92</v>
      </c>
      <c r="D94" s="1">
        <v>12363624</v>
      </c>
      <c r="E94" s="1">
        <v>-3751704</v>
      </c>
      <c r="F94" s="1">
        <v>-10236037</v>
      </c>
      <c r="G94" s="1">
        <v>2995114</v>
      </c>
      <c r="H94" s="1">
        <v>-13261014</v>
      </c>
      <c r="I94" s="1">
        <v>58696281</v>
      </c>
      <c r="J94" s="1">
        <v>45657519</v>
      </c>
      <c r="K94" s="1">
        <v>14570655</v>
      </c>
      <c r="L94" s="1">
        <v>11848202</v>
      </c>
      <c r="M94" s="1">
        <v>5215938</v>
      </c>
      <c r="N94" s="1">
        <v>19250999</v>
      </c>
      <c r="O94" s="1" t="s">
        <v>92</v>
      </c>
      <c r="P94" s="1">
        <v>6877000</v>
      </c>
      <c r="Q94" s="1">
        <v>3825000</v>
      </c>
      <c r="R94" s="1" t="s">
        <v>92</v>
      </c>
      <c r="S94" s="1">
        <v>-7658000</v>
      </c>
      <c r="T94" s="1">
        <v>-4000000</v>
      </c>
      <c r="U94" s="1">
        <v>-2952000</v>
      </c>
      <c r="V94" s="1">
        <v>-1108000</v>
      </c>
      <c r="W94" s="1">
        <v>-15811000</v>
      </c>
      <c r="X94" s="1">
        <v>1600000</v>
      </c>
      <c r="Y94" s="1">
        <v>-31100000</v>
      </c>
      <c r="Z94" s="1">
        <v>-118400000</v>
      </c>
      <c r="AA94" s="1">
        <v>-51000000</v>
      </c>
      <c r="AB94" s="1">
        <v>-164000000</v>
      </c>
      <c r="AC94" s="1">
        <v>-277500000</v>
      </c>
      <c r="AJ94" s="62" t="s">
        <v>104</v>
      </c>
      <c r="AK94" s="70">
        <v>4.095E-2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62" t="s">
        <v>129</v>
      </c>
      <c r="AK95" s="71" cm="1">
        <f t="array" ref="AK95">_FV(A1,"Beta")</f>
        <v>1.5926</v>
      </c>
    </row>
    <row r="96" spans="1:37"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62" t="s">
        <v>130</v>
      </c>
      <c r="AK96" s="70">
        <v>8.4000000000000005E-2</v>
      </c>
    </row>
    <row r="97" spans="1:37" ht="20" x14ac:dyDescent="0.25">
      <c r="A97" s="5" t="s">
        <v>81</v>
      </c>
      <c r="B97" s="1" t="s">
        <v>92</v>
      </c>
      <c r="C97" s="1">
        <v>44110503</v>
      </c>
      <c r="D97" s="1" t="s">
        <v>92</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66" t="s">
        <v>131</v>
      </c>
      <c r="AK97" s="67">
        <f>(AK94)+((AK95)*(AK96-AK94))</f>
        <v>0.10951143000000001</v>
      </c>
    </row>
    <row r="98" spans="1:37" ht="19" x14ac:dyDescent="0.25">
      <c r="A98" s="5" t="s">
        <v>82</v>
      </c>
      <c r="B98" s="1" t="s">
        <v>92</v>
      </c>
      <c r="C98" s="1" t="s">
        <v>92</v>
      </c>
      <c r="D98" s="1" t="s">
        <v>92</v>
      </c>
      <c r="E98" s="1" t="s">
        <v>92</v>
      </c>
      <c r="F98" s="1" t="s">
        <v>92</v>
      </c>
      <c r="G98" s="1" t="s">
        <v>92</v>
      </c>
      <c r="H98" s="1" t="s">
        <v>92</v>
      </c>
      <c r="I98" s="1" t="s">
        <v>92</v>
      </c>
      <c r="J98" s="1" t="s">
        <v>92</v>
      </c>
      <c r="K98" s="1" t="s">
        <v>92</v>
      </c>
      <c r="L98" s="1" t="s">
        <v>92</v>
      </c>
      <c r="M98" s="1">
        <v>-678384861</v>
      </c>
      <c r="N98" s="1">
        <v>-360423313</v>
      </c>
      <c r="O98" s="1">
        <v>-87812755</v>
      </c>
      <c r="P98" s="1" t="s">
        <v>92</v>
      </c>
      <c r="Q98" s="1" t="s">
        <v>92</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68" t="s">
        <v>132</v>
      </c>
      <c r="AK98" s="69"/>
    </row>
    <row r="99" spans="1:37" ht="20"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62" t="s">
        <v>133</v>
      </c>
      <c r="AK99" s="63">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92</v>
      </c>
      <c r="Y100" s="1" t="s">
        <v>92</v>
      </c>
      <c r="Z100" s="1" t="s">
        <v>92</v>
      </c>
      <c r="AA100" s="1">
        <v>1486300000</v>
      </c>
      <c r="AB100" s="1" t="s">
        <v>92</v>
      </c>
      <c r="AC100" s="1">
        <v>495600000</v>
      </c>
      <c r="AJ100" s="64" t="s">
        <v>134</v>
      </c>
      <c r="AK100" s="65">
        <f>AK99/AK103</f>
        <v>1.4176071797676935E-2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62" t="s">
        <v>135</v>
      </c>
      <c r="AK101" s="38" cm="1">
        <f t="array" ref="AK101">_FV(A1,"Market cap",TRUE)</f>
        <v>244382400000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64" t="s">
        <v>136</v>
      </c>
      <c r="AK102" s="65">
        <f>AK101/AK103</f>
        <v>0.98582392820232312</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66" t="s">
        <v>137</v>
      </c>
      <c r="AK103" s="72">
        <f>AK99+AK101</f>
        <v>247896600000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54" t="s">
        <v>138</v>
      </c>
      <c r="AK104" s="55"/>
    </row>
    <row r="105" spans="1:37" ht="21" thickBot="1" x14ac:dyDescent="0.3">
      <c r="A105" s="7" t="s">
        <v>89</v>
      </c>
      <c r="B105" s="11" t="s">
        <v>92</v>
      </c>
      <c r="C105" s="11" t="s">
        <v>92</v>
      </c>
      <c r="D105" s="11" t="s">
        <v>92</v>
      </c>
      <c r="E105" s="11" t="s">
        <v>92</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23" t="s">
        <v>120</v>
      </c>
      <c r="AK105" s="24">
        <f>(AK100*AK92)+(AK102*AK97)</f>
        <v>0.10780610282473457</v>
      </c>
    </row>
    <row r="106" spans="1:37" ht="20" thickTop="1" x14ac:dyDescent="0.25">
      <c r="A106" s="14" t="s">
        <v>107</v>
      </c>
      <c r="B106" s="1"/>
      <c r="C106" s="15">
        <f t="shared" ref="C106:AC106" si="111">(C107/B107)-1</f>
        <v>-0.8009824268767608</v>
      </c>
      <c r="D106" s="15">
        <f t="shared" si="111"/>
        <v>-21.832079824350117</v>
      </c>
      <c r="E106" s="15">
        <f t="shared" si="111"/>
        <v>1.6594573719174357</v>
      </c>
      <c r="F106" s="15">
        <f t="shared" si="111"/>
        <v>-0.52591351736719194</v>
      </c>
      <c r="G106" s="15">
        <f t="shared" si="111"/>
        <v>-1.744870646716107</v>
      </c>
      <c r="H106" s="15">
        <f t="shared" si="111"/>
        <v>-11.913888658073057</v>
      </c>
      <c r="I106" s="15">
        <f t="shared" si="111"/>
        <v>-0.66979189736365963</v>
      </c>
      <c r="J106" s="15">
        <f t="shared" si="111"/>
        <v>-3.26949536002674</v>
      </c>
      <c r="K106" s="15">
        <f t="shared" si="111"/>
        <v>-0.59701276650847013</v>
      </c>
      <c r="L106" s="15">
        <f t="shared" si="111"/>
        <v>2.6237406549827647</v>
      </c>
      <c r="M106" s="15">
        <f t="shared" si="111"/>
        <v>-0.36278011504110608</v>
      </c>
      <c r="N106" s="15">
        <f t="shared" si="111"/>
        <v>0.20933002743700557</v>
      </c>
      <c r="O106" s="15">
        <f t="shared" si="111"/>
        <v>-0.95732894849008021</v>
      </c>
      <c r="P106" s="15">
        <f t="shared" si="111"/>
        <v>-1.3427722668223172</v>
      </c>
      <c r="Q106" s="15">
        <f t="shared" si="111"/>
        <v>-113.76164002779709</v>
      </c>
      <c r="R106" s="15">
        <f t="shared" si="111"/>
        <v>1.1810654242469063</v>
      </c>
      <c r="S106" s="15">
        <f t="shared" si="111"/>
        <v>-0.70391095549017768</v>
      </c>
      <c r="T106" s="15">
        <f t="shared" si="111"/>
        <v>0.60202656019177692</v>
      </c>
      <c r="U106" s="15">
        <f t="shared" si="111"/>
        <v>-0.20896054059656721</v>
      </c>
      <c r="V106" s="15">
        <f t="shared" si="111"/>
        <v>1.4891065011581777</v>
      </c>
      <c r="W106" s="15">
        <f t="shared" si="111"/>
        <v>-0.18849012102605311</v>
      </c>
      <c r="X106" s="15">
        <f t="shared" si="111"/>
        <v>7.4125548768849026E-2</v>
      </c>
      <c r="Y106" s="15">
        <f t="shared" si="111"/>
        <v>0.7098431209218381</v>
      </c>
      <c r="Z106" s="15">
        <f t="shared" si="111"/>
        <v>-2.9514452744397568E-2</v>
      </c>
      <c r="AA106" s="15">
        <f t="shared" si="111"/>
        <v>0.51717213971972398</v>
      </c>
      <c r="AB106" s="15">
        <f t="shared" si="111"/>
        <v>1.7311955442814604</v>
      </c>
      <c r="AC106" s="15">
        <f t="shared" si="111"/>
        <v>-0.2764120942910504</v>
      </c>
      <c r="AD106" s="15"/>
      <c r="AE106" s="15"/>
      <c r="AF106" s="15"/>
      <c r="AG106" s="15"/>
      <c r="AH106" s="15"/>
      <c r="AI106" s="15"/>
      <c r="AJ106" s="56" t="s">
        <v>142</v>
      </c>
      <c r="AK106" s="57"/>
    </row>
    <row r="107" spans="1:37" ht="19" x14ac:dyDescent="0.25">
      <c r="A107" s="5" t="s">
        <v>90</v>
      </c>
      <c r="B107" s="1">
        <v>13726416</v>
      </c>
      <c r="C107" s="1">
        <v>2731798</v>
      </c>
      <c r="D107" s="1">
        <v>-56909034</v>
      </c>
      <c r="E107" s="1">
        <v>-151347150</v>
      </c>
      <c r="F107" s="1">
        <v>-71751638</v>
      </c>
      <c r="G107" s="1">
        <v>53445689</v>
      </c>
      <c r="H107" s="1">
        <v>-583300299</v>
      </c>
      <c r="I107" s="1">
        <v>-192610485</v>
      </c>
      <c r="J107" s="1">
        <v>437128602</v>
      </c>
      <c r="K107" s="1">
        <v>176157246</v>
      </c>
      <c r="L107" s="1">
        <v>638348174</v>
      </c>
      <c r="M107" s="1">
        <v>406768150</v>
      </c>
      <c r="N107" s="1">
        <v>491916938</v>
      </c>
      <c r="O107" s="1">
        <v>20990613</v>
      </c>
      <c r="P107" s="1">
        <v>-7195000</v>
      </c>
      <c r="Q107" s="1">
        <v>811320000</v>
      </c>
      <c r="R107" s="1">
        <v>1769542000</v>
      </c>
      <c r="S107" s="1">
        <v>523942000</v>
      </c>
      <c r="T107" s="1">
        <v>839369000</v>
      </c>
      <c r="U107" s="1">
        <v>663974000</v>
      </c>
      <c r="V107" s="1">
        <v>1652702000</v>
      </c>
      <c r="W107" s="1">
        <v>1341184000</v>
      </c>
      <c r="X107" s="1">
        <v>1440600000</v>
      </c>
      <c r="Y107" s="1">
        <v>2463200000</v>
      </c>
      <c r="Z107" s="1">
        <v>2390500000</v>
      </c>
      <c r="AA107" s="1">
        <v>3626800000</v>
      </c>
      <c r="AB107" s="1">
        <v>9905500000</v>
      </c>
      <c r="AC107" s="1">
        <v>7167500000</v>
      </c>
      <c r="AD107" s="27">
        <f>AC107*(1+$AK$107)</f>
        <v>8385019720.069171</v>
      </c>
      <c r="AE107" s="27">
        <f t="shared" ref="AE107:AH107" si="112">AD107*(1+$AK$107)</f>
        <v>9809355522.2809734</v>
      </c>
      <c r="AF107" s="27">
        <f t="shared" si="112"/>
        <v>11475638576.281183</v>
      </c>
      <c r="AG107" s="27">
        <f t="shared" si="112"/>
        <v>13424967668.294973</v>
      </c>
      <c r="AH107" s="27">
        <f t="shared" si="112"/>
        <v>15705422900.585196</v>
      </c>
      <c r="AI107" s="28" t="s">
        <v>143</v>
      </c>
      <c r="AJ107" s="29" t="s">
        <v>144</v>
      </c>
      <c r="AK107" s="30">
        <f>(SUM(AD5:AH5)/5)</f>
        <v>0.16986672062353261</v>
      </c>
    </row>
    <row r="108" spans="1:37" ht="20" customHeight="1" x14ac:dyDescent="0.25">
      <c r="AD108" s="28"/>
      <c r="AE108" s="28"/>
      <c r="AF108" s="28"/>
      <c r="AG108" s="28"/>
      <c r="AH108" s="31">
        <f>AH107*(1+AK108)/(AK109-AK108)</f>
        <v>194406667189.405</v>
      </c>
      <c r="AI108" s="32" t="s">
        <v>145</v>
      </c>
      <c r="AJ108" s="33" t="s">
        <v>146</v>
      </c>
      <c r="AK108" s="34">
        <v>2.5000000000000001E-2</v>
      </c>
    </row>
    <row r="109" spans="1:37" ht="19" x14ac:dyDescent="0.25">
      <c r="AD109" s="31">
        <f t="shared" ref="AD109:AF109" si="113">AD108+AD107</f>
        <v>8385019720.069171</v>
      </c>
      <c r="AE109" s="31">
        <f t="shared" si="113"/>
        <v>9809355522.2809734</v>
      </c>
      <c r="AF109" s="31">
        <f t="shared" si="113"/>
        <v>11475638576.281183</v>
      </c>
      <c r="AG109" s="31">
        <f>AG108+AG107</f>
        <v>13424967668.294973</v>
      </c>
      <c r="AH109" s="31">
        <f>AH108+AH107</f>
        <v>210112090089.9902</v>
      </c>
      <c r="AI109" s="32" t="s">
        <v>137</v>
      </c>
      <c r="AJ109" s="35" t="s">
        <v>147</v>
      </c>
      <c r="AK109" s="36">
        <f>AK105</f>
        <v>0.10780610282473457</v>
      </c>
    </row>
    <row r="110" spans="1:37" ht="19" x14ac:dyDescent="0.25">
      <c r="AD110" s="58" t="s">
        <v>148</v>
      </c>
      <c r="AE110" s="59"/>
    </row>
    <row r="111" spans="1:37" ht="20" x14ac:dyDescent="0.25">
      <c r="AD111" s="37" t="s">
        <v>149</v>
      </c>
      <c r="AE111" s="38">
        <f>NPV(AK109,AD109,AE109,AF109,AG109,AH109)</f>
        <v>158847524291.35104</v>
      </c>
    </row>
    <row r="112" spans="1:37" ht="20" x14ac:dyDescent="0.25">
      <c r="AD112" s="37" t="s">
        <v>150</v>
      </c>
      <c r="AE112" s="38">
        <f>AC41</f>
        <v>7376000000</v>
      </c>
    </row>
    <row r="113" spans="30:31" ht="20" x14ac:dyDescent="0.25">
      <c r="AD113" s="37" t="s">
        <v>133</v>
      </c>
      <c r="AE113" s="38">
        <f>AK99</f>
        <v>3514200000</v>
      </c>
    </row>
    <row r="114" spans="30:31" ht="20" x14ac:dyDescent="0.25">
      <c r="AD114" s="37" t="s">
        <v>151</v>
      </c>
      <c r="AE114" s="38">
        <f>AE111+AE112-AE113</f>
        <v>162709324291.35104</v>
      </c>
    </row>
    <row r="115" spans="30:31" ht="20" x14ac:dyDescent="0.25">
      <c r="AD115" s="37" t="s">
        <v>152</v>
      </c>
      <c r="AE115" s="53">
        <f>AC35*(1+(5*AI17))</f>
        <v>389882549.20781785</v>
      </c>
    </row>
    <row r="116" spans="30:31" ht="20" x14ac:dyDescent="0.25">
      <c r="AD116" s="40" t="s">
        <v>153</v>
      </c>
      <c r="AE116" s="41">
        <f>AE114/AE115</f>
        <v>417.32907672310978</v>
      </c>
    </row>
    <row r="117" spans="30:31" ht="20" x14ac:dyDescent="0.25">
      <c r="AD117" s="39" t="s">
        <v>154</v>
      </c>
      <c r="AE117" s="42" cm="1">
        <f t="array" ref="AE117">_FV(A1,"Price")</f>
        <v>607</v>
      </c>
    </row>
    <row r="118" spans="30:31" ht="20" x14ac:dyDescent="0.25">
      <c r="AD118" s="43" t="s">
        <v>155</v>
      </c>
      <c r="AE118" s="44">
        <f>AE116/AE117-1</f>
        <v>-0.31247269073622774</v>
      </c>
    </row>
    <row r="119" spans="30:31" ht="20" x14ac:dyDescent="0.25">
      <c r="AD119" s="43" t="s">
        <v>156</v>
      </c>
      <c r="AE119" s="45"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NASDAQGS:ASML/explorer/revenue_proj" xr:uid="{E3846DBC-89B9-5E45-B936-D668B6065684}"/>
    <hyperlink ref="A3" r:id="rId59" xr:uid="{CF4C75A9-BADF-2145-B981-31B69E6CC415}"/>
  </hyperlinks>
  <pageMargins left="0.7" right="0.7" top="0.75" bottom="0.75" header="0.3" footer="0.3"/>
  <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2023-04-07T05:14:08Z</dcterms:modified>
</cp:coreProperties>
</file>