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7FEB6060-1622-994F-A1E1-02399B0DFA5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85" i="1" l="1"/>
  <c r="S88" i="1" s="1"/>
  <c r="M116" i="1" a="1"/>
  <c r="M116" i="1" s="1"/>
  <c r="M106" i="1"/>
  <c r="N106" i="1"/>
  <c r="O106" i="1" s="1"/>
  <c r="P106" i="1" s="1"/>
  <c r="L106" i="1"/>
  <c r="L108" i="1" s="1"/>
  <c r="S101" i="1" a="1"/>
  <c r="S101" i="1" s="1"/>
  <c r="S95" i="1" a="1"/>
  <c r="S95" i="1" s="1"/>
  <c r="S97" i="1" s="1"/>
  <c r="M111" i="1"/>
  <c r="S90" i="1"/>
  <c r="S89" i="1"/>
  <c r="S91" i="1" s="1"/>
  <c r="S87" i="1"/>
  <c r="S86" i="1"/>
  <c r="S99" i="1" s="1"/>
  <c r="Q19" i="1"/>
  <c r="Q16" i="1"/>
  <c r="M114" i="1" s="1"/>
  <c r="T13" i="1"/>
  <c r="S13" i="1"/>
  <c r="R13" i="1"/>
  <c r="Q13" i="1"/>
  <c r="S10" i="1"/>
  <c r="R10" i="1"/>
  <c r="Q10" i="1"/>
  <c r="T7" i="1"/>
  <c r="S7" i="1"/>
  <c r="R7" i="1"/>
  <c r="Q7" i="1"/>
  <c r="T4" i="1"/>
  <c r="S4" i="1"/>
  <c r="R4" i="1"/>
  <c r="Q4" i="1"/>
  <c r="P4" i="1"/>
  <c r="O4" i="1"/>
  <c r="N4" i="1"/>
  <c r="M4" i="1"/>
  <c r="L4" i="1"/>
  <c r="AT105" i="1"/>
  <c r="K105" i="1"/>
  <c r="J105" i="1"/>
  <c r="I105" i="1"/>
  <c r="H105" i="1"/>
  <c r="G105" i="1"/>
  <c r="F105" i="1"/>
  <c r="E105" i="1"/>
  <c r="D105" i="1"/>
  <c r="C105" i="1"/>
  <c r="AT89" i="1"/>
  <c r="K89" i="1"/>
  <c r="T10" i="1" s="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H4" i="1"/>
  <c r="G4" i="1"/>
  <c r="F4" i="1"/>
  <c r="E4" i="1"/>
  <c r="D4" i="1"/>
  <c r="C4" i="1"/>
  <c r="S106" i="1" l="1"/>
  <c r="T16" i="1"/>
  <c r="S16" i="1"/>
  <c r="R16" i="1"/>
  <c r="M108" i="1"/>
  <c r="S92" i="1"/>
  <c r="S103" i="1"/>
  <c r="S102" i="1" s="1"/>
  <c r="M112" i="1"/>
  <c r="N108" i="1" l="1"/>
  <c r="S100" i="1"/>
  <c r="S105" i="1" s="1"/>
  <c r="S108" i="1" s="1"/>
  <c r="P107" i="1" l="1"/>
  <c r="P108" i="1" s="1"/>
  <c r="M110" i="1" s="1"/>
  <c r="M113" i="1" s="1"/>
  <c r="M115" i="1" s="1"/>
  <c r="O108" i="1"/>
  <c r="M118" i="1" l="1"/>
  <c r="M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<sst xmlns="http://schemas.openxmlformats.org/spreadsheetml/2006/main" count="410" uniqueCount="160">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</sst>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TWLO</a:t>
            </a:r>
          </a:p>
        </c:rich>
      </c:tx>
      <c:layout>
        <c:manualLayout>
          <c:xMode val="edge"/>
          <c:yMode val="edge"/>
          <c:x val="0.45655952443030712"/>
          <c:y val="2.405028903386012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1266467217407382"/>
          <c:w val="0.86120529801324508"/>
          <c:h val="0.7782995464359950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49920000</c:v>
                </c:pt>
                <c:pt idx="1">
                  <c:v>88846000</c:v>
                </c:pt>
                <c:pt idx="2">
                  <c:v>166919000</c:v>
                </c:pt>
                <c:pt idx="3">
                  <c:v>277335000</c:v>
                </c:pt>
                <c:pt idx="4">
                  <c:v>399020000</c:v>
                </c:pt>
                <c:pt idx="5">
                  <c:v>650067000</c:v>
                </c:pt>
                <c:pt idx="6">
                  <c:v>1134468000</c:v>
                </c:pt>
                <c:pt idx="7">
                  <c:v>1761776000</c:v>
                </c:pt>
                <c:pt idx="8">
                  <c:v>2841839000</c:v>
                </c:pt>
                <c:pt idx="9">
                  <c:v>3826321000</c:v>
                </c:pt>
              </c:numCache>
            </c:numRef>
          </c:val>
          <c:extLst>
            <c:ext xmlns:c16="http://schemas.microsoft.com/office/drawing/2014/chart" uri="{C3380CC4-5D6E-409C-BE32-E72D297353CC}">
              <c16:uniqueId val="{00000000-834D-AC47-BD5D-6AB15189BAE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-26244000</c:v>
                </c:pt>
                <c:pt idx="1">
                  <c:v>-24989000</c:v>
                </c:pt>
                <c:pt idx="2">
                  <c:v>-31156000</c:v>
                </c:pt>
                <c:pt idx="3">
                  <c:v>-32683000</c:v>
                </c:pt>
                <c:pt idx="4">
                  <c:v>-44239000</c:v>
                </c:pt>
                <c:pt idx="5">
                  <c:v>-95063000</c:v>
                </c:pt>
                <c:pt idx="6">
                  <c:v>-228593000</c:v>
                </c:pt>
                <c:pt idx="7">
                  <c:v>-354766000</c:v>
                </c:pt>
                <c:pt idx="8">
                  <c:v>-702551000</c:v>
                </c:pt>
                <c:pt idx="9">
                  <c:v>-931340000</c:v>
                </c:pt>
              </c:numCache>
            </c:numRef>
          </c:val>
          <c:extLst>
            <c:ext xmlns:c16="http://schemas.microsoft.com/office/drawing/2014/chart" uri="{C3380CC4-5D6E-409C-BE32-E72D297353CC}">
              <c16:uniqueId val="{00000001-834D-AC47-BD5D-6AB15189BAE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-26074000</c:v>
                </c:pt>
                <c:pt idx="1">
                  <c:v>-22530000</c:v>
                </c:pt>
                <c:pt idx="2">
                  <c:v>-29380000</c:v>
                </c:pt>
                <c:pt idx="3">
                  <c:v>-16395000</c:v>
                </c:pt>
                <c:pt idx="4">
                  <c:v>-30078000</c:v>
                </c:pt>
                <c:pt idx="5">
                  <c:v>-16672000</c:v>
                </c:pt>
                <c:pt idx="6">
                  <c:v>-53242000</c:v>
                </c:pt>
                <c:pt idx="7">
                  <c:v>-26479000</c:v>
                </c:pt>
                <c:pt idx="8">
                  <c:v>-148213000</c:v>
                </c:pt>
                <c:pt idx="9">
                  <c:v>-300129000</c:v>
                </c:pt>
              </c:numCache>
            </c:numRef>
          </c:val>
          <c:extLst>
            <c:ext xmlns:c16="http://schemas.microsoft.com/office/drawing/2014/chart" uri="{C3380CC4-5D6E-409C-BE32-E72D297353CC}">
              <c16:uniqueId val="{00000002-834D-AC47-BD5D-6AB15189BAEA}"/>
            </c:ext>
          </c:extLst>
        </c:ser>
        <c:dLbls>
          <c:showLegendKey val="0"/>
          <c:showVal val="0"/>
          <c:showCatName val="0"/>
          <c:showSerName val="0"/>
          <c:showPercent val="0"/>
          <c:showBubbleSize val="0"/>
        </c:dLbls>
        <c:gapWidth val="100"/>
        <c:overlap val="-24"/>
        <c:axId val="1859292464"/>
        <c:axId val="1859158160"/>
      </c:barChart>
      <c:catAx>
        <c:axId val="1859292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9158160"/>
        <c:crosses val="autoZero"/>
        <c:auto val="1"/>
        <c:lblAlgn val="ctr"/>
        <c:lblOffset val="100"/>
        <c:noMultiLvlLbl val="0"/>
      </c:catAx>
      <c:valAx>
        <c:axId val="1859158160"/>
        <c:scaling>
          <c:orientation val="minMax"/>
          <c:min val="-1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9292464"/>
        <c:crosses val="autoZero"/>
        <c:crossBetween val="between"/>
      </c:valAx>
      <c:spPr>
        <a:noFill/>
        <a:ln>
          <a:noFill/>
        </a:ln>
        <a:effectLst/>
      </c:spPr>
    </c:plotArea>
    <c:legend>
      <c:legendPos val="b"/>
      <c:layout>
        <c:manualLayout>
          <c:xMode val="edge"/>
          <c:yMode val="edge"/>
          <c:x val="0.34822224539813323"/>
          <c:y val="0.92894559883153816"/>
          <c:w val="0.30355550920373364"/>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31750</xdr:colOff>
      <xdr:row>108</xdr:row>
      <xdr:rowOff>17463</xdr:rowOff>
    </xdr:from>
    <xdr:to>
      <xdr:col>19</xdr:col>
      <xdr:colOff>0</xdr:colOff>
      <xdr:row>134</xdr:row>
      <xdr:rowOff>0</xdr:rowOff>
    </xdr:to>
    <xdr:graphicFrame macro="">
      <xdr:nvGraphicFramePr>
        <xdr:cNvPr id="2" name="Chart 1">
          <a:extLst>
            <a:ext uri="{FF2B5EF4-FFF2-40B4-BE49-F238E27FC236}">
              <a16:creationId xmlns:a16="http://schemas.microsoft.com/office/drawing/2014/main" id="{5794B4BC-C766-B9C8-53CB-274460576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160.38999999999999</v>
    <v>41</v>
    <v>1.4714</v>
    <v>1.44</v>
    <v>2.4275000000000001E-2</v>
    <v>-0.01</v>
    <v>-1.6459999999999999E-4</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FIFTH FLOOR, SAN FRANCISCO, CA, 94105 US</v>
    <v>60.88</v>
    <v>Software &amp; IT Services</v>
    <v>Stock</v>
    <v>45022.999742245309</v>
    <v>0</v>
    <v>57.88</v>
    <v>11378810000</v>
    <v>TWILIO INC.</v>
    <v>TWILIO INC.</v>
    <v>58.84</v>
    <v>59.32</v>
    <v>60.76</v>
    <v>60.75</v>
    <v>187274800</v>
    <v>TWLO</v>
    <v>TWILIO INC. (XNYS:TWLO)</v>
    <v>3592743</v>
    <v>3980973</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drawing" Target="../drawings/drawing1.xm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I91" activePane="bottomRight" state="frozen"/>
      <selection pane="topRight"/>
      <selection pane="bottomLeft"/>
      <selection pane="bottomRight" activeCell="M115" sqref="M115"/>
    </sheetView>
  </sheetViews>
  <sheetFormatPr baseColWidth="10" defaultRowHeight="16" x14ac:dyDescent="0.2"/>
  <cols>
    <col min="1" max="1" width="50" customWidth="1"/>
    <col min="2" max="11" width="15" customWidth="1"/>
    <col min="12" max="20" width="21" customWidth="1"/>
  </cols>
  <sheetData>
    <row r="1" spans="1:42" ht="22" thickBot="1" x14ac:dyDescent="0.3">
      <c r="A1" s="3" t="e" vm="1">
        <v>#VALUE!</v>
      </c>
      <c r="B1" s="8">
        <v>2013</v>
      </c>
      <c r="C1" s="8">
        <v>2014</v>
      </c>
      <c r="D1" s="8">
        <v>2015</v>
      </c>
      <c r="E1" s="8">
        <v>2016</v>
      </c>
      <c r="F1" s="8">
        <v>2017</v>
      </c>
      <c r="G1" s="8">
        <v>2018</v>
      </c>
      <c r="H1" s="8">
        <v>2019</v>
      </c>
      <c r="I1" s="8">
        <v>2020</v>
      </c>
      <c r="J1" s="8">
        <v>2021</v>
      </c>
      <c r="K1" s="8">
        <v>2022</v>
      </c>
      <c r="L1" s="29">
        <v>2024</v>
      </c>
      <c r="M1" s="29">
        <v>2025</v>
      </c>
      <c r="N1" s="29">
        <v>2026</v>
      </c>
      <c r="O1" s="29">
        <v>2027</v>
      </c>
      <c r="P1" s="29">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c r="O2" s="9"/>
      <c r="P2" s="9"/>
      <c r="Q2" s="9"/>
      <c r="R2" s="9"/>
      <c r="S2" s="9"/>
      <c r="T2" s="9"/>
    </row>
    <row r="3" spans="1:42"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30">
        <v>4305000000</v>
      </c>
      <c r="M3" s="30">
        <v>4958000000</v>
      </c>
      <c r="N3" s="30">
        <v>5807000000</v>
      </c>
      <c r="O3" s="30">
        <v>7404000000</v>
      </c>
      <c r="P3" s="30">
        <v>8060000000</v>
      </c>
      <c r="Q3" s="18" t="s">
        <v>109</v>
      </c>
      <c r="R3" s="19" t="s">
        <v>110</v>
      </c>
      <c r="S3" s="19" t="s">
        <v>111</v>
      </c>
      <c r="T3" s="19" t="s">
        <v>112</v>
      </c>
    </row>
    <row r="4" spans="1:42" ht="19" x14ac:dyDescent="0.25">
      <c r="A4" s="14" t="s">
        <v>94</v>
      </c>
      <c r="B4" s="1"/>
      <c r="C4" s="15">
        <f>(C3/B3)-1</f>
        <v>0.77976762820512824</v>
      </c>
      <c r="D4" s="15">
        <f>(D3/C3)-1</f>
        <v>0.87874524458051018</v>
      </c>
      <c r="E4" s="15">
        <f>(E3/D3)-1</f>
        <v>0.66149449733104082</v>
      </c>
      <c r="F4" s="15">
        <f t="shared" ref="F4:P4" si="0">(F3/E3)-1</f>
        <v>0.43876539203490372</v>
      </c>
      <c r="G4" s="15">
        <f t="shared" si="0"/>
        <v>0.62915893940153378</v>
      </c>
      <c r="H4" s="16">
        <f t="shared" si="0"/>
        <v>0.74515549935622016</v>
      </c>
      <c r="I4" s="16">
        <f t="shared" si="0"/>
        <v>0.55295345483521796</v>
      </c>
      <c r="J4" s="16">
        <f t="shared" si="0"/>
        <v>0.613053532344634</v>
      </c>
      <c r="K4" s="16">
        <f t="shared" si="0"/>
        <v>0.34642426963666839</v>
      </c>
      <c r="L4" s="16">
        <f t="shared" si="0"/>
        <v>0.12510163156724174</v>
      </c>
      <c r="M4" s="16">
        <f t="shared" si="0"/>
        <v>0.15168408826945412</v>
      </c>
      <c r="N4" s="16">
        <f t="shared" si="0"/>
        <v>0.17123840258168621</v>
      </c>
      <c r="O4" s="16">
        <f t="shared" si="0"/>
        <v>0.27501291544687456</v>
      </c>
      <c r="P4" s="16">
        <f t="shared" si="0"/>
        <v>8.8600756347920084E-2</v>
      </c>
      <c r="Q4" s="17">
        <f>(K4+J4+I4)/3</f>
        <v>0.50414375227217345</v>
      </c>
      <c r="R4" s="17">
        <f>(K20+J20+I20)/3</f>
        <v>0.61931055827513959</v>
      </c>
      <c r="S4" s="17">
        <f>(K29+J29+I29)/3</f>
        <v>0.61868502201446041</v>
      </c>
      <c r="T4" s="17">
        <f>(K105+J105+I105)/3</f>
        <v>1.7065654336214535</v>
      </c>
      <c r="AH4" s="16"/>
      <c r="AI4" s="16"/>
      <c r="AJ4" s="16"/>
      <c r="AK4" s="16"/>
      <c r="AL4" s="16"/>
      <c r="AM4" s="16"/>
      <c r="AN4" s="16"/>
      <c r="AO4" s="16"/>
      <c r="AP4" s="16"/>
    </row>
    <row r="5" spans="1:42" ht="19" x14ac:dyDescent="0.25">
      <c r="A5" s="5" t="s">
        <v>2</v>
      </c>
      <c r="B5" s="1">
        <v>25868000</v>
      </c>
      <c r="C5" s="1">
        <v>41423000</v>
      </c>
      <c r="D5" s="1">
        <v>74454000</v>
      </c>
      <c r="E5" s="1">
        <v>120520000</v>
      </c>
      <c r="F5" s="1">
        <v>182895000</v>
      </c>
      <c r="G5" s="1">
        <v>300841000</v>
      </c>
      <c r="H5" s="1">
        <v>525551000</v>
      </c>
      <c r="I5" s="1">
        <v>846115000</v>
      </c>
      <c r="J5" s="1">
        <v>1451126000</v>
      </c>
      <c r="K5" s="1">
        <v>2012744000</v>
      </c>
    </row>
    <row r="6" spans="1:42" ht="20" x14ac:dyDescent="0.25">
      <c r="A6" s="6" t="s">
        <v>3</v>
      </c>
      <c r="B6" s="10">
        <v>24052000</v>
      </c>
      <c r="C6" s="10">
        <v>47423000</v>
      </c>
      <c r="D6" s="10">
        <v>92465000</v>
      </c>
      <c r="E6" s="10">
        <v>156815000</v>
      </c>
      <c r="F6" s="10">
        <v>216125000</v>
      </c>
      <c r="G6" s="10">
        <v>349226000</v>
      </c>
      <c r="H6" s="10">
        <v>608917000</v>
      </c>
      <c r="I6" s="10">
        <v>915661000</v>
      </c>
      <c r="J6" s="10">
        <v>1390713000</v>
      </c>
      <c r="K6" s="10">
        <v>1813577000</v>
      </c>
      <c r="Q6" s="18" t="s">
        <v>113</v>
      </c>
      <c r="R6" s="19" t="s">
        <v>114</v>
      </c>
      <c r="S6" s="19" t="s">
        <v>115</v>
      </c>
      <c r="T6" s="19" t="s">
        <v>116</v>
      </c>
    </row>
    <row r="7" spans="1:42"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Q7" s="17">
        <f>K7</f>
        <v>0.47399999999999998</v>
      </c>
      <c r="R7" s="20">
        <f>K21</f>
        <v>-0.24340000000000001</v>
      </c>
      <c r="S7" s="20">
        <f>K30</f>
        <v>-0.32829999999999998</v>
      </c>
      <c r="T7" s="20">
        <f>K106/K3</f>
        <v>-7.8438008729534187E-2</v>
      </c>
    </row>
    <row r="8" spans="1:42" ht="19" x14ac:dyDescent="0.25">
      <c r="A8" s="5" t="s">
        <v>5</v>
      </c>
      <c r="B8" s="1">
        <v>13959000</v>
      </c>
      <c r="C8" s="1">
        <v>21824000</v>
      </c>
      <c r="D8" s="1">
        <v>42559000</v>
      </c>
      <c r="E8" s="1">
        <v>77926000</v>
      </c>
      <c r="F8" s="1">
        <v>120739000</v>
      </c>
      <c r="G8" s="1">
        <v>171358000</v>
      </c>
      <c r="H8" s="1">
        <v>391355000</v>
      </c>
      <c r="I8" s="1">
        <v>530548000</v>
      </c>
      <c r="J8" s="1">
        <v>789219000</v>
      </c>
      <c r="K8" s="1">
        <v>1079081000</v>
      </c>
    </row>
    <row r="9" spans="1:42" ht="19" customHeight="1" x14ac:dyDescent="0.25">
      <c r="A9" s="14" t="s">
        <v>95</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Q9" s="18" t="s">
        <v>96</v>
      </c>
      <c r="R9" s="19" t="s">
        <v>97</v>
      </c>
      <c r="S9" s="19" t="s">
        <v>98</v>
      </c>
      <c r="T9" s="19" t="s">
        <v>99</v>
      </c>
      <c r="AH9" s="15"/>
      <c r="AI9" s="15"/>
      <c r="AJ9" s="15"/>
      <c r="AK9" s="15"/>
      <c r="AL9" s="15"/>
    </row>
    <row r="10" spans="1:42"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Q10" s="17">
        <f>K9</f>
        <v>0.28201528308785384</v>
      </c>
      <c r="R10" s="20">
        <f>K13</f>
        <v>0.46139516261181435</v>
      </c>
      <c r="S10" s="20">
        <f>K80</f>
        <v>0.20870177907185519</v>
      </c>
      <c r="T10" s="20">
        <f>K89</f>
        <v>0</v>
      </c>
    </row>
    <row r="11" spans="1:42"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row>
    <row r="12" spans="1:42"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Q12" s="18" t="s">
        <v>117</v>
      </c>
      <c r="R12" s="19" t="s">
        <v>118</v>
      </c>
      <c r="S12" s="19" t="s">
        <v>119</v>
      </c>
      <c r="T12" s="19" t="s">
        <v>120</v>
      </c>
    </row>
    <row r="13" spans="1:42" ht="19" x14ac:dyDescent="0.25">
      <c r="A13" s="14" t="s">
        <v>100</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Q13" s="17">
        <f>K28/K72</f>
        <v>-0.11896391737053419</v>
      </c>
      <c r="R13" s="20">
        <f>K28/K54</f>
        <v>-9.997728485397997E-2</v>
      </c>
      <c r="S13" s="20">
        <f>K22/(K72+K56+K61)</f>
        <v>-0.10226185291681907</v>
      </c>
      <c r="T13" s="21">
        <f>K67/K72</f>
        <v>0.18990946337745412</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v>174358000</v>
      </c>
    </row>
    <row r="15" spans="1:42"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Q15" s="18" t="s">
        <v>121</v>
      </c>
      <c r="R15" s="19" t="s">
        <v>122</v>
      </c>
      <c r="S15" s="19" t="s">
        <v>123</v>
      </c>
      <c r="T15" s="19" t="s">
        <v>124</v>
      </c>
    </row>
    <row r="16" spans="1:42"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Q16" s="31">
        <f>(K35+J35+I35+H35+G35)/5</f>
        <v>0.15582766145973298</v>
      </c>
      <c r="R16" s="32">
        <f>S101/K3</f>
        <v>2.9738252488486983</v>
      </c>
      <c r="S16" s="32">
        <f>S101/K28</f>
        <v>-9.0585163337035137</v>
      </c>
      <c r="T16" s="33">
        <f>S101/K106</f>
        <v>-37.913064049125545</v>
      </c>
    </row>
    <row r="17" spans="1:47" ht="19" x14ac:dyDescent="0.25">
      <c r="A17" s="5" t="s">
        <v>12</v>
      </c>
      <c r="B17" s="1" t="s">
        <v>92</v>
      </c>
      <c r="C17" s="1" t="s">
        <v>92</v>
      </c>
      <c r="D17" s="1" t="s">
        <v>92</v>
      </c>
      <c r="E17" s="1" t="s">
        <v>92</v>
      </c>
      <c r="F17" s="1" t="s">
        <v>92</v>
      </c>
      <c r="G17" s="1" t="s">
        <v>92</v>
      </c>
      <c r="H17" s="1" t="s">
        <v>92</v>
      </c>
      <c r="I17" s="1" t="s">
        <v>92</v>
      </c>
      <c r="J17" s="1" t="s">
        <v>92</v>
      </c>
      <c r="K17" s="1">
        <v>0</v>
      </c>
    </row>
    <row r="18" spans="1:47" ht="20" x14ac:dyDescent="0.25">
      <c r="A18" s="5" t="s">
        <v>13</v>
      </c>
      <c r="B18" s="1">
        <v>610000</v>
      </c>
      <c r="C18" s="1">
        <v>1756000</v>
      </c>
      <c r="D18" s="1">
        <v>4226000</v>
      </c>
      <c r="E18" s="1">
        <v>8315000</v>
      </c>
      <c r="F18" s="1">
        <v>18764000</v>
      </c>
      <c r="G18" s="1">
        <v>26095000</v>
      </c>
      <c r="H18" s="1">
        <v>133623000</v>
      </c>
      <c r="I18" s="1">
        <v>149660000</v>
      </c>
      <c r="J18" s="1">
        <v>258378000</v>
      </c>
      <c r="K18" s="1">
        <v>312292000</v>
      </c>
      <c r="Q18" s="18" t="s">
        <v>125</v>
      </c>
    </row>
    <row r="19" spans="1:47"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Q19" s="34">
        <f>K40-K56-K61</f>
        <v>2927624000</v>
      </c>
    </row>
    <row r="20" spans="1:47" ht="19" customHeight="1" x14ac:dyDescent="0.25">
      <c r="A20" s="14" t="s">
        <v>101</v>
      </c>
      <c r="B20" s="1"/>
      <c r="C20" s="15">
        <f>(C19/B19)-1</f>
        <v>-4.7820454199055007E-2</v>
      </c>
      <c r="D20" s="15">
        <f>(D19/C19)-1</f>
        <v>0.24678858697827044</v>
      </c>
      <c r="E20" s="15">
        <f>(E19/D19)-1</f>
        <v>4.9011426370522582E-2</v>
      </c>
      <c r="F20" s="15">
        <f t="shared" ref="F20:K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5"/>
      <c r="M20" s="15"/>
      <c r="N20" s="15"/>
      <c r="O20" s="15"/>
      <c r="P20" s="15"/>
      <c r="Q20" s="15"/>
      <c r="R20" s="15"/>
      <c r="S20" s="15"/>
      <c r="T20" s="15"/>
      <c r="AH20" s="15"/>
      <c r="AI20" s="15"/>
      <c r="AJ20" s="15"/>
      <c r="AK20" s="15"/>
      <c r="AL20" s="15"/>
      <c r="AT20" s="15"/>
      <c r="AU20" s="15"/>
    </row>
    <row r="21" spans="1:47" ht="19"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row>
    <row r="22" spans="1:47"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row>
    <row r="23" spans="1:47"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row>
    <row r="24" spans="1:47" ht="19" x14ac:dyDescent="0.25">
      <c r="A24" s="5" t="s">
        <v>18</v>
      </c>
      <c r="B24" s="1">
        <v>-4000</v>
      </c>
      <c r="C24" s="1">
        <v>-62000</v>
      </c>
      <c r="D24" s="1">
        <v>11000</v>
      </c>
      <c r="E24" s="1">
        <v>317000</v>
      </c>
      <c r="F24" s="1">
        <v>3071000</v>
      </c>
      <c r="G24" s="1">
        <v>-5923000</v>
      </c>
      <c r="H24" s="1">
        <v>7569000</v>
      </c>
      <c r="I24" s="1">
        <v>-11525000</v>
      </c>
      <c r="J24" s="1">
        <v>-45345000</v>
      </c>
      <c r="K24" s="1">
        <v>-38324000</v>
      </c>
    </row>
    <row r="25" spans="1:47"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row>
    <row r="26" spans="1:47"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row>
    <row r="27" spans="1:47" ht="19" x14ac:dyDescent="0.25">
      <c r="A27" s="5" t="s">
        <v>21</v>
      </c>
      <c r="B27" s="1" t="s">
        <v>92</v>
      </c>
      <c r="C27" s="1">
        <v>13000</v>
      </c>
      <c r="D27" s="1">
        <v>122000</v>
      </c>
      <c r="E27" s="1">
        <v>326000</v>
      </c>
      <c r="F27" s="1">
        <v>705000</v>
      </c>
      <c r="G27" s="1">
        <v>791000</v>
      </c>
      <c r="H27" s="1">
        <v>-55153000</v>
      </c>
      <c r="I27" s="1">
        <v>-13447000</v>
      </c>
      <c r="J27" s="1">
        <v>-11029000</v>
      </c>
      <c r="K27" s="1">
        <v>12513000</v>
      </c>
    </row>
    <row r="28" spans="1:47"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row>
    <row r="29" spans="1:47" ht="20" customHeight="1" thickTop="1" x14ac:dyDescent="0.25">
      <c r="A29" s="14" t="s">
        <v>102</v>
      </c>
      <c r="B29" s="1"/>
      <c r="C29" s="15">
        <f>(C28/B28)-1</f>
        <v>-3.5748864228792865E-3</v>
      </c>
      <c r="D29" s="15">
        <f>(D28/C28)-1</f>
        <v>0.32685551984453243</v>
      </c>
      <c r="E29" s="15">
        <f>(E28/D28)-1</f>
        <v>0.16392519152771512</v>
      </c>
      <c r="F29" s="15">
        <f t="shared" ref="F29:K29" si="4">(F28/E28)-1</f>
        <v>0.5416706998354468</v>
      </c>
      <c r="G29" s="15">
        <f t="shared" si="4"/>
        <v>0.91418660136874497</v>
      </c>
      <c r="H29" s="15">
        <f t="shared" si="4"/>
        <v>1.5179624269161698</v>
      </c>
      <c r="I29" s="15">
        <f t="shared" si="4"/>
        <v>0.59895200659148129</v>
      </c>
      <c r="J29" s="15">
        <f t="shared" si="4"/>
        <v>0.9347059650209073</v>
      </c>
      <c r="K29" s="15">
        <f t="shared" si="4"/>
        <v>0.32239709443099263</v>
      </c>
      <c r="L29" s="15"/>
      <c r="M29" s="15"/>
      <c r="N29" s="15"/>
      <c r="O29" s="15"/>
      <c r="P29" s="15"/>
      <c r="Q29" s="15"/>
      <c r="R29" s="15"/>
      <c r="S29" s="15"/>
      <c r="T29" s="15"/>
      <c r="AH29" s="15"/>
      <c r="AI29" s="15"/>
      <c r="AJ29" s="15"/>
      <c r="AK29" s="15"/>
      <c r="AL29" s="15"/>
      <c r="AT29" s="15"/>
      <c r="AU29" s="15"/>
    </row>
    <row r="30" spans="1:47"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row>
    <row r="31" spans="1:47" ht="19" x14ac:dyDescent="0.25">
      <c r="A31" s="5" t="s">
        <v>24</v>
      </c>
      <c r="B31" s="12">
        <v>-0.45</v>
      </c>
      <c r="C31" s="12">
        <v>-0.37</v>
      </c>
      <c r="D31" s="12">
        <v>-0.54</v>
      </c>
      <c r="E31" s="12">
        <v>-0.78</v>
      </c>
      <c r="F31" s="12">
        <v>-0.7</v>
      </c>
      <c r="G31" s="12">
        <v>-1.26</v>
      </c>
      <c r="H31" s="12">
        <v>-2.36</v>
      </c>
      <c r="I31" s="12">
        <v>-3.35</v>
      </c>
      <c r="J31" s="12">
        <v>-6.47</v>
      </c>
      <c r="K31" s="12">
        <v>-6.86</v>
      </c>
    </row>
    <row r="32" spans="1:47" ht="19" x14ac:dyDescent="0.25">
      <c r="A32" s="5" t="s">
        <v>25</v>
      </c>
      <c r="B32" s="12">
        <v>-0.45</v>
      </c>
      <c r="C32" s="12">
        <v>-0.37</v>
      </c>
      <c r="D32" s="12">
        <v>-0.54</v>
      </c>
      <c r="E32" s="12">
        <v>-0.78</v>
      </c>
      <c r="F32" s="12">
        <v>-0.7</v>
      </c>
      <c r="G32" s="12">
        <v>-1.26</v>
      </c>
      <c r="H32" s="12">
        <v>-2.36</v>
      </c>
      <c r="I32" s="12">
        <v>-3.35</v>
      </c>
      <c r="J32" s="12">
        <v>-6.47</v>
      </c>
      <c r="K32" s="12">
        <v>-6.86</v>
      </c>
    </row>
    <row r="33" spans="1:38" ht="19" x14ac:dyDescent="0.25">
      <c r="A33" s="5" t="s">
        <v>26</v>
      </c>
      <c r="B33" s="1">
        <v>59398525</v>
      </c>
      <c r="C33" s="1">
        <v>71991639</v>
      </c>
      <c r="D33" s="1">
        <v>72254967</v>
      </c>
      <c r="E33" s="1">
        <v>53116675</v>
      </c>
      <c r="F33" s="1">
        <v>91224607</v>
      </c>
      <c r="G33" s="1">
        <v>97130339</v>
      </c>
      <c r="H33" s="1">
        <v>130083046</v>
      </c>
      <c r="I33" s="1">
        <v>146708663</v>
      </c>
      <c r="J33" s="1">
        <v>146708663</v>
      </c>
      <c r="K33" s="1">
        <v>182994038</v>
      </c>
    </row>
    <row r="34" spans="1:38" ht="19" x14ac:dyDescent="0.25">
      <c r="A34" s="5" t="s">
        <v>27</v>
      </c>
      <c r="B34" s="1">
        <v>59398525</v>
      </c>
      <c r="C34" s="1">
        <v>71991639</v>
      </c>
      <c r="D34" s="1">
        <v>72254967</v>
      </c>
      <c r="E34" s="1">
        <v>53116675</v>
      </c>
      <c r="F34" s="1">
        <v>91224607</v>
      </c>
      <c r="G34" s="1">
        <v>97130339</v>
      </c>
      <c r="H34" s="1">
        <v>130083046</v>
      </c>
      <c r="I34" s="1">
        <v>146708663</v>
      </c>
      <c r="J34" s="1">
        <v>146708663</v>
      </c>
      <c r="K34" s="1">
        <v>182994038</v>
      </c>
    </row>
    <row r="35" spans="1:38" ht="20" customHeight="1" x14ac:dyDescent="0.25">
      <c r="A35" s="14" t="s">
        <v>103</v>
      </c>
      <c r="B35" s="1"/>
      <c r="C35" s="22">
        <f>(C34-B34)/B34</f>
        <v>0.21201055076704345</v>
      </c>
      <c r="D35" s="22">
        <f t="shared" ref="D35:K35" si="5">(D34-C34)/C34</f>
        <v>3.6577580904915918E-3</v>
      </c>
      <c r="E35" s="22">
        <f t="shared" si="5"/>
        <v>-0.26487164543303993</v>
      </c>
      <c r="F35" s="22">
        <f t="shared" si="5"/>
        <v>0.71743820561057337</v>
      </c>
      <c r="G35" s="22">
        <f t="shared" si="5"/>
        <v>6.4738366041960593E-2</v>
      </c>
      <c r="H35" s="22">
        <f t="shared" si="5"/>
        <v>0.33926276114407466</v>
      </c>
      <c r="I35" s="22">
        <f t="shared" si="5"/>
        <v>0.12780771600320615</v>
      </c>
      <c r="J35" s="22">
        <f t="shared" si="5"/>
        <v>0</v>
      </c>
      <c r="K35" s="22">
        <f t="shared" si="5"/>
        <v>0.24732946410942344</v>
      </c>
      <c r="L35" s="22"/>
      <c r="M35" s="22"/>
      <c r="N35" s="22"/>
      <c r="O35" s="22"/>
      <c r="P35" s="22"/>
      <c r="Q35" s="22"/>
      <c r="R35" s="22"/>
      <c r="S35" s="22"/>
      <c r="T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row>
    <row r="38" spans="1:38" ht="19" x14ac:dyDescent="0.25">
      <c r="A38" s="5" t="s">
        <v>30</v>
      </c>
      <c r="B38" s="1" t="s">
        <v>92</v>
      </c>
      <c r="C38" s="1">
        <v>32627000</v>
      </c>
      <c r="D38" s="1">
        <v>108835000</v>
      </c>
      <c r="E38" s="1">
        <v>305665000</v>
      </c>
      <c r="F38" s="1">
        <v>115286000</v>
      </c>
      <c r="G38" s="1">
        <v>487215000</v>
      </c>
      <c r="H38" s="1">
        <v>253660000</v>
      </c>
      <c r="I38" s="1">
        <v>933885000</v>
      </c>
      <c r="J38" s="1">
        <v>1479452000</v>
      </c>
      <c r="K38" s="1">
        <v>651752000</v>
      </c>
    </row>
    <row r="39" spans="1:38" ht="19" x14ac:dyDescent="0.25">
      <c r="A39" s="5" t="s">
        <v>31</v>
      </c>
      <c r="B39" s="1" t="s">
        <v>92</v>
      </c>
      <c r="C39" s="1" t="s">
        <v>92</v>
      </c>
      <c r="D39" s="1" t="s">
        <v>92</v>
      </c>
      <c r="E39" s="1" t="s">
        <v>92</v>
      </c>
      <c r="F39" s="1">
        <v>175587000</v>
      </c>
      <c r="G39" s="1">
        <v>261128000</v>
      </c>
      <c r="H39" s="1">
        <v>1599033000</v>
      </c>
      <c r="I39" s="1">
        <v>2105906000</v>
      </c>
      <c r="J39" s="1">
        <v>3878430000</v>
      </c>
      <c r="K39" s="1">
        <v>3503317000</v>
      </c>
    </row>
    <row r="40" spans="1:38" ht="19" x14ac:dyDescent="0.25">
      <c r="A40" s="5" t="s">
        <v>32</v>
      </c>
      <c r="B40" s="1" t="s">
        <v>92</v>
      </c>
      <c r="C40" s="1">
        <v>32627000</v>
      </c>
      <c r="D40" s="1">
        <v>108835000</v>
      </c>
      <c r="E40" s="1">
        <v>305665000</v>
      </c>
      <c r="F40" s="1">
        <v>290873000</v>
      </c>
      <c r="G40" s="1">
        <v>748343000</v>
      </c>
      <c r="H40" s="1">
        <v>1852693000</v>
      </c>
      <c r="I40" s="1">
        <v>3039791000</v>
      </c>
      <c r="J40" s="1">
        <v>5357882000</v>
      </c>
      <c r="K40" s="1">
        <v>4155069000</v>
      </c>
    </row>
    <row r="41" spans="1:38" ht="19" x14ac:dyDescent="0.25">
      <c r="A41" s="5" t="s">
        <v>33</v>
      </c>
      <c r="B41" s="1" t="s">
        <v>92</v>
      </c>
      <c r="C41" s="1">
        <v>9264000</v>
      </c>
      <c r="D41" s="1">
        <v>19094000</v>
      </c>
      <c r="E41" s="1">
        <v>26203000</v>
      </c>
      <c r="F41" s="1">
        <v>43113000</v>
      </c>
      <c r="G41" s="1">
        <v>97712000</v>
      </c>
      <c r="H41" s="1">
        <v>154067000</v>
      </c>
      <c r="I41" s="1">
        <v>251167000</v>
      </c>
      <c r="J41" s="1">
        <v>388215000</v>
      </c>
      <c r="K41" s="1">
        <v>547507000</v>
      </c>
    </row>
    <row r="42" spans="1:38" ht="19" x14ac:dyDescent="0.25">
      <c r="A42" s="5" t="s">
        <v>34</v>
      </c>
      <c r="B42" s="1" t="s">
        <v>92</v>
      </c>
      <c r="C42" s="1" t="s">
        <v>92</v>
      </c>
      <c r="D42" s="1" t="s">
        <v>92</v>
      </c>
      <c r="E42" s="1" t="s">
        <v>92</v>
      </c>
      <c r="F42" s="1" t="s">
        <v>92</v>
      </c>
      <c r="G42" s="1" t="s">
        <v>92</v>
      </c>
      <c r="H42" s="1" t="s">
        <v>92</v>
      </c>
      <c r="I42" s="1" t="s">
        <v>92</v>
      </c>
      <c r="J42" s="1" t="s">
        <v>92</v>
      </c>
      <c r="K42" s="1" t="s">
        <v>92</v>
      </c>
    </row>
    <row r="43" spans="1:38" ht="19" x14ac:dyDescent="0.25">
      <c r="A43" s="5" t="s">
        <v>35</v>
      </c>
      <c r="B43" s="1" t="s">
        <v>92</v>
      </c>
      <c r="C43" s="1">
        <v>4458000</v>
      </c>
      <c r="D43" s="1">
        <v>8546000</v>
      </c>
      <c r="E43" s="1">
        <v>21512000</v>
      </c>
      <c r="F43" s="1">
        <v>19279000</v>
      </c>
      <c r="G43" s="1">
        <v>26893000</v>
      </c>
      <c r="H43" s="1">
        <v>54571000</v>
      </c>
      <c r="I43" s="1">
        <v>81377000</v>
      </c>
      <c r="J43" s="1">
        <v>186131000</v>
      </c>
      <c r="K43" s="1">
        <v>281510000</v>
      </c>
    </row>
    <row r="44" spans="1:38" ht="19" x14ac:dyDescent="0.25">
      <c r="A44" s="6" t="s">
        <v>36</v>
      </c>
      <c r="B44" s="10" t="s">
        <v>92</v>
      </c>
      <c r="C44" s="10">
        <v>46349000</v>
      </c>
      <c r="D44" s="10">
        <v>136475000</v>
      </c>
      <c r="E44" s="10">
        <v>353380000</v>
      </c>
      <c r="F44" s="10">
        <v>353265000</v>
      </c>
      <c r="G44" s="10">
        <v>872948000</v>
      </c>
      <c r="H44" s="10">
        <v>2061331000</v>
      </c>
      <c r="I44" s="10">
        <v>3372335000</v>
      </c>
      <c r="J44" s="10">
        <v>5932228000</v>
      </c>
      <c r="K44" s="10">
        <v>4984086000</v>
      </c>
    </row>
    <row r="45" spans="1:38" ht="19" x14ac:dyDescent="0.25">
      <c r="A45" s="5" t="s">
        <v>37</v>
      </c>
      <c r="B45" s="1" t="s">
        <v>92</v>
      </c>
      <c r="C45" s="1">
        <v>6751000</v>
      </c>
      <c r="D45" s="1">
        <v>14058000</v>
      </c>
      <c r="E45" s="1">
        <v>37552000</v>
      </c>
      <c r="F45" s="1">
        <v>50541000</v>
      </c>
      <c r="G45" s="1">
        <v>63534000</v>
      </c>
      <c r="H45" s="1">
        <v>297997000</v>
      </c>
      <c r="I45" s="1">
        <v>441849000</v>
      </c>
      <c r="J45" s="1">
        <v>489900000</v>
      </c>
      <c r="K45" s="1">
        <v>385320000</v>
      </c>
    </row>
    <row r="46" spans="1:38" ht="19" x14ac:dyDescent="0.25">
      <c r="A46" s="5" t="s">
        <v>38</v>
      </c>
      <c r="B46" s="1" t="s">
        <v>92</v>
      </c>
      <c r="C46" s="1" t="s">
        <v>92</v>
      </c>
      <c r="D46" s="1">
        <v>3165000</v>
      </c>
      <c r="E46" s="1">
        <v>3565000</v>
      </c>
      <c r="F46" s="1">
        <v>17851000</v>
      </c>
      <c r="G46" s="1">
        <v>38165000</v>
      </c>
      <c r="H46" s="1">
        <v>2296784000</v>
      </c>
      <c r="I46" s="1">
        <v>4595394000</v>
      </c>
      <c r="J46" s="1">
        <v>5263166000</v>
      </c>
      <c r="K46" s="1">
        <v>5284153000</v>
      </c>
    </row>
    <row r="47" spans="1:38" ht="19" x14ac:dyDescent="0.25">
      <c r="A47" s="5" t="s">
        <v>39</v>
      </c>
      <c r="B47" s="1" t="s">
        <v>92</v>
      </c>
      <c r="C47" s="1">
        <v>510000</v>
      </c>
      <c r="D47" s="1">
        <v>2292000</v>
      </c>
      <c r="E47" s="1">
        <v>10268000</v>
      </c>
      <c r="F47" s="1">
        <v>20064000</v>
      </c>
      <c r="G47" s="1">
        <v>27558000</v>
      </c>
      <c r="H47" s="1">
        <v>460849000</v>
      </c>
      <c r="I47" s="1">
        <v>966573000</v>
      </c>
      <c r="J47" s="1">
        <v>1050012000</v>
      </c>
      <c r="K47" s="1">
        <v>849935000</v>
      </c>
    </row>
    <row r="48" spans="1:38" ht="19" x14ac:dyDescent="0.25">
      <c r="A48" s="5" t="s">
        <v>40</v>
      </c>
      <c r="B48" s="1" t="s">
        <v>92</v>
      </c>
      <c r="C48" s="1">
        <v>510000</v>
      </c>
      <c r="D48" s="1">
        <v>5457000</v>
      </c>
      <c r="E48" s="1">
        <v>13833000</v>
      </c>
      <c r="F48" s="1">
        <v>37915000</v>
      </c>
      <c r="G48" s="1">
        <v>65723000</v>
      </c>
      <c r="H48" s="1">
        <v>2757633000</v>
      </c>
      <c r="I48" s="1">
        <v>5561967000</v>
      </c>
      <c r="J48" s="1">
        <v>6313178000</v>
      </c>
      <c r="K48" s="1">
        <v>6134088000</v>
      </c>
    </row>
    <row r="49" spans="1:11" ht="19" x14ac:dyDescent="0.25">
      <c r="A49" s="5" t="s">
        <v>41</v>
      </c>
      <c r="B49" s="1" t="s">
        <v>92</v>
      </c>
      <c r="C49" s="1" t="s">
        <v>92</v>
      </c>
      <c r="D49" s="1" t="s">
        <v>92</v>
      </c>
      <c r="E49" s="1" t="s">
        <v>92</v>
      </c>
      <c r="F49" s="1" t="s">
        <v>92</v>
      </c>
      <c r="G49" s="1" t="s">
        <v>92</v>
      </c>
      <c r="H49" s="1" t="s">
        <v>92</v>
      </c>
      <c r="I49" s="1" t="s">
        <v>92</v>
      </c>
      <c r="J49" s="1" t="s">
        <v>92</v>
      </c>
      <c r="K49" s="1" t="s">
        <v>92</v>
      </c>
    </row>
    <row r="50" spans="1:11" ht="19" x14ac:dyDescent="0.25">
      <c r="A50" s="5" t="s">
        <v>42</v>
      </c>
      <c r="B50" s="1" t="s">
        <v>92</v>
      </c>
      <c r="C50" s="1" t="s">
        <v>92</v>
      </c>
      <c r="D50" s="1" t="s">
        <v>92</v>
      </c>
      <c r="E50" s="1" t="s">
        <v>92</v>
      </c>
      <c r="F50" s="1" t="s">
        <v>92</v>
      </c>
      <c r="G50" s="1" t="s">
        <v>92</v>
      </c>
      <c r="H50" s="1" t="s">
        <v>92</v>
      </c>
      <c r="I50" s="1" t="s">
        <v>92</v>
      </c>
      <c r="J50" s="1" t="s">
        <v>92</v>
      </c>
      <c r="K50" s="1" t="s">
        <v>92</v>
      </c>
    </row>
    <row r="51" spans="1:11" ht="19" x14ac:dyDescent="0.25">
      <c r="A51" s="5" t="s">
        <v>43</v>
      </c>
      <c r="B51" s="1" t="s">
        <v>92</v>
      </c>
      <c r="C51" s="1">
        <v>1364000</v>
      </c>
      <c r="D51" s="1">
        <v>1526000</v>
      </c>
      <c r="E51" s="1">
        <v>7929000</v>
      </c>
      <c r="F51" s="1">
        <v>8061000</v>
      </c>
      <c r="G51" s="1">
        <v>26505000</v>
      </c>
      <c r="H51" s="1">
        <v>33555000</v>
      </c>
      <c r="I51" s="1">
        <v>111282000</v>
      </c>
      <c r="J51" s="1">
        <v>263292000</v>
      </c>
      <c r="K51" s="1">
        <v>1060810000</v>
      </c>
    </row>
    <row r="52" spans="1:11" ht="19" x14ac:dyDescent="0.25">
      <c r="A52" s="5" t="s">
        <v>44</v>
      </c>
      <c r="B52" s="1" t="s">
        <v>92</v>
      </c>
      <c r="C52" s="1">
        <v>8625000</v>
      </c>
      <c r="D52" s="1">
        <v>21041000</v>
      </c>
      <c r="E52" s="1">
        <v>59314000</v>
      </c>
      <c r="F52" s="1">
        <v>96517000</v>
      </c>
      <c r="G52" s="1">
        <v>155762000</v>
      </c>
      <c r="H52" s="1">
        <v>3089185000</v>
      </c>
      <c r="I52" s="1">
        <v>6115098000</v>
      </c>
      <c r="J52" s="1">
        <v>7066370000</v>
      </c>
      <c r="K52" s="1">
        <v>7580218000</v>
      </c>
    </row>
    <row r="53" spans="1:11" ht="19" x14ac:dyDescent="0.25">
      <c r="A53" s="5" t="s">
        <v>45</v>
      </c>
      <c r="B53" s="1" t="s">
        <v>92</v>
      </c>
      <c r="C53" s="1" t="s">
        <v>92</v>
      </c>
      <c r="D53" s="1" t="s">
        <v>92</v>
      </c>
      <c r="E53" s="1" t="s">
        <v>92</v>
      </c>
      <c r="F53" s="1" t="s">
        <v>92</v>
      </c>
      <c r="G53" s="1" t="s">
        <v>92</v>
      </c>
      <c r="H53" s="1" t="s">
        <v>92</v>
      </c>
      <c r="I53" s="1" t="s">
        <v>92</v>
      </c>
      <c r="J53" s="1" t="s">
        <v>92</v>
      </c>
      <c r="K53" s="1" t="s">
        <v>92</v>
      </c>
    </row>
    <row r="54" spans="1:11" ht="20" thickBot="1" x14ac:dyDescent="0.3">
      <c r="A54" s="7" t="s">
        <v>46</v>
      </c>
      <c r="B54" s="11" t="s">
        <v>92</v>
      </c>
      <c r="C54" s="11">
        <v>54974000</v>
      </c>
      <c r="D54" s="11">
        <v>157516000</v>
      </c>
      <c r="E54" s="11">
        <v>412694000</v>
      </c>
      <c r="F54" s="11">
        <v>449782000</v>
      </c>
      <c r="G54" s="11">
        <v>1028710000</v>
      </c>
      <c r="H54" s="11">
        <v>5150516000</v>
      </c>
      <c r="I54" s="11">
        <v>9487433000</v>
      </c>
      <c r="J54" s="11">
        <v>12998598000</v>
      </c>
      <c r="K54" s="11">
        <v>12564304000</v>
      </c>
    </row>
    <row r="55" spans="1:11" ht="20" thickTop="1" x14ac:dyDescent="0.25">
      <c r="A55" s="5" t="s">
        <v>47</v>
      </c>
      <c r="B55" s="1" t="s">
        <v>92</v>
      </c>
      <c r="C55" s="1">
        <v>1227000</v>
      </c>
      <c r="D55" s="1">
        <v>2299000</v>
      </c>
      <c r="E55" s="1">
        <v>4174000</v>
      </c>
      <c r="F55" s="1">
        <v>11116000</v>
      </c>
      <c r="G55" s="1">
        <v>18495000</v>
      </c>
      <c r="H55" s="1">
        <v>39099000</v>
      </c>
      <c r="I55" s="1">
        <v>60042000</v>
      </c>
      <c r="J55" s="1">
        <v>93333000</v>
      </c>
      <c r="K55" s="1">
        <v>124605000</v>
      </c>
    </row>
    <row r="56" spans="1:11" ht="19" x14ac:dyDescent="0.25">
      <c r="A56" s="5" t="s">
        <v>48</v>
      </c>
      <c r="B56" s="1" t="s">
        <v>92</v>
      </c>
      <c r="C56" s="1" t="s">
        <v>92</v>
      </c>
      <c r="D56" s="1" t="s">
        <v>92</v>
      </c>
      <c r="E56" s="1" t="s">
        <v>92</v>
      </c>
      <c r="F56" s="1" t="s">
        <v>92</v>
      </c>
      <c r="G56" s="1" t="s">
        <v>92</v>
      </c>
      <c r="H56" s="1">
        <v>34080000</v>
      </c>
      <c r="I56" s="1">
        <v>57400000</v>
      </c>
      <c r="J56" s="1">
        <v>64695000</v>
      </c>
      <c r="K56" s="1">
        <v>54222000</v>
      </c>
    </row>
    <row r="57" spans="1:11" ht="19" x14ac:dyDescent="0.25">
      <c r="A57" s="5" t="s">
        <v>49</v>
      </c>
      <c r="B57" s="1" t="s">
        <v>92</v>
      </c>
      <c r="C57" s="1">
        <v>10312000</v>
      </c>
      <c r="D57" s="1">
        <v>17634000</v>
      </c>
      <c r="E57" s="1">
        <v>28795000</v>
      </c>
      <c r="F57" s="1">
        <v>20877000</v>
      </c>
      <c r="G57" s="1">
        <v>25848000</v>
      </c>
      <c r="H57" s="1">
        <v>33430000</v>
      </c>
      <c r="I57" s="1">
        <v>48390000</v>
      </c>
      <c r="J57" s="1">
        <v>61975000</v>
      </c>
      <c r="K57" s="1" t="s">
        <v>92</v>
      </c>
    </row>
    <row r="58" spans="1:11" ht="19" x14ac:dyDescent="0.25">
      <c r="A58" s="5" t="s">
        <v>50</v>
      </c>
      <c r="B58" s="1" t="s">
        <v>92</v>
      </c>
      <c r="C58" s="1">
        <v>4173000</v>
      </c>
      <c r="D58" s="1">
        <v>6146000</v>
      </c>
      <c r="E58" s="1">
        <v>10222000</v>
      </c>
      <c r="F58" s="1">
        <v>13797000</v>
      </c>
      <c r="G58" s="1">
        <v>19557000</v>
      </c>
      <c r="H58" s="1">
        <v>26362000</v>
      </c>
      <c r="I58" s="1">
        <v>87031000</v>
      </c>
      <c r="J58" s="1">
        <v>140389000</v>
      </c>
      <c r="K58" s="1">
        <v>139110000</v>
      </c>
    </row>
    <row r="59" spans="1:11" ht="19" x14ac:dyDescent="0.25">
      <c r="A59" s="5" t="s">
        <v>51</v>
      </c>
      <c r="B59" s="1" t="s">
        <v>92</v>
      </c>
      <c r="C59" s="1">
        <v>7486000</v>
      </c>
      <c r="D59" s="1">
        <v>14364000</v>
      </c>
      <c r="E59" s="1">
        <v>30513000</v>
      </c>
      <c r="F59" s="1">
        <v>32737000</v>
      </c>
      <c r="G59" s="1">
        <v>73910000</v>
      </c>
      <c r="H59" s="1">
        <v>114251000</v>
      </c>
      <c r="I59" s="1">
        <v>195443000</v>
      </c>
      <c r="J59" s="1">
        <v>343158000</v>
      </c>
      <c r="K59" s="1">
        <v>490221000</v>
      </c>
    </row>
    <row r="60" spans="1:11" ht="19" x14ac:dyDescent="0.25">
      <c r="A60" s="6" t="s">
        <v>52</v>
      </c>
      <c r="B60" s="10" t="s">
        <v>92</v>
      </c>
      <c r="C60" s="10">
        <v>23198000</v>
      </c>
      <c r="D60" s="10">
        <v>40443000</v>
      </c>
      <c r="E60" s="10">
        <v>73704000</v>
      </c>
      <c r="F60" s="10">
        <v>78527000</v>
      </c>
      <c r="G60" s="10">
        <v>137810000</v>
      </c>
      <c r="H60" s="10">
        <v>247222000</v>
      </c>
      <c r="I60" s="10">
        <v>448306000</v>
      </c>
      <c r="J60" s="10">
        <v>703550000</v>
      </c>
      <c r="K60" s="10">
        <v>808158000</v>
      </c>
    </row>
    <row r="61" spans="1:11" ht="19" x14ac:dyDescent="0.25">
      <c r="A61" s="5" t="s">
        <v>53</v>
      </c>
      <c r="B61" s="1" t="s">
        <v>92</v>
      </c>
      <c r="C61" s="1" t="s">
        <v>92</v>
      </c>
      <c r="D61" s="1" t="s">
        <v>92</v>
      </c>
      <c r="E61" s="1" t="s">
        <v>92</v>
      </c>
      <c r="F61" s="1" t="s">
        <v>92</v>
      </c>
      <c r="G61" s="1">
        <v>434496000</v>
      </c>
      <c r="H61" s="1">
        <v>458190000</v>
      </c>
      <c r="I61" s="1">
        <v>549829000</v>
      </c>
      <c r="J61" s="1">
        <v>1222292000</v>
      </c>
      <c r="K61" s="1">
        <v>1173223000</v>
      </c>
    </row>
    <row r="62" spans="1:11" ht="19" x14ac:dyDescent="0.25">
      <c r="A62" s="5" t="s">
        <v>50</v>
      </c>
      <c r="B62" s="1" t="s">
        <v>92</v>
      </c>
      <c r="C62" s="1" t="s">
        <v>92</v>
      </c>
      <c r="D62" s="1" t="s">
        <v>92</v>
      </c>
      <c r="E62" s="1" t="s">
        <v>92</v>
      </c>
      <c r="F62" s="1" t="s">
        <v>92</v>
      </c>
      <c r="G62" s="1" t="s">
        <v>92</v>
      </c>
      <c r="H62" s="1" t="s">
        <v>92</v>
      </c>
      <c r="I62" s="1" t="s">
        <v>92</v>
      </c>
      <c r="J62" s="1" t="s">
        <v>92</v>
      </c>
      <c r="K62" s="1" t="s">
        <v>92</v>
      </c>
    </row>
    <row r="63" spans="1:11" ht="19" x14ac:dyDescent="0.25">
      <c r="A63" s="5" t="s">
        <v>54</v>
      </c>
      <c r="B63" s="1" t="s">
        <v>92</v>
      </c>
      <c r="C63" s="1" t="s">
        <v>92</v>
      </c>
      <c r="D63" s="1" t="s">
        <v>92</v>
      </c>
      <c r="E63" s="1" t="s">
        <v>92</v>
      </c>
      <c r="F63" s="1">
        <v>2452000</v>
      </c>
      <c r="G63" s="1">
        <v>5181000</v>
      </c>
      <c r="H63" s="1">
        <v>7535000</v>
      </c>
      <c r="I63" s="1">
        <v>13684000</v>
      </c>
      <c r="J63" s="1" t="s">
        <v>92</v>
      </c>
      <c r="K63" s="1" t="s">
        <v>92</v>
      </c>
    </row>
    <row r="64" spans="1:11" ht="19" x14ac:dyDescent="0.25">
      <c r="A64" s="5" t="s">
        <v>55</v>
      </c>
      <c r="B64" s="1" t="s">
        <v>92</v>
      </c>
      <c r="C64" s="1">
        <v>582000</v>
      </c>
      <c r="D64" s="1">
        <v>448000</v>
      </c>
      <c r="E64" s="1">
        <v>9543000</v>
      </c>
      <c r="F64" s="1">
        <v>8957000</v>
      </c>
      <c r="G64" s="1">
        <v>12988000</v>
      </c>
      <c r="H64" s="1">
        <v>158158000</v>
      </c>
      <c r="I64" s="1">
        <v>22949000</v>
      </c>
      <c r="J64" s="1">
        <v>41290000</v>
      </c>
      <c r="K64" s="1">
        <v>23881000</v>
      </c>
    </row>
    <row r="65" spans="1:38" ht="19" x14ac:dyDescent="0.25">
      <c r="A65" s="5" t="s">
        <v>56</v>
      </c>
      <c r="B65" s="1" t="s">
        <v>92</v>
      </c>
      <c r="C65" s="1">
        <v>582000</v>
      </c>
      <c r="D65" s="1">
        <v>448000</v>
      </c>
      <c r="E65" s="1">
        <v>9543000</v>
      </c>
      <c r="F65" s="1">
        <v>11409000</v>
      </c>
      <c r="G65" s="1">
        <v>452665000</v>
      </c>
      <c r="H65" s="1">
        <v>623883000</v>
      </c>
      <c r="I65" s="1">
        <v>586462000</v>
      </c>
      <c r="J65" s="1">
        <v>1263582000</v>
      </c>
      <c r="K65" s="1">
        <v>1197104000</v>
      </c>
    </row>
    <row r="66" spans="1:38" ht="19" x14ac:dyDescent="0.25">
      <c r="A66" s="5" t="s">
        <v>57</v>
      </c>
      <c r="B66" s="1" t="s">
        <v>92</v>
      </c>
      <c r="C66" s="1" t="s">
        <v>92</v>
      </c>
      <c r="D66" s="1" t="s">
        <v>92</v>
      </c>
      <c r="E66" s="1" t="s">
        <v>92</v>
      </c>
      <c r="F66" s="1" t="s">
        <v>92</v>
      </c>
      <c r="G66" s="1" t="s">
        <v>92</v>
      </c>
      <c r="H66" s="1" t="s">
        <v>92</v>
      </c>
      <c r="I66" s="1" t="s">
        <v>92</v>
      </c>
      <c r="J66" s="1" t="s">
        <v>92</v>
      </c>
      <c r="K66" s="1" t="s">
        <v>92</v>
      </c>
    </row>
    <row r="67" spans="1:38" ht="19" x14ac:dyDescent="0.25">
      <c r="A67" s="6" t="s">
        <v>58</v>
      </c>
      <c r="B67" s="10" t="s">
        <v>92</v>
      </c>
      <c r="C67" s="10">
        <v>23780000</v>
      </c>
      <c r="D67" s="10">
        <v>40891000</v>
      </c>
      <c r="E67" s="10">
        <v>83247000</v>
      </c>
      <c r="F67" s="10">
        <v>89936000</v>
      </c>
      <c r="G67" s="10">
        <v>590475000</v>
      </c>
      <c r="H67" s="10">
        <v>871105000</v>
      </c>
      <c r="I67" s="10">
        <v>1034768000</v>
      </c>
      <c r="J67" s="10">
        <v>1967132000</v>
      </c>
      <c r="K67" s="10">
        <v>2005262000</v>
      </c>
    </row>
    <row r="68" spans="1:38" ht="19" x14ac:dyDescent="0.25">
      <c r="A68" s="5" t="s">
        <v>59</v>
      </c>
      <c r="B68" s="1" t="s">
        <v>92</v>
      </c>
      <c r="C68" s="1">
        <v>17000</v>
      </c>
      <c r="D68" s="1">
        <v>17000</v>
      </c>
      <c r="E68" s="1">
        <v>87000</v>
      </c>
      <c r="F68" s="1">
        <v>94000</v>
      </c>
      <c r="G68" s="1">
        <v>100000</v>
      </c>
      <c r="H68" s="1">
        <v>138000</v>
      </c>
      <c r="I68" s="1">
        <v>164000</v>
      </c>
      <c r="J68" s="1">
        <v>180000</v>
      </c>
      <c r="K68" s="1">
        <v>186000</v>
      </c>
    </row>
    <row r="69" spans="1:38" ht="19" x14ac:dyDescent="0.25">
      <c r="A69" s="5" t="s">
        <v>60</v>
      </c>
      <c r="B69" s="1" t="s">
        <v>92</v>
      </c>
      <c r="C69" s="1">
        <v>-89434000</v>
      </c>
      <c r="D69" s="1">
        <v>-145406000</v>
      </c>
      <c r="E69" s="1">
        <v>-186730000</v>
      </c>
      <c r="F69" s="1">
        <v>-250438000</v>
      </c>
      <c r="G69" s="1">
        <v>-371674000</v>
      </c>
      <c r="H69" s="1">
        <v>-678812000</v>
      </c>
      <c r="I69" s="1">
        <v>-1169791000</v>
      </c>
      <c r="J69" s="1">
        <v>-2119691000</v>
      </c>
      <c r="K69" s="1">
        <v>-3375836000</v>
      </c>
    </row>
    <row r="70" spans="1:38" ht="19" x14ac:dyDescent="0.25">
      <c r="A70" s="5" t="s">
        <v>61</v>
      </c>
      <c r="B70" s="1" t="s">
        <v>92</v>
      </c>
      <c r="C70" s="1">
        <v>-2624000</v>
      </c>
      <c r="D70" s="1">
        <v>-6350000</v>
      </c>
      <c r="E70" s="1">
        <v>-13445000</v>
      </c>
      <c r="F70" s="1">
        <v>2025000</v>
      </c>
      <c r="G70" s="1">
        <v>1282000</v>
      </c>
      <c r="H70" s="1">
        <v>5086000</v>
      </c>
      <c r="I70" s="1">
        <v>9046000</v>
      </c>
      <c r="J70" s="1">
        <v>-18141000</v>
      </c>
      <c r="K70" s="1">
        <v>-121161000</v>
      </c>
    </row>
    <row r="71" spans="1:38" ht="19" x14ac:dyDescent="0.25">
      <c r="A71" s="5" t="s">
        <v>62</v>
      </c>
      <c r="B71" s="1" t="s">
        <v>92</v>
      </c>
      <c r="C71" s="1">
        <v>11544000</v>
      </c>
      <c r="D71" s="1">
        <v>28453000</v>
      </c>
      <c r="E71" s="1">
        <v>529535000</v>
      </c>
      <c r="F71" s="1">
        <v>608165000</v>
      </c>
      <c r="G71" s="1">
        <v>808527000</v>
      </c>
      <c r="H71" s="1">
        <v>4952999000</v>
      </c>
      <c r="I71" s="1">
        <v>9613246000</v>
      </c>
      <c r="J71" s="1">
        <v>13169118000</v>
      </c>
      <c r="K71" s="1">
        <v>14055853000</v>
      </c>
    </row>
    <row r="72" spans="1:38" ht="19" x14ac:dyDescent="0.25">
      <c r="A72" s="6" t="s">
        <v>63</v>
      </c>
      <c r="B72" s="10" t="s">
        <v>92</v>
      </c>
      <c r="C72" s="10">
        <v>31194000</v>
      </c>
      <c r="D72" s="10">
        <v>116625000</v>
      </c>
      <c r="E72" s="10">
        <v>329447000</v>
      </c>
      <c r="F72" s="10">
        <v>359846000</v>
      </c>
      <c r="G72" s="10">
        <v>438235000</v>
      </c>
      <c r="H72" s="10">
        <v>4279411000</v>
      </c>
      <c r="I72" s="10">
        <v>8452665000</v>
      </c>
      <c r="J72" s="10">
        <v>11031466000</v>
      </c>
      <c r="K72" s="10">
        <v>10559042000</v>
      </c>
    </row>
    <row r="73" spans="1:38" ht="20" thickBot="1" x14ac:dyDescent="0.3">
      <c r="A73" s="7" t="s">
        <v>64</v>
      </c>
      <c r="B73" s="11" t="s">
        <v>92</v>
      </c>
      <c r="C73" s="11">
        <v>54974000</v>
      </c>
      <c r="D73" s="11">
        <v>157516000</v>
      </c>
      <c r="E73" s="11">
        <v>412694000</v>
      </c>
      <c r="F73" s="11">
        <v>449782000</v>
      </c>
      <c r="G73" s="11">
        <v>1028710000</v>
      </c>
      <c r="H73" s="11">
        <v>5150516000</v>
      </c>
      <c r="I73" s="11">
        <v>9487433000</v>
      </c>
      <c r="J73" s="11">
        <v>12998598000</v>
      </c>
      <c r="K73" s="11">
        <v>12564304000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row>
    <row r="76" spans="1:38"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row>
    <row r="77" spans="1:38" ht="19" x14ac:dyDescent="0.25">
      <c r="A77" s="5" t="s">
        <v>13</v>
      </c>
      <c r="B77" s="1">
        <v>610000</v>
      </c>
      <c r="C77" s="1">
        <v>1756000</v>
      </c>
      <c r="D77" s="1">
        <v>4226000</v>
      </c>
      <c r="E77" s="1">
        <v>8315000</v>
      </c>
      <c r="F77" s="1">
        <v>18764000</v>
      </c>
      <c r="G77" s="1">
        <v>26095000</v>
      </c>
      <c r="H77" s="1">
        <v>133623000</v>
      </c>
      <c r="I77" s="1">
        <v>149660000</v>
      </c>
      <c r="J77" s="1">
        <v>258378000</v>
      </c>
      <c r="K77" s="1">
        <v>312292000</v>
      </c>
    </row>
    <row r="78" spans="1:38" ht="19" x14ac:dyDescent="0.25">
      <c r="A78" s="5" t="s">
        <v>67</v>
      </c>
      <c r="B78" s="1" t="s">
        <v>92</v>
      </c>
      <c r="C78" s="1" t="s">
        <v>92</v>
      </c>
      <c r="D78" s="1">
        <v>-108000</v>
      </c>
      <c r="E78" s="1" t="s">
        <v>92</v>
      </c>
      <c r="F78" s="1" t="s">
        <v>92</v>
      </c>
      <c r="G78" s="1" t="s">
        <v>92</v>
      </c>
      <c r="H78" s="1">
        <v>-55745000</v>
      </c>
      <c r="I78" s="1">
        <v>-16459000</v>
      </c>
      <c r="J78" s="1">
        <v>-17236000</v>
      </c>
      <c r="K78" s="1" t="s">
        <v>92</v>
      </c>
    </row>
    <row r="79" spans="1:38" ht="19" x14ac:dyDescent="0.25">
      <c r="A79" s="5" t="s">
        <v>68</v>
      </c>
      <c r="B79" s="1">
        <v>2157000</v>
      </c>
      <c r="C79" s="1">
        <v>3978000</v>
      </c>
      <c r="D79" s="1">
        <v>8877000</v>
      </c>
      <c r="E79" s="1">
        <v>24225000</v>
      </c>
      <c r="F79" s="1">
        <v>49619000</v>
      </c>
      <c r="G79" s="1">
        <v>93273000</v>
      </c>
      <c r="H79" s="1">
        <v>264318000</v>
      </c>
      <c r="I79" s="1">
        <v>360936000</v>
      </c>
      <c r="J79" s="1">
        <v>632285000</v>
      </c>
      <c r="K79" s="1">
        <v>798560000</v>
      </c>
    </row>
    <row r="80" spans="1:38" ht="19" x14ac:dyDescent="0.25">
      <c r="A80" s="14" t="s">
        <v>104</v>
      </c>
      <c r="B80" s="15">
        <f t="shared" ref="B80:K80" si="6">B79/B3</f>
        <v>4.3209134615384615E-2</v>
      </c>
      <c r="C80" s="15">
        <f t="shared" si="6"/>
        <v>4.4774103504941133E-2</v>
      </c>
      <c r="D80" s="15">
        <f t="shared" si="6"/>
        <v>5.3181483234383146E-2</v>
      </c>
      <c r="E80" s="15">
        <f t="shared" si="6"/>
        <v>8.7349234680080046E-2</v>
      </c>
      <c r="F80" s="15">
        <f t="shared" si="6"/>
        <v>0.1243521627988572</v>
      </c>
      <c r="G80" s="15">
        <f t="shared" si="6"/>
        <v>0.14348213338009774</v>
      </c>
      <c r="H80" s="15">
        <f t="shared" si="6"/>
        <v>0.23298850209966257</v>
      </c>
      <c r="I80" s="15">
        <f t="shared" si="6"/>
        <v>0.20487053972809255</v>
      </c>
      <c r="J80" s="15">
        <f t="shared" si="6"/>
        <v>0.22249149230480686</v>
      </c>
      <c r="K80" s="15">
        <f t="shared" si="6"/>
        <v>0.20870177907185519</v>
      </c>
      <c r="L80" s="15"/>
      <c r="M80" s="15"/>
      <c r="N80" s="15"/>
      <c r="O80" s="15"/>
      <c r="P80" s="15"/>
      <c r="Q80" s="15"/>
      <c r="R80" s="15"/>
      <c r="S80" s="15"/>
      <c r="T80" s="15"/>
      <c r="AH80" s="15"/>
      <c r="AI80" s="15"/>
      <c r="AJ80" s="15"/>
      <c r="AK80" s="15"/>
      <c r="AL80" s="15"/>
    </row>
    <row r="81" spans="1:46" ht="19" x14ac:dyDescent="0.25">
      <c r="A81" s="5" t="s">
        <v>69</v>
      </c>
      <c r="B81" s="1">
        <v>1252000</v>
      </c>
      <c r="C81" s="1">
        <v>3403000</v>
      </c>
      <c r="D81" s="1">
        <v>2929000</v>
      </c>
      <c r="E81" s="1">
        <v>16925000</v>
      </c>
      <c r="F81" s="1">
        <v>-10215000</v>
      </c>
      <c r="G81" s="1">
        <v>-14817000</v>
      </c>
      <c r="H81" s="1">
        <v>-47956000</v>
      </c>
      <c r="I81" s="1">
        <v>-97387000</v>
      </c>
      <c r="J81" s="1">
        <v>-185113000</v>
      </c>
      <c r="K81" s="1">
        <v>-109075000</v>
      </c>
    </row>
    <row r="82" spans="1:46" ht="19" x14ac:dyDescent="0.25">
      <c r="A82" s="5" t="s">
        <v>70</v>
      </c>
      <c r="B82" s="1">
        <v>-3239000</v>
      </c>
      <c r="C82" s="1">
        <v>-4300000</v>
      </c>
      <c r="D82" s="1">
        <v>-10506000</v>
      </c>
      <c r="E82" s="1">
        <v>-8254000</v>
      </c>
      <c r="F82" s="1">
        <v>-15280000</v>
      </c>
      <c r="G82" s="1">
        <v>-58234000</v>
      </c>
      <c r="H82" s="1">
        <v>-51357000</v>
      </c>
      <c r="I82" s="1">
        <v>-81303000</v>
      </c>
      <c r="J82" s="1">
        <v>-117943000</v>
      </c>
      <c r="K82" s="1">
        <v>-194655000</v>
      </c>
    </row>
    <row r="83" spans="1:46" ht="21" x14ac:dyDescent="0.25">
      <c r="A83" s="5" t="s">
        <v>34</v>
      </c>
      <c r="B83" s="1" t="s">
        <v>92</v>
      </c>
      <c r="C83" s="1" t="s">
        <v>92</v>
      </c>
      <c r="D83" s="1" t="s">
        <v>92</v>
      </c>
      <c r="E83" s="1" t="s">
        <v>92</v>
      </c>
      <c r="F83" s="1" t="s">
        <v>92</v>
      </c>
      <c r="G83" s="1" t="s">
        <v>92</v>
      </c>
      <c r="H83" s="1" t="s">
        <v>92</v>
      </c>
      <c r="I83" s="1" t="s">
        <v>92</v>
      </c>
      <c r="J83" s="1" t="s">
        <v>92</v>
      </c>
      <c r="K83" s="1" t="s">
        <v>92</v>
      </c>
      <c r="R83" s="62" t="s">
        <v>126</v>
      </c>
      <c r="S83" s="63"/>
    </row>
    <row r="84" spans="1:46" ht="19" x14ac:dyDescent="0.25">
      <c r="A84" s="5" t="s">
        <v>47</v>
      </c>
      <c r="B84" s="1">
        <v>-1401000</v>
      </c>
      <c r="C84" s="1">
        <v>1227000</v>
      </c>
      <c r="D84" s="1">
        <v>658000</v>
      </c>
      <c r="E84" s="1">
        <v>1714000</v>
      </c>
      <c r="F84" s="1">
        <v>5433000</v>
      </c>
      <c r="G84" s="1">
        <v>6980000</v>
      </c>
      <c r="H84" s="1">
        <v>17255000</v>
      </c>
      <c r="I84" s="1">
        <v>10060000</v>
      </c>
      <c r="J84" s="1">
        <v>10191000</v>
      </c>
      <c r="K84" s="1">
        <v>30336000</v>
      </c>
      <c r="R84" s="64" t="s">
        <v>127</v>
      </c>
      <c r="S84" s="65"/>
    </row>
    <row r="85" spans="1:46" ht="20" x14ac:dyDescent="0.25">
      <c r="A85" s="5" t="s">
        <v>71</v>
      </c>
      <c r="B85" s="1">
        <v>1014000</v>
      </c>
      <c r="C85" s="1">
        <v>1632000</v>
      </c>
      <c r="D85" s="1">
        <v>1974000</v>
      </c>
      <c r="E85" s="1">
        <v>4076000</v>
      </c>
      <c r="F85" s="1">
        <v>3560000</v>
      </c>
      <c r="G85" s="1">
        <v>5958000</v>
      </c>
      <c r="H85" s="1">
        <v>2968000</v>
      </c>
      <c r="I85" s="1">
        <v>13824000</v>
      </c>
      <c r="J85" s="1">
        <v>45634000</v>
      </c>
      <c r="K85" s="1" t="s">
        <v>92</v>
      </c>
      <c r="R85" s="23" t="s">
        <v>128</v>
      </c>
      <c r="S85" s="24">
        <f>K17</f>
        <v>0</v>
      </c>
    </row>
    <row r="86" spans="1:46" ht="20" x14ac:dyDescent="0.25">
      <c r="A86" s="5" t="s">
        <v>72</v>
      </c>
      <c r="B86" s="1">
        <v>213000</v>
      </c>
      <c r="C86" s="1">
        <v>261000</v>
      </c>
      <c r="D86" s="1">
        <v>818000</v>
      </c>
      <c r="E86" s="1">
        <v>1950000</v>
      </c>
      <c r="F86" s="1">
        <v>2280000</v>
      </c>
      <c r="G86" s="1">
        <v>25381000</v>
      </c>
      <c r="H86" s="1">
        <v>26871000</v>
      </c>
      <c r="I86" s="1">
        <v>126883000</v>
      </c>
      <c r="J86" s="1">
        <v>203394000</v>
      </c>
      <c r="K86" s="1" t="s">
        <v>92</v>
      </c>
      <c r="R86" s="23" t="s">
        <v>129</v>
      </c>
      <c r="S86" s="24">
        <f>K56</f>
        <v>54222000</v>
      </c>
    </row>
    <row r="87" spans="1:46"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R87" s="23" t="s">
        <v>130</v>
      </c>
      <c r="S87" s="24">
        <f>K61</f>
        <v>1173223000</v>
      </c>
    </row>
    <row r="88" spans="1:46" ht="20" x14ac:dyDescent="0.25">
      <c r="A88" s="5" t="s">
        <v>74</v>
      </c>
      <c r="B88" s="1">
        <v>-3452000</v>
      </c>
      <c r="C88" s="1">
        <v>-5170000</v>
      </c>
      <c r="D88" s="1">
        <v>-10618000</v>
      </c>
      <c r="E88" s="1">
        <v>-26486000</v>
      </c>
      <c r="F88" s="1">
        <v>-26818000</v>
      </c>
      <c r="G88" s="1">
        <v>-24655000</v>
      </c>
      <c r="H88" s="1">
        <v>-67290000</v>
      </c>
      <c r="I88" s="1">
        <v>-25805000</v>
      </c>
      <c r="J88" s="1">
        <v>-46048000</v>
      </c>
      <c r="K88" s="1">
        <v>0</v>
      </c>
      <c r="R88" s="35" t="s">
        <v>131</v>
      </c>
      <c r="S88" s="36">
        <f>S85/(S86+S87)</f>
        <v>0</v>
      </c>
    </row>
    <row r="89" spans="1:46" ht="20" customHeight="1" x14ac:dyDescent="0.25">
      <c r="A89" s="14" t="s">
        <v>105</v>
      </c>
      <c r="B89" s="15">
        <f t="shared" ref="B89:K89" si="7">(-1*B88)/B3</f>
        <v>6.915064102564103E-2</v>
      </c>
      <c r="C89" s="15">
        <f t="shared" si="7"/>
        <v>5.8190576953380008E-2</v>
      </c>
      <c r="D89" s="15">
        <f t="shared" si="7"/>
        <v>6.3611691898465716E-2</v>
      </c>
      <c r="E89" s="15">
        <f t="shared" si="7"/>
        <v>9.5501829916887521E-2</v>
      </c>
      <c r="F89" s="15">
        <f t="shared" si="7"/>
        <v>6.7209663676006212E-2</v>
      </c>
      <c r="G89" s="15">
        <f t="shared" si="7"/>
        <v>3.7926859846754257E-2</v>
      </c>
      <c r="H89" s="15">
        <f t="shared" si="7"/>
        <v>5.9314145484932142E-2</v>
      </c>
      <c r="I89" s="15">
        <f t="shared" si="7"/>
        <v>1.4647151510748245E-2</v>
      </c>
      <c r="J89" s="15">
        <f t="shared" si="7"/>
        <v>1.6203592110601621E-2</v>
      </c>
      <c r="K89" s="15">
        <f t="shared" si="7"/>
        <v>0</v>
      </c>
      <c r="R89" s="23" t="s">
        <v>106</v>
      </c>
      <c r="S89" s="24">
        <f>K27</f>
        <v>12513000</v>
      </c>
      <c r="T89" s="15"/>
      <c r="AH89" s="15"/>
      <c r="AI89" s="15"/>
      <c r="AJ89" s="15"/>
      <c r="AK89" s="15"/>
      <c r="AL89" s="15"/>
      <c r="AS89" s="25" t="s">
        <v>106</v>
      </c>
      <c r="AT89" s="26">
        <f>AL27</f>
        <v>0</v>
      </c>
    </row>
    <row r="90" spans="1:46" ht="20" x14ac:dyDescent="0.25">
      <c r="A90" s="5" t="s">
        <v>75</v>
      </c>
      <c r="B90" s="1" t="s">
        <v>92</v>
      </c>
      <c r="C90" s="1" t="s">
        <v>92</v>
      </c>
      <c r="D90" s="1">
        <v>-1761000</v>
      </c>
      <c r="E90" s="1">
        <v>-8500000</v>
      </c>
      <c r="F90" s="1">
        <v>-22621000</v>
      </c>
      <c r="G90" s="1">
        <v>-30574000</v>
      </c>
      <c r="H90" s="1">
        <v>122749000</v>
      </c>
      <c r="I90" s="1">
        <v>-333591000</v>
      </c>
      <c r="J90" s="1">
        <v>-491522000</v>
      </c>
      <c r="K90" s="1">
        <v>-37410000</v>
      </c>
      <c r="R90" s="23" t="s">
        <v>19</v>
      </c>
      <c r="S90" s="24">
        <f>K25</f>
        <v>-1243632000</v>
      </c>
    </row>
    <row r="91" spans="1:46" ht="20" x14ac:dyDescent="0.25">
      <c r="A91" s="5" t="s">
        <v>76</v>
      </c>
      <c r="B91" s="1" t="s">
        <v>92</v>
      </c>
      <c r="C91" s="1" t="s">
        <v>92</v>
      </c>
      <c r="D91" s="1" t="s">
        <v>92</v>
      </c>
      <c r="E91" s="1" t="s">
        <v>92</v>
      </c>
      <c r="F91" s="1">
        <v>-293186000</v>
      </c>
      <c r="G91" s="1">
        <v>-279687000</v>
      </c>
      <c r="H91" s="1">
        <v>-2038422000</v>
      </c>
      <c r="I91" s="1">
        <v>-1636590000</v>
      </c>
      <c r="J91" s="1">
        <v>-3523232000</v>
      </c>
      <c r="K91" s="1">
        <v>-1938337000</v>
      </c>
      <c r="R91" s="35" t="s">
        <v>132</v>
      </c>
      <c r="S91" s="36">
        <f>S89/S90</f>
        <v>-1.0061658111081092E-2</v>
      </c>
    </row>
    <row r="92" spans="1:46" ht="20" x14ac:dyDescent="0.25">
      <c r="A92" s="5" t="s">
        <v>77</v>
      </c>
      <c r="B92" s="1">
        <v>3000000</v>
      </c>
      <c r="C92" s="1" t="s">
        <v>92</v>
      </c>
      <c r="D92" s="1" t="s">
        <v>92</v>
      </c>
      <c r="E92" s="1" t="s">
        <v>92</v>
      </c>
      <c r="F92" s="1">
        <v>115877000</v>
      </c>
      <c r="G92" s="1">
        <v>195497000</v>
      </c>
      <c r="H92" s="1">
        <v>697171000</v>
      </c>
      <c r="I92" s="1">
        <v>1183459000</v>
      </c>
      <c r="J92" s="1">
        <v>1614779000</v>
      </c>
      <c r="K92" s="1">
        <v>1439477000</v>
      </c>
      <c r="R92" s="37" t="s">
        <v>133</v>
      </c>
      <c r="S92" s="38">
        <f>S88*(1-S91)</f>
        <v>0</v>
      </c>
    </row>
    <row r="93" spans="1:46" ht="19" x14ac:dyDescent="0.25">
      <c r="A93" s="5" t="s">
        <v>78</v>
      </c>
      <c r="B93" s="1" t="s">
        <v>92</v>
      </c>
      <c r="C93" s="1">
        <v>-170000</v>
      </c>
      <c r="D93" s="1" t="s">
        <v>92</v>
      </c>
      <c r="E93" s="1">
        <v>-7439000</v>
      </c>
      <c r="F93" s="1">
        <v>3118000</v>
      </c>
      <c r="G93" s="1" t="s">
        <v>92</v>
      </c>
      <c r="H93" s="1" t="s">
        <v>92</v>
      </c>
      <c r="I93" s="1">
        <v>-33328000</v>
      </c>
      <c r="J93" s="1">
        <v>-43973000</v>
      </c>
      <c r="K93" s="1">
        <v>-80182000</v>
      </c>
      <c r="R93" s="64" t="s">
        <v>134</v>
      </c>
      <c r="S93" s="65"/>
    </row>
    <row r="94" spans="1:46" ht="20"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R94" s="23" t="s">
        <v>135</v>
      </c>
      <c r="S94" s="39">
        <v>4.095E-2</v>
      </c>
    </row>
    <row r="95" spans="1:46" ht="20" x14ac:dyDescent="0.25">
      <c r="A95" s="5" t="s">
        <v>80</v>
      </c>
      <c r="B95" s="1" t="s">
        <v>92</v>
      </c>
      <c r="C95" s="1" t="s">
        <v>92</v>
      </c>
      <c r="D95" s="1" t="s">
        <v>92</v>
      </c>
      <c r="E95" s="1" t="s">
        <v>92</v>
      </c>
      <c r="F95" s="1" t="s">
        <v>92</v>
      </c>
      <c r="G95" s="1" t="s">
        <v>92</v>
      </c>
      <c r="H95" s="1">
        <v>-11046000</v>
      </c>
      <c r="I95" s="1">
        <v>-10784000</v>
      </c>
      <c r="J95" s="1">
        <v>-8295000</v>
      </c>
      <c r="K95" s="1">
        <v>-13423000</v>
      </c>
      <c r="R95" s="23" t="s">
        <v>136</v>
      </c>
      <c r="S95" s="40" cm="1">
        <f t="array" ref="S95">_FV(A1,"Beta")</f>
        <v>1.4714</v>
      </c>
    </row>
    <row r="96" spans="1:46" ht="20" x14ac:dyDescent="0.25">
      <c r="A96" s="5" t="s">
        <v>81</v>
      </c>
      <c r="B96" s="1" t="s">
        <v>92</v>
      </c>
      <c r="C96" s="1" t="s">
        <v>92</v>
      </c>
      <c r="D96" s="1" t="s">
        <v>92</v>
      </c>
      <c r="E96" s="1">
        <v>225707000</v>
      </c>
      <c r="F96" s="1" t="s">
        <v>92</v>
      </c>
      <c r="G96" s="1" t="s">
        <v>92</v>
      </c>
      <c r="H96" s="1">
        <v>980000000</v>
      </c>
      <c r="I96" s="1">
        <v>1408113000</v>
      </c>
      <c r="J96" s="1">
        <v>1765713000</v>
      </c>
      <c r="K96" s="1" t="s">
        <v>92</v>
      </c>
      <c r="R96" s="23" t="s">
        <v>137</v>
      </c>
      <c r="S96" s="39">
        <v>8.4000000000000005E-2</v>
      </c>
    </row>
    <row r="97" spans="1:46" ht="20" x14ac:dyDescent="0.25">
      <c r="A97" s="5" t="s">
        <v>82</v>
      </c>
      <c r="B97" s="1">
        <v>-5069000</v>
      </c>
      <c r="C97" s="1">
        <v>-4000</v>
      </c>
      <c r="D97" s="1">
        <v>-20810000</v>
      </c>
      <c r="E97" s="1">
        <v>-2000</v>
      </c>
      <c r="F97" s="1">
        <v>-100000</v>
      </c>
      <c r="G97" s="1" t="s">
        <v>92</v>
      </c>
      <c r="H97" s="1" t="s">
        <v>92</v>
      </c>
      <c r="I97" s="1" t="s">
        <v>92</v>
      </c>
      <c r="J97" s="1" t="s">
        <v>92</v>
      </c>
      <c r="K97" s="1" t="s">
        <v>92</v>
      </c>
      <c r="R97" s="37" t="s">
        <v>138</v>
      </c>
      <c r="S97" s="38">
        <f>(S94)+((S95)*(S96-S94))</f>
        <v>0.10429377000000001</v>
      </c>
    </row>
    <row r="98" spans="1:46" ht="19" x14ac:dyDescent="0.25">
      <c r="A98" s="5" t="s">
        <v>83</v>
      </c>
      <c r="B98" s="1" t="s">
        <v>92</v>
      </c>
      <c r="C98" s="1" t="s">
        <v>92</v>
      </c>
      <c r="D98" s="1" t="s">
        <v>92</v>
      </c>
      <c r="E98" s="1" t="s">
        <v>92</v>
      </c>
      <c r="F98" s="1" t="s">
        <v>92</v>
      </c>
      <c r="G98" s="1" t="s">
        <v>92</v>
      </c>
      <c r="H98" s="1" t="s">
        <v>92</v>
      </c>
      <c r="I98" s="1" t="s">
        <v>92</v>
      </c>
      <c r="J98" s="1" t="s">
        <v>92</v>
      </c>
      <c r="K98" s="1" t="s">
        <v>92</v>
      </c>
      <c r="R98" s="64" t="s">
        <v>139</v>
      </c>
      <c r="S98" s="65"/>
    </row>
    <row r="99" spans="1:46" ht="20" x14ac:dyDescent="0.25">
      <c r="A99" s="5" t="s">
        <v>84</v>
      </c>
      <c r="B99" s="1">
        <v>70681000</v>
      </c>
      <c r="C99" s="1">
        <v>616000</v>
      </c>
      <c r="D99" s="1">
        <v>128159000</v>
      </c>
      <c r="E99" s="1">
        <v>3459000</v>
      </c>
      <c r="F99" s="1">
        <v>36537000</v>
      </c>
      <c r="G99" s="1">
        <v>515819000</v>
      </c>
      <c r="H99" s="1">
        <v>51191000</v>
      </c>
      <c r="I99" s="1">
        <v>95982000</v>
      </c>
      <c r="J99" s="1">
        <v>1338907000</v>
      </c>
      <c r="K99" s="1">
        <v>58430000</v>
      </c>
      <c r="R99" s="23" t="s">
        <v>140</v>
      </c>
      <c r="S99" s="24">
        <f>S86+S87</f>
        <v>1227445000</v>
      </c>
    </row>
    <row r="100" spans="1:46"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R100" s="35" t="s">
        <v>141</v>
      </c>
      <c r="S100" s="36">
        <f>S99/S103</f>
        <v>9.7367933617081362E-2</v>
      </c>
    </row>
    <row r="101" spans="1:46" ht="20" x14ac:dyDescent="0.25">
      <c r="A101" s="5" t="s">
        <v>86</v>
      </c>
      <c r="B101" s="1" t="s">
        <v>92</v>
      </c>
      <c r="C101" s="1" t="s">
        <v>92</v>
      </c>
      <c r="D101" s="1" t="s">
        <v>92</v>
      </c>
      <c r="E101" s="1" t="s">
        <v>92</v>
      </c>
      <c r="F101" s="1">
        <v>74000</v>
      </c>
      <c r="G101" s="1">
        <v>163000</v>
      </c>
      <c r="H101" s="1" t="s">
        <v>92</v>
      </c>
      <c r="I101" s="1">
        <v>40000</v>
      </c>
      <c r="J101" s="1">
        <v>-191000</v>
      </c>
      <c r="K101" s="1">
        <v>60000</v>
      </c>
      <c r="R101" s="23" t="s">
        <v>142</v>
      </c>
      <c r="S101" s="41" cm="1">
        <f t="array" ref="S101">_FV(A1,"Market cap",TRUE)</f>
        <v>11378810000</v>
      </c>
    </row>
    <row r="102" spans="1:46"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R102" s="35" t="s">
        <v>143</v>
      </c>
      <c r="S102" s="36">
        <f>S101/S103</f>
        <v>0.9026320663829186</v>
      </c>
    </row>
    <row r="103" spans="1:46"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R103" s="37" t="s">
        <v>144</v>
      </c>
      <c r="S103" s="42">
        <f>S99+S101</f>
        <v>12606255000</v>
      </c>
    </row>
    <row r="104" spans="1:46" ht="20"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R104" s="64" t="s">
        <v>145</v>
      </c>
      <c r="S104" s="65"/>
    </row>
    <row r="105" spans="1:46" ht="21" thickTop="1" x14ac:dyDescent="0.25">
      <c r="A105" s="14" t="s">
        <v>107</v>
      </c>
      <c r="B105" s="1"/>
      <c r="C105" s="15">
        <f>(C106/B106)-1</f>
        <v>-0.13592084068420651</v>
      </c>
      <c r="D105" s="15">
        <f>(D106/C106)-1</f>
        <v>0.30403905903240114</v>
      </c>
      <c r="E105" s="15">
        <f>(E106/D106)-1</f>
        <v>-0.44196732471068756</v>
      </c>
      <c r="F105" s="15">
        <f>(F106/E106)-1</f>
        <v>0.83458371454711799</v>
      </c>
      <c r="G105" s="15">
        <f>(G106/F106)-1</f>
        <v>-0.44570782631823924</v>
      </c>
      <c r="H105" s="15">
        <f t="shared" ref="H105:K105" si="8">(H106/G106)-1</f>
        <v>2.1934980806142033</v>
      </c>
      <c r="I105" s="15">
        <f t="shared" si="8"/>
        <v>-0.50266706735284172</v>
      </c>
      <c r="J105" s="15">
        <f t="shared" si="8"/>
        <v>4.5973790551002685</v>
      </c>
      <c r="K105" s="15">
        <f t="shared" si="8"/>
        <v>1.0249843131169332</v>
      </c>
      <c r="L105" s="15"/>
      <c r="M105" s="15"/>
      <c r="N105" s="15"/>
      <c r="O105" s="15"/>
      <c r="P105" s="15"/>
      <c r="Q105" s="15"/>
      <c r="R105" s="27" t="s">
        <v>108</v>
      </c>
      <c r="S105" s="28">
        <f>(S100*S92)+(S102*S97)</f>
        <v>9.4138901125964847E-2</v>
      </c>
      <c r="T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v>-26074000</v>
      </c>
      <c r="C106" s="1">
        <v>-22530000</v>
      </c>
      <c r="D106" s="1">
        <v>-29380000</v>
      </c>
      <c r="E106" s="1">
        <v>-16395000</v>
      </c>
      <c r="F106" s="1">
        <v>-30078000</v>
      </c>
      <c r="G106" s="1">
        <v>-16672000</v>
      </c>
      <c r="H106" s="1">
        <v>-53242000</v>
      </c>
      <c r="I106" s="1">
        <v>-26479000</v>
      </c>
      <c r="J106" s="1">
        <v>-148213000</v>
      </c>
      <c r="K106" s="1">
        <v>-300129000</v>
      </c>
      <c r="L106" s="43">
        <f>K106*(1+$S$106)</f>
        <v>-348848207.90788132</v>
      </c>
      <c r="M106" s="43">
        <f t="shared" ref="M106:P106" si="9">L106*(1+$S$106)</f>
        <v>-405475885.90419585</v>
      </c>
      <c r="N106" s="43">
        <f t="shared" si="9"/>
        <v>-471295796.63257891</v>
      </c>
      <c r="O106" s="43">
        <f t="shared" si="9"/>
        <v>-547800092.79274058</v>
      </c>
      <c r="P106" s="43">
        <f t="shared" si="9"/>
        <v>-636723144.58955526</v>
      </c>
      <c r="Q106" s="44" t="s">
        <v>146</v>
      </c>
      <c r="R106" s="45" t="s">
        <v>147</v>
      </c>
      <c r="S106" s="46">
        <f>(SUM(L4:P4)/5)</f>
        <v>0.16232755884263533</v>
      </c>
    </row>
    <row r="107" spans="1:46" ht="19" x14ac:dyDescent="0.25">
      <c r="A107" s="5"/>
      <c r="B107" s="13"/>
      <c r="C107" s="13"/>
      <c r="D107" s="13"/>
      <c r="E107" s="13"/>
      <c r="F107" s="13"/>
      <c r="G107" s="13"/>
      <c r="H107" s="13"/>
      <c r="I107" s="13"/>
      <c r="J107" s="13"/>
      <c r="K107" s="13"/>
      <c r="L107" s="44"/>
      <c r="M107" s="44"/>
      <c r="N107" s="44"/>
      <c r="O107" s="44"/>
      <c r="P107" s="47">
        <f>P106*(1+S107)/(S108-S107)</f>
        <v>-9439566041.3410473</v>
      </c>
      <c r="Q107" s="48" t="s">
        <v>148</v>
      </c>
      <c r="R107" s="49" t="s">
        <v>149</v>
      </c>
      <c r="S107" s="50">
        <v>2.5000000000000001E-2</v>
      </c>
    </row>
    <row r="108" spans="1:46" ht="19" x14ac:dyDescent="0.25">
      <c r="L108" s="47">
        <f t="shared" ref="L108:N108" si="10">L107+L106</f>
        <v>-348848207.90788132</v>
      </c>
      <c r="M108" s="47">
        <f t="shared" si="10"/>
        <v>-405475885.90419585</v>
      </c>
      <c r="N108" s="47">
        <f t="shared" si="10"/>
        <v>-471295796.63257891</v>
      </c>
      <c r="O108" s="47">
        <f>O107+O106</f>
        <v>-547800092.79274058</v>
      </c>
      <c r="P108" s="47">
        <f>P107+P106</f>
        <v>-10076289185.930603</v>
      </c>
      <c r="Q108" s="48" t="s">
        <v>144</v>
      </c>
      <c r="R108" s="51" t="s">
        <v>150</v>
      </c>
      <c r="S108" s="52">
        <f>S105</f>
        <v>9.4138901125964847E-2</v>
      </c>
    </row>
    <row r="109" spans="1:46" ht="19" x14ac:dyDescent="0.25">
      <c r="L109" s="60" t="s">
        <v>151</v>
      </c>
      <c r="M109" s="61"/>
    </row>
    <row r="110" spans="1:46" ht="20" x14ac:dyDescent="0.25">
      <c r="L110" s="53" t="s">
        <v>152</v>
      </c>
      <c r="M110" s="41">
        <f>NPV(S108,L108,M108,N108,O108,P108)</f>
        <v>-7825551019.4163895</v>
      </c>
    </row>
    <row r="111" spans="1:46" ht="20" x14ac:dyDescent="0.25">
      <c r="L111" s="53" t="s">
        <v>153</v>
      </c>
      <c r="M111" s="41">
        <f>K40</f>
        <v>4155069000</v>
      </c>
    </row>
    <row r="112" spans="1:46" ht="20" x14ac:dyDescent="0.25">
      <c r="L112" s="53" t="s">
        <v>140</v>
      </c>
      <c r="M112" s="41">
        <f>S99</f>
        <v>1227445000</v>
      </c>
    </row>
    <row r="113" spans="12:13" ht="20" x14ac:dyDescent="0.25">
      <c r="L113" s="53" t="s">
        <v>154</v>
      </c>
      <c r="M113" s="41">
        <f>M110+M111-M112</f>
        <v>-4897927019.4163895</v>
      </c>
    </row>
    <row r="114" spans="12:13" ht="20" x14ac:dyDescent="0.25">
      <c r="L114" s="53" t="s">
        <v>155</v>
      </c>
      <c r="M114" s="54">
        <f>K34*(1+(5*Q16))</f>
        <v>325571703.01306754</v>
      </c>
    </row>
    <row r="115" spans="12:13" ht="20" x14ac:dyDescent="0.25">
      <c r="L115" s="55" t="s">
        <v>156</v>
      </c>
      <c r="M115" s="66">
        <f>M113/M114</f>
        <v>-15.04408084021909</v>
      </c>
    </row>
    <row r="116" spans="12:13" ht="20" x14ac:dyDescent="0.25">
      <c r="L116" s="53" t="s">
        <v>157</v>
      </c>
      <c r="M116" s="56" cm="1">
        <f t="array" ref="M116">_FV(A1,"Price")</f>
        <v>60.76</v>
      </c>
    </row>
    <row r="117" spans="12:13" ht="20" x14ac:dyDescent="0.25">
      <c r="L117" s="57" t="s">
        <v>158</v>
      </c>
      <c r="M117" s="58">
        <f>M115/M116-1</f>
        <v>-1.2475984338416573</v>
      </c>
    </row>
    <row r="118" spans="12:13" ht="20" x14ac:dyDescent="0.25">
      <c r="L118" s="57" t="s">
        <v>159</v>
      </c>
      <c r="M118" s="59" t="str">
        <f>IF(M115&gt;M116,"BUY","SELL")</f>
        <v>SELL</v>
      </c>
    </row>
  </sheetData>
  <mergeCells count="6">
    <mergeCell ref="L109:M109"/>
    <mergeCell ref="R83:S83"/>
    <mergeCell ref="R84:S84"/>
    <mergeCell ref="R93:S93"/>
    <mergeCell ref="R98:S98"/>
    <mergeCell ref="R104:S10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L1" r:id="rId22" display="https://finbox.com/NYSE:TWLO/explorer/revenue_proj" xr:uid="{FB5D01A9-44EE-A749-92DC-4C0B4882A940}"/>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2023-02-16T22:45:31Z</dcterms:created>
  <dcterms:modified xsi:type="dcterms:W3CDTF">2023-04-07T17:34:29Z</dcterms:modified>
</cp:coreProperties>
</file>