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3F27AD7A-EEC0-5141-8220-D832D5B40B8B}"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2" l="1"/>
  <c r="G3" i="2"/>
  <c r="O10" i="2"/>
  <c r="O9" i="2"/>
  <c r="O7" i="2"/>
  <c r="G7" i="2"/>
  <c r="E7" i="2"/>
  <c r="O6" i="2"/>
  <c r="O19" i="2" s="1"/>
  <c r="G6" i="2"/>
  <c r="E6" i="2"/>
  <c r="C6" i="2"/>
  <c r="O5" i="2"/>
  <c r="G5" i="2"/>
  <c r="C5" i="2"/>
  <c r="C4" i="2"/>
  <c r="A4" i="2"/>
  <c r="C3" i="2"/>
  <c r="O20" i="2" a="1"/>
  <c r="O20" i="2" s="1"/>
  <c r="A20" i="2" a="1"/>
  <c r="A20" i="2" s="1"/>
  <c r="D19" i="2" a="1"/>
  <c r="D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1"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E5" i="2"/>
  <c r="K11" i="2"/>
  <c r="G4" i="2"/>
  <c r="O8" i="2"/>
  <c r="O12" i="2" s="1"/>
  <c r="O21" i="2"/>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<sst xmlns="http://schemas.openxmlformats.org/spreadsheetml/2006/main" count="1470" uniqueCount="250">
  <si>
    <t>2011 Y</t>
  </si>
  <si>
    <t>2012 Y</t>
  </si>
  <si>
    <t>2013 Y</t>
  </si>
  <si>
    <t>2014 Y</t>
  </si>
  <si>
    <t>2015 Y</t>
  </si>
  <si>
    <t>2016 Y</t>
  </si>
  <si>
    <t>2017 Y</t>
  </si>
  <si>
    <t>2018 Y</t>
  </si>
  <si>
    <t>2019 Y</t>
  </si>
  <si>
    <t>2020 Y</t>
  </si>
  <si>
    <t>2021 Y</t>
  </si>
  <si>
    <t>2022 Y</t>
  </si>
  <si>
    <t>2023 Y</t>
  </si>
  <si>
    <t>TTM</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</si>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</sst>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0" fontId="1" fillId="11"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65" fontId="4" fillId="9" borderId="10"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2" borderId="6" xfId="0" applyFont="1" applyFill="1" applyBorder="1" applyAlignment="1">
      <alignment horizontal="left" vertical="center" wrapText="1"/>
    </xf>
    <xf numFmtId="164" fontId="16" fillId="12"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2" borderId="10" xfId="0" applyFont="1" applyFill="1" applyBorder="1" applyAlignment="1">
      <alignment horizontal="left" vertical="center" wrapText="1"/>
    </xf>
    <xf numFmtId="164" fontId="16" fillId="12"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1" borderId="1" xfId="1" applyFont="1" applyFill="1" applyBorder="1" applyAlignment="1">
      <alignment horizontal="left" indent="1"/>
    </xf>
    <xf numFmtId="0" fontId="19" fillId="12" borderId="10" xfId="0" applyFont="1" applyFill="1" applyBorder="1" applyAlignment="1">
      <alignment horizontal="left" vertical="center" wrapText="1"/>
    </xf>
    <xf numFmtId="10" fontId="20" fillId="12"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1" borderId="1" xfId="0" applyFont="1" applyFill="1" applyBorder="1" applyAlignment="1">
      <alignment horizontal="right" vertical="center"/>
    </xf>
    <xf numFmtId="0" fontId="1" fillId="11"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2" borderId="1"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3" xfId="1" applyFont="1" applyFill="1" applyBorder="1" applyAlignment="1">
      <alignment horizontal="right" vertical="center" indent="1"/>
    </xf>
    <xf numFmtId="9" fontId="4" fillId="12" borderId="13" xfId="1" applyFont="1" applyFill="1" applyBorder="1" applyAlignment="1">
      <alignment vertical="center"/>
    </xf>
    <xf numFmtId="10" fontId="16" fillId="12" borderId="9" xfId="0" applyNumberFormat="1" applyFont="1" applyFill="1" applyBorder="1" applyAlignment="1">
      <alignment vertical="center"/>
    </xf>
    <xf numFmtId="0" fontId="15" fillId="12" borderId="11" xfId="0" applyFont="1" applyFill="1" applyBorder="1" applyAlignment="1">
      <alignment horizontal="left" vertical="center" wrapText="1"/>
    </xf>
    <xf numFmtId="10" fontId="16" fillId="12" borderId="12" xfId="0" applyNumberFormat="1" applyFont="1" applyFill="1" applyBorder="1" applyAlignment="1">
      <alignment vertical="center"/>
    </xf>
    <xf numFmtId="0" fontId="25" fillId="12" borderId="0" xfId="0" applyFont="1" applyFill="1" applyAlignment="1">
      <alignment horizontal="left" vertical="center" indent="1"/>
    </xf>
    <xf numFmtId="2" fontId="16" fillId="12"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2" borderId="1" xfId="1" applyFont="1" applyFill="1" applyBorder="1" applyAlignment="1">
      <alignment vertical="center"/>
    </xf>
    <xf numFmtId="0" fontId="19" fillId="12" borderId="11" xfId="0" applyFont="1" applyFill="1" applyBorder="1" applyAlignment="1">
      <alignment horizontal="left" vertical="center" wrapText="1"/>
    </xf>
    <xf numFmtId="10" fontId="20" fillId="12" borderId="12" xfId="0" applyNumberFormat="1" applyFont="1" applyFill="1" applyBorder="1" applyAlignment="1">
      <alignment vertical="center"/>
    </xf>
    <xf numFmtId="164" fontId="16" fillId="12" borderId="9" xfId="0" applyNumberFormat="1" applyFont="1" applyFill="1" applyBorder="1" applyAlignment="1">
      <alignment horizontal="right" vertical="center"/>
    </xf>
    <xf numFmtId="10" fontId="20" fillId="12" borderId="9" xfId="0" applyNumberFormat="1" applyFont="1" applyFill="1" applyBorder="1" applyAlignment="1">
      <alignment horizontal="right" vertical="center"/>
    </xf>
    <xf numFmtId="10" fontId="20" fillId="12" borderId="12" xfId="0" applyNumberFormat="1" applyFont="1" applyFill="1" applyBorder="1" applyAlignment="1">
      <alignment horizontal="right" vertical="center"/>
    </xf>
    <xf numFmtId="0" fontId="14" fillId="11"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2" borderId="7" xfId="1" applyFont="1" applyFill="1" applyBorder="1" applyAlignment="1">
      <alignment horizontal="center" vertical="center"/>
    </xf>
    <xf numFmtId="9" fontId="3" fillId="12"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4.8399999999999999E-2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https://www.bing.com/financeapi/forcetrigger?t=a1o3tc&amp;q=XNYS%3aAZO&amp;form=skydnc</v>
    <v>Learn more on Bing</v>
  </rv>
  <rv s="1">
    <v>0</v>
    <v>AUTOZONE, INC. (XNYS:AZO)</v>
    <v>2</v>
    <v>3</v>
    <v>Finance</v>
    <v>4</v>
    <v>en-US</v>
    <v>a1o3tc</v>
    <v>268435456</v>
    <v>1</v>
    <v>Powered by Refinitiv</v>
    <v>2750</v>
    <v>2277.88</v>
    <v>0.65159999999999996</v>
    <v>14.61</v>
    <v>5.9969999999999997E-3</v>
    <v>9.3000000000000007</v>
    <v>3.7950000000000002E-3</v>
    <v>USD</v>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v>71400</v>
    <v>New York Stock Exchange</v>
    <v>XNYS</v>
    <v>XNYS</v>
    <v>123 S Front St, MEMPHIS, TN, 38103 US</v>
    <v>2489.1799999999998</v>
    <v>Specialty Retailers</v>
    <v>Stock</v>
    <v>45225.998684120314</v>
    <v>0</v>
    <v>2445.7649999999999</v>
    <v>43337287896</v>
    <v>AUTOZONE, INC.</v>
    <v>AUTOZONE, INC.</v>
    <v>2452.1999999999998</v>
    <v>18.4056</v>
    <v>2436.12</v>
    <v>2450.73</v>
    <v>2460.0300000000002</v>
    <v>17683420</v>
    <v>AZO</v>
    <v>AUTOZONE, INC. (XNYS:AZO)</v>
    <v>150004</v>
    <v>129354</v>
    <v>1991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Z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AZ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6" workbookViewId="0">
      <pane xSplit="1" topLeftCell="B1" activePane="topRight" state="frozen"/>
      <selection pane="topRight" activeCell="K211" sqref="K211"/>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16</v>
      </c>
    </row>
    <row r="2" spans="1:30" ht="16" x14ac:dyDescent="0.2">
      <c r="A2" s="32" t="s">
        <v>17</v>
      </c>
      <c r="B2" s="30">
        <v>8072973000</v>
      </c>
      <c r="C2" s="30">
        <v>8603863000</v>
      </c>
      <c r="D2" s="30">
        <v>9147530000</v>
      </c>
      <c r="E2" s="30">
        <v>9475313000</v>
      </c>
      <c r="F2" s="30">
        <v>10187340000</v>
      </c>
      <c r="G2" s="30">
        <v>10635676000</v>
      </c>
      <c r="H2" s="30">
        <v>10888676000</v>
      </c>
      <c r="I2" s="30">
        <v>11221077000</v>
      </c>
      <c r="J2" s="30">
        <v>11863743000</v>
      </c>
      <c r="K2" s="30">
        <v>12631967000</v>
      </c>
      <c r="L2" s="30">
        <v>14629585000</v>
      </c>
      <c r="M2" s="30">
        <v>16252230000</v>
      </c>
      <c r="N2" s="30">
        <v>17457209000</v>
      </c>
      <c r="O2" s="31">
        <v>17562682000</v>
      </c>
      <c r="P2" s="30">
        <v>3690982000</v>
      </c>
      <c r="Q2" s="30">
        <v>4090541000</v>
      </c>
      <c r="R2" s="30">
        <v>4090541000</v>
      </c>
      <c r="S2" s="30">
        <v>5690618000</v>
      </c>
    </row>
    <row r="3" spans="1:30" ht="19" x14ac:dyDescent="0.25">
      <c r="A3" s="9" t="s">
        <v>190</v>
      </c>
      <c r="B3" s="10"/>
      <c r="C3" s="11">
        <f t="shared" ref="C3:O3" si="0">(C2/B2)-1</f>
        <v>6.5761399177229896E-2</v>
      </c>
      <c r="D3" s="11">
        <f t="shared" si="0"/>
        <v>6.3188709536634802E-2</v>
      </c>
      <c r="E3" s="11">
        <f t="shared" si="0"/>
        <v>3.5832951627379206E-2</v>
      </c>
      <c r="F3" s="11">
        <f t="shared" si="0"/>
        <v>7.5145485959144498E-2</v>
      </c>
      <c r="G3" s="11">
        <f t="shared" si="0"/>
        <v>4.4009132904173187E-2</v>
      </c>
      <c r="H3" s="11">
        <f t="shared" si="0"/>
        <v>2.378786266148003E-2</v>
      </c>
      <c r="I3" s="11">
        <f t="shared" si="0"/>
        <v>3.0527219287266982E-2</v>
      </c>
      <c r="J3" s="11">
        <f t="shared" si="0"/>
        <v>5.727311201946117E-2</v>
      </c>
      <c r="K3" s="11">
        <f t="shared" si="0"/>
        <v>6.4753931368877415E-2</v>
      </c>
      <c r="L3" s="11">
        <f t="shared" si="0"/>
        <v>0.15813990014381774</v>
      </c>
      <c r="M3" s="11">
        <f t="shared" si="0"/>
        <v>0.11091531304544855</v>
      </c>
      <c r="N3" s="11">
        <f t="shared" si="0"/>
        <v>7.4142379230419442E-2</v>
      </c>
      <c r="O3" s="11">
        <f t="shared" si="0"/>
        <v>6.0418019856438576E-3</v>
      </c>
      <c r="P3" s="11"/>
      <c r="Q3" s="11">
        <f>(Q2/P2)-1</f>
        <v>0.108252763085813</v>
      </c>
      <c r="R3" s="11">
        <f>(R2/Q2)-1</f>
        <v>0</v>
      </c>
      <c r="S3" s="11">
        <f>(S2/R2)-1</f>
        <v>0.3911651295024301</v>
      </c>
      <c r="T3" s="12"/>
      <c r="U3" s="12"/>
      <c r="V3" s="12"/>
      <c r="W3" s="12"/>
      <c r="X3" s="12"/>
      <c r="Y3" s="12"/>
      <c r="Z3" s="12"/>
      <c r="AA3" s="13"/>
      <c r="AB3" s="13"/>
      <c r="AC3" s="13"/>
      <c r="AD3" s="13"/>
    </row>
    <row r="4" spans="1:30" ht="16" x14ac:dyDescent="0.2">
      <c r="A4" s="3" t="s">
        <v>18</v>
      </c>
      <c r="B4" s="4">
        <v>8072973000</v>
      </c>
      <c r="C4" s="4">
        <v>8603863000</v>
      </c>
      <c r="D4" s="4">
        <v>9147530000</v>
      </c>
      <c r="E4" s="4">
        <v>9475313000</v>
      </c>
      <c r="F4" s="4">
        <v>10187340000</v>
      </c>
      <c r="G4" s="4">
        <v>10635676000</v>
      </c>
      <c r="H4" s="4">
        <v>10888676000</v>
      </c>
      <c r="I4" s="4">
        <v>11221077000</v>
      </c>
      <c r="J4" s="4">
        <v>11863743000</v>
      </c>
      <c r="K4" s="4">
        <v>12631967000</v>
      </c>
      <c r="L4" s="4">
        <v>14629585000</v>
      </c>
      <c r="M4" s="4">
        <v>16252230000</v>
      </c>
      <c r="N4" s="4">
        <v>17457209000</v>
      </c>
      <c r="O4" s="5">
        <v>17562682000</v>
      </c>
      <c r="P4" s="4">
        <v>3690982000</v>
      </c>
      <c r="Q4" s="4">
        <v>4090541000</v>
      </c>
      <c r="R4" s="4">
        <v>4090541000</v>
      </c>
      <c r="S4" s="4">
        <v>5690618000</v>
      </c>
    </row>
    <row r="5" spans="1:30" ht="16" x14ac:dyDescent="0.2">
      <c r="A5" s="3" t="s">
        <v>19</v>
      </c>
      <c r="B5" s="4">
        <v>3953510000</v>
      </c>
      <c r="C5" s="4">
        <v>4171827000</v>
      </c>
      <c r="D5" s="4">
        <v>4406595000</v>
      </c>
      <c r="E5" s="4">
        <v>4540406000</v>
      </c>
      <c r="F5" s="4">
        <v>4860309000</v>
      </c>
      <c r="G5" s="4">
        <v>5026940000</v>
      </c>
      <c r="H5" s="4">
        <v>5149056000</v>
      </c>
      <c r="I5" s="4">
        <v>5247331000</v>
      </c>
      <c r="J5" s="4">
        <v>5498742000</v>
      </c>
      <c r="K5" s="4">
        <v>5861214000</v>
      </c>
      <c r="L5" s="4">
        <v>6911800000</v>
      </c>
      <c r="M5" s="4">
        <v>7779580000</v>
      </c>
      <c r="N5" s="4">
        <v>8386787000</v>
      </c>
      <c r="O5" s="5">
        <v>8340756000</v>
      </c>
      <c r="P5" s="4">
        <v>1760979000</v>
      </c>
      <c r="Q5" s="4">
        <v>1944415000</v>
      </c>
      <c r="R5" s="4">
        <v>1944415000</v>
      </c>
      <c r="S5" s="4">
        <v>2690947000</v>
      </c>
    </row>
    <row r="6" spans="1:30" ht="16" x14ac:dyDescent="0.2">
      <c r="A6" s="3" t="s">
        <v>20</v>
      </c>
      <c r="B6" s="4">
        <v>3953510000</v>
      </c>
      <c r="C6" s="4">
        <v>4171827000</v>
      </c>
      <c r="D6" s="4">
        <v>4406595000</v>
      </c>
      <c r="E6" s="4">
        <v>4540406000</v>
      </c>
      <c r="F6" s="4">
        <v>4860309000</v>
      </c>
      <c r="G6" s="4">
        <v>5026940000</v>
      </c>
      <c r="H6" s="4">
        <v>5149056000</v>
      </c>
      <c r="I6" s="4">
        <v>5247331000</v>
      </c>
      <c r="J6" s="4">
        <v>5498742000</v>
      </c>
      <c r="K6" s="4">
        <v>5861214000</v>
      </c>
      <c r="L6" s="4">
        <v>6911800000</v>
      </c>
      <c r="M6" s="4">
        <v>7779580000</v>
      </c>
      <c r="N6" s="4">
        <v>8386787000</v>
      </c>
      <c r="O6" s="5">
        <v>8340756000</v>
      </c>
      <c r="P6" s="4">
        <v>1760979000</v>
      </c>
      <c r="Q6" s="4">
        <v>1944415000</v>
      </c>
      <c r="R6" s="4">
        <v>1944415000</v>
      </c>
      <c r="S6" s="4">
        <v>2690947000</v>
      </c>
    </row>
    <row r="7" spans="1:30" ht="16" x14ac:dyDescent="0.2">
      <c r="A7" s="32" t="s">
        <v>21</v>
      </c>
      <c r="B7" s="30">
        <v>4119463000</v>
      </c>
      <c r="C7" s="30">
        <v>4432036000</v>
      </c>
      <c r="D7" s="30">
        <v>4740935000</v>
      </c>
      <c r="E7" s="30">
        <v>4934907000</v>
      </c>
      <c r="F7" s="30">
        <v>5327031000</v>
      </c>
      <c r="G7" s="30">
        <v>5608736000</v>
      </c>
      <c r="H7" s="30">
        <v>5739620000</v>
      </c>
      <c r="I7" s="30">
        <v>5973746000</v>
      </c>
      <c r="J7" s="30">
        <v>6365001000</v>
      </c>
      <c r="K7" s="30">
        <v>6770753000</v>
      </c>
      <c r="L7" s="30">
        <v>7717785000</v>
      </c>
      <c r="M7" s="30">
        <v>8472650000</v>
      </c>
      <c r="N7" s="30">
        <v>9070422000</v>
      </c>
      <c r="O7" s="31">
        <v>9221926000</v>
      </c>
      <c r="P7" s="30">
        <v>1930003000</v>
      </c>
      <c r="Q7" s="30">
        <v>2146126000</v>
      </c>
      <c r="R7" s="30">
        <v>2146126000</v>
      </c>
      <c r="S7" s="30">
        <v>2999671000</v>
      </c>
    </row>
    <row r="8" spans="1:30" ht="16" x14ac:dyDescent="0.2">
      <c r="A8" s="35" t="s">
        <v>57</v>
      </c>
      <c r="B8" s="36">
        <v>51.03</v>
      </c>
      <c r="C8" s="36">
        <v>51.51</v>
      </c>
      <c r="D8" s="36">
        <v>51.83</v>
      </c>
      <c r="E8" s="36">
        <v>52.08</v>
      </c>
      <c r="F8" s="36">
        <v>52.29</v>
      </c>
      <c r="G8" s="36">
        <v>52.74</v>
      </c>
      <c r="H8" s="36">
        <v>52.71</v>
      </c>
      <c r="I8" s="36">
        <v>53.24</v>
      </c>
      <c r="J8" s="36">
        <v>53.65</v>
      </c>
      <c r="K8" s="36">
        <v>53.6</v>
      </c>
      <c r="L8" s="36">
        <v>52.75</v>
      </c>
      <c r="M8" s="36">
        <v>52.13</v>
      </c>
      <c r="N8" s="36">
        <v>51.96</v>
      </c>
      <c r="O8" s="37">
        <v>52.51</v>
      </c>
      <c r="P8" s="36">
        <v>52.29</v>
      </c>
      <c r="Q8" s="36">
        <v>52.47</v>
      </c>
      <c r="R8" s="36">
        <v>52.47</v>
      </c>
      <c r="S8" s="36">
        <v>52.71</v>
      </c>
    </row>
    <row r="9" spans="1:30" ht="16" x14ac:dyDescent="0.2">
      <c r="A9" s="3" t="s">
        <v>22</v>
      </c>
      <c r="B9" s="4" t="s">
        <v>23</v>
      </c>
      <c r="C9" s="4" t="s">
        <v>23</v>
      </c>
      <c r="D9" s="4" t="s">
        <v>23</v>
      </c>
      <c r="E9" s="4" t="s">
        <v>23</v>
      </c>
      <c r="F9" s="4" t="s">
        <v>23</v>
      </c>
      <c r="G9" s="4" t="s">
        <v>23</v>
      </c>
      <c r="H9" s="4" t="s">
        <v>23</v>
      </c>
      <c r="I9" s="4" t="s">
        <v>23</v>
      </c>
      <c r="J9" s="4" t="s">
        <v>23</v>
      </c>
      <c r="K9" s="4" t="s">
        <v>23</v>
      </c>
      <c r="L9" s="4" t="s">
        <v>23</v>
      </c>
      <c r="M9" s="4" t="s">
        <v>23</v>
      </c>
      <c r="N9" s="4" t="s">
        <v>23</v>
      </c>
      <c r="O9" s="5" t="s">
        <v>23</v>
      </c>
      <c r="P9" s="4" t="s">
        <v>23</v>
      </c>
      <c r="Q9" s="4" t="s">
        <v>23</v>
      </c>
      <c r="R9" s="4" t="s">
        <v>23</v>
      </c>
      <c r="S9" s="4" t="s">
        <v>23</v>
      </c>
    </row>
    <row r="10" spans="1:30" ht="16" x14ac:dyDescent="0.2">
      <c r="A10" s="3" t="s">
        <v>24</v>
      </c>
      <c r="B10" s="4">
        <v>2624660000</v>
      </c>
      <c r="C10" s="4">
        <v>2803145000</v>
      </c>
      <c r="D10" s="4">
        <v>2967837000</v>
      </c>
      <c r="E10" s="4">
        <v>3104684000</v>
      </c>
      <c r="F10" s="4">
        <v>3373980000</v>
      </c>
      <c r="G10" s="4">
        <v>3548341000</v>
      </c>
      <c r="H10" s="4">
        <v>3659551000</v>
      </c>
      <c r="I10" s="4">
        <v>4162890000</v>
      </c>
      <c r="J10" s="4">
        <v>4148864000</v>
      </c>
      <c r="K10" s="4">
        <v>4353074000</v>
      </c>
      <c r="L10" s="4">
        <v>4773258000</v>
      </c>
      <c r="M10" s="4">
        <v>5201921000</v>
      </c>
      <c r="N10" s="4">
        <v>5596436000</v>
      </c>
      <c r="O10" s="5">
        <v>5612491000</v>
      </c>
      <c r="P10" s="4">
        <v>1260026000</v>
      </c>
      <c r="Q10" s="4">
        <v>1287645000</v>
      </c>
      <c r="R10" s="4">
        <v>1287645000</v>
      </c>
      <c r="S10" s="4">
        <v>1777175000</v>
      </c>
    </row>
    <row r="11" spans="1:30" ht="16" x14ac:dyDescent="0.2">
      <c r="A11" s="3" t="s">
        <v>25</v>
      </c>
      <c r="B11" s="4">
        <v>2624660000</v>
      </c>
      <c r="C11" s="4">
        <v>2803145000</v>
      </c>
      <c r="D11" s="4">
        <v>2967837000</v>
      </c>
      <c r="E11" s="4">
        <v>3104684000</v>
      </c>
      <c r="F11" s="4">
        <v>3373980000</v>
      </c>
      <c r="G11" s="4">
        <v>3548341000</v>
      </c>
      <c r="H11" s="4">
        <v>3659551000</v>
      </c>
      <c r="I11" s="4">
        <v>4162890000</v>
      </c>
      <c r="J11" s="4">
        <v>4148864000</v>
      </c>
      <c r="K11" s="4">
        <v>4353074000</v>
      </c>
      <c r="L11" s="4">
        <v>4773258000</v>
      </c>
      <c r="M11" s="4">
        <v>5201921000</v>
      </c>
      <c r="N11" s="4">
        <v>5201921000</v>
      </c>
      <c r="O11" s="5">
        <v>3835316000</v>
      </c>
      <c r="P11" s="4">
        <v>1260026000</v>
      </c>
      <c r="Q11" s="4">
        <v>1287645000</v>
      </c>
      <c r="R11" s="4">
        <v>1287645000</v>
      </c>
      <c r="S11" s="4">
        <v>1287645000</v>
      </c>
    </row>
    <row r="12" spans="1:30" ht="19" x14ac:dyDescent="0.25">
      <c r="A12" s="14" t="s">
        <v>191</v>
      </c>
      <c r="B12" s="11">
        <f t="shared" ref="B12:S12" si="1">B11/B2</f>
        <v>0.3251169055068065</v>
      </c>
      <c r="C12" s="11">
        <f t="shared" si="1"/>
        <v>0.32580074787336805</v>
      </c>
      <c r="D12" s="11">
        <f t="shared" si="1"/>
        <v>0.32444135192778817</v>
      </c>
      <c r="E12" s="11">
        <f t="shared" si="1"/>
        <v>0.32766031053538813</v>
      </c>
      <c r="F12" s="11">
        <f t="shared" si="1"/>
        <v>0.33119342242430311</v>
      </c>
      <c r="G12" s="11">
        <f t="shared" si="1"/>
        <v>0.33362627819801954</v>
      </c>
      <c r="H12" s="11">
        <f t="shared" si="1"/>
        <v>0.3360877851448606</v>
      </c>
      <c r="I12" s="11">
        <f t="shared" si="1"/>
        <v>0.37098845324740221</v>
      </c>
      <c r="J12" s="11">
        <f t="shared" si="1"/>
        <v>0.34970953096337304</v>
      </c>
      <c r="K12" s="11">
        <f t="shared" si="1"/>
        <v>0.34460777169541373</v>
      </c>
      <c r="L12" s="11">
        <f t="shared" si="1"/>
        <v>0.32627432698876968</v>
      </c>
      <c r="M12" s="11">
        <f t="shared" si="1"/>
        <v>0.32007429134340332</v>
      </c>
      <c r="N12" s="11">
        <f t="shared" si="1"/>
        <v>0.29798125232962497</v>
      </c>
      <c r="O12" s="11">
        <f t="shared" si="1"/>
        <v>0.21837871915007059</v>
      </c>
      <c r="P12" s="11">
        <f t="shared" si="1"/>
        <v>0.34137961117122761</v>
      </c>
      <c r="Q12" s="11">
        <f t="shared" si="1"/>
        <v>0.31478599041055938</v>
      </c>
      <c r="R12" s="11">
        <f t="shared" si="1"/>
        <v>0.31478599041055938</v>
      </c>
      <c r="S12" s="11">
        <f t="shared" si="1"/>
        <v>0.2262750724086558</v>
      </c>
      <c r="T12" s="12"/>
      <c r="U12" s="12"/>
      <c r="V12" s="12"/>
      <c r="W12" s="12"/>
      <c r="X12" s="12"/>
      <c r="Y12" s="12"/>
      <c r="Z12" s="12"/>
      <c r="AA12" s="13"/>
      <c r="AB12" s="13"/>
      <c r="AC12" s="13"/>
      <c r="AD12" s="13"/>
    </row>
    <row r="13" spans="1:30" ht="16" x14ac:dyDescent="0.2">
      <c r="A13" s="3" t="s">
        <v>26</v>
      </c>
      <c r="B13" s="4">
        <v>0</v>
      </c>
      <c r="C13" s="4">
        <v>0</v>
      </c>
      <c r="D13" s="4">
        <v>0</v>
      </c>
      <c r="E13" s="4">
        <v>0</v>
      </c>
      <c r="F13" s="4">
        <v>0</v>
      </c>
      <c r="G13" s="4">
        <v>0</v>
      </c>
      <c r="H13" s="4">
        <v>0</v>
      </c>
      <c r="I13" s="4">
        <v>0</v>
      </c>
      <c r="J13" s="4">
        <v>0</v>
      </c>
      <c r="K13" s="4">
        <v>0</v>
      </c>
      <c r="L13" s="4">
        <v>0</v>
      </c>
      <c r="M13" s="4">
        <v>0</v>
      </c>
      <c r="N13" s="4">
        <v>0</v>
      </c>
      <c r="O13" s="5">
        <v>0</v>
      </c>
      <c r="P13" s="4">
        <v>0</v>
      </c>
      <c r="Q13" s="4">
        <v>0</v>
      </c>
      <c r="R13" s="4">
        <v>0</v>
      </c>
      <c r="S13" s="4">
        <v>0</v>
      </c>
    </row>
    <row r="14" spans="1:30" ht="19" x14ac:dyDescent="0.25">
      <c r="A14" s="14" t="s">
        <v>192</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3" t="s">
        <v>27</v>
      </c>
      <c r="B15" s="4" t="s">
        <v>23</v>
      </c>
      <c r="C15" s="4" t="s">
        <v>23</v>
      </c>
      <c r="D15" s="4" t="s">
        <v>23</v>
      </c>
      <c r="E15" s="4" t="s">
        <v>23</v>
      </c>
      <c r="F15" s="4" t="s">
        <v>23</v>
      </c>
      <c r="G15" s="4" t="s">
        <v>23</v>
      </c>
      <c r="H15" s="4" t="s">
        <v>23</v>
      </c>
      <c r="I15" s="4" t="s">
        <v>23</v>
      </c>
      <c r="J15" s="4" t="s">
        <v>23</v>
      </c>
      <c r="K15" s="4" t="s">
        <v>23</v>
      </c>
      <c r="L15" s="4" t="s">
        <v>23</v>
      </c>
      <c r="M15" s="4" t="s">
        <v>23</v>
      </c>
      <c r="N15" s="4">
        <v>5596436000</v>
      </c>
      <c r="O15" s="5">
        <v>1777175000</v>
      </c>
      <c r="P15" s="4" t="s">
        <v>23</v>
      </c>
      <c r="Q15" s="4" t="s">
        <v>23</v>
      </c>
      <c r="R15" s="4" t="s">
        <v>23</v>
      </c>
      <c r="S15" s="4">
        <v>1777175000</v>
      </c>
    </row>
    <row r="16" spans="1:30" ht="16" x14ac:dyDescent="0.2">
      <c r="A16" s="32" t="s">
        <v>28</v>
      </c>
      <c r="B16" s="30">
        <v>1494803000</v>
      </c>
      <c r="C16" s="30">
        <v>1628891000</v>
      </c>
      <c r="D16" s="30">
        <v>1773098000</v>
      </c>
      <c r="E16" s="30">
        <v>1830223000</v>
      </c>
      <c r="F16" s="30">
        <v>1953051000</v>
      </c>
      <c r="G16" s="30">
        <v>2060395000</v>
      </c>
      <c r="H16" s="30">
        <v>2080069000</v>
      </c>
      <c r="I16" s="30">
        <v>1810856000</v>
      </c>
      <c r="J16" s="30">
        <v>2216137000</v>
      </c>
      <c r="K16" s="30">
        <v>2417679000</v>
      </c>
      <c r="L16" s="30">
        <v>2944527000</v>
      </c>
      <c r="M16" s="30">
        <v>3270729000</v>
      </c>
      <c r="N16" s="30">
        <v>3473986000</v>
      </c>
      <c r="O16" s="31">
        <v>3609435000</v>
      </c>
      <c r="P16" s="30">
        <v>669977000</v>
      </c>
      <c r="Q16" s="30">
        <v>858481000</v>
      </c>
      <c r="R16" s="30">
        <v>858481000</v>
      </c>
      <c r="S16" s="30">
        <v>1222496000</v>
      </c>
    </row>
    <row r="17" spans="1:30" ht="16" x14ac:dyDescent="0.2">
      <c r="A17" s="25" t="s">
        <v>58</v>
      </c>
      <c r="B17" s="33">
        <v>18.52</v>
      </c>
      <c r="C17" s="33">
        <v>18.93</v>
      </c>
      <c r="D17" s="33">
        <v>19.38</v>
      </c>
      <c r="E17" s="33">
        <v>19.32</v>
      </c>
      <c r="F17" s="33">
        <v>19.170000000000002</v>
      </c>
      <c r="G17" s="33">
        <v>19.37</v>
      </c>
      <c r="H17" s="33">
        <v>19.100000000000001</v>
      </c>
      <c r="I17" s="33">
        <v>16.14</v>
      </c>
      <c r="J17" s="33">
        <v>18.68</v>
      </c>
      <c r="K17" s="33">
        <v>19.14</v>
      </c>
      <c r="L17" s="33">
        <v>20.13</v>
      </c>
      <c r="M17" s="33">
        <v>20.12</v>
      </c>
      <c r="N17" s="33">
        <v>19.899999999999999</v>
      </c>
      <c r="O17" s="34">
        <v>20.55</v>
      </c>
      <c r="P17" s="33">
        <v>18.149999999999999</v>
      </c>
      <c r="Q17" s="33">
        <v>20.99</v>
      </c>
      <c r="R17" s="33">
        <v>20.99</v>
      </c>
      <c r="S17" s="33">
        <v>21.48</v>
      </c>
    </row>
    <row r="18" spans="1:30" ht="19" x14ac:dyDescent="0.25">
      <c r="A18" s="15" t="s">
        <v>193</v>
      </c>
      <c r="B18" s="10"/>
      <c r="C18" s="11">
        <f>(C16/B16)-1</f>
        <v>8.9702790267346177E-2</v>
      </c>
      <c r="D18" s="11">
        <f>(D16/C16)-1</f>
        <v>8.853078566951389E-2</v>
      </c>
      <c r="E18" s="11">
        <f>(E16/D16)-1</f>
        <v>3.2217621361030346E-2</v>
      </c>
      <c r="F18" s="11">
        <f t="shared" ref="F18:N18" si="3">(F16/E16)-1</f>
        <v>6.7110947682331501E-2</v>
      </c>
      <c r="G18" s="11">
        <f t="shared" si="3"/>
        <v>5.4962210408227907E-2</v>
      </c>
      <c r="H18" s="11">
        <f t="shared" si="3"/>
        <v>9.5486545055680772E-3</v>
      </c>
      <c r="I18" s="11">
        <f t="shared" si="3"/>
        <v>-0.12942503349648493</v>
      </c>
      <c r="J18" s="11">
        <f t="shared" si="3"/>
        <v>0.22380631038580656</v>
      </c>
      <c r="K18" s="11">
        <f t="shared" si="3"/>
        <v>9.0942933582174756E-2</v>
      </c>
      <c r="L18" s="11">
        <f t="shared" si="3"/>
        <v>0.21791478521342156</v>
      </c>
      <c r="M18" s="11">
        <f t="shared" si="3"/>
        <v>0.11078247881578274</v>
      </c>
      <c r="N18" s="11">
        <f t="shared" si="3"/>
        <v>6.2144249798745221E-2</v>
      </c>
      <c r="O18" s="11">
        <f>(O16/N16)-1</f>
        <v>3.8989506578322342E-2</v>
      </c>
      <c r="P18" s="11"/>
      <c r="Q18" s="11">
        <f>(Q16/P16)-1</f>
        <v>0.28135891232087062</v>
      </c>
      <c r="R18" s="11">
        <f>(R16/Q16)-1</f>
        <v>0</v>
      </c>
      <c r="S18" s="11">
        <f>(S16/R16)-1</f>
        <v>0.42402219734624302</v>
      </c>
      <c r="T18" s="12"/>
      <c r="U18" s="12"/>
      <c r="V18" s="12"/>
      <c r="W18" s="12"/>
      <c r="X18" s="12"/>
      <c r="Y18" s="12"/>
      <c r="Z18" s="12"/>
      <c r="AA18" s="13"/>
      <c r="AB18" s="13"/>
      <c r="AC18" s="13"/>
      <c r="AD18" s="13"/>
    </row>
    <row r="19" spans="1:30" ht="16" x14ac:dyDescent="0.2">
      <c r="A19" s="3" t="s">
        <v>29</v>
      </c>
      <c r="B19" s="4">
        <v>170557000</v>
      </c>
      <c r="C19" s="4">
        <v>175905000</v>
      </c>
      <c r="D19" s="4">
        <v>185415000</v>
      </c>
      <c r="E19" s="4">
        <v>167509000</v>
      </c>
      <c r="F19" s="4">
        <v>150439000</v>
      </c>
      <c r="G19" s="4">
        <v>147681000</v>
      </c>
      <c r="H19" s="4">
        <v>154580000</v>
      </c>
      <c r="I19" s="4">
        <v>174527000</v>
      </c>
      <c r="J19" s="4">
        <v>184804000</v>
      </c>
      <c r="K19" s="4">
        <v>201165000</v>
      </c>
      <c r="L19" s="4">
        <v>195337000</v>
      </c>
      <c r="M19" s="4">
        <v>191638000</v>
      </c>
      <c r="N19" s="4">
        <v>306372000</v>
      </c>
      <c r="O19" s="5">
        <v>322962000</v>
      </c>
      <c r="P19" s="4">
        <v>65609000</v>
      </c>
      <c r="Q19" s="4">
        <v>74313000</v>
      </c>
      <c r="R19" s="4">
        <v>74313000</v>
      </c>
      <c r="S19" s="4">
        <v>108727000</v>
      </c>
    </row>
    <row r="20" spans="1:30" ht="16" x14ac:dyDescent="0.2">
      <c r="A20" s="3" t="s">
        <v>30</v>
      </c>
      <c r="B20" s="4">
        <v>168499000</v>
      </c>
      <c r="C20" s="4">
        <v>174508000</v>
      </c>
      <c r="D20" s="4">
        <v>183809000</v>
      </c>
      <c r="E20" s="4">
        <v>165659000</v>
      </c>
      <c r="F20" s="4">
        <v>148834000</v>
      </c>
      <c r="G20" s="4">
        <v>145310000</v>
      </c>
      <c r="H20" s="4">
        <v>151078000</v>
      </c>
      <c r="I20" s="4">
        <v>168891000</v>
      </c>
      <c r="J20" s="4">
        <v>177408000</v>
      </c>
      <c r="K20" s="4">
        <v>195476000</v>
      </c>
      <c r="L20" s="4">
        <v>189920000</v>
      </c>
      <c r="M20" s="4">
        <v>185590000</v>
      </c>
      <c r="N20" s="4">
        <v>306372000</v>
      </c>
      <c r="O20" s="5">
        <v>322962000</v>
      </c>
      <c r="P20" s="4">
        <v>65609000</v>
      </c>
      <c r="Q20" s="4">
        <v>74313000</v>
      </c>
      <c r="R20" s="4">
        <v>74313000</v>
      </c>
      <c r="S20" s="4">
        <v>108727000</v>
      </c>
    </row>
    <row r="21" spans="1:30" ht="16" x14ac:dyDescent="0.2">
      <c r="A21" s="3" t="s">
        <v>31</v>
      </c>
      <c r="B21" s="4">
        <v>170557000</v>
      </c>
      <c r="C21" s="4">
        <v>175905000</v>
      </c>
      <c r="D21" s="4">
        <v>185415000</v>
      </c>
      <c r="E21" s="4">
        <v>167509000</v>
      </c>
      <c r="F21" s="4">
        <v>150439000</v>
      </c>
      <c r="G21" s="4">
        <v>147681000</v>
      </c>
      <c r="H21" s="4">
        <v>154580000</v>
      </c>
      <c r="I21" s="4">
        <v>174527000</v>
      </c>
      <c r="J21" s="4">
        <v>184804000</v>
      </c>
      <c r="K21" s="4">
        <v>201165000</v>
      </c>
      <c r="L21" s="4">
        <v>195337000</v>
      </c>
      <c r="M21" s="4">
        <v>191638000</v>
      </c>
      <c r="N21" s="4">
        <v>306372000</v>
      </c>
      <c r="O21" s="5">
        <v>322962000</v>
      </c>
      <c r="P21" s="4">
        <v>65609000</v>
      </c>
      <c r="Q21" s="4">
        <v>74313000</v>
      </c>
      <c r="R21" s="4">
        <v>74313000</v>
      </c>
      <c r="S21" s="4">
        <v>108727000</v>
      </c>
    </row>
    <row r="22" spans="1:30" ht="16" x14ac:dyDescent="0.2">
      <c r="A22" s="3" t="s">
        <v>32</v>
      </c>
      <c r="B22" s="4">
        <v>2058000</v>
      </c>
      <c r="C22" s="4">
        <v>1397000</v>
      </c>
      <c r="D22" s="4">
        <v>1606000</v>
      </c>
      <c r="E22" s="4">
        <v>1850000</v>
      </c>
      <c r="F22" s="4">
        <v>1605000</v>
      </c>
      <c r="G22" s="4">
        <v>2371000</v>
      </c>
      <c r="H22" s="4">
        <v>3502000</v>
      </c>
      <c r="I22" s="4">
        <v>5636000</v>
      </c>
      <c r="J22" s="4">
        <v>7396000</v>
      </c>
      <c r="K22" s="4">
        <v>5689000</v>
      </c>
      <c r="L22" s="4">
        <v>5417000</v>
      </c>
      <c r="M22" s="4">
        <v>6048000</v>
      </c>
      <c r="N22" s="4" t="s">
        <v>23</v>
      </c>
      <c r="O22" s="5" t="s">
        <v>23</v>
      </c>
      <c r="P22" s="4" t="s">
        <v>23</v>
      </c>
      <c r="Q22" s="4" t="s">
        <v>23</v>
      </c>
      <c r="R22" s="4" t="s">
        <v>23</v>
      </c>
      <c r="S22" s="4" t="s">
        <v>23</v>
      </c>
    </row>
    <row r="23" spans="1:30" ht="16" x14ac:dyDescent="0.2">
      <c r="A23" s="3" t="s">
        <v>33</v>
      </c>
      <c r="B23" s="4">
        <v>2058000</v>
      </c>
      <c r="C23" s="4">
        <v>1397000</v>
      </c>
      <c r="D23" s="4">
        <v>1606000</v>
      </c>
      <c r="E23" s="4">
        <v>1850000</v>
      </c>
      <c r="F23" s="4">
        <v>1605000</v>
      </c>
      <c r="G23" s="4">
        <v>2371000</v>
      </c>
      <c r="H23" s="4">
        <v>3502000</v>
      </c>
      <c r="I23" s="4">
        <v>5636000</v>
      </c>
      <c r="J23" s="4">
        <v>7396000</v>
      </c>
      <c r="K23" s="4">
        <v>5689000</v>
      </c>
      <c r="L23" s="4">
        <v>5417000</v>
      </c>
      <c r="M23" s="4">
        <v>6048000</v>
      </c>
      <c r="N23" s="4" t="s">
        <v>23</v>
      </c>
      <c r="O23" s="5" t="s">
        <v>23</v>
      </c>
      <c r="P23" s="4" t="s">
        <v>23</v>
      </c>
      <c r="Q23" s="4" t="s">
        <v>23</v>
      </c>
      <c r="R23" s="4" t="s">
        <v>23</v>
      </c>
      <c r="S23" s="4" t="s">
        <v>23</v>
      </c>
    </row>
    <row r="24" spans="1:30" ht="16" x14ac:dyDescent="0.2">
      <c r="A24" s="3" t="s">
        <v>34</v>
      </c>
      <c r="B24" s="4">
        <v>1324246000</v>
      </c>
      <c r="C24" s="4">
        <v>1452986000</v>
      </c>
      <c r="D24" s="4">
        <v>1587683000</v>
      </c>
      <c r="E24" s="4">
        <v>1662714000</v>
      </c>
      <c r="F24" s="4">
        <v>1802612000</v>
      </c>
      <c r="G24" s="4">
        <v>1912714000</v>
      </c>
      <c r="H24" s="4">
        <v>1925489000</v>
      </c>
      <c r="I24" s="4">
        <v>1636329000</v>
      </c>
      <c r="J24" s="4">
        <v>2031333000</v>
      </c>
      <c r="K24" s="4">
        <v>2216514000</v>
      </c>
      <c r="L24" s="4">
        <v>2749190000</v>
      </c>
      <c r="M24" s="4">
        <v>3079091000</v>
      </c>
      <c r="N24" s="4">
        <v>3167614000</v>
      </c>
      <c r="O24" s="5">
        <v>3286473000</v>
      </c>
      <c r="P24" s="4">
        <v>604368000</v>
      </c>
      <c r="Q24" s="4">
        <v>784168000</v>
      </c>
      <c r="R24" s="4">
        <v>784168000</v>
      </c>
      <c r="S24" s="4">
        <v>1113769000</v>
      </c>
    </row>
    <row r="25" spans="1:30" ht="16" x14ac:dyDescent="0.2">
      <c r="A25" s="3" t="s">
        <v>35</v>
      </c>
      <c r="B25" s="4">
        <v>475272000</v>
      </c>
      <c r="C25" s="4">
        <v>522613000</v>
      </c>
      <c r="D25" s="4">
        <v>571203000</v>
      </c>
      <c r="E25" s="4">
        <v>592970000</v>
      </c>
      <c r="F25" s="4">
        <v>642371000</v>
      </c>
      <c r="G25" s="4">
        <v>671707000</v>
      </c>
      <c r="H25" s="4">
        <v>644620000</v>
      </c>
      <c r="I25" s="4">
        <v>298793000</v>
      </c>
      <c r="J25" s="4">
        <v>414112000</v>
      </c>
      <c r="K25" s="4">
        <v>483542000</v>
      </c>
      <c r="L25" s="4">
        <v>578876000</v>
      </c>
      <c r="M25" s="4">
        <v>649487000</v>
      </c>
      <c r="N25" s="4">
        <v>639188000</v>
      </c>
      <c r="O25" s="5">
        <v>649642000</v>
      </c>
      <c r="P25" s="4">
        <v>127824000</v>
      </c>
      <c r="Q25" s="4">
        <v>136445000</v>
      </c>
      <c r="R25" s="4">
        <v>136445000</v>
      </c>
      <c r="S25" s="4">
        <v>248928000</v>
      </c>
    </row>
    <row r="26" spans="1:30" ht="16" x14ac:dyDescent="0.2">
      <c r="A26" s="3" t="s">
        <v>36</v>
      </c>
      <c r="B26" s="4" t="s">
        <v>23</v>
      </c>
      <c r="C26" s="4" t="s">
        <v>23</v>
      </c>
      <c r="D26" s="4" t="s">
        <v>23</v>
      </c>
      <c r="E26" s="4" t="s">
        <v>23</v>
      </c>
      <c r="F26" s="4" t="s">
        <v>23</v>
      </c>
      <c r="G26" s="4" t="s">
        <v>23</v>
      </c>
      <c r="H26" s="4" t="s">
        <v>23</v>
      </c>
      <c r="I26" s="4" t="s">
        <v>23</v>
      </c>
      <c r="J26" s="4" t="s">
        <v>23</v>
      </c>
      <c r="K26" s="4" t="s">
        <v>23</v>
      </c>
      <c r="L26" s="4" t="s">
        <v>23</v>
      </c>
      <c r="M26" s="4" t="s">
        <v>23</v>
      </c>
      <c r="N26" s="4" t="s">
        <v>23</v>
      </c>
      <c r="O26" s="5" t="s">
        <v>23</v>
      </c>
      <c r="P26" s="4" t="s">
        <v>23</v>
      </c>
      <c r="Q26" s="4" t="s">
        <v>23</v>
      </c>
      <c r="R26" s="4" t="s">
        <v>23</v>
      </c>
      <c r="S26" s="4" t="s">
        <v>23</v>
      </c>
    </row>
    <row r="27" spans="1:30" ht="16" x14ac:dyDescent="0.2">
      <c r="A27" s="3" t="s">
        <v>37</v>
      </c>
      <c r="B27" s="4">
        <v>848974000</v>
      </c>
      <c r="C27" s="4">
        <v>930373000</v>
      </c>
      <c r="D27" s="4">
        <v>1016480000</v>
      </c>
      <c r="E27" s="4">
        <v>1069744000</v>
      </c>
      <c r="F27" s="4">
        <v>1160241000</v>
      </c>
      <c r="G27" s="4">
        <v>1241007000</v>
      </c>
      <c r="H27" s="4">
        <v>1280869000</v>
      </c>
      <c r="I27" s="4">
        <v>1337536000</v>
      </c>
      <c r="J27" s="4">
        <v>1617221000</v>
      </c>
      <c r="K27" s="4">
        <v>1732972000</v>
      </c>
      <c r="L27" s="4">
        <v>2170314000</v>
      </c>
      <c r="M27" s="4">
        <v>2429604000</v>
      </c>
      <c r="N27" s="4">
        <v>2528426000</v>
      </c>
      <c r="O27" s="5">
        <v>2636831000</v>
      </c>
      <c r="P27" s="4">
        <v>476544000</v>
      </c>
      <c r="Q27" s="4">
        <v>647723000</v>
      </c>
      <c r="R27" s="4">
        <v>647723000</v>
      </c>
      <c r="S27" s="4">
        <v>864841000</v>
      </c>
    </row>
    <row r="28" spans="1:30" ht="16" x14ac:dyDescent="0.2">
      <c r="A28" s="3" t="s">
        <v>38</v>
      </c>
      <c r="B28" s="4" t="s">
        <v>23</v>
      </c>
      <c r="C28" s="4" t="s">
        <v>23</v>
      </c>
      <c r="D28" s="4" t="s">
        <v>23</v>
      </c>
      <c r="E28" s="4" t="s">
        <v>23</v>
      </c>
      <c r="F28" s="4" t="s">
        <v>23</v>
      </c>
      <c r="G28" s="4" t="s">
        <v>23</v>
      </c>
      <c r="H28" s="4" t="s">
        <v>23</v>
      </c>
      <c r="I28" s="4" t="s">
        <v>23</v>
      </c>
      <c r="J28" s="4" t="s">
        <v>23</v>
      </c>
      <c r="K28" s="4" t="s">
        <v>23</v>
      </c>
      <c r="L28" s="4" t="s">
        <v>23</v>
      </c>
      <c r="M28" s="4" t="s">
        <v>23</v>
      </c>
      <c r="N28" s="4" t="s">
        <v>23</v>
      </c>
      <c r="O28" s="5" t="s">
        <v>23</v>
      </c>
      <c r="P28" s="4" t="s">
        <v>23</v>
      </c>
      <c r="Q28" s="4" t="s">
        <v>23</v>
      </c>
      <c r="R28" s="4" t="s">
        <v>23</v>
      </c>
      <c r="S28" s="4" t="s">
        <v>23</v>
      </c>
    </row>
    <row r="29" spans="1:30" ht="16" x14ac:dyDescent="0.2">
      <c r="A29" s="3" t="s">
        <v>39</v>
      </c>
      <c r="B29" s="4" t="s">
        <v>23</v>
      </c>
      <c r="C29" s="4" t="s">
        <v>23</v>
      </c>
      <c r="D29" s="4" t="s">
        <v>23</v>
      </c>
      <c r="E29" s="4" t="s">
        <v>23</v>
      </c>
      <c r="F29" s="4" t="s">
        <v>23</v>
      </c>
      <c r="G29" s="4" t="s">
        <v>23</v>
      </c>
      <c r="H29" s="4" t="s">
        <v>23</v>
      </c>
      <c r="I29" s="4" t="s">
        <v>23</v>
      </c>
      <c r="J29" s="4" t="s">
        <v>23</v>
      </c>
      <c r="K29" s="4" t="s">
        <v>23</v>
      </c>
      <c r="L29" s="4" t="s">
        <v>23</v>
      </c>
      <c r="M29" s="4" t="s">
        <v>23</v>
      </c>
      <c r="N29" s="4" t="s">
        <v>23</v>
      </c>
      <c r="O29" s="5" t="s">
        <v>23</v>
      </c>
      <c r="P29" s="4" t="s">
        <v>23</v>
      </c>
      <c r="Q29" s="4" t="s">
        <v>23</v>
      </c>
      <c r="R29" s="4" t="s">
        <v>23</v>
      </c>
      <c r="S29" s="4" t="s">
        <v>23</v>
      </c>
    </row>
    <row r="30" spans="1:30" ht="16" x14ac:dyDescent="0.2">
      <c r="A30" s="3" t="s">
        <v>40</v>
      </c>
      <c r="B30" s="4" t="s">
        <v>23</v>
      </c>
      <c r="C30" s="4" t="s">
        <v>23</v>
      </c>
      <c r="D30" s="4" t="s">
        <v>23</v>
      </c>
      <c r="E30" s="4" t="s">
        <v>23</v>
      </c>
      <c r="F30" s="4" t="s">
        <v>23</v>
      </c>
      <c r="G30" s="4" t="s">
        <v>23</v>
      </c>
      <c r="H30" s="4" t="s">
        <v>23</v>
      </c>
      <c r="I30" s="4" t="s">
        <v>23</v>
      </c>
      <c r="J30" s="4" t="s">
        <v>23</v>
      </c>
      <c r="K30" s="4" t="s">
        <v>23</v>
      </c>
      <c r="L30" s="4" t="s">
        <v>23</v>
      </c>
      <c r="M30" s="4" t="s">
        <v>23</v>
      </c>
      <c r="N30" s="4" t="s">
        <v>23</v>
      </c>
      <c r="O30" s="5" t="s">
        <v>23</v>
      </c>
      <c r="P30" s="4" t="s">
        <v>23</v>
      </c>
      <c r="Q30" s="4" t="s">
        <v>23</v>
      </c>
      <c r="R30" s="4" t="s">
        <v>23</v>
      </c>
      <c r="S30" s="4" t="s">
        <v>23</v>
      </c>
    </row>
    <row r="31" spans="1:30" ht="16" x14ac:dyDescent="0.2">
      <c r="A31" s="3" t="s">
        <v>41</v>
      </c>
      <c r="B31" s="4">
        <v>848974000</v>
      </c>
      <c r="C31" s="4">
        <v>930373000</v>
      </c>
      <c r="D31" s="4">
        <v>1016480000</v>
      </c>
      <c r="E31" s="4">
        <v>1069744000</v>
      </c>
      <c r="F31" s="4">
        <v>1160241000</v>
      </c>
      <c r="G31" s="4">
        <v>1241007000</v>
      </c>
      <c r="H31" s="4">
        <v>1280869000</v>
      </c>
      <c r="I31" s="4">
        <v>1337536000</v>
      </c>
      <c r="J31" s="4">
        <v>1617221000</v>
      </c>
      <c r="K31" s="4">
        <v>1732972000</v>
      </c>
      <c r="L31" s="4">
        <v>2170314000</v>
      </c>
      <c r="M31" s="4">
        <v>2429604000</v>
      </c>
      <c r="N31" s="4">
        <v>2528426000</v>
      </c>
      <c r="O31" s="5">
        <v>2636831000</v>
      </c>
      <c r="P31" s="4">
        <v>476544000</v>
      </c>
      <c r="Q31" s="4">
        <v>647723000</v>
      </c>
      <c r="R31" s="4">
        <v>647723000</v>
      </c>
      <c r="S31" s="4">
        <v>864841000</v>
      </c>
    </row>
    <row r="32" spans="1:30" ht="16" x14ac:dyDescent="0.2">
      <c r="A32" s="3" t="s">
        <v>42</v>
      </c>
      <c r="B32" s="4" t="s">
        <v>23</v>
      </c>
      <c r="C32" s="4" t="s">
        <v>23</v>
      </c>
      <c r="D32" s="4" t="s">
        <v>23</v>
      </c>
      <c r="E32" s="4" t="s">
        <v>23</v>
      </c>
      <c r="F32" s="4" t="s">
        <v>23</v>
      </c>
      <c r="G32" s="4" t="s">
        <v>23</v>
      </c>
      <c r="H32" s="4" t="s">
        <v>23</v>
      </c>
      <c r="I32" s="4" t="s">
        <v>23</v>
      </c>
      <c r="J32" s="4" t="s">
        <v>23</v>
      </c>
      <c r="K32" s="4" t="s">
        <v>23</v>
      </c>
      <c r="L32" s="4" t="s">
        <v>23</v>
      </c>
      <c r="M32" s="4" t="s">
        <v>23</v>
      </c>
      <c r="N32" s="4" t="s">
        <v>23</v>
      </c>
      <c r="O32" s="5" t="s">
        <v>23</v>
      </c>
      <c r="P32" s="4" t="s">
        <v>23</v>
      </c>
      <c r="Q32" s="4" t="s">
        <v>23</v>
      </c>
      <c r="R32" s="4" t="s">
        <v>23</v>
      </c>
      <c r="S32" s="4" t="s">
        <v>23</v>
      </c>
    </row>
    <row r="33" spans="1:30" ht="16" x14ac:dyDescent="0.2">
      <c r="A33" s="32" t="s">
        <v>43</v>
      </c>
      <c r="B33" s="30">
        <v>848974000</v>
      </c>
      <c r="C33" s="30">
        <v>930373000</v>
      </c>
      <c r="D33" s="30">
        <v>1016480000</v>
      </c>
      <c r="E33" s="30">
        <v>1069744000</v>
      </c>
      <c r="F33" s="30">
        <v>1160241000</v>
      </c>
      <c r="G33" s="30">
        <v>1241007000</v>
      </c>
      <c r="H33" s="30">
        <v>1280869000</v>
      </c>
      <c r="I33" s="30">
        <v>1337536000</v>
      </c>
      <c r="J33" s="30">
        <v>1617221000</v>
      </c>
      <c r="K33" s="30">
        <v>1732972000</v>
      </c>
      <c r="L33" s="30">
        <v>2170314000</v>
      </c>
      <c r="M33" s="30">
        <v>2429604000</v>
      </c>
      <c r="N33" s="30">
        <v>2528426000</v>
      </c>
      <c r="O33" s="31">
        <v>2636831000</v>
      </c>
      <c r="P33" s="30">
        <v>476544000</v>
      </c>
      <c r="Q33" s="30">
        <v>647723000</v>
      </c>
      <c r="R33" s="30">
        <v>647723000</v>
      </c>
      <c r="S33" s="30">
        <v>864841000</v>
      </c>
    </row>
    <row r="34" spans="1:30" ht="16" x14ac:dyDescent="0.2">
      <c r="A34" s="25" t="s">
        <v>59</v>
      </c>
      <c r="B34" s="33">
        <v>10.52</v>
      </c>
      <c r="C34" s="33">
        <v>10.81</v>
      </c>
      <c r="D34" s="33">
        <v>11.11</v>
      </c>
      <c r="E34" s="33">
        <v>11.29</v>
      </c>
      <c r="F34" s="33">
        <v>11.39</v>
      </c>
      <c r="G34" s="33">
        <v>11.67</v>
      </c>
      <c r="H34" s="33">
        <v>11.76</v>
      </c>
      <c r="I34" s="33">
        <v>11.92</v>
      </c>
      <c r="J34" s="33">
        <v>13.63</v>
      </c>
      <c r="K34" s="33">
        <v>13.72</v>
      </c>
      <c r="L34" s="33">
        <v>14.84</v>
      </c>
      <c r="M34" s="33">
        <v>14.95</v>
      </c>
      <c r="N34" s="33">
        <v>14.48</v>
      </c>
      <c r="O34" s="34">
        <v>15.01</v>
      </c>
      <c r="P34" s="33">
        <v>12.91</v>
      </c>
      <c r="Q34" s="33">
        <v>15.83</v>
      </c>
      <c r="R34" s="33">
        <v>15.83</v>
      </c>
      <c r="S34" s="33">
        <v>15.2</v>
      </c>
    </row>
    <row r="35" spans="1:30" ht="19" x14ac:dyDescent="0.25">
      <c r="A35" s="16" t="s">
        <v>194</v>
      </c>
      <c r="B35" s="17"/>
      <c r="C35" s="18">
        <f>(C33/B33)-1</f>
        <v>9.587926132013469E-2</v>
      </c>
      <c r="D35" s="18">
        <f>(D33/C33)-1</f>
        <v>9.2551052104908438E-2</v>
      </c>
      <c r="E35" s="18">
        <f>(E33/D33)-1</f>
        <v>5.2400440736659837E-2</v>
      </c>
      <c r="F35" s="18">
        <f t="shared" ref="F35:N35" si="4">(F33/E33)-1</f>
        <v>8.4596875514141745E-2</v>
      </c>
      <c r="G35" s="18">
        <f t="shared" si="4"/>
        <v>6.9611399700579391E-2</v>
      </c>
      <c r="H35" s="18">
        <f t="shared" si="4"/>
        <v>3.2120689085557208E-2</v>
      </c>
      <c r="I35" s="18">
        <f t="shared" si="4"/>
        <v>4.424105821906843E-2</v>
      </c>
      <c r="J35" s="18">
        <f t="shared" si="4"/>
        <v>0.2091046521364659</v>
      </c>
      <c r="K35" s="18">
        <f t="shared" si="4"/>
        <v>7.15740149305506E-2</v>
      </c>
      <c r="L35" s="18">
        <f t="shared" si="4"/>
        <v>0.25236530076654451</v>
      </c>
      <c r="M35" s="18">
        <f t="shared" si="4"/>
        <v>0.11947119172617415</v>
      </c>
      <c r="N35" s="18">
        <f t="shared" si="4"/>
        <v>4.067411808673338E-2</v>
      </c>
      <c r="O35" s="18">
        <f>(O33/N33)-1</f>
        <v>4.2874499787614928E-2</v>
      </c>
      <c r="P35" s="18"/>
      <c r="Q35" s="18">
        <f>(Q33/P33)-1</f>
        <v>0.3592092230727908</v>
      </c>
      <c r="R35" s="18">
        <f>(R33/Q33)-1</f>
        <v>0</v>
      </c>
      <c r="S35" s="18">
        <f>(S33/R33)-1</f>
        <v>0.33520193045483948</v>
      </c>
      <c r="T35" s="12"/>
      <c r="U35" s="12"/>
      <c r="V35" s="12"/>
      <c r="W35" s="12"/>
      <c r="X35" s="12"/>
      <c r="Y35" s="12"/>
      <c r="Z35" s="12"/>
      <c r="AA35" s="13"/>
      <c r="AB35" s="13"/>
      <c r="AC35" s="13"/>
      <c r="AD35" s="13"/>
    </row>
    <row r="36" spans="1:30" ht="19" customHeight="1" x14ac:dyDescent="0.2">
      <c r="A36" s="19" t="s">
        <v>195</v>
      </c>
      <c r="B36" s="20">
        <f t="shared" ref="B36:S36" si="5">(B16*(1-0.25))/(B126+B105+B96)</f>
        <v>0.5197921438334443</v>
      </c>
      <c r="C36" s="20">
        <f t="shared" si="5"/>
        <v>0.54296366666666662</v>
      </c>
      <c r="D36" s="20">
        <f t="shared" si="5"/>
        <v>0.52522189620790805</v>
      </c>
      <c r="E36" s="20">
        <f t="shared" si="5"/>
        <v>0.49762302932663582</v>
      </c>
      <c r="F36" s="20">
        <f t="shared" si="5"/>
        <v>0.49419073256739005</v>
      </c>
      <c r="G36" s="20">
        <f t="shared" si="5"/>
        <v>0.48572608414809132</v>
      </c>
      <c r="H36" s="20">
        <f t="shared" si="5"/>
        <v>0.421522252799585</v>
      </c>
      <c r="I36" s="20">
        <f t="shared" si="5"/>
        <v>0.38388745754854975</v>
      </c>
      <c r="J36" s="20">
        <f t="shared" si="5"/>
        <v>0.46836432603243011</v>
      </c>
      <c r="K36" s="20">
        <f t="shared" si="5"/>
        <v>0.95892609815185881</v>
      </c>
      <c r="L36" s="20">
        <f t="shared" si="5"/>
        <v>1.9008296135499387</v>
      </c>
      <c r="M36" s="20">
        <f t="shared" si="5"/>
        <v>-6.7270160096090565</v>
      </c>
      <c r="N36" s="20">
        <f t="shared" si="5"/>
        <v>-1.818399090482731</v>
      </c>
      <c r="O36" s="20">
        <f t="shared" si="5"/>
        <v>-1.8892975737831228</v>
      </c>
      <c r="P36" s="20">
        <f t="shared" si="5"/>
        <v>-0.47643418724648562</v>
      </c>
      <c r="Q36" s="20">
        <f t="shared" si="5"/>
        <v>0.10413364951092693</v>
      </c>
      <c r="R36" s="20">
        <f t="shared" si="5"/>
        <v>-0.55626993047713924</v>
      </c>
      <c r="S36" s="20">
        <f t="shared" si="5"/>
        <v>-0.79666760507575052</v>
      </c>
    </row>
    <row r="37" spans="1:30" ht="16" x14ac:dyDescent="0.2">
      <c r="A37" s="3" t="s">
        <v>44</v>
      </c>
      <c r="B37" s="4" t="s">
        <v>23</v>
      </c>
      <c r="C37" s="4" t="s">
        <v>23</v>
      </c>
      <c r="D37" s="4" t="s">
        <v>23</v>
      </c>
      <c r="E37" s="4" t="s">
        <v>23</v>
      </c>
      <c r="F37" s="4" t="s">
        <v>23</v>
      </c>
      <c r="G37" s="4" t="s">
        <v>23</v>
      </c>
      <c r="H37" s="4" t="s">
        <v>23</v>
      </c>
      <c r="I37" s="4" t="s">
        <v>23</v>
      </c>
      <c r="J37" s="4" t="s">
        <v>23</v>
      </c>
      <c r="K37" s="4" t="s">
        <v>23</v>
      </c>
      <c r="L37" s="4" t="s">
        <v>23</v>
      </c>
      <c r="M37" s="4" t="s">
        <v>23</v>
      </c>
      <c r="N37" s="4" t="s">
        <v>23</v>
      </c>
      <c r="O37" s="5" t="s">
        <v>23</v>
      </c>
      <c r="P37" s="4" t="s">
        <v>23</v>
      </c>
      <c r="Q37" s="4" t="s">
        <v>23</v>
      </c>
      <c r="R37" s="4" t="s">
        <v>23</v>
      </c>
      <c r="S37" s="4" t="s">
        <v>23</v>
      </c>
    </row>
    <row r="38" spans="1:30" ht="16" x14ac:dyDescent="0.2">
      <c r="A38" s="3" t="s">
        <v>45</v>
      </c>
      <c r="B38" s="4" t="s">
        <v>23</v>
      </c>
      <c r="C38" s="4" t="s">
        <v>23</v>
      </c>
      <c r="D38" s="4" t="s">
        <v>23</v>
      </c>
      <c r="E38" s="4" t="s">
        <v>23</v>
      </c>
      <c r="F38" s="4" t="s">
        <v>23</v>
      </c>
      <c r="G38" s="4" t="s">
        <v>23</v>
      </c>
      <c r="H38" s="4" t="s">
        <v>23</v>
      </c>
      <c r="I38" s="4" t="s">
        <v>23</v>
      </c>
      <c r="J38" s="4" t="s">
        <v>23</v>
      </c>
      <c r="K38" s="4" t="s">
        <v>23</v>
      </c>
      <c r="L38" s="4" t="s">
        <v>23</v>
      </c>
      <c r="M38" s="4" t="s">
        <v>23</v>
      </c>
      <c r="N38" s="4" t="s">
        <v>23</v>
      </c>
      <c r="O38" s="5" t="s">
        <v>23</v>
      </c>
      <c r="P38" s="4" t="s">
        <v>23</v>
      </c>
      <c r="Q38" s="4" t="s">
        <v>23</v>
      </c>
      <c r="R38" s="4" t="s">
        <v>23</v>
      </c>
      <c r="S38" s="4" t="s">
        <v>23</v>
      </c>
    </row>
    <row r="39" spans="1:30" ht="16" x14ac:dyDescent="0.2">
      <c r="A39" s="3" t="s">
        <v>46</v>
      </c>
      <c r="B39" s="4">
        <v>848974000</v>
      </c>
      <c r="C39" s="4">
        <v>930373000</v>
      </c>
      <c r="D39" s="4">
        <v>1016480000</v>
      </c>
      <c r="E39" s="4">
        <v>1069744000</v>
      </c>
      <c r="F39" s="4">
        <v>1160241000</v>
      </c>
      <c r="G39" s="4">
        <v>1241007000</v>
      </c>
      <c r="H39" s="4">
        <v>1280869000</v>
      </c>
      <c r="I39" s="4">
        <v>1337536000</v>
      </c>
      <c r="J39" s="4">
        <v>1617221000</v>
      </c>
      <c r="K39" s="4">
        <v>1732972000</v>
      </c>
      <c r="L39" s="4">
        <v>2170314000</v>
      </c>
      <c r="M39" s="4">
        <v>2429604000</v>
      </c>
      <c r="N39" s="4">
        <v>2528426000</v>
      </c>
      <c r="O39" s="5">
        <v>2636831000</v>
      </c>
      <c r="P39" s="4">
        <v>476544000</v>
      </c>
      <c r="Q39" s="4">
        <v>647723000</v>
      </c>
      <c r="R39" s="4">
        <v>647723000</v>
      </c>
      <c r="S39" s="4">
        <v>864841000</v>
      </c>
    </row>
    <row r="40" spans="1:30" ht="16" x14ac:dyDescent="0.2">
      <c r="A40" s="3" t="s">
        <v>47</v>
      </c>
      <c r="B40" s="4">
        <v>42632000</v>
      </c>
      <c r="C40" s="4">
        <v>38696000</v>
      </c>
      <c r="D40" s="4">
        <v>35943000</v>
      </c>
      <c r="E40" s="4">
        <v>33267000</v>
      </c>
      <c r="F40" s="4">
        <v>31560000</v>
      </c>
      <c r="G40" s="4">
        <v>29889000</v>
      </c>
      <c r="H40" s="4">
        <v>28430000</v>
      </c>
      <c r="I40" s="4">
        <v>26970000</v>
      </c>
      <c r="J40" s="4">
        <v>24966000</v>
      </c>
      <c r="K40" s="4">
        <v>23540000</v>
      </c>
      <c r="L40" s="4">
        <v>22237000</v>
      </c>
      <c r="M40" s="4">
        <v>20107000</v>
      </c>
      <c r="N40" s="4">
        <v>18510000</v>
      </c>
      <c r="O40" s="5">
        <v>18390750</v>
      </c>
      <c r="P40" s="4">
        <v>18705000</v>
      </c>
      <c r="Q40" s="4">
        <v>18389000</v>
      </c>
      <c r="R40" s="4">
        <v>18389000</v>
      </c>
      <c r="S40" s="4">
        <v>18080000</v>
      </c>
    </row>
    <row r="41" spans="1:30" ht="16" x14ac:dyDescent="0.2">
      <c r="A41" s="3" t="s">
        <v>48</v>
      </c>
      <c r="B41" s="6">
        <v>19.91</v>
      </c>
      <c r="C41" s="6">
        <v>24.04</v>
      </c>
      <c r="D41" s="6">
        <v>28.28</v>
      </c>
      <c r="E41" s="6">
        <v>32.159999999999997</v>
      </c>
      <c r="F41" s="6">
        <v>36.76</v>
      </c>
      <c r="G41" s="6">
        <v>41.52</v>
      </c>
      <c r="H41" s="6">
        <v>45.05</v>
      </c>
      <c r="I41" s="6">
        <v>49.59</v>
      </c>
      <c r="J41" s="6">
        <v>64.78</v>
      </c>
      <c r="K41" s="6">
        <v>73.62</v>
      </c>
      <c r="L41" s="6">
        <v>97.6</v>
      </c>
      <c r="M41" s="6">
        <v>120.83</v>
      </c>
      <c r="N41" s="6">
        <v>136.6</v>
      </c>
      <c r="O41" s="7">
        <v>143.38</v>
      </c>
      <c r="P41" s="6">
        <v>25.48</v>
      </c>
      <c r="Q41" s="6">
        <v>35.22</v>
      </c>
      <c r="R41" s="6">
        <v>35.22</v>
      </c>
      <c r="S41" s="6">
        <v>47.83</v>
      </c>
    </row>
    <row r="42" spans="1:30" ht="16" x14ac:dyDescent="0.2">
      <c r="A42" s="3" t="s">
        <v>49</v>
      </c>
      <c r="B42" s="6">
        <v>19.91</v>
      </c>
      <c r="C42" s="6">
        <v>24.04</v>
      </c>
      <c r="D42" s="6">
        <v>28.28</v>
      </c>
      <c r="E42" s="6">
        <v>32.159999999999997</v>
      </c>
      <c r="F42" s="6">
        <v>36.76</v>
      </c>
      <c r="G42" s="6">
        <v>41.52</v>
      </c>
      <c r="H42" s="6">
        <v>45.05</v>
      </c>
      <c r="I42" s="6">
        <v>49.59</v>
      </c>
      <c r="J42" s="6">
        <v>64.78</v>
      </c>
      <c r="K42" s="6">
        <v>73.62</v>
      </c>
      <c r="L42" s="6">
        <v>97.6</v>
      </c>
      <c r="M42" s="6">
        <v>120.83</v>
      </c>
      <c r="N42" s="6">
        <v>136.6</v>
      </c>
      <c r="O42" s="7">
        <v>143.38</v>
      </c>
      <c r="P42" s="6">
        <v>25.48</v>
      </c>
      <c r="Q42" s="6">
        <v>35.22</v>
      </c>
      <c r="R42" s="6">
        <v>35.22</v>
      </c>
      <c r="S42" s="6">
        <v>47.83</v>
      </c>
    </row>
    <row r="43" spans="1:30" ht="16" x14ac:dyDescent="0.2">
      <c r="A43" s="3" t="s">
        <v>50</v>
      </c>
      <c r="B43" s="4">
        <v>43603000</v>
      </c>
      <c r="C43" s="4">
        <v>39625000</v>
      </c>
      <c r="D43" s="4">
        <v>36581000</v>
      </c>
      <c r="E43" s="4">
        <v>33882000</v>
      </c>
      <c r="F43" s="4">
        <v>32206000</v>
      </c>
      <c r="G43" s="4">
        <v>30488000</v>
      </c>
      <c r="H43" s="4">
        <v>29065000</v>
      </c>
      <c r="I43" s="4">
        <v>27424000</v>
      </c>
      <c r="J43" s="4">
        <v>25498000</v>
      </c>
      <c r="K43" s="4">
        <v>24093000</v>
      </c>
      <c r="L43" s="4">
        <v>22799000</v>
      </c>
      <c r="M43" s="4">
        <v>20733000</v>
      </c>
      <c r="N43" s="4">
        <v>19103000</v>
      </c>
      <c r="O43" s="5">
        <v>18979000</v>
      </c>
      <c r="P43" s="4">
        <v>19337000</v>
      </c>
      <c r="Q43" s="4">
        <v>18983000</v>
      </c>
      <c r="R43" s="4">
        <v>18983000</v>
      </c>
      <c r="S43" s="4">
        <v>18613000</v>
      </c>
    </row>
    <row r="44" spans="1:30" ht="16" x14ac:dyDescent="0.2">
      <c r="A44" s="3" t="s">
        <v>51</v>
      </c>
      <c r="B44" s="6">
        <v>19.47</v>
      </c>
      <c r="C44" s="6">
        <v>23.48</v>
      </c>
      <c r="D44" s="6">
        <v>27.79</v>
      </c>
      <c r="E44" s="6">
        <v>31.57</v>
      </c>
      <c r="F44" s="6">
        <v>36.03</v>
      </c>
      <c r="G44" s="6">
        <v>40.700000000000003</v>
      </c>
      <c r="H44" s="6">
        <v>44.07</v>
      </c>
      <c r="I44" s="6">
        <v>48.77</v>
      </c>
      <c r="J44" s="6">
        <v>63.43</v>
      </c>
      <c r="K44" s="6">
        <v>71.930000000000007</v>
      </c>
      <c r="L44" s="6">
        <v>95.19</v>
      </c>
      <c r="M44" s="6">
        <v>117.19</v>
      </c>
      <c r="N44" s="6">
        <v>132.36000000000001</v>
      </c>
      <c r="O44" s="7">
        <v>138.93</v>
      </c>
      <c r="P44" s="6">
        <v>24.64</v>
      </c>
      <c r="Q44" s="6">
        <v>34.119999999999997</v>
      </c>
      <c r="R44" s="6">
        <v>34.119999999999997</v>
      </c>
      <c r="S44" s="6">
        <v>46.46</v>
      </c>
    </row>
    <row r="45" spans="1:30" ht="16" x14ac:dyDescent="0.2">
      <c r="A45" s="3" t="s">
        <v>52</v>
      </c>
      <c r="B45" s="6">
        <v>19.47</v>
      </c>
      <c r="C45" s="6">
        <v>23.48</v>
      </c>
      <c r="D45" s="6">
        <v>27.79</v>
      </c>
      <c r="E45" s="6">
        <v>31.57</v>
      </c>
      <c r="F45" s="6">
        <v>36.03</v>
      </c>
      <c r="G45" s="6">
        <v>40.700000000000003</v>
      </c>
      <c r="H45" s="6">
        <v>44.07</v>
      </c>
      <c r="I45" s="6">
        <v>48.77</v>
      </c>
      <c r="J45" s="6">
        <v>63.43</v>
      </c>
      <c r="K45" s="6">
        <v>71.930000000000007</v>
      </c>
      <c r="L45" s="6">
        <v>95.19</v>
      </c>
      <c r="M45" s="6">
        <v>117.19</v>
      </c>
      <c r="N45" s="6">
        <v>132.36000000000001</v>
      </c>
      <c r="O45" s="7">
        <v>138.93</v>
      </c>
      <c r="P45" s="6">
        <v>24.64</v>
      </c>
      <c r="Q45" s="6">
        <v>34.119999999999997</v>
      </c>
      <c r="R45" s="6">
        <v>34.119999999999997</v>
      </c>
      <c r="S45" s="6">
        <v>46.46</v>
      </c>
    </row>
    <row r="46" spans="1:30" ht="16" x14ac:dyDescent="0.2">
      <c r="A46" s="3" t="s">
        <v>53</v>
      </c>
      <c r="B46" s="4">
        <v>1691012000</v>
      </c>
      <c r="C46" s="4">
        <v>1840722000</v>
      </c>
      <c r="D46" s="4">
        <v>2000349000</v>
      </c>
      <c r="E46" s="4">
        <v>2081490000</v>
      </c>
      <c r="F46" s="4">
        <v>2222970000</v>
      </c>
      <c r="G46" s="4">
        <v>2357792000</v>
      </c>
      <c r="H46" s="4">
        <v>2403120000</v>
      </c>
      <c r="I46" s="4">
        <v>2155940000</v>
      </c>
      <c r="J46" s="4">
        <v>2586094000</v>
      </c>
      <c r="K46" s="4">
        <v>2815145000</v>
      </c>
      <c r="L46" s="4">
        <v>3352210000</v>
      </c>
      <c r="M46" s="4">
        <v>3712952000</v>
      </c>
      <c r="N46" s="4">
        <v>3473986000</v>
      </c>
      <c r="O46" s="5">
        <v>3839269000</v>
      </c>
      <c r="P46" s="4">
        <v>783688000</v>
      </c>
      <c r="Q46" s="4">
        <v>858481000</v>
      </c>
      <c r="R46" s="4">
        <v>974604000</v>
      </c>
      <c r="S46" s="4">
        <v>1222496000</v>
      </c>
    </row>
    <row r="47" spans="1:30" ht="16" x14ac:dyDescent="0.2">
      <c r="A47" s="3" t="s">
        <v>54</v>
      </c>
      <c r="B47" s="6">
        <v>20.95</v>
      </c>
      <c r="C47" s="6">
        <v>21.39</v>
      </c>
      <c r="D47" s="6">
        <v>21.87</v>
      </c>
      <c r="E47" s="6">
        <v>21.97</v>
      </c>
      <c r="F47" s="6">
        <v>21.82</v>
      </c>
      <c r="G47" s="6">
        <v>22.17</v>
      </c>
      <c r="H47" s="6">
        <v>22.07</v>
      </c>
      <c r="I47" s="6">
        <v>19.21</v>
      </c>
      <c r="J47" s="6">
        <v>21.8</v>
      </c>
      <c r="K47" s="6">
        <v>22.29</v>
      </c>
      <c r="L47" s="6">
        <v>22.91</v>
      </c>
      <c r="M47" s="6">
        <v>22.85</v>
      </c>
      <c r="N47" s="6">
        <v>19.899999999999999</v>
      </c>
      <c r="O47" s="7">
        <v>21.86</v>
      </c>
      <c r="P47" s="6">
        <v>22.19</v>
      </c>
      <c r="Q47" s="6">
        <v>21.73</v>
      </c>
      <c r="R47" s="6">
        <v>21.75</v>
      </c>
      <c r="S47" s="6">
        <v>21.86</v>
      </c>
    </row>
    <row r="48" spans="1:30" ht="16" x14ac:dyDescent="0.2">
      <c r="A48" s="3" t="s">
        <v>55</v>
      </c>
      <c r="B48" s="4">
        <v>1494803000</v>
      </c>
      <c r="C48" s="4">
        <v>1628891000</v>
      </c>
      <c r="D48" s="4">
        <v>1773098000</v>
      </c>
      <c r="E48" s="4">
        <v>1830223000</v>
      </c>
      <c r="F48" s="4">
        <v>1953051000</v>
      </c>
      <c r="G48" s="4">
        <v>2060395000</v>
      </c>
      <c r="H48" s="4">
        <v>2080069000</v>
      </c>
      <c r="I48" s="4">
        <v>1810856000</v>
      </c>
      <c r="J48" s="4">
        <v>2216137000</v>
      </c>
      <c r="K48" s="4">
        <v>2417679000</v>
      </c>
      <c r="L48" s="4">
        <v>2944527000</v>
      </c>
      <c r="M48" s="4">
        <v>3270729000</v>
      </c>
      <c r="N48" s="4">
        <v>3473986000</v>
      </c>
      <c r="O48" s="5">
        <v>3609435000</v>
      </c>
      <c r="P48" s="4">
        <v>669977000</v>
      </c>
      <c r="Q48" s="4">
        <v>858481000</v>
      </c>
      <c r="R48" s="4">
        <v>858481000</v>
      </c>
      <c r="S48" s="4">
        <v>1222496000</v>
      </c>
    </row>
    <row r="49" spans="1:19" ht="16" x14ac:dyDescent="0.2">
      <c r="A49" s="3" t="s">
        <v>56</v>
      </c>
      <c r="B49" s="4">
        <v>1494803000</v>
      </c>
      <c r="C49" s="4">
        <v>1628891000</v>
      </c>
      <c r="D49" s="4">
        <v>1773098000</v>
      </c>
      <c r="E49" s="4">
        <v>1830223000</v>
      </c>
      <c r="F49" s="4">
        <v>1953051000</v>
      </c>
      <c r="G49" s="4">
        <v>2060395000</v>
      </c>
      <c r="H49" s="4">
        <v>2080069000</v>
      </c>
      <c r="I49" s="4">
        <v>1810856000</v>
      </c>
      <c r="J49" s="4">
        <v>2216137000</v>
      </c>
      <c r="K49" s="4">
        <v>2417679000</v>
      </c>
      <c r="L49" s="4">
        <v>2944527000</v>
      </c>
      <c r="M49" s="4">
        <v>3270729000</v>
      </c>
      <c r="N49" s="4">
        <v>3473986000</v>
      </c>
      <c r="O49" s="5">
        <v>3609435000</v>
      </c>
      <c r="P49" s="4">
        <v>669977000</v>
      </c>
      <c r="Q49" s="4">
        <v>858481000</v>
      </c>
      <c r="R49" s="4">
        <v>858481000</v>
      </c>
      <c r="S49" s="4">
        <v>1222496000</v>
      </c>
    </row>
    <row r="50" spans="1:19" ht="16" x14ac:dyDescent="0.2">
      <c r="A50" s="3" t="s">
        <v>60</v>
      </c>
      <c r="B50" s="4">
        <v>124200</v>
      </c>
      <c r="C50" s="4">
        <v>122912</v>
      </c>
      <c r="D50" s="4">
        <v>128838</v>
      </c>
      <c r="E50" s="4">
        <v>124675</v>
      </c>
      <c r="F50" s="4">
        <v>125770</v>
      </c>
      <c r="G50" s="4">
        <v>126615</v>
      </c>
      <c r="H50" s="4">
        <v>125157</v>
      </c>
      <c r="I50" s="4">
        <v>124679</v>
      </c>
      <c r="J50" s="4">
        <v>123581</v>
      </c>
      <c r="K50" s="4">
        <v>126320</v>
      </c>
      <c r="L50" s="4">
        <v>146296</v>
      </c>
      <c r="M50" s="4">
        <v>145109</v>
      </c>
      <c r="N50" s="4" t="s">
        <v>23</v>
      </c>
      <c r="O50" s="5" t="s">
        <v>23</v>
      </c>
      <c r="P50" s="4">
        <v>32955</v>
      </c>
      <c r="Q50" s="4">
        <v>36523</v>
      </c>
      <c r="R50" s="4">
        <v>36523</v>
      </c>
      <c r="S50" s="4" t="s">
        <v>23</v>
      </c>
    </row>
    <row r="51" spans="1:19" ht="16" x14ac:dyDescent="0.2">
      <c r="A51" s="3" t="s">
        <v>61</v>
      </c>
      <c r="B51" s="4" t="s">
        <v>23</v>
      </c>
      <c r="C51" s="4" t="s">
        <v>23</v>
      </c>
      <c r="D51" s="4" t="s">
        <v>23</v>
      </c>
      <c r="E51" s="4" t="s">
        <v>23</v>
      </c>
      <c r="F51" s="4" t="s">
        <v>23</v>
      </c>
      <c r="G51" s="4" t="s">
        <v>23</v>
      </c>
      <c r="H51" s="4" t="s">
        <v>23</v>
      </c>
      <c r="I51" s="4" t="s">
        <v>23</v>
      </c>
      <c r="J51" s="4" t="s">
        <v>23</v>
      </c>
      <c r="K51" s="4" t="s">
        <v>23</v>
      </c>
      <c r="L51" s="4" t="s">
        <v>23</v>
      </c>
      <c r="M51" s="4" t="s">
        <v>23</v>
      </c>
      <c r="N51" s="4" t="s">
        <v>23</v>
      </c>
      <c r="O51" s="5" t="s">
        <v>23</v>
      </c>
      <c r="P51" s="4" t="s">
        <v>23</v>
      </c>
      <c r="Q51" s="4" t="s">
        <v>23</v>
      </c>
      <c r="R51" s="4" t="s">
        <v>23</v>
      </c>
      <c r="S51" s="4" t="s">
        <v>23</v>
      </c>
    </row>
    <row r="52" spans="1:19" ht="16" x14ac:dyDescent="0.2">
      <c r="A52" s="3" t="s">
        <v>62</v>
      </c>
      <c r="B52" s="4">
        <v>196209000</v>
      </c>
      <c r="C52" s="4">
        <v>211831000</v>
      </c>
      <c r="D52" s="4">
        <v>227251000</v>
      </c>
      <c r="E52" s="4">
        <v>251267000</v>
      </c>
      <c r="F52" s="4">
        <v>269919000</v>
      </c>
      <c r="G52" s="4">
        <v>297397000</v>
      </c>
      <c r="H52" s="4">
        <v>323051000</v>
      </c>
      <c r="I52" s="4">
        <v>345084000</v>
      </c>
      <c r="J52" s="4">
        <v>369957000</v>
      </c>
      <c r="K52" s="4">
        <v>397466000</v>
      </c>
      <c r="L52" s="4">
        <v>407683000</v>
      </c>
      <c r="M52" s="4">
        <v>442223000</v>
      </c>
      <c r="N52" s="4" t="s">
        <v>23</v>
      </c>
      <c r="O52" s="5">
        <v>229834000</v>
      </c>
      <c r="P52" s="4">
        <v>113711000</v>
      </c>
      <c r="Q52" s="4" t="s">
        <v>23</v>
      </c>
      <c r="R52" s="4">
        <v>116123000</v>
      </c>
      <c r="S52" s="4" t="s">
        <v>23</v>
      </c>
    </row>
    <row r="54" spans="1:19" ht="16" x14ac:dyDescent="0.2">
      <c r="A54" s="2" t="s">
        <v>23</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16</v>
      </c>
    </row>
    <row r="55" spans="1:19" ht="16" x14ac:dyDescent="0.2">
      <c r="A55" s="3" t="s">
        <v>63</v>
      </c>
      <c r="B55" s="4">
        <v>2792425000</v>
      </c>
      <c r="C55" s="4">
        <v>2978946000</v>
      </c>
      <c r="D55" s="4">
        <v>3278013000</v>
      </c>
      <c r="E55" s="4">
        <v>3580612000</v>
      </c>
      <c r="F55" s="4">
        <v>3970294000</v>
      </c>
      <c r="G55" s="4">
        <v>4239573000</v>
      </c>
      <c r="H55" s="4">
        <v>4611255000</v>
      </c>
      <c r="I55" s="4">
        <v>4635869000</v>
      </c>
      <c r="J55" s="4">
        <v>5028685000</v>
      </c>
      <c r="K55" s="4">
        <v>6811872000</v>
      </c>
      <c r="L55" s="4">
        <v>6415303000</v>
      </c>
      <c r="M55" s="4">
        <v>6627984000</v>
      </c>
      <c r="N55" s="4">
        <v>6779426000</v>
      </c>
      <c r="O55" s="5">
        <v>6779426000</v>
      </c>
      <c r="P55" s="4">
        <v>6794805000</v>
      </c>
      <c r="Q55" s="4">
        <v>6708872000</v>
      </c>
      <c r="R55" s="4">
        <v>6708872000</v>
      </c>
      <c r="S55" s="4">
        <v>6779426000</v>
      </c>
    </row>
    <row r="56" spans="1:19" ht="16" x14ac:dyDescent="0.2">
      <c r="A56" s="3" t="s">
        <v>64</v>
      </c>
      <c r="B56" s="4">
        <v>97606000</v>
      </c>
      <c r="C56" s="4">
        <v>103093000</v>
      </c>
      <c r="D56" s="4">
        <v>142191000</v>
      </c>
      <c r="E56" s="4">
        <v>124485000</v>
      </c>
      <c r="F56" s="4">
        <v>175309000</v>
      </c>
      <c r="G56" s="4">
        <v>189734000</v>
      </c>
      <c r="H56" s="4">
        <v>293270000</v>
      </c>
      <c r="I56" s="4">
        <v>217824000</v>
      </c>
      <c r="J56" s="4">
        <v>176300000</v>
      </c>
      <c r="K56" s="4">
        <v>1750815000</v>
      </c>
      <c r="L56" s="4">
        <v>1171335000</v>
      </c>
      <c r="M56" s="4">
        <v>264380000</v>
      </c>
      <c r="N56" s="4">
        <v>277054000</v>
      </c>
      <c r="O56" s="5">
        <v>277054000</v>
      </c>
      <c r="P56" s="4">
        <v>301286000</v>
      </c>
      <c r="Q56" s="4">
        <v>274916000</v>
      </c>
      <c r="R56" s="4">
        <v>274916000</v>
      </c>
      <c r="S56" s="4">
        <v>277054000</v>
      </c>
    </row>
    <row r="57" spans="1:19" ht="16" x14ac:dyDescent="0.2">
      <c r="A57" s="3" t="s">
        <v>65</v>
      </c>
      <c r="B57" s="4">
        <v>97606000</v>
      </c>
      <c r="C57" s="4">
        <v>103093000</v>
      </c>
      <c r="D57" s="4">
        <v>142191000</v>
      </c>
      <c r="E57" s="4">
        <v>124485000</v>
      </c>
      <c r="F57" s="4">
        <v>175309000</v>
      </c>
      <c r="G57" s="4">
        <v>189734000</v>
      </c>
      <c r="H57" s="4">
        <v>293270000</v>
      </c>
      <c r="I57" s="4">
        <v>217824000</v>
      </c>
      <c r="J57" s="4">
        <v>176300000</v>
      </c>
      <c r="K57" s="4">
        <v>1750815000</v>
      </c>
      <c r="L57" s="4">
        <v>1171335000</v>
      </c>
      <c r="M57" s="4">
        <v>264380000</v>
      </c>
      <c r="N57" s="4">
        <v>277054000</v>
      </c>
      <c r="O57" s="5">
        <v>277054000</v>
      </c>
      <c r="P57" s="4">
        <v>301286000</v>
      </c>
      <c r="Q57" s="4">
        <v>274916000</v>
      </c>
      <c r="R57" s="4">
        <v>274916000</v>
      </c>
      <c r="S57" s="4">
        <v>277054000</v>
      </c>
    </row>
    <row r="58" spans="1:19" ht="16" x14ac:dyDescent="0.2">
      <c r="A58" s="3" t="s">
        <v>66</v>
      </c>
      <c r="B58" s="4" t="s">
        <v>23</v>
      </c>
      <c r="C58" s="4" t="s">
        <v>23</v>
      </c>
      <c r="D58" s="4" t="s">
        <v>23</v>
      </c>
      <c r="E58" s="4" t="s">
        <v>23</v>
      </c>
      <c r="F58" s="4" t="s">
        <v>23</v>
      </c>
      <c r="G58" s="4" t="s">
        <v>23</v>
      </c>
      <c r="H58" s="4" t="s">
        <v>23</v>
      </c>
      <c r="I58" s="4" t="s">
        <v>23</v>
      </c>
      <c r="J58" s="4" t="s">
        <v>23</v>
      </c>
      <c r="K58" s="4" t="s">
        <v>23</v>
      </c>
      <c r="L58" s="4" t="s">
        <v>23</v>
      </c>
      <c r="M58" s="4" t="s">
        <v>23</v>
      </c>
      <c r="N58" s="4" t="s">
        <v>23</v>
      </c>
      <c r="O58" s="5" t="s">
        <v>23</v>
      </c>
      <c r="P58" s="4" t="s">
        <v>23</v>
      </c>
      <c r="Q58" s="4" t="s">
        <v>23</v>
      </c>
      <c r="R58" s="4" t="s">
        <v>23</v>
      </c>
      <c r="S58" s="4" t="s">
        <v>23</v>
      </c>
    </row>
    <row r="59" spans="1:19" ht="16" x14ac:dyDescent="0.2">
      <c r="A59" s="3" t="s">
        <v>67</v>
      </c>
      <c r="B59" s="4">
        <v>140690000</v>
      </c>
      <c r="C59" s="4">
        <v>161375000</v>
      </c>
      <c r="D59" s="4">
        <v>171638000</v>
      </c>
      <c r="E59" s="4">
        <v>200899000</v>
      </c>
      <c r="F59" s="4">
        <v>247872000</v>
      </c>
      <c r="G59" s="4">
        <v>287680000</v>
      </c>
      <c r="H59" s="4">
        <v>280733000</v>
      </c>
      <c r="I59" s="4">
        <v>258136000</v>
      </c>
      <c r="J59" s="4">
        <v>308995000</v>
      </c>
      <c r="K59" s="4">
        <v>364774000</v>
      </c>
      <c r="L59" s="4">
        <v>378392000</v>
      </c>
      <c r="M59" s="4">
        <v>504886000</v>
      </c>
      <c r="N59" s="4" t="s">
        <v>23</v>
      </c>
      <c r="O59" s="5" t="s">
        <v>23</v>
      </c>
      <c r="P59" s="4">
        <v>484767000</v>
      </c>
      <c r="Q59" s="4">
        <v>471009000</v>
      </c>
      <c r="R59" s="4">
        <v>471009000</v>
      </c>
      <c r="S59" s="4" t="s">
        <v>23</v>
      </c>
    </row>
    <row r="60" spans="1:19" ht="16" x14ac:dyDescent="0.2">
      <c r="A60" s="3" t="s">
        <v>68</v>
      </c>
      <c r="B60" s="4">
        <v>140690000</v>
      </c>
      <c r="C60" s="4">
        <v>161375000</v>
      </c>
      <c r="D60" s="4">
        <v>171638000</v>
      </c>
      <c r="E60" s="4">
        <v>200899000</v>
      </c>
      <c r="F60" s="4">
        <v>247872000</v>
      </c>
      <c r="G60" s="4">
        <v>287680000</v>
      </c>
      <c r="H60" s="4">
        <v>280733000</v>
      </c>
      <c r="I60" s="4">
        <v>258136000</v>
      </c>
      <c r="J60" s="4">
        <v>308995000</v>
      </c>
      <c r="K60" s="4">
        <v>364774000</v>
      </c>
      <c r="L60" s="4">
        <v>378392000</v>
      </c>
      <c r="M60" s="4">
        <v>504886000</v>
      </c>
      <c r="N60" s="4" t="s">
        <v>23</v>
      </c>
      <c r="O60" s="5" t="s">
        <v>23</v>
      </c>
      <c r="P60" s="4">
        <v>484767000</v>
      </c>
      <c r="Q60" s="4">
        <v>471009000</v>
      </c>
      <c r="R60" s="4">
        <v>471009000</v>
      </c>
      <c r="S60" s="4" t="s">
        <v>23</v>
      </c>
    </row>
    <row r="61" spans="1:19" ht="16" x14ac:dyDescent="0.2">
      <c r="A61" s="3" t="s">
        <v>69</v>
      </c>
      <c r="B61" s="4" t="s">
        <v>23</v>
      </c>
      <c r="C61" s="4" t="s">
        <v>23</v>
      </c>
      <c r="D61" s="4" t="s">
        <v>23</v>
      </c>
      <c r="E61" s="4" t="s">
        <v>23</v>
      </c>
      <c r="F61" s="4" t="s">
        <v>23</v>
      </c>
      <c r="G61" s="4" t="s">
        <v>23</v>
      </c>
      <c r="H61" s="4" t="s">
        <v>23</v>
      </c>
      <c r="I61" s="4" t="s">
        <v>23</v>
      </c>
      <c r="J61" s="4" t="s">
        <v>23</v>
      </c>
      <c r="K61" s="4" t="s">
        <v>23</v>
      </c>
      <c r="L61" s="4" t="s">
        <v>23</v>
      </c>
      <c r="M61" s="4" t="s">
        <v>23</v>
      </c>
      <c r="N61" s="4" t="s">
        <v>23</v>
      </c>
      <c r="O61" s="5" t="s">
        <v>23</v>
      </c>
      <c r="P61" s="4" t="s">
        <v>23</v>
      </c>
      <c r="Q61" s="4" t="s">
        <v>23</v>
      </c>
      <c r="R61" s="4" t="s">
        <v>23</v>
      </c>
      <c r="S61" s="4" t="s">
        <v>23</v>
      </c>
    </row>
    <row r="62" spans="1:19" ht="16" x14ac:dyDescent="0.2">
      <c r="A62" s="3" t="s">
        <v>70</v>
      </c>
      <c r="B62" s="4" t="s">
        <v>23</v>
      </c>
      <c r="C62" s="4" t="s">
        <v>23</v>
      </c>
      <c r="D62" s="4" t="s">
        <v>23</v>
      </c>
      <c r="E62" s="4" t="s">
        <v>23</v>
      </c>
      <c r="F62" s="4" t="s">
        <v>23</v>
      </c>
      <c r="G62" s="4" t="s">
        <v>23</v>
      </c>
      <c r="H62" s="4" t="s">
        <v>23</v>
      </c>
      <c r="I62" s="4" t="s">
        <v>23</v>
      </c>
      <c r="J62" s="4" t="s">
        <v>23</v>
      </c>
      <c r="K62" s="4" t="s">
        <v>23</v>
      </c>
      <c r="L62" s="4" t="s">
        <v>23</v>
      </c>
      <c r="M62" s="4" t="s">
        <v>23</v>
      </c>
      <c r="N62" s="4" t="s">
        <v>23</v>
      </c>
      <c r="O62" s="5" t="s">
        <v>23</v>
      </c>
      <c r="P62" s="4" t="s">
        <v>23</v>
      </c>
      <c r="Q62" s="4" t="s">
        <v>23</v>
      </c>
      <c r="R62" s="4" t="s">
        <v>23</v>
      </c>
      <c r="S62" s="4" t="s">
        <v>23</v>
      </c>
    </row>
    <row r="63" spans="1:19" ht="16" x14ac:dyDescent="0.2">
      <c r="A63" s="3" t="s">
        <v>71</v>
      </c>
      <c r="B63" s="4" t="s">
        <v>23</v>
      </c>
      <c r="C63" s="4" t="s">
        <v>23</v>
      </c>
      <c r="D63" s="4" t="s">
        <v>23</v>
      </c>
      <c r="E63" s="4" t="s">
        <v>23</v>
      </c>
      <c r="F63" s="4" t="s">
        <v>23</v>
      </c>
      <c r="G63" s="4" t="s">
        <v>23</v>
      </c>
      <c r="H63" s="4" t="s">
        <v>23</v>
      </c>
      <c r="I63" s="4" t="s">
        <v>23</v>
      </c>
      <c r="J63" s="4" t="s">
        <v>23</v>
      </c>
      <c r="K63" s="4" t="s">
        <v>23</v>
      </c>
      <c r="L63" s="4" t="s">
        <v>23</v>
      </c>
      <c r="M63" s="4" t="s">
        <v>23</v>
      </c>
      <c r="N63" s="4" t="s">
        <v>23</v>
      </c>
      <c r="O63" s="5" t="s">
        <v>23</v>
      </c>
      <c r="P63" s="4" t="s">
        <v>23</v>
      </c>
      <c r="Q63" s="4" t="s">
        <v>23</v>
      </c>
      <c r="R63" s="4" t="s">
        <v>23</v>
      </c>
      <c r="S63" s="4" t="s">
        <v>23</v>
      </c>
    </row>
    <row r="64" spans="1:19" ht="16" x14ac:dyDescent="0.2">
      <c r="A64" s="3" t="s">
        <v>72</v>
      </c>
      <c r="B64" s="4">
        <v>2466107000</v>
      </c>
      <c r="C64" s="4">
        <v>2627983000</v>
      </c>
      <c r="D64" s="4">
        <v>2861014000</v>
      </c>
      <c r="E64" s="4">
        <v>3140100000</v>
      </c>
      <c r="F64" s="4">
        <v>3421635000</v>
      </c>
      <c r="G64" s="4">
        <v>3631916000</v>
      </c>
      <c r="H64" s="4">
        <v>3882086000</v>
      </c>
      <c r="I64" s="4">
        <v>3943670000</v>
      </c>
      <c r="J64" s="4">
        <v>4319113000</v>
      </c>
      <c r="K64" s="4">
        <v>4473282000</v>
      </c>
      <c r="L64" s="4">
        <v>4639813000</v>
      </c>
      <c r="M64" s="4">
        <v>5638004000</v>
      </c>
      <c r="N64" s="4">
        <v>5764143000</v>
      </c>
      <c r="O64" s="5">
        <v>5764143000</v>
      </c>
      <c r="P64" s="4">
        <v>5731255000</v>
      </c>
      <c r="Q64" s="4">
        <v>5703688000</v>
      </c>
      <c r="R64" s="4">
        <v>5703688000</v>
      </c>
      <c r="S64" s="4">
        <v>5764143000</v>
      </c>
    </row>
    <row r="65" spans="1:19" ht="16" x14ac:dyDescent="0.2">
      <c r="A65" s="3" t="s">
        <v>73</v>
      </c>
      <c r="B65" s="4" t="s">
        <v>23</v>
      </c>
      <c r="C65" s="4" t="s">
        <v>23</v>
      </c>
      <c r="D65" s="4" t="s">
        <v>23</v>
      </c>
      <c r="E65" s="4" t="s">
        <v>23</v>
      </c>
      <c r="F65" s="4" t="s">
        <v>23</v>
      </c>
      <c r="G65" s="4" t="s">
        <v>23</v>
      </c>
      <c r="H65" s="4" t="s">
        <v>23</v>
      </c>
      <c r="I65" s="4" t="s">
        <v>23</v>
      </c>
      <c r="J65" s="4" t="s">
        <v>23</v>
      </c>
      <c r="K65" s="4" t="s">
        <v>23</v>
      </c>
      <c r="L65" s="4" t="s">
        <v>23</v>
      </c>
      <c r="M65" s="4" t="s">
        <v>23</v>
      </c>
      <c r="N65" s="4" t="s">
        <v>23</v>
      </c>
      <c r="O65" s="5" t="s">
        <v>23</v>
      </c>
      <c r="P65" s="4" t="s">
        <v>23</v>
      </c>
      <c r="Q65" s="4" t="s">
        <v>23</v>
      </c>
      <c r="R65" s="4" t="s">
        <v>23</v>
      </c>
      <c r="S65" s="4" t="s">
        <v>23</v>
      </c>
    </row>
    <row r="66" spans="1:19" ht="16" x14ac:dyDescent="0.2">
      <c r="A66" s="3" t="s">
        <v>74</v>
      </c>
      <c r="B66" s="4" t="s">
        <v>23</v>
      </c>
      <c r="C66" s="4" t="s">
        <v>23</v>
      </c>
      <c r="D66" s="4" t="s">
        <v>23</v>
      </c>
      <c r="E66" s="4" t="s">
        <v>23</v>
      </c>
      <c r="F66" s="4" t="s">
        <v>23</v>
      </c>
      <c r="G66" s="4" t="s">
        <v>23</v>
      </c>
      <c r="H66" s="4" t="s">
        <v>23</v>
      </c>
      <c r="I66" s="4" t="s">
        <v>23</v>
      </c>
      <c r="J66" s="4" t="s">
        <v>23</v>
      </c>
      <c r="K66" s="4" t="s">
        <v>23</v>
      </c>
      <c r="L66" s="4" t="s">
        <v>23</v>
      </c>
      <c r="M66" s="4" t="s">
        <v>23</v>
      </c>
      <c r="N66" s="4" t="s">
        <v>23</v>
      </c>
      <c r="O66" s="5" t="s">
        <v>23</v>
      </c>
      <c r="P66" s="4" t="s">
        <v>23</v>
      </c>
      <c r="Q66" s="4" t="s">
        <v>23</v>
      </c>
      <c r="R66" s="4" t="s">
        <v>23</v>
      </c>
      <c r="S66" s="4" t="s">
        <v>23</v>
      </c>
    </row>
    <row r="67" spans="1:19" ht="16" x14ac:dyDescent="0.2">
      <c r="A67" s="3" t="s">
        <v>75</v>
      </c>
      <c r="B67" s="4">
        <v>2466107000</v>
      </c>
      <c r="C67" s="4">
        <v>2627983000</v>
      </c>
      <c r="D67" s="4">
        <v>2861014000</v>
      </c>
      <c r="E67" s="4">
        <v>3140100000</v>
      </c>
      <c r="F67" s="4">
        <v>3421635000</v>
      </c>
      <c r="G67" s="4">
        <v>3631916000</v>
      </c>
      <c r="H67" s="4">
        <v>3882086000</v>
      </c>
      <c r="I67" s="4">
        <v>3943670000</v>
      </c>
      <c r="J67" s="4">
        <v>4319113000</v>
      </c>
      <c r="K67" s="4">
        <v>4473282000</v>
      </c>
      <c r="L67" s="4">
        <v>4639813000</v>
      </c>
      <c r="M67" s="4">
        <v>5638004000</v>
      </c>
      <c r="N67" s="4">
        <v>5764143000</v>
      </c>
      <c r="O67" s="5">
        <v>5764143000</v>
      </c>
      <c r="P67" s="4">
        <v>5731255000</v>
      </c>
      <c r="Q67" s="4">
        <v>5703688000</v>
      </c>
      <c r="R67" s="4">
        <v>5703688000</v>
      </c>
      <c r="S67" s="4">
        <v>5764143000</v>
      </c>
    </row>
    <row r="68" spans="1:19" ht="16" x14ac:dyDescent="0.2">
      <c r="A68" s="3" t="s">
        <v>76</v>
      </c>
      <c r="B68" s="4" t="s">
        <v>23</v>
      </c>
      <c r="C68" s="4" t="s">
        <v>23</v>
      </c>
      <c r="D68" s="4" t="s">
        <v>23</v>
      </c>
      <c r="E68" s="4" t="s">
        <v>23</v>
      </c>
      <c r="F68" s="4" t="s">
        <v>23</v>
      </c>
      <c r="G68" s="4" t="s">
        <v>23</v>
      </c>
      <c r="H68" s="4" t="s">
        <v>23</v>
      </c>
      <c r="I68" s="4" t="s">
        <v>23</v>
      </c>
      <c r="J68" s="4" t="s">
        <v>23</v>
      </c>
      <c r="K68" s="4" t="s">
        <v>23</v>
      </c>
      <c r="L68" s="4" t="s">
        <v>23</v>
      </c>
      <c r="M68" s="4" t="s">
        <v>23</v>
      </c>
      <c r="N68" s="4" t="s">
        <v>23</v>
      </c>
      <c r="O68" s="5" t="s">
        <v>23</v>
      </c>
      <c r="P68" s="4" t="s">
        <v>23</v>
      </c>
      <c r="Q68" s="4" t="s">
        <v>23</v>
      </c>
      <c r="R68" s="4" t="s">
        <v>23</v>
      </c>
      <c r="S68" s="4" t="s">
        <v>23</v>
      </c>
    </row>
    <row r="69" spans="1:19" ht="16" x14ac:dyDescent="0.2">
      <c r="A69" s="3" t="s">
        <v>77</v>
      </c>
      <c r="B69" s="4" t="s">
        <v>23</v>
      </c>
      <c r="C69" s="4" t="s">
        <v>23</v>
      </c>
      <c r="D69" s="4" t="s">
        <v>23</v>
      </c>
      <c r="E69" s="4" t="s">
        <v>23</v>
      </c>
      <c r="F69" s="4" t="s">
        <v>23</v>
      </c>
      <c r="G69" s="4" t="s">
        <v>23</v>
      </c>
      <c r="H69" s="4" t="s">
        <v>23</v>
      </c>
      <c r="I69" s="4" t="s">
        <v>23</v>
      </c>
      <c r="J69" s="4" t="s">
        <v>23</v>
      </c>
      <c r="K69" s="4" t="s">
        <v>23</v>
      </c>
      <c r="L69" s="4" t="s">
        <v>23</v>
      </c>
      <c r="M69" s="4" t="s">
        <v>23</v>
      </c>
      <c r="N69" s="4" t="s">
        <v>23</v>
      </c>
      <c r="O69" s="5" t="s">
        <v>23</v>
      </c>
      <c r="P69" s="4" t="s">
        <v>23</v>
      </c>
      <c r="Q69" s="4" t="s">
        <v>23</v>
      </c>
      <c r="R69" s="4" t="s">
        <v>23</v>
      </c>
      <c r="S69" s="4" t="s">
        <v>23</v>
      </c>
    </row>
    <row r="70" spans="1:19" ht="16" x14ac:dyDescent="0.2">
      <c r="A70" s="3" t="s">
        <v>78</v>
      </c>
      <c r="B70" s="4">
        <v>88022000</v>
      </c>
      <c r="C70" s="4">
        <v>86495000</v>
      </c>
      <c r="D70" s="4">
        <v>103170000</v>
      </c>
      <c r="E70" s="4">
        <v>115128000</v>
      </c>
      <c r="F70" s="4">
        <v>125478000</v>
      </c>
      <c r="G70" s="4">
        <v>130243000</v>
      </c>
      <c r="H70" s="4">
        <v>155166000</v>
      </c>
      <c r="I70" s="4">
        <v>216239000</v>
      </c>
      <c r="J70" s="4">
        <v>224277000</v>
      </c>
      <c r="K70" s="4">
        <v>223001000</v>
      </c>
      <c r="L70" s="4">
        <v>225763000</v>
      </c>
      <c r="M70" s="4">
        <v>220714000</v>
      </c>
      <c r="N70" s="4">
        <v>738229000</v>
      </c>
      <c r="O70" s="5">
        <v>738229000</v>
      </c>
      <c r="P70" s="4">
        <v>277497000</v>
      </c>
      <c r="Q70" s="4">
        <v>259259000</v>
      </c>
      <c r="R70" s="4">
        <v>259259000</v>
      </c>
      <c r="S70" s="4">
        <v>738229000</v>
      </c>
    </row>
    <row r="71" spans="1:19" ht="16" x14ac:dyDescent="0.2">
      <c r="A71" s="3" t="s">
        <v>79</v>
      </c>
      <c r="B71" s="4" t="s">
        <v>23</v>
      </c>
      <c r="C71" s="4" t="s">
        <v>23</v>
      </c>
      <c r="D71" s="4" t="s">
        <v>23</v>
      </c>
      <c r="E71" s="4" t="s">
        <v>23</v>
      </c>
      <c r="F71" s="4" t="s">
        <v>23</v>
      </c>
      <c r="G71" s="4" t="s">
        <v>23</v>
      </c>
      <c r="H71" s="4" t="s">
        <v>23</v>
      </c>
      <c r="I71" s="4" t="s">
        <v>23</v>
      </c>
      <c r="J71" s="4" t="s">
        <v>23</v>
      </c>
      <c r="K71" s="4" t="s">
        <v>23</v>
      </c>
      <c r="L71" s="4" t="s">
        <v>23</v>
      </c>
      <c r="M71" s="4" t="s">
        <v>23</v>
      </c>
      <c r="N71" s="4" t="s">
        <v>23</v>
      </c>
      <c r="O71" s="5" t="s">
        <v>23</v>
      </c>
      <c r="P71" s="4" t="s">
        <v>23</v>
      </c>
      <c r="Q71" s="4" t="s">
        <v>23</v>
      </c>
      <c r="R71" s="4" t="s">
        <v>23</v>
      </c>
      <c r="S71" s="4" t="s">
        <v>23</v>
      </c>
    </row>
    <row r="72" spans="1:19" ht="16" x14ac:dyDescent="0.2">
      <c r="A72" s="3" t="s">
        <v>80</v>
      </c>
      <c r="B72" s="4" t="s">
        <v>23</v>
      </c>
      <c r="C72" s="4" t="s">
        <v>23</v>
      </c>
      <c r="D72" s="4" t="s">
        <v>23</v>
      </c>
      <c r="E72" s="4" t="s">
        <v>23</v>
      </c>
      <c r="F72" s="4" t="s">
        <v>23</v>
      </c>
      <c r="G72" s="4" t="s">
        <v>23</v>
      </c>
      <c r="H72" s="4" t="s">
        <v>23</v>
      </c>
      <c r="I72" s="4" t="s">
        <v>23</v>
      </c>
      <c r="J72" s="4" t="s">
        <v>23</v>
      </c>
      <c r="K72" s="4" t="s">
        <v>23</v>
      </c>
      <c r="L72" s="4" t="s">
        <v>23</v>
      </c>
      <c r="M72" s="4" t="s">
        <v>23</v>
      </c>
      <c r="N72" s="4" t="s">
        <v>23</v>
      </c>
      <c r="O72" s="5" t="s">
        <v>23</v>
      </c>
      <c r="P72" s="4" t="s">
        <v>23</v>
      </c>
      <c r="Q72" s="4" t="s">
        <v>23</v>
      </c>
      <c r="R72" s="4" t="s">
        <v>23</v>
      </c>
      <c r="S72" s="4" t="s">
        <v>23</v>
      </c>
    </row>
    <row r="73" spans="1:19" ht="16" x14ac:dyDescent="0.2">
      <c r="A73" s="3" t="s">
        <v>81</v>
      </c>
      <c r="B73" s="4" t="s">
        <v>23</v>
      </c>
      <c r="C73" s="4" t="s">
        <v>23</v>
      </c>
      <c r="D73" s="4" t="s">
        <v>23</v>
      </c>
      <c r="E73" s="4" t="s">
        <v>23</v>
      </c>
      <c r="F73" s="4" t="s">
        <v>23</v>
      </c>
      <c r="G73" s="4" t="s">
        <v>23</v>
      </c>
      <c r="H73" s="4" t="s">
        <v>23</v>
      </c>
      <c r="I73" s="4" t="s">
        <v>23</v>
      </c>
      <c r="J73" s="4" t="s">
        <v>23</v>
      </c>
      <c r="K73" s="4" t="s">
        <v>23</v>
      </c>
      <c r="L73" s="4" t="s">
        <v>23</v>
      </c>
      <c r="M73" s="4" t="s">
        <v>23</v>
      </c>
      <c r="N73" s="4" t="s">
        <v>23</v>
      </c>
      <c r="O73" s="5" t="s">
        <v>23</v>
      </c>
      <c r="P73" s="4" t="s">
        <v>23</v>
      </c>
      <c r="Q73" s="4" t="s">
        <v>23</v>
      </c>
      <c r="R73" s="4" t="s">
        <v>23</v>
      </c>
      <c r="S73" s="4" t="s">
        <v>23</v>
      </c>
    </row>
    <row r="74" spans="1:19" ht="16" x14ac:dyDescent="0.2">
      <c r="A74" s="3" t="s">
        <v>82</v>
      </c>
      <c r="B74" s="4" t="s">
        <v>23</v>
      </c>
      <c r="C74" s="4" t="s">
        <v>23</v>
      </c>
      <c r="D74" s="4" t="s">
        <v>23</v>
      </c>
      <c r="E74" s="4" t="s">
        <v>23</v>
      </c>
      <c r="F74" s="4" t="s">
        <v>23</v>
      </c>
      <c r="G74" s="4" t="s">
        <v>23</v>
      </c>
      <c r="H74" s="4" t="s">
        <v>23</v>
      </c>
      <c r="I74" s="4" t="s">
        <v>23</v>
      </c>
      <c r="J74" s="4" t="s">
        <v>23</v>
      </c>
      <c r="K74" s="4" t="s">
        <v>23</v>
      </c>
      <c r="L74" s="4" t="s">
        <v>23</v>
      </c>
      <c r="M74" s="4" t="s">
        <v>23</v>
      </c>
      <c r="N74" s="4" t="s">
        <v>23</v>
      </c>
      <c r="O74" s="5" t="s">
        <v>23</v>
      </c>
      <c r="P74" s="4" t="s">
        <v>23</v>
      </c>
      <c r="Q74" s="4" t="s">
        <v>23</v>
      </c>
      <c r="R74" s="4" t="s">
        <v>23</v>
      </c>
      <c r="S74" s="4" t="s">
        <v>23</v>
      </c>
    </row>
    <row r="75" spans="1:19" ht="16" x14ac:dyDescent="0.2">
      <c r="A75" s="3" t="s">
        <v>83</v>
      </c>
      <c r="B75" s="4" t="s">
        <v>23</v>
      </c>
      <c r="C75" s="4" t="s">
        <v>23</v>
      </c>
      <c r="D75" s="4" t="s">
        <v>23</v>
      </c>
      <c r="E75" s="4" t="s">
        <v>23</v>
      </c>
      <c r="F75" s="4" t="s">
        <v>23</v>
      </c>
      <c r="G75" s="4" t="s">
        <v>23</v>
      </c>
      <c r="H75" s="4" t="s">
        <v>23</v>
      </c>
      <c r="I75" s="4" t="s">
        <v>23</v>
      </c>
      <c r="J75" s="4" t="s">
        <v>23</v>
      </c>
      <c r="K75" s="4" t="s">
        <v>23</v>
      </c>
      <c r="L75" s="4" t="s">
        <v>23</v>
      </c>
      <c r="M75" s="4" t="s">
        <v>23</v>
      </c>
      <c r="N75" s="4" t="s">
        <v>23</v>
      </c>
      <c r="O75" s="5" t="s">
        <v>23</v>
      </c>
      <c r="P75" s="4" t="s">
        <v>23</v>
      </c>
      <c r="Q75" s="4" t="s">
        <v>23</v>
      </c>
      <c r="R75" s="4" t="s">
        <v>23</v>
      </c>
      <c r="S75" s="4" t="s">
        <v>23</v>
      </c>
    </row>
    <row r="76" spans="1:19" ht="16" x14ac:dyDescent="0.2">
      <c r="A76" s="3" t="s">
        <v>84</v>
      </c>
      <c r="B76" s="4">
        <v>3077177000</v>
      </c>
      <c r="C76" s="4">
        <v>3286693000</v>
      </c>
      <c r="D76" s="4">
        <v>3614076000</v>
      </c>
      <c r="E76" s="4">
        <v>3937246000</v>
      </c>
      <c r="F76" s="4">
        <v>4136878000</v>
      </c>
      <c r="G76" s="4">
        <v>4360214000</v>
      </c>
      <c r="H76" s="4">
        <v>4648526000</v>
      </c>
      <c r="I76" s="4">
        <v>4711111000</v>
      </c>
      <c r="J76" s="4">
        <v>4867228000</v>
      </c>
      <c r="K76" s="4">
        <v>7612000000</v>
      </c>
      <c r="L76" s="4">
        <v>8100896000</v>
      </c>
      <c r="M76" s="4">
        <v>8647059000</v>
      </c>
      <c r="N76" s="4">
        <v>9206452000</v>
      </c>
      <c r="O76" s="5">
        <v>9206452000</v>
      </c>
      <c r="P76" s="4">
        <v>8750337000</v>
      </c>
      <c r="Q76" s="4">
        <v>8889050000</v>
      </c>
      <c r="R76" s="4">
        <v>8889050000</v>
      </c>
      <c r="S76" s="4">
        <v>9206452000</v>
      </c>
    </row>
    <row r="77" spans="1:19" ht="16" x14ac:dyDescent="0.2">
      <c r="A77" s="3" t="s">
        <v>85</v>
      </c>
      <c r="B77" s="4">
        <v>2668875000</v>
      </c>
      <c r="C77" s="4">
        <v>2855928000</v>
      </c>
      <c r="D77" s="4">
        <v>3071361000</v>
      </c>
      <c r="E77" s="4">
        <v>3310475000</v>
      </c>
      <c r="F77" s="4">
        <v>3505632000</v>
      </c>
      <c r="G77" s="4">
        <v>3733254000</v>
      </c>
      <c r="H77" s="4">
        <v>4031018000</v>
      </c>
      <c r="I77" s="4">
        <v>4218400000</v>
      </c>
      <c r="J77" s="4">
        <v>4398751000</v>
      </c>
      <c r="K77" s="4">
        <v>7090898000</v>
      </c>
      <c r="L77" s="4">
        <v>7575603000</v>
      </c>
      <c r="M77" s="4">
        <v>8089236000</v>
      </c>
      <c r="N77" s="4" t="s">
        <v>23</v>
      </c>
      <c r="O77" s="5" t="s">
        <v>23</v>
      </c>
      <c r="P77" s="4">
        <v>8179973000</v>
      </c>
      <c r="Q77" s="4">
        <v>8293511000</v>
      </c>
      <c r="R77" s="4">
        <v>8293511000</v>
      </c>
      <c r="S77" s="4" t="s">
        <v>23</v>
      </c>
    </row>
    <row r="78" spans="1:19" ht="16" x14ac:dyDescent="0.2">
      <c r="A78" s="3" t="s">
        <v>86</v>
      </c>
      <c r="B78" s="4">
        <v>4371872000</v>
      </c>
      <c r="C78" s="4">
        <v>4659761000</v>
      </c>
      <c r="D78" s="4">
        <v>5058525000</v>
      </c>
      <c r="E78" s="4">
        <v>5500674000</v>
      </c>
      <c r="F78" s="4">
        <v>5891707000</v>
      </c>
      <c r="G78" s="4">
        <v>6330115000</v>
      </c>
      <c r="H78" s="4">
        <v>6873193000</v>
      </c>
      <c r="I78" s="4">
        <v>7291623000</v>
      </c>
      <c r="J78" s="4">
        <v>7713196000</v>
      </c>
      <c r="K78" s="4">
        <v>10718219000</v>
      </c>
      <c r="L78" s="4">
        <v>11525890000</v>
      </c>
      <c r="M78" s="4">
        <v>12371988000</v>
      </c>
      <c r="N78" s="4" t="s">
        <v>23</v>
      </c>
      <c r="O78" s="5" t="s">
        <v>23</v>
      </c>
      <c r="P78" s="4">
        <v>12667699000</v>
      </c>
      <c r="Q78" s="4">
        <v>12896788000</v>
      </c>
      <c r="R78" s="4">
        <v>12896788000</v>
      </c>
      <c r="S78" s="4" t="s">
        <v>23</v>
      </c>
    </row>
    <row r="79" spans="1:19" ht="16" x14ac:dyDescent="0.2">
      <c r="A79" s="3" t="s">
        <v>87</v>
      </c>
      <c r="B79" s="4">
        <v>1702997000</v>
      </c>
      <c r="C79" s="4">
        <v>1803833000</v>
      </c>
      <c r="D79" s="4">
        <v>1987164000</v>
      </c>
      <c r="E79" s="4">
        <v>2190199000</v>
      </c>
      <c r="F79" s="4">
        <v>2386075000</v>
      </c>
      <c r="G79" s="4">
        <v>2596861000</v>
      </c>
      <c r="H79" s="4">
        <v>2842175000</v>
      </c>
      <c r="I79" s="4">
        <v>3073223000</v>
      </c>
      <c r="J79" s="4">
        <v>3314445000</v>
      </c>
      <c r="K79" s="4">
        <v>3627321000</v>
      </c>
      <c r="L79" s="4">
        <v>3950287000</v>
      </c>
      <c r="M79" s="4">
        <v>4282752000</v>
      </c>
      <c r="N79" s="4" t="s">
        <v>23</v>
      </c>
      <c r="O79" s="5" t="s">
        <v>23</v>
      </c>
      <c r="P79" s="4">
        <v>4487726000</v>
      </c>
      <c r="Q79" s="4">
        <v>4603277000</v>
      </c>
      <c r="R79" s="4">
        <v>4603277000</v>
      </c>
      <c r="S79" s="4" t="s">
        <v>23</v>
      </c>
    </row>
    <row r="80" spans="1:19" ht="16" x14ac:dyDescent="0.2">
      <c r="A80" s="3" t="s">
        <v>88</v>
      </c>
      <c r="B80" s="4" t="s">
        <v>23</v>
      </c>
      <c r="C80" s="4" t="s">
        <v>23</v>
      </c>
      <c r="D80" s="4" t="s">
        <v>23</v>
      </c>
      <c r="E80" s="4" t="s">
        <v>23</v>
      </c>
      <c r="F80" s="4" t="s">
        <v>23</v>
      </c>
      <c r="G80" s="4" t="s">
        <v>23</v>
      </c>
      <c r="H80" s="4" t="s">
        <v>23</v>
      </c>
      <c r="I80" s="4" t="s">
        <v>23</v>
      </c>
      <c r="J80" s="4" t="s">
        <v>23</v>
      </c>
      <c r="K80" s="4" t="s">
        <v>23</v>
      </c>
      <c r="L80" s="4" t="s">
        <v>23</v>
      </c>
      <c r="M80" s="4" t="s">
        <v>23</v>
      </c>
      <c r="N80" s="4" t="s">
        <v>23</v>
      </c>
      <c r="O80" s="5" t="s">
        <v>23</v>
      </c>
      <c r="P80" s="4" t="s">
        <v>23</v>
      </c>
      <c r="Q80" s="4" t="s">
        <v>23</v>
      </c>
      <c r="R80" s="4" t="s">
        <v>23</v>
      </c>
      <c r="S80" s="4" t="s">
        <v>23</v>
      </c>
    </row>
    <row r="81" spans="1:19" ht="16" x14ac:dyDescent="0.2">
      <c r="A81" s="3" t="s">
        <v>89</v>
      </c>
      <c r="B81" s="4" t="s">
        <v>23</v>
      </c>
      <c r="C81" s="4" t="s">
        <v>23</v>
      </c>
      <c r="D81" s="4" t="s">
        <v>23</v>
      </c>
      <c r="E81" s="4" t="s">
        <v>23</v>
      </c>
      <c r="F81" s="4" t="s">
        <v>23</v>
      </c>
      <c r="G81" s="4" t="s">
        <v>23</v>
      </c>
      <c r="H81" s="4" t="s">
        <v>23</v>
      </c>
      <c r="I81" s="4" t="s">
        <v>23</v>
      </c>
      <c r="J81" s="4" t="s">
        <v>23</v>
      </c>
      <c r="K81" s="4" t="s">
        <v>23</v>
      </c>
      <c r="L81" s="4" t="s">
        <v>23</v>
      </c>
      <c r="M81" s="4" t="s">
        <v>23</v>
      </c>
      <c r="N81" s="4" t="s">
        <v>23</v>
      </c>
      <c r="O81" s="5" t="s">
        <v>23</v>
      </c>
      <c r="P81" s="4" t="s">
        <v>23</v>
      </c>
      <c r="Q81" s="4" t="s">
        <v>23</v>
      </c>
      <c r="R81" s="4" t="s">
        <v>23</v>
      </c>
      <c r="S81" s="4" t="s">
        <v>23</v>
      </c>
    </row>
    <row r="82" spans="1:19" ht="16" x14ac:dyDescent="0.2">
      <c r="A82" s="3" t="s">
        <v>90</v>
      </c>
      <c r="B82" s="4" t="s">
        <v>23</v>
      </c>
      <c r="C82" s="4" t="s">
        <v>23</v>
      </c>
      <c r="D82" s="4" t="s">
        <v>23</v>
      </c>
      <c r="E82" s="4" t="s">
        <v>23</v>
      </c>
      <c r="F82" s="4" t="s">
        <v>23</v>
      </c>
      <c r="G82" s="4" t="s">
        <v>23</v>
      </c>
      <c r="H82" s="4" t="s">
        <v>23</v>
      </c>
      <c r="I82" s="4" t="s">
        <v>23</v>
      </c>
      <c r="J82" s="4" t="s">
        <v>23</v>
      </c>
      <c r="K82" s="4" t="s">
        <v>23</v>
      </c>
      <c r="L82" s="4" t="s">
        <v>23</v>
      </c>
      <c r="M82" s="4" t="s">
        <v>23</v>
      </c>
      <c r="N82" s="4" t="s">
        <v>23</v>
      </c>
      <c r="O82" s="5" t="s">
        <v>23</v>
      </c>
      <c r="P82" s="4" t="s">
        <v>23</v>
      </c>
      <c r="Q82" s="4" t="s">
        <v>23</v>
      </c>
      <c r="R82" s="4" t="s">
        <v>23</v>
      </c>
      <c r="S82" s="4" t="s">
        <v>23</v>
      </c>
    </row>
    <row r="83" spans="1:19" ht="16" x14ac:dyDescent="0.2">
      <c r="A83" s="3" t="s">
        <v>91</v>
      </c>
      <c r="B83" s="4">
        <v>408302000</v>
      </c>
      <c r="C83" s="4">
        <v>430765000</v>
      </c>
      <c r="D83" s="4">
        <v>542715000</v>
      </c>
      <c r="E83" s="4">
        <v>626771000</v>
      </c>
      <c r="F83" s="4">
        <v>631246000</v>
      </c>
      <c r="G83" s="4">
        <v>626960000</v>
      </c>
      <c r="H83" s="4">
        <v>617508000</v>
      </c>
      <c r="I83" s="4">
        <v>492711000</v>
      </c>
      <c r="J83" s="4">
        <v>468477000</v>
      </c>
      <c r="K83" s="4">
        <v>521102000</v>
      </c>
      <c r="L83" s="4">
        <v>525293000</v>
      </c>
      <c r="M83" s="4">
        <v>557823000</v>
      </c>
      <c r="N83" s="4">
        <v>9206452000</v>
      </c>
      <c r="O83" s="5">
        <v>9206452000</v>
      </c>
      <c r="P83" s="4">
        <v>570364000</v>
      </c>
      <c r="Q83" s="4">
        <v>595539000</v>
      </c>
      <c r="R83" s="4">
        <v>595539000</v>
      </c>
      <c r="S83" s="4">
        <v>9206452000</v>
      </c>
    </row>
    <row r="84" spans="1:19" ht="16" x14ac:dyDescent="0.2">
      <c r="A84" s="3" t="s">
        <v>92</v>
      </c>
      <c r="B84" s="4">
        <v>302645000</v>
      </c>
      <c r="C84" s="4">
        <v>302645000</v>
      </c>
      <c r="D84" s="4">
        <v>367829000</v>
      </c>
      <c r="E84" s="4">
        <v>367829000</v>
      </c>
      <c r="F84" s="4">
        <v>391887000</v>
      </c>
      <c r="G84" s="4">
        <v>391887000</v>
      </c>
      <c r="H84" s="4">
        <v>444386000</v>
      </c>
      <c r="I84" s="4">
        <v>312434000</v>
      </c>
      <c r="J84" s="4">
        <v>308261000</v>
      </c>
      <c r="K84" s="4">
        <v>304088000</v>
      </c>
      <c r="L84" s="4">
        <v>302645000</v>
      </c>
      <c r="M84" s="4">
        <v>302645000</v>
      </c>
      <c r="N84" s="4" t="s">
        <v>23</v>
      </c>
      <c r="O84" s="5" t="s">
        <v>23</v>
      </c>
      <c r="P84" s="4">
        <v>302645000</v>
      </c>
      <c r="Q84" s="4">
        <v>302645000</v>
      </c>
      <c r="R84" s="4">
        <v>302645000</v>
      </c>
      <c r="S84" s="4" t="s">
        <v>23</v>
      </c>
    </row>
    <row r="85" spans="1:19" ht="16" x14ac:dyDescent="0.2">
      <c r="A85" s="3" t="s">
        <v>93</v>
      </c>
      <c r="B85" s="4">
        <v>302645000</v>
      </c>
      <c r="C85" s="4">
        <v>302645000</v>
      </c>
      <c r="D85" s="4">
        <v>367829000</v>
      </c>
      <c r="E85" s="4">
        <v>367829000</v>
      </c>
      <c r="F85" s="4">
        <v>391887000</v>
      </c>
      <c r="G85" s="4">
        <v>391887000</v>
      </c>
      <c r="H85" s="4">
        <v>391887000</v>
      </c>
      <c r="I85" s="4">
        <v>302645000</v>
      </c>
      <c r="J85" s="4">
        <v>302645000</v>
      </c>
      <c r="K85" s="4">
        <v>302645000</v>
      </c>
      <c r="L85" s="4">
        <v>302645000</v>
      </c>
      <c r="M85" s="4">
        <v>302645000</v>
      </c>
      <c r="N85" s="4" t="s">
        <v>23</v>
      </c>
      <c r="O85" s="5" t="s">
        <v>23</v>
      </c>
      <c r="P85" s="4">
        <v>302645000</v>
      </c>
      <c r="Q85" s="4">
        <v>302645000</v>
      </c>
      <c r="R85" s="4">
        <v>302645000</v>
      </c>
      <c r="S85" s="4" t="s">
        <v>23</v>
      </c>
    </row>
    <row r="86" spans="1:19" ht="16" x14ac:dyDescent="0.2">
      <c r="A86" s="3" t="s">
        <v>94</v>
      </c>
      <c r="B86" s="4" t="s">
        <v>23</v>
      </c>
      <c r="C86" s="4" t="s">
        <v>23</v>
      </c>
      <c r="D86" s="4" t="s">
        <v>23</v>
      </c>
      <c r="E86" s="4" t="s">
        <v>23</v>
      </c>
      <c r="F86" s="4" t="s">
        <v>23</v>
      </c>
      <c r="G86" s="4" t="s">
        <v>23</v>
      </c>
      <c r="H86" s="4">
        <v>52499000</v>
      </c>
      <c r="I86" s="4">
        <v>9789000</v>
      </c>
      <c r="J86" s="4">
        <v>5616000</v>
      </c>
      <c r="K86" s="4">
        <v>1443000</v>
      </c>
      <c r="L86" s="4" t="s">
        <v>23</v>
      </c>
      <c r="M86" s="4" t="s">
        <v>23</v>
      </c>
      <c r="N86" s="4" t="s">
        <v>23</v>
      </c>
      <c r="O86" s="5" t="s">
        <v>23</v>
      </c>
      <c r="P86" s="4" t="s">
        <v>23</v>
      </c>
      <c r="Q86" s="4" t="s">
        <v>23</v>
      </c>
      <c r="R86" s="4" t="s">
        <v>23</v>
      </c>
      <c r="S86" s="4" t="s">
        <v>23</v>
      </c>
    </row>
    <row r="87" spans="1:19" ht="16" x14ac:dyDescent="0.2">
      <c r="A87" s="3" t="s">
        <v>95</v>
      </c>
      <c r="B87" s="4" t="s">
        <v>23</v>
      </c>
      <c r="C87" s="4" t="s">
        <v>23</v>
      </c>
      <c r="D87" s="4" t="s">
        <v>23</v>
      </c>
      <c r="E87" s="4" t="s">
        <v>23</v>
      </c>
      <c r="F87" s="4" t="s">
        <v>23</v>
      </c>
      <c r="G87" s="4" t="s">
        <v>23</v>
      </c>
      <c r="H87" s="4" t="s">
        <v>23</v>
      </c>
      <c r="I87" s="4" t="s">
        <v>23</v>
      </c>
      <c r="J87" s="4" t="s">
        <v>23</v>
      </c>
      <c r="K87" s="4" t="s">
        <v>23</v>
      </c>
      <c r="L87" s="4" t="s">
        <v>23</v>
      </c>
      <c r="M87" s="4" t="s">
        <v>23</v>
      </c>
      <c r="N87" s="4" t="s">
        <v>23</v>
      </c>
      <c r="O87" s="5" t="s">
        <v>23</v>
      </c>
      <c r="P87" s="4" t="s">
        <v>23</v>
      </c>
      <c r="Q87" s="4" t="s">
        <v>23</v>
      </c>
      <c r="R87" s="4" t="s">
        <v>23</v>
      </c>
      <c r="S87" s="4" t="s">
        <v>23</v>
      </c>
    </row>
    <row r="88" spans="1:19" ht="16" x14ac:dyDescent="0.2">
      <c r="A88" s="3" t="s">
        <v>96</v>
      </c>
      <c r="B88" s="4" t="s">
        <v>23</v>
      </c>
      <c r="C88" s="4" t="s">
        <v>23</v>
      </c>
      <c r="D88" s="4" t="s">
        <v>23</v>
      </c>
      <c r="E88" s="4" t="s">
        <v>23</v>
      </c>
      <c r="F88" s="4" t="s">
        <v>23</v>
      </c>
      <c r="G88" s="4" t="s">
        <v>23</v>
      </c>
      <c r="H88" s="4" t="s">
        <v>23</v>
      </c>
      <c r="I88" s="4" t="s">
        <v>23</v>
      </c>
      <c r="J88" s="4" t="s">
        <v>23</v>
      </c>
      <c r="K88" s="4" t="s">
        <v>23</v>
      </c>
      <c r="L88" s="4" t="s">
        <v>23</v>
      </c>
      <c r="M88" s="4" t="s">
        <v>23</v>
      </c>
      <c r="N88" s="4" t="s">
        <v>23</v>
      </c>
      <c r="O88" s="5" t="s">
        <v>23</v>
      </c>
      <c r="P88" s="4" t="s">
        <v>23</v>
      </c>
      <c r="Q88" s="4" t="s">
        <v>23</v>
      </c>
      <c r="R88" s="4" t="s">
        <v>23</v>
      </c>
      <c r="S88" s="4" t="s">
        <v>23</v>
      </c>
    </row>
    <row r="89" spans="1:19" ht="16" x14ac:dyDescent="0.2">
      <c r="A89" s="3" t="s">
        <v>97</v>
      </c>
      <c r="B89" s="4">
        <v>105657000</v>
      </c>
      <c r="C89" s="4">
        <v>128120000</v>
      </c>
      <c r="D89" s="4">
        <v>174886000</v>
      </c>
      <c r="E89" s="4">
        <v>258942000</v>
      </c>
      <c r="F89" s="4">
        <v>239359000</v>
      </c>
      <c r="G89" s="4">
        <v>235073000</v>
      </c>
      <c r="H89" s="4">
        <v>173122000</v>
      </c>
      <c r="I89" s="4">
        <v>180277000</v>
      </c>
      <c r="J89" s="4">
        <v>160216000</v>
      </c>
      <c r="K89" s="4">
        <v>217014000</v>
      </c>
      <c r="L89" s="4">
        <v>222648000</v>
      </c>
      <c r="M89" s="4">
        <v>255178000</v>
      </c>
      <c r="N89" s="4">
        <v>9206452000</v>
      </c>
      <c r="O89" s="5">
        <v>9206452000</v>
      </c>
      <c r="P89" s="4">
        <v>267719000</v>
      </c>
      <c r="Q89" s="4">
        <v>292894000</v>
      </c>
      <c r="R89" s="4">
        <v>292894000</v>
      </c>
      <c r="S89" s="4">
        <v>9206452000</v>
      </c>
    </row>
    <row r="90" spans="1:19" ht="16" x14ac:dyDescent="0.2">
      <c r="A90" s="3" t="s">
        <v>98</v>
      </c>
      <c r="B90" s="4">
        <v>5869602000</v>
      </c>
      <c r="C90" s="4">
        <v>6265639000</v>
      </c>
      <c r="D90" s="4">
        <v>6892089000</v>
      </c>
      <c r="E90" s="4">
        <v>7517858000</v>
      </c>
      <c r="F90" s="4">
        <v>8107172000</v>
      </c>
      <c r="G90" s="4">
        <v>8599787000</v>
      </c>
      <c r="H90" s="4">
        <v>9259781000</v>
      </c>
      <c r="I90" s="4">
        <v>9346980000</v>
      </c>
      <c r="J90" s="4">
        <v>9895913000</v>
      </c>
      <c r="K90" s="4">
        <v>14423872000</v>
      </c>
      <c r="L90" s="4">
        <v>14516199000</v>
      </c>
      <c r="M90" s="4">
        <v>15275043000</v>
      </c>
      <c r="N90" s="4">
        <v>15985878000</v>
      </c>
      <c r="O90" s="5">
        <v>15985878000</v>
      </c>
      <c r="P90" s="4">
        <v>15545142000</v>
      </c>
      <c r="Q90" s="4">
        <v>15597922000</v>
      </c>
      <c r="R90" s="4">
        <v>15597922000</v>
      </c>
      <c r="S90" s="4">
        <v>15985878000</v>
      </c>
    </row>
    <row r="91" spans="1:19" ht="16" x14ac:dyDescent="0.2">
      <c r="A91" s="3" t="s">
        <v>99</v>
      </c>
      <c r="B91" s="4">
        <v>2755853000</v>
      </c>
      <c r="C91" s="4">
        <v>3240367000</v>
      </c>
      <c r="D91" s="4">
        <v>3623084000</v>
      </c>
      <c r="E91" s="4">
        <v>3936473000</v>
      </c>
      <c r="F91" s="4">
        <v>4236065000</v>
      </c>
      <c r="G91" s="4">
        <v>4465474000</v>
      </c>
      <c r="H91" s="4">
        <v>4536576000</v>
      </c>
      <c r="I91" s="4">
        <v>4781387000</v>
      </c>
      <c r="J91" s="4">
        <v>5285574000</v>
      </c>
      <c r="K91" s="4">
        <v>5670676000</v>
      </c>
      <c r="L91" s="4">
        <v>6572693000</v>
      </c>
      <c r="M91" s="4">
        <v>7837217000</v>
      </c>
      <c r="N91" s="4">
        <v>7201281000</v>
      </c>
      <c r="O91" s="5">
        <v>7201281000</v>
      </c>
      <c r="P91" s="4">
        <v>8339349000</v>
      </c>
      <c r="Q91" s="4">
        <v>8182983000</v>
      </c>
      <c r="R91" s="4">
        <v>8182983000</v>
      </c>
      <c r="S91" s="4">
        <v>7201281000</v>
      </c>
    </row>
    <row r="92" spans="1:19" ht="16" x14ac:dyDescent="0.2">
      <c r="A92" s="3" t="s">
        <v>100</v>
      </c>
      <c r="B92" s="4">
        <v>2755853000</v>
      </c>
      <c r="C92" s="4">
        <v>2926740000</v>
      </c>
      <c r="D92" s="4">
        <v>3307535000</v>
      </c>
      <c r="E92" s="4">
        <v>3609199000</v>
      </c>
      <c r="F92" s="4">
        <v>3864168000</v>
      </c>
      <c r="G92" s="4">
        <v>4095854000</v>
      </c>
      <c r="H92" s="4">
        <v>4168940000</v>
      </c>
      <c r="I92" s="4">
        <v>4409372000</v>
      </c>
      <c r="J92" s="4">
        <v>4864912000</v>
      </c>
      <c r="K92" s="4">
        <v>5156324000</v>
      </c>
      <c r="L92" s="4">
        <v>6013924000</v>
      </c>
      <c r="M92" s="4">
        <v>7301347000</v>
      </c>
      <c r="N92" s="4">
        <v>7201281000</v>
      </c>
      <c r="O92" s="5">
        <v>7201281000</v>
      </c>
      <c r="P92" s="4">
        <v>7321551000</v>
      </c>
      <c r="Q92" s="4">
        <v>7215566000</v>
      </c>
      <c r="R92" s="4">
        <v>7215566000</v>
      </c>
      <c r="S92" s="4">
        <v>7201281000</v>
      </c>
    </row>
    <row r="93" spans="1:19" ht="16" x14ac:dyDescent="0.2">
      <c r="A93" s="3" t="s">
        <v>101</v>
      </c>
      <c r="B93" s="4">
        <v>114860000</v>
      </c>
      <c r="C93" s="4">
        <v>114595000</v>
      </c>
      <c r="D93" s="4">
        <v>108073000</v>
      </c>
      <c r="E93" s="4">
        <v>118532000</v>
      </c>
      <c r="F93" s="4">
        <v>144906000</v>
      </c>
      <c r="G93" s="4">
        <v>138134000</v>
      </c>
      <c r="H93" s="4">
        <v>132840000</v>
      </c>
      <c r="I93" s="4">
        <v>118465000</v>
      </c>
      <c r="J93" s="4">
        <v>147669000</v>
      </c>
      <c r="K93" s="4">
        <v>196449000</v>
      </c>
      <c r="L93" s="4">
        <v>215305000</v>
      </c>
      <c r="M93" s="4">
        <v>188243000</v>
      </c>
      <c r="N93" s="4" t="s">
        <v>23</v>
      </c>
      <c r="O93" s="5" t="s">
        <v>23</v>
      </c>
      <c r="P93" s="4">
        <v>84063000</v>
      </c>
      <c r="Q93" s="4">
        <v>61002000</v>
      </c>
      <c r="R93" s="4">
        <v>61002000</v>
      </c>
      <c r="S93" s="4" t="s">
        <v>23</v>
      </c>
    </row>
    <row r="94" spans="1:19" ht="16" x14ac:dyDescent="0.2">
      <c r="A94" s="3" t="s">
        <v>102</v>
      </c>
      <c r="B94" s="4" t="s">
        <v>23</v>
      </c>
      <c r="C94" s="4" t="s">
        <v>23</v>
      </c>
      <c r="D94" s="4" t="s">
        <v>23</v>
      </c>
      <c r="E94" s="4" t="s">
        <v>23</v>
      </c>
      <c r="F94" s="4" t="s">
        <v>23</v>
      </c>
      <c r="G94" s="4" t="s">
        <v>23</v>
      </c>
      <c r="H94" s="4" t="s">
        <v>23</v>
      </c>
      <c r="I94" s="4" t="s">
        <v>23</v>
      </c>
      <c r="J94" s="4" t="s">
        <v>23</v>
      </c>
      <c r="K94" s="4" t="s">
        <v>23</v>
      </c>
      <c r="L94" s="4" t="s">
        <v>23</v>
      </c>
      <c r="M94" s="4" t="s">
        <v>23</v>
      </c>
      <c r="N94" s="4" t="s">
        <v>23</v>
      </c>
      <c r="O94" s="5" t="s">
        <v>23</v>
      </c>
      <c r="P94" s="4" t="s">
        <v>23</v>
      </c>
      <c r="Q94" s="4" t="s">
        <v>23</v>
      </c>
      <c r="R94" s="4" t="s">
        <v>23</v>
      </c>
      <c r="S94" s="4" t="s">
        <v>23</v>
      </c>
    </row>
    <row r="95" spans="1:19" ht="16" x14ac:dyDescent="0.2">
      <c r="A95" s="3" t="s">
        <v>103</v>
      </c>
      <c r="B95" s="4">
        <v>-114860000</v>
      </c>
      <c r="C95" s="4">
        <v>199032000</v>
      </c>
      <c r="D95" s="4">
        <v>207476000</v>
      </c>
      <c r="E95" s="4">
        <v>208742000</v>
      </c>
      <c r="F95" s="4">
        <v>226991000</v>
      </c>
      <c r="G95" s="4">
        <v>231486000</v>
      </c>
      <c r="H95" s="4">
        <v>234796000</v>
      </c>
      <c r="I95" s="4">
        <v>253550000</v>
      </c>
      <c r="J95" s="4">
        <v>272993000</v>
      </c>
      <c r="K95" s="4">
        <v>317903000</v>
      </c>
      <c r="L95" s="4">
        <v>343464000</v>
      </c>
      <c r="M95" s="4">
        <v>347627000</v>
      </c>
      <c r="N95" s="4" t="s">
        <v>23</v>
      </c>
      <c r="O95" s="5" t="s">
        <v>23</v>
      </c>
      <c r="P95" s="4">
        <v>933735000</v>
      </c>
      <c r="Q95" s="4">
        <v>906415000</v>
      </c>
      <c r="R95" s="4">
        <v>906415000</v>
      </c>
      <c r="S95" s="4" t="s">
        <v>23</v>
      </c>
    </row>
    <row r="96" spans="1:19" ht="16" x14ac:dyDescent="0.2">
      <c r="A96" s="3" t="s">
        <v>104</v>
      </c>
      <c r="B96" s="4">
        <v>59378000</v>
      </c>
      <c r="C96" s="4">
        <v>79723000</v>
      </c>
      <c r="D96" s="4">
        <v>205979000</v>
      </c>
      <c r="E96" s="4">
        <v>217415000</v>
      </c>
      <c r="F96" s="4">
        <v>40528000</v>
      </c>
      <c r="G96" s="4">
        <v>44834000</v>
      </c>
      <c r="H96" s="4">
        <v>48134000</v>
      </c>
      <c r="I96" s="4">
        <v>52290000</v>
      </c>
      <c r="J96" s="4">
        <v>56246000</v>
      </c>
      <c r="K96" s="4">
        <v>291344000</v>
      </c>
      <c r="L96" s="4">
        <v>326500000</v>
      </c>
      <c r="M96" s="4">
        <v>336284000</v>
      </c>
      <c r="N96" s="4">
        <v>0</v>
      </c>
      <c r="O96" s="5">
        <v>0</v>
      </c>
      <c r="P96" s="4">
        <v>275269000</v>
      </c>
      <c r="Q96" s="4">
        <v>281964000</v>
      </c>
      <c r="R96" s="4">
        <v>281964000</v>
      </c>
      <c r="S96" s="4">
        <v>281964000</v>
      </c>
    </row>
    <row r="97" spans="1:19" ht="16" x14ac:dyDescent="0.2">
      <c r="A97" s="3" t="s">
        <v>105</v>
      </c>
      <c r="B97" s="4">
        <v>34082000</v>
      </c>
      <c r="C97" s="4">
        <v>49881000</v>
      </c>
      <c r="D97" s="4">
        <v>173733000</v>
      </c>
      <c r="E97" s="4">
        <v>180910000</v>
      </c>
      <c r="F97" s="4" t="s">
        <v>23</v>
      </c>
      <c r="G97" s="4" t="s">
        <v>23</v>
      </c>
      <c r="H97" s="4" t="s">
        <v>23</v>
      </c>
      <c r="I97" s="4" t="s">
        <v>23</v>
      </c>
      <c r="J97" s="4" t="s">
        <v>23</v>
      </c>
      <c r="K97" s="4" t="s">
        <v>23</v>
      </c>
      <c r="L97" s="4" t="s">
        <v>23</v>
      </c>
      <c r="M97" s="4" t="s">
        <v>23</v>
      </c>
      <c r="N97" s="4" t="s">
        <v>23</v>
      </c>
      <c r="O97" s="5" t="s">
        <v>23</v>
      </c>
      <c r="P97" s="4" t="s">
        <v>23</v>
      </c>
      <c r="Q97" s="4" t="s">
        <v>23</v>
      </c>
      <c r="R97" s="4" t="s">
        <v>23</v>
      </c>
      <c r="S97" s="4" t="s">
        <v>23</v>
      </c>
    </row>
    <row r="98" spans="1:19" ht="16" x14ac:dyDescent="0.2">
      <c r="A98" s="3" t="s">
        <v>106</v>
      </c>
      <c r="B98" s="4">
        <v>25296000</v>
      </c>
      <c r="C98" s="4">
        <v>29842000</v>
      </c>
      <c r="D98" s="4">
        <v>32246000</v>
      </c>
      <c r="E98" s="4">
        <v>36505000</v>
      </c>
      <c r="F98" s="4">
        <v>40528000</v>
      </c>
      <c r="G98" s="4">
        <v>44834000</v>
      </c>
      <c r="H98" s="4">
        <v>48134000</v>
      </c>
      <c r="I98" s="4">
        <v>52290000</v>
      </c>
      <c r="J98" s="4">
        <v>56246000</v>
      </c>
      <c r="K98" s="4">
        <v>291344000</v>
      </c>
      <c r="L98" s="4">
        <v>326500000</v>
      </c>
      <c r="M98" s="4">
        <v>336284000</v>
      </c>
      <c r="N98" s="4" t="s">
        <v>23</v>
      </c>
      <c r="O98" s="5" t="s">
        <v>23</v>
      </c>
      <c r="P98" s="4">
        <v>275269000</v>
      </c>
      <c r="Q98" s="4">
        <v>281964000</v>
      </c>
      <c r="R98" s="4">
        <v>281964000</v>
      </c>
      <c r="S98" s="4" t="s">
        <v>23</v>
      </c>
    </row>
    <row r="99" spans="1:19" ht="16" x14ac:dyDescent="0.2">
      <c r="A99" s="3" t="s">
        <v>107</v>
      </c>
      <c r="B99" s="4">
        <v>615665000</v>
      </c>
      <c r="C99" s="4">
        <v>335502000</v>
      </c>
      <c r="D99" s="4">
        <v>340087000</v>
      </c>
      <c r="E99" s="4">
        <v>387206000</v>
      </c>
      <c r="F99" s="4">
        <v>437299000</v>
      </c>
      <c r="G99" s="4">
        <v>180012000</v>
      </c>
      <c r="H99" s="4">
        <v>181591000</v>
      </c>
      <c r="I99" s="4">
        <v>195004000</v>
      </c>
      <c r="J99" s="4">
        <v>170321000</v>
      </c>
      <c r="K99" s="4">
        <v>345071000</v>
      </c>
      <c r="L99" s="4">
        <v>470561000</v>
      </c>
      <c r="M99" s="4">
        <v>414892000</v>
      </c>
      <c r="N99" s="4">
        <v>1310575000</v>
      </c>
      <c r="O99" s="5">
        <v>1310575000</v>
      </c>
      <c r="P99" s="4" t="s">
        <v>23</v>
      </c>
      <c r="Q99" s="4" t="s">
        <v>23</v>
      </c>
      <c r="R99" s="4" t="s">
        <v>23</v>
      </c>
      <c r="S99" s="4">
        <v>1310575000</v>
      </c>
    </row>
    <row r="100" spans="1:19" ht="16" x14ac:dyDescent="0.2">
      <c r="A100" s="3" t="s">
        <v>108</v>
      </c>
      <c r="B100" s="4" t="s">
        <v>23</v>
      </c>
      <c r="C100" s="4" t="s">
        <v>23</v>
      </c>
      <c r="D100" s="4" t="s">
        <v>23</v>
      </c>
      <c r="E100" s="4" t="s">
        <v>23</v>
      </c>
      <c r="F100" s="4" t="s">
        <v>23</v>
      </c>
      <c r="G100" s="4" t="s">
        <v>23</v>
      </c>
      <c r="H100" s="4" t="s">
        <v>23</v>
      </c>
      <c r="I100" s="4" t="s">
        <v>23</v>
      </c>
      <c r="J100" s="4" t="s">
        <v>23</v>
      </c>
      <c r="K100" s="4" t="s">
        <v>23</v>
      </c>
      <c r="L100" s="4" t="s">
        <v>23</v>
      </c>
      <c r="M100" s="4" t="s">
        <v>23</v>
      </c>
      <c r="N100" s="4" t="s">
        <v>23</v>
      </c>
      <c r="O100" s="5" t="s">
        <v>23</v>
      </c>
      <c r="P100" s="4" t="s">
        <v>23</v>
      </c>
      <c r="Q100" s="4" t="s">
        <v>23</v>
      </c>
      <c r="R100" s="4" t="s">
        <v>23</v>
      </c>
      <c r="S100" s="4" t="s">
        <v>23</v>
      </c>
    </row>
    <row r="101" spans="1:19" ht="16" x14ac:dyDescent="0.2">
      <c r="A101" s="3" t="s">
        <v>109</v>
      </c>
      <c r="B101" s="4" t="s">
        <v>23</v>
      </c>
      <c r="C101" s="4" t="s">
        <v>23</v>
      </c>
      <c r="D101" s="4" t="s">
        <v>23</v>
      </c>
      <c r="E101" s="4" t="s">
        <v>23</v>
      </c>
      <c r="F101" s="4" t="s">
        <v>23</v>
      </c>
      <c r="G101" s="4" t="s">
        <v>23</v>
      </c>
      <c r="H101" s="4" t="s">
        <v>23</v>
      </c>
      <c r="I101" s="4" t="s">
        <v>23</v>
      </c>
      <c r="J101" s="4" t="s">
        <v>23</v>
      </c>
      <c r="K101" s="4" t="s">
        <v>23</v>
      </c>
      <c r="L101" s="4" t="s">
        <v>23</v>
      </c>
      <c r="M101" s="4" t="s">
        <v>23</v>
      </c>
      <c r="N101" s="4" t="s">
        <v>23</v>
      </c>
      <c r="O101" s="5" t="s">
        <v>23</v>
      </c>
      <c r="P101" s="4" t="s">
        <v>23</v>
      </c>
      <c r="Q101" s="4" t="s">
        <v>23</v>
      </c>
      <c r="R101" s="4" t="s">
        <v>23</v>
      </c>
      <c r="S101" s="4" t="s">
        <v>23</v>
      </c>
    </row>
    <row r="102" spans="1:19" ht="16" x14ac:dyDescent="0.2">
      <c r="A102" s="3" t="s">
        <v>110</v>
      </c>
      <c r="B102" s="4">
        <v>166449000</v>
      </c>
      <c r="C102" s="4">
        <v>183833000</v>
      </c>
      <c r="D102" s="4">
        <v>202922000</v>
      </c>
      <c r="E102" s="4">
        <v>227891000</v>
      </c>
      <c r="F102" s="4">
        <v>259062000</v>
      </c>
      <c r="G102" s="4" t="s">
        <v>23</v>
      </c>
      <c r="H102" s="4" t="s">
        <v>23</v>
      </c>
      <c r="I102" s="4" t="s">
        <v>23</v>
      </c>
      <c r="J102" s="4" t="s">
        <v>23</v>
      </c>
      <c r="K102" s="4" t="s">
        <v>23</v>
      </c>
      <c r="L102" s="4" t="s">
        <v>23</v>
      </c>
      <c r="M102" s="4" t="s">
        <v>23</v>
      </c>
      <c r="N102" s="4" t="s">
        <v>23</v>
      </c>
      <c r="O102" s="5" t="s">
        <v>23</v>
      </c>
      <c r="P102" s="4" t="s">
        <v>23</v>
      </c>
      <c r="Q102" s="4" t="s">
        <v>23</v>
      </c>
      <c r="R102" s="4" t="s">
        <v>23</v>
      </c>
      <c r="S102" s="4" t="s">
        <v>23</v>
      </c>
    </row>
    <row r="103" spans="1:19" ht="16" x14ac:dyDescent="0.2">
      <c r="A103" s="3" t="s">
        <v>111</v>
      </c>
      <c r="B103" s="4">
        <v>449216000</v>
      </c>
      <c r="C103" s="4">
        <v>151669000</v>
      </c>
      <c r="D103" s="4">
        <v>137165000</v>
      </c>
      <c r="E103" s="4">
        <v>159315000</v>
      </c>
      <c r="F103" s="4">
        <v>178237000</v>
      </c>
      <c r="G103" s="4">
        <v>180012000</v>
      </c>
      <c r="H103" s="4">
        <v>181591000</v>
      </c>
      <c r="I103" s="4">
        <v>195004000</v>
      </c>
      <c r="J103" s="4">
        <v>170321000</v>
      </c>
      <c r="K103" s="4">
        <v>345071000</v>
      </c>
      <c r="L103" s="4">
        <v>470561000</v>
      </c>
      <c r="M103" s="4">
        <v>414892000</v>
      </c>
      <c r="N103" s="4">
        <v>1310575000</v>
      </c>
      <c r="O103" s="5">
        <v>1310575000</v>
      </c>
      <c r="P103" s="4" t="s">
        <v>23</v>
      </c>
      <c r="Q103" s="4" t="s">
        <v>23</v>
      </c>
      <c r="R103" s="4" t="s">
        <v>23</v>
      </c>
      <c r="S103" s="4">
        <v>1310575000</v>
      </c>
    </row>
    <row r="104" spans="1:19" ht="16" x14ac:dyDescent="0.2">
      <c r="A104" s="3" t="s">
        <v>112</v>
      </c>
      <c r="B104" s="4">
        <v>3430896000</v>
      </c>
      <c r="C104" s="4">
        <v>3655592000</v>
      </c>
      <c r="D104" s="4">
        <v>4169150000</v>
      </c>
      <c r="E104" s="4">
        <v>4541094000</v>
      </c>
      <c r="F104" s="4">
        <v>4713892000</v>
      </c>
      <c r="G104" s="4">
        <v>4690320000</v>
      </c>
      <c r="H104" s="4">
        <v>4766301000</v>
      </c>
      <c r="I104" s="4">
        <v>5028681000</v>
      </c>
      <c r="J104" s="4">
        <v>5512141000</v>
      </c>
      <c r="K104" s="4">
        <v>6307091000</v>
      </c>
      <c r="L104" s="4">
        <v>7369754000</v>
      </c>
      <c r="M104" s="4">
        <v>8588393000</v>
      </c>
      <c r="N104" s="4">
        <v>8511856000</v>
      </c>
      <c r="O104" s="5">
        <v>8511856000</v>
      </c>
      <c r="P104" s="4">
        <v>8614618000</v>
      </c>
      <c r="Q104" s="4">
        <v>8464947000</v>
      </c>
      <c r="R104" s="4">
        <v>8464947000</v>
      </c>
      <c r="S104" s="4">
        <v>8511856000</v>
      </c>
    </row>
    <row r="105" spans="1:19" ht="16" x14ac:dyDescent="0.2">
      <c r="A105" s="3" t="s">
        <v>113</v>
      </c>
      <c r="B105" s="4">
        <v>3351682000</v>
      </c>
      <c r="C105" s="4">
        <v>3718302000</v>
      </c>
      <c r="D105" s="4">
        <v>4013267000</v>
      </c>
      <c r="E105" s="4">
        <v>4162890000</v>
      </c>
      <c r="F105" s="4">
        <v>4624876000</v>
      </c>
      <c r="G105" s="4">
        <v>4924119000</v>
      </c>
      <c r="H105" s="4">
        <v>5081238000</v>
      </c>
      <c r="I105" s="4">
        <v>5005930000</v>
      </c>
      <c r="J105" s="4">
        <v>5206344000</v>
      </c>
      <c r="K105" s="4">
        <v>2477560000</v>
      </c>
      <c r="L105" s="4">
        <v>2632842000</v>
      </c>
      <c r="M105" s="4">
        <v>2837973000</v>
      </c>
      <c r="N105" s="4">
        <v>2917046000</v>
      </c>
      <c r="O105" s="5">
        <v>2917046000</v>
      </c>
      <c r="P105" s="4">
        <v>2854227000</v>
      </c>
      <c r="Q105" s="4">
        <v>10202636000</v>
      </c>
      <c r="R105" s="4">
        <v>2862152000</v>
      </c>
      <c r="S105" s="4">
        <v>2917046000</v>
      </c>
    </row>
    <row r="106" spans="1:19" ht="16" x14ac:dyDescent="0.2">
      <c r="A106" s="3" t="s">
        <v>114</v>
      </c>
      <c r="B106" s="4">
        <v>3351682000</v>
      </c>
      <c r="C106" s="4">
        <v>3718302000</v>
      </c>
      <c r="D106" s="4">
        <v>4013267000</v>
      </c>
      <c r="E106" s="4">
        <v>4162890000</v>
      </c>
      <c r="F106" s="4">
        <v>4624876000</v>
      </c>
      <c r="G106" s="4">
        <v>4924119000</v>
      </c>
      <c r="H106" s="4">
        <v>5081238000</v>
      </c>
      <c r="I106" s="4">
        <v>5005930000</v>
      </c>
      <c r="J106" s="4">
        <v>5206344000</v>
      </c>
      <c r="K106" s="4">
        <v>5513371000</v>
      </c>
      <c r="L106" s="4">
        <v>5269820000</v>
      </c>
      <c r="M106" s="4">
        <v>6122092000</v>
      </c>
      <c r="N106" s="4" t="s">
        <v>23</v>
      </c>
      <c r="O106" s="5" t="s">
        <v>23</v>
      </c>
      <c r="P106" s="4">
        <v>7042302000</v>
      </c>
      <c r="Q106" s="4">
        <v>7340484000</v>
      </c>
      <c r="R106" s="4">
        <v>7340484000</v>
      </c>
      <c r="S106" s="4" t="s">
        <v>23</v>
      </c>
    </row>
    <row r="107" spans="1:19" ht="16" x14ac:dyDescent="0.2">
      <c r="A107" s="3" t="s">
        <v>115</v>
      </c>
      <c r="B107" s="4" t="s">
        <v>23</v>
      </c>
      <c r="C107" s="4" t="s">
        <v>23</v>
      </c>
      <c r="D107" s="4" t="s">
        <v>23</v>
      </c>
      <c r="E107" s="4" t="s">
        <v>23</v>
      </c>
      <c r="F107" s="4" t="s">
        <v>23</v>
      </c>
      <c r="G107" s="4" t="s">
        <v>23</v>
      </c>
      <c r="H107" s="4" t="s">
        <v>23</v>
      </c>
      <c r="I107" s="4" t="s">
        <v>23</v>
      </c>
      <c r="J107" s="4" t="s">
        <v>23</v>
      </c>
      <c r="K107" s="4">
        <v>2477560000</v>
      </c>
      <c r="L107" s="4">
        <v>2632842000</v>
      </c>
      <c r="M107" s="4">
        <v>2837973000</v>
      </c>
      <c r="N107" s="4">
        <v>2917046000</v>
      </c>
      <c r="O107" s="5">
        <v>2917046000</v>
      </c>
      <c r="P107" s="4">
        <v>2854227000</v>
      </c>
      <c r="Q107" s="4">
        <v>2862152000</v>
      </c>
      <c r="R107" s="4">
        <v>2862152000</v>
      </c>
      <c r="S107" s="4">
        <v>2917046000</v>
      </c>
    </row>
    <row r="108" spans="1:19" ht="16" x14ac:dyDescent="0.2">
      <c r="A108" s="3" t="s">
        <v>116</v>
      </c>
      <c r="B108" s="4">
        <v>341256000</v>
      </c>
      <c r="C108" s="4">
        <v>439770000</v>
      </c>
      <c r="D108" s="4">
        <v>396991000</v>
      </c>
      <c r="E108" s="4">
        <v>435731000</v>
      </c>
      <c r="F108" s="4">
        <v>469794000</v>
      </c>
      <c r="G108" s="4">
        <v>772886000</v>
      </c>
      <c r="H108" s="4">
        <v>840619000</v>
      </c>
      <c r="I108" s="4">
        <v>832724000</v>
      </c>
      <c r="J108" s="4">
        <v>891279000</v>
      </c>
      <c r="K108" s="4">
        <v>6517198000</v>
      </c>
      <c r="L108" s="4">
        <v>6311139000</v>
      </c>
      <c r="M108" s="4">
        <v>7387590000</v>
      </c>
      <c r="N108" s="4">
        <v>8906870000</v>
      </c>
      <c r="O108" s="5">
        <v>8906870000</v>
      </c>
      <c r="P108" s="4">
        <v>8260467000</v>
      </c>
      <c r="Q108" s="4">
        <v>1231916000</v>
      </c>
      <c r="R108" s="4">
        <v>8572400000</v>
      </c>
      <c r="S108" s="4">
        <v>8906870000</v>
      </c>
    </row>
    <row r="109" spans="1:19" ht="16" x14ac:dyDescent="0.2">
      <c r="A109" s="3" t="s">
        <v>117</v>
      </c>
      <c r="B109" s="4" t="s">
        <v>23</v>
      </c>
      <c r="C109" s="4" t="s">
        <v>23</v>
      </c>
      <c r="D109" s="4" t="s">
        <v>23</v>
      </c>
      <c r="E109" s="4" t="s">
        <v>23</v>
      </c>
      <c r="F109" s="4" t="s">
        <v>23</v>
      </c>
      <c r="G109" s="4">
        <v>284500000</v>
      </c>
      <c r="H109" s="4">
        <v>371111000</v>
      </c>
      <c r="I109" s="4">
        <v>285204000</v>
      </c>
      <c r="J109" s="4">
        <v>311980000</v>
      </c>
      <c r="K109" s="4">
        <v>354186000</v>
      </c>
      <c r="L109" s="4">
        <v>337125000</v>
      </c>
      <c r="M109" s="4">
        <v>533884000</v>
      </c>
      <c r="N109" s="4" t="s">
        <v>23</v>
      </c>
      <c r="O109" s="5" t="s">
        <v>23</v>
      </c>
      <c r="P109" s="4">
        <v>536102000</v>
      </c>
      <c r="Q109" s="4">
        <v>538264000</v>
      </c>
      <c r="R109" s="4">
        <v>538264000</v>
      </c>
      <c r="S109" s="4" t="s">
        <v>23</v>
      </c>
    </row>
    <row r="110" spans="1:19" ht="16" x14ac:dyDescent="0.2">
      <c r="A110" s="3" t="s">
        <v>118</v>
      </c>
      <c r="B110" s="4" t="s">
        <v>23</v>
      </c>
      <c r="C110" s="4" t="s">
        <v>23</v>
      </c>
      <c r="D110" s="4" t="s">
        <v>23</v>
      </c>
      <c r="E110" s="4" t="s">
        <v>23</v>
      </c>
      <c r="F110" s="4" t="s">
        <v>23</v>
      </c>
      <c r="G110" s="4" t="s">
        <v>23</v>
      </c>
      <c r="H110" s="4" t="s">
        <v>23</v>
      </c>
      <c r="I110" s="4" t="s">
        <v>23</v>
      </c>
      <c r="J110" s="4" t="s">
        <v>23</v>
      </c>
      <c r="K110" s="4" t="s">
        <v>23</v>
      </c>
      <c r="L110" s="4" t="s">
        <v>23</v>
      </c>
      <c r="M110" s="4" t="s">
        <v>23</v>
      </c>
      <c r="N110" s="4" t="s">
        <v>23</v>
      </c>
      <c r="O110" s="5" t="s">
        <v>23</v>
      </c>
      <c r="P110" s="4" t="s">
        <v>23</v>
      </c>
      <c r="Q110" s="4" t="s">
        <v>23</v>
      </c>
      <c r="R110" s="4" t="s">
        <v>23</v>
      </c>
      <c r="S110" s="4" t="s">
        <v>23</v>
      </c>
    </row>
    <row r="111" spans="1:19" ht="16" x14ac:dyDescent="0.2">
      <c r="A111" s="3" t="s">
        <v>108</v>
      </c>
      <c r="B111" s="4" t="s">
        <v>23</v>
      </c>
      <c r="C111" s="4" t="s">
        <v>23</v>
      </c>
      <c r="D111" s="4" t="s">
        <v>23</v>
      </c>
      <c r="E111" s="4" t="s">
        <v>23</v>
      </c>
      <c r="F111" s="4" t="s">
        <v>23</v>
      </c>
      <c r="G111" s="4" t="s">
        <v>23</v>
      </c>
      <c r="H111" s="4" t="s">
        <v>23</v>
      </c>
      <c r="I111" s="4" t="s">
        <v>23</v>
      </c>
      <c r="J111" s="4" t="s">
        <v>23</v>
      </c>
      <c r="K111" s="4" t="s">
        <v>23</v>
      </c>
      <c r="L111" s="4" t="s">
        <v>23</v>
      </c>
      <c r="M111" s="4" t="s">
        <v>23</v>
      </c>
      <c r="N111" s="4" t="s">
        <v>23</v>
      </c>
      <c r="O111" s="5" t="s">
        <v>23</v>
      </c>
      <c r="P111" s="4" t="s">
        <v>23</v>
      </c>
      <c r="Q111" s="4" t="s">
        <v>23</v>
      </c>
      <c r="R111" s="4" t="s">
        <v>23</v>
      </c>
      <c r="S111" s="4" t="s">
        <v>23</v>
      </c>
    </row>
    <row r="112" spans="1:19" ht="16" x14ac:dyDescent="0.2">
      <c r="A112" s="3" t="s">
        <v>110</v>
      </c>
      <c r="B112" s="4" t="s">
        <v>23</v>
      </c>
      <c r="C112" s="4" t="s">
        <v>23</v>
      </c>
      <c r="D112" s="4" t="s">
        <v>23</v>
      </c>
      <c r="E112" s="4" t="s">
        <v>23</v>
      </c>
      <c r="F112" s="4" t="s">
        <v>23</v>
      </c>
      <c r="G112" s="4" t="s">
        <v>23</v>
      </c>
      <c r="H112" s="4" t="s">
        <v>23</v>
      </c>
      <c r="I112" s="4" t="s">
        <v>23</v>
      </c>
      <c r="J112" s="4" t="s">
        <v>23</v>
      </c>
      <c r="K112" s="4" t="s">
        <v>23</v>
      </c>
      <c r="L112" s="4" t="s">
        <v>23</v>
      </c>
      <c r="M112" s="4" t="s">
        <v>23</v>
      </c>
      <c r="N112" s="4" t="s">
        <v>23</v>
      </c>
      <c r="O112" s="5" t="s">
        <v>23</v>
      </c>
      <c r="P112" s="4" t="s">
        <v>23</v>
      </c>
      <c r="Q112" s="4" t="s">
        <v>23</v>
      </c>
      <c r="R112" s="4" t="s">
        <v>23</v>
      </c>
      <c r="S112" s="4" t="s">
        <v>23</v>
      </c>
    </row>
    <row r="113" spans="1:19" ht="16" x14ac:dyDescent="0.2">
      <c r="A113" s="3" t="s">
        <v>109</v>
      </c>
      <c r="B113" s="4" t="s">
        <v>23</v>
      </c>
      <c r="C113" s="4" t="s">
        <v>23</v>
      </c>
      <c r="D113" s="4" t="s">
        <v>23</v>
      </c>
      <c r="E113" s="4" t="s">
        <v>23</v>
      </c>
      <c r="F113" s="4" t="s">
        <v>23</v>
      </c>
      <c r="G113" s="4" t="s">
        <v>23</v>
      </c>
      <c r="H113" s="4" t="s">
        <v>23</v>
      </c>
      <c r="I113" s="4" t="s">
        <v>23</v>
      </c>
      <c r="J113" s="4" t="s">
        <v>23</v>
      </c>
      <c r="K113" s="4" t="s">
        <v>23</v>
      </c>
      <c r="L113" s="4" t="s">
        <v>23</v>
      </c>
      <c r="M113" s="4" t="s">
        <v>23</v>
      </c>
      <c r="N113" s="4" t="s">
        <v>23</v>
      </c>
      <c r="O113" s="5" t="s">
        <v>23</v>
      </c>
      <c r="P113" s="4" t="s">
        <v>23</v>
      </c>
      <c r="Q113" s="4" t="s">
        <v>23</v>
      </c>
      <c r="R113" s="4" t="s">
        <v>23</v>
      </c>
      <c r="S113" s="4" t="s">
        <v>23</v>
      </c>
    </row>
    <row r="114" spans="1:19" ht="16" x14ac:dyDescent="0.2">
      <c r="A114" s="3" t="s">
        <v>119</v>
      </c>
      <c r="B114" s="4">
        <v>341256000</v>
      </c>
      <c r="C114" s="4">
        <v>439770000</v>
      </c>
      <c r="D114" s="4">
        <v>396991000</v>
      </c>
      <c r="E114" s="4">
        <v>435731000</v>
      </c>
      <c r="F114" s="4">
        <v>469794000</v>
      </c>
      <c r="G114" s="4">
        <v>488386000</v>
      </c>
      <c r="H114" s="4">
        <v>469508000</v>
      </c>
      <c r="I114" s="4">
        <v>547520000</v>
      </c>
      <c r="J114" s="4">
        <v>579299000</v>
      </c>
      <c r="K114" s="4">
        <v>6163012000</v>
      </c>
      <c r="L114" s="4">
        <v>5974014000</v>
      </c>
      <c r="M114" s="4">
        <v>6853706000</v>
      </c>
      <c r="N114" s="4">
        <v>8906870000</v>
      </c>
      <c r="O114" s="5">
        <v>8906870000</v>
      </c>
      <c r="P114" s="4">
        <v>7724365000</v>
      </c>
      <c r="Q114" s="4">
        <v>693652000</v>
      </c>
      <c r="R114" s="4">
        <v>8034136000</v>
      </c>
      <c r="S114" s="4">
        <v>8906870000</v>
      </c>
    </row>
    <row r="115" spans="1:19" ht="16" x14ac:dyDescent="0.2">
      <c r="A115" s="3" t="s">
        <v>120</v>
      </c>
      <c r="B115" s="4">
        <v>3692938000</v>
      </c>
      <c r="C115" s="4">
        <v>4158072000</v>
      </c>
      <c r="D115" s="4">
        <v>4410258000</v>
      </c>
      <c r="E115" s="4">
        <v>4598621000</v>
      </c>
      <c r="F115" s="4">
        <v>5094670000</v>
      </c>
      <c r="G115" s="4">
        <v>5697005000</v>
      </c>
      <c r="H115" s="4">
        <v>5921857000</v>
      </c>
      <c r="I115" s="4">
        <v>5838654000</v>
      </c>
      <c r="J115" s="4">
        <v>6097623000</v>
      </c>
      <c r="K115" s="4">
        <v>8994758000</v>
      </c>
      <c r="L115" s="4">
        <v>8943981000</v>
      </c>
      <c r="M115" s="4">
        <v>10225563000</v>
      </c>
      <c r="N115" s="4">
        <v>11823916000</v>
      </c>
      <c r="O115" s="5">
        <v>11823916000</v>
      </c>
      <c r="P115" s="4">
        <v>11114694000</v>
      </c>
      <c r="Q115" s="4">
        <v>11434552000</v>
      </c>
      <c r="R115" s="4">
        <v>11434552000</v>
      </c>
      <c r="S115" s="4">
        <v>11823916000</v>
      </c>
    </row>
    <row r="116" spans="1:19" ht="16" x14ac:dyDescent="0.2">
      <c r="A116" s="3" t="s">
        <v>121</v>
      </c>
      <c r="B116" s="4">
        <v>7123834000</v>
      </c>
      <c r="C116" s="4">
        <v>7813664000</v>
      </c>
      <c r="D116" s="4">
        <v>8579408000</v>
      </c>
      <c r="E116" s="4">
        <v>9139715000</v>
      </c>
      <c r="F116" s="4">
        <v>9808562000</v>
      </c>
      <c r="G116" s="4">
        <v>10387325000</v>
      </c>
      <c r="H116" s="4">
        <v>10688158000</v>
      </c>
      <c r="I116" s="4">
        <v>10867335000</v>
      </c>
      <c r="J116" s="4">
        <v>11609764000</v>
      </c>
      <c r="K116" s="4">
        <v>15301849000</v>
      </c>
      <c r="L116" s="4">
        <v>16313735000</v>
      </c>
      <c r="M116" s="4">
        <v>18813956000</v>
      </c>
      <c r="N116" s="4">
        <v>20335772000</v>
      </c>
      <c r="O116" s="5">
        <v>20335772000</v>
      </c>
      <c r="P116" s="4">
        <v>19729312000</v>
      </c>
      <c r="Q116" s="4">
        <v>19899499000</v>
      </c>
      <c r="R116" s="4">
        <v>19899499000</v>
      </c>
      <c r="S116" s="4">
        <v>20335772000</v>
      </c>
    </row>
    <row r="117" spans="1:19" ht="16" x14ac:dyDescent="0.2">
      <c r="A117" s="3" t="s">
        <v>122</v>
      </c>
      <c r="B117" s="4" t="s">
        <v>23</v>
      </c>
      <c r="C117" s="4" t="s">
        <v>23</v>
      </c>
      <c r="D117" s="4" t="s">
        <v>23</v>
      </c>
      <c r="E117" s="4" t="s">
        <v>23</v>
      </c>
      <c r="F117" s="4" t="s">
        <v>23</v>
      </c>
      <c r="G117" s="4" t="s">
        <v>23</v>
      </c>
      <c r="H117" s="4" t="s">
        <v>23</v>
      </c>
      <c r="I117" s="4" t="s">
        <v>23</v>
      </c>
      <c r="J117" s="4" t="s">
        <v>23</v>
      </c>
      <c r="K117" s="4" t="s">
        <v>23</v>
      </c>
      <c r="L117" s="4" t="s">
        <v>23</v>
      </c>
      <c r="M117" s="4" t="s">
        <v>23</v>
      </c>
      <c r="N117" s="4" t="s">
        <v>23</v>
      </c>
      <c r="O117" s="5" t="s">
        <v>23</v>
      </c>
      <c r="P117" s="4" t="s">
        <v>23</v>
      </c>
      <c r="Q117" s="4" t="s">
        <v>23</v>
      </c>
      <c r="R117" s="4" t="s">
        <v>23</v>
      </c>
      <c r="S117" s="4" t="s">
        <v>23</v>
      </c>
    </row>
    <row r="118" spans="1:19" ht="16" x14ac:dyDescent="0.2">
      <c r="A118" s="3" t="s">
        <v>123</v>
      </c>
      <c r="B118" s="4">
        <v>591825000</v>
      </c>
      <c r="C118" s="4">
        <v>690289000</v>
      </c>
      <c r="D118" s="4">
        <v>814825000</v>
      </c>
      <c r="E118" s="4">
        <v>843843000</v>
      </c>
      <c r="F118" s="4">
        <v>938676000</v>
      </c>
      <c r="G118" s="4">
        <v>1054950000</v>
      </c>
      <c r="H118" s="4">
        <v>1086958000</v>
      </c>
      <c r="I118" s="4">
        <v>1155701000</v>
      </c>
      <c r="J118" s="4">
        <v>1264702000</v>
      </c>
      <c r="K118" s="4">
        <v>1283732000</v>
      </c>
      <c r="L118" s="4">
        <v>1465899000</v>
      </c>
      <c r="M118" s="4">
        <v>1354459000</v>
      </c>
      <c r="N118" s="4" t="s">
        <v>23</v>
      </c>
      <c r="O118" s="5" t="s">
        <v>23</v>
      </c>
      <c r="P118" s="4">
        <v>1324446000</v>
      </c>
      <c r="Q118" s="4">
        <v>1425704000</v>
      </c>
      <c r="R118" s="4">
        <v>1425704000</v>
      </c>
      <c r="S118" s="4" t="s">
        <v>23</v>
      </c>
    </row>
    <row r="119" spans="1:19" ht="16" x14ac:dyDescent="0.2">
      <c r="A119" s="3" t="s">
        <v>124</v>
      </c>
      <c r="B119" s="4">
        <v>441000</v>
      </c>
      <c r="C119" s="4">
        <v>399000</v>
      </c>
      <c r="D119" s="4">
        <v>368000</v>
      </c>
      <c r="E119" s="4">
        <v>339000</v>
      </c>
      <c r="F119" s="4">
        <v>321000</v>
      </c>
      <c r="G119" s="4">
        <v>303000</v>
      </c>
      <c r="H119" s="4">
        <v>287000</v>
      </c>
      <c r="I119" s="4">
        <v>275000</v>
      </c>
      <c r="J119" s="4">
        <v>254000</v>
      </c>
      <c r="K119" s="4">
        <v>237000</v>
      </c>
      <c r="L119" s="4">
        <v>230000</v>
      </c>
      <c r="M119" s="4">
        <v>207000</v>
      </c>
      <c r="N119" s="4" t="s">
        <v>23</v>
      </c>
      <c r="O119" s="5" t="s">
        <v>23</v>
      </c>
      <c r="P119" s="4">
        <v>188000</v>
      </c>
      <c r="Q119" s="4">
        <v>189000</v>
      </c>
      <c r="R119" s="4">
        <v>189000</v>
      </c>
      <c r="S119" s="4" t="s">
        <v>23</v>
      </c>
    </row>
    <row r="120" spans="1:19" ht="16" x14ac:dyDescent="0.2">
      <c r="A120" s="3" t="s">
        <v>125</v>
      </c>
      <c r="B120" s="4">
        <v>591384000</v>
      </c>
      <c r="C120" s="4">
        <v>689890000</v>
      </c>
      <c r="D120" s="4">
        <v>814457000</v>
      </c>
      <c r="E120" s="4">
        <v>843504000</v>
      </c>
      <c r="F120" s="4">
        <v>938355000</v>
      </c>
      <c r="G120" s="4">
        <v>1054647000</v>
      </c>
      <c r="H120" s="4">
        <v>1086671000</v>
      </c>
      <c r="I120" s="4">
        <v>1155426000</v>
      </c>
      <c r="J120" s="4">
        <v>1264448000</v>
      </c>
      <c r="K120" s="4">
        <v>1283495000</v>
      </c>
      <c r="L120" s="4">
        <v>1465669000</v>
      </c>
      <c r="M120" s="4">
        <v>1354252000</v>
      </c>
      <c r="N120" s="4" t="s">
        <v>23</v>
      </c>
      <c r="O120" s="5" t="s">
        <v>23</v>
      </c>
      <c r="P120" s="4">
        <v>1324258000</v>
      </c>
      <c r="Q120" s="4">
        <v>1425515000</v>
      </c>
      <c r="R120" s="4">
        <v>1425515000</v>
      </c>
      <c r="S120" s="4" t="s">
        <v>23</v>
      </c>
    </row>
    <row r="121" spans="1:19" ht="16" x14ac:dyDescent="0.2">
      <c r="A121" s="3" t="s">
        <v>126</v>
      </c>
      <c r="B121" s="4">
        <v>1082368000</v>
      </c>
      <c r="C121" s="4">
        <v>1053104000</v>
      </c>
      <c r="D121" s="4">
        <v>1002420000</v>
      </c>
      <c r="E121" s="4">
        <v>807674000</v>
      </c>
      <c r="F121" s="4">
        <v>971810000</v>
      </c>
      <c r="G121" s="4">
        <v>932773000</v>
      </c>
      <c r="H121" s="4">
        <v>618391000</v>
      </c>
      <c r="I121" s="4">
        <v>1231427000</v>
      </c>
      <c r="J121" s="4">
        <v>1403884000</v>
      </c>
      <c r="K121" s="4">
        <v>356487000</v>
      </c>
      <c r="L121" s="4">
        <v>2535620000</v>
      </c>
      <c r="M121" s="4">
        <v>3262769000</v>
      </c>
      <c r="N121" s="4" t="s">
        <v>23</v>
      </c>
      <c r="O121" s="5" t="s">
        <v>23</v>
      </c>
      <c r="P121" s="4">
        <v>767462000</v>
      </c>
      <c r="Q121" s="4">
        <v>1675687000</v>
      </c>
      <c r="R121" s="4">
        <v>1675687000</v>
      </c>
      <c r="S121" s="4" t="s">
        <v>23</v>
      </c>
    </row>
    <row r="122" spans="1:19" ht="16" x14ac:dyDescent="0.2">
      <c r="A122" s="3" t="s">
        <v>127</v>
      </c>
      <c r="B122" s="4">
        <v>-643998000</v>
      </c>
      <c r="C122" s="4">
        <v>-1033197000</v>
      </c>
      <c r="D122" s="4">
        <v>-1378936000</v>
      </c>
      <c r="E122" s="4">
        <v>-1529123000</v>
      </c>
      <c r="F122" s="4">
        <v>-1418738000</v>
      </c>
      <c r="G122" s="4">
        <v>-1602186000</v>
      </c>
      <c r="H122" s="4">
        <v>-1642387000</v>
      </c>
      <c r="I122" s="4">
        <v>-1208824000</v>
      </c>
      <c r="J122" s="4">
        <v>-1305347000</v>
      </c>
      <c r="K122" s="4">
        <v>-1450970000</v>
      </c>
      <c r="L122" s="4">
        <v>-419829000</v>
      </c>
      <c r="M122" s="4">
        <v>-1330067000</v>
      </c>
      <c r="N122" s="4" t="s">
        <v>23</v>
      </c>
      <c r="O122" s="5" t="s">
        <v>23</v>
      </c>
      <c r="P122" s="4">
        <v>-4471842000</v>
      </c>
      <c r="Q122" s="4">
        <v>-3824119000</v>
      </c>
      <c r="R122" s="4">
        <v>-3824119000</v>
      </c>
      <c r="S122" s="4" t="s">
        <v>23</v>
      </c>
    </row>
    <row r="123" spans="1:19" ht="16" x14ac:dyDescent="0.2">
      <c r="A123" s="3" t="s">
        <v>128</v>
      </c>
      <c r="B123" s="4">
        <v>-119691000</v>
      </c>
      <c r="C123" s="4">
        <v>-152013000</v>
      </c>
      <c r="D123" s="4">
        <v>-120788000</v>
      </c>
      <c r="E123" s="4">
        <v>-128903000</v>
      </c>
      <c r="F123" s="4">
        <v>-249518000</v>
      </c>
      <c r="G123" s="4">
        <v>-307529000</v>
      </c>
      <c r="H123" s="4">
        <v>-254557000</v>
      </c>
      <c r="I123" s="4">
        <v>-235805000</v>
      </c>
      <c r="J123" s="4">
        <v>-269322000</v>
      </c>
      <c r="K123" s="4">
        <v>-354252000</v>
      </c>
      <c r="L123" s="4">
        <v>-307986000</v>
      </c>
      <c r="M123" s="4">
        <v>-300536000</v>
      </c>
      <c r="N123" s="4" t="s">
        <v>23</v>
      </c>
      <c r="O123" s="5" t="s">
        <v>23</v>
      </c>
      <c r="P123" s="4">
        <v>-269312000</v>
      </c>
      <c r="Q123" s="4">
        <v>-227475000</v>
      </c>
      <c r="R123" s="4">
        <v>-227475000</v>
      </c>
      <c r="S123" s="4" t="s">
        <v>23</v>
      </c>
    </row>
    <row r="124" spans="1:19" ht="16" x14ac:dyDescent="0.2">
      <c r="A124" s="3" t="s">
        <v>129</v>
      </c>
      <c r="B124" s="4">
        <v>-1254232000</v>
      </c>
      <c r="C124" s="4">
        <v>-1548025000</v>
      </c>
      <c r="D124" s="4">
        <v>-1687319000</v>
      </c>
      <c r="E124" s="4">
        <v>-1621857000</v>
      </c>
      <c r="F124" s="4">
        <v>-1701390000</v>
      </c>
      <c r="G124" s="4">
        <v>-1787538000</v>
      </c>
      <c r="H124" s="4">
        <v>-1428377000</v>
      </c>
      <c r="I124" s="4">
        <v>-1520355000</v>
      </c>
      <c r="J124" s="4">
        <v>-1713851000</v>
      </c>
      <c r="K124" s="4">
        <v>-877977000</v>
      </c>
      <c r="L124" s="4">
        <v>-1797536000</v>
      </c>
      <c r="M124" s="4">
        <v>-3538913000</v>
      </c>
      <c r="N124" s="4">
        <v>-4349894000</v>
      </c>
      <c r="O124" s="5">
        <v>-4349894000</v>
      </c>
      <c r="P124" s="4">
        <v>-4184170000</v>
      </c>
      <c r="Q124" s="4">
        <v>-4301577000</v>
      </c>
      <c r="R124" s="4">
        <v>-4301577000</v>
      </c>
      <c r="S124" s="4">
        <v>-4349894000</v>
      </c>
    </row>
    <row r="125" spans="1:19" ht="16" x14ac:dyDescent="0.2">
      <c r="A125" s="3" t="s">
        <v>130</v>
      </c>
      <c r="B125" s="4" t="s">
        <v>23</v>
      </c>
      <c r="C125" s="4" t="s">
        <v>23</v>
      </c>
      <c r="D125" s="4" t="s">
        <v>23</v>
      </c>
      <c r="E125" s="4" t="s">
        <v>23</v>
      </c>
      <c r="F125" s="4" t="s">
        <v>23</v>
      </c>
      <c r="G125" s="4" t="s">
        <v>23</v>
      </c>
      <c r="H125" s="4" t="s">
        <v>23</v>
      </c>
      <c r="I125" s="4" t="s">
        <v>23</v>
      </c>
      <c r="J125" s="4" t="s">
        <v>23</v>
      </c>
      <c r="K125" s="4" t="s">
        <v>23</v>
      </c>
      <c r="L125" s="4" t="s">
        <v>23</v>
      </c>
      <c r="M125" s="4" t="s">
        <v>23</v>
      </c>
      <c r="N125" s="4" t="s">
        <v>23</v>
      </c>
      <c r="O125" s="5" t="s">
        <v>23</v>
      </c>
      <c r="P125" s="4" t="s">
        <v>23</v>
      </c>
      <c r="Q125" s="4" t="s">
        <v>23</v>
      </c>
      <c r="R125" s="4" t="s">
        <v>23</v>
      </c>
      <c r="S125" s="4" t="s">
        <v>23</v>
      </c>
    </row>
    <row r="126" spans="1:19" ht="16" x14ac:dyDescent="0.2">
      <c r="A126" s="3" t="s">
        <v>131</v>
      </c>
      <c r="B126" s="4">
        <v>-1254232000</v>
      </c>
      <c r="C126" s="4">
        <v>-1548025000</v>
      </c>
      <c r="D126" s="4">
        <v>-1687319000</v>
      </c>
      <c r="E126" s="4">
        <v>-1621857000</v>
      </c>
      <c r="F126" s="4">
        <v>-1701390000</v>
      </c>
      <c r="G126" s="4">
        <v>-1787538000</v>
      </c>
      <c r="H126" s="4">
        <v>-1428377000</v>
      </c>
      <c r="I126" s="4">
        <v>-1520355000</v>
      </c>
      <c r="J126" s="4">
        <v>-1713851000</v>
      </c>
      <c r="K126" s="4">
        <v>-877977000</v>
      </c>
      <c r="L126" s="4">
        <v>-1797536000</v>
      </c>
      <c r="M126" s="4">
        <v>-3538913000</v>
      </c>
      <c r="N126" s="4">
        <v>-4349894000</v>
      </c>
      <c r="O126" s="5">
        <v>-4349894000</v>
      </c>
      <c r="P126" s="4">
        <v>-4184170000</v>
      </c>
      <c r="Q126" s="4">
        <v>-4301577000</v>
      </c>
      <c r="R126" s="4">
        <v>-4301577000</v>
      </c>
      <c r="S126" s="4">
        <v>-4349894000</v>
      </c>
    </row>
    <row r="127" spans="1:19" ht="16" x14ac:dyDescent="0.2">
      <c r="A127" s="3" t="s">
        <v>132</v>
      </c>
      <c r="B127" s="4">
        <v>5869602000</v>
      </c>
      <c r="C127" s="4">
        <v>6265639000</v>
      </c>
      <c r="D127" s="4">
        <v>6892089000</v>
      </c>
      <c r="E127" s="4">
        <v>7517858000</v>
      </c>
      <c r="F127" s="4">
        <v>8107172000</v>
      </c>
      <c r="G127" s="4">
        <v>8599787000</v>
      </c>
      <c r="H127" s="4">
        <v>9259781000</v>
      </c>
      <c r="I127" s="4">
        <v>9346980000</v>
      </c>
      <c r="J127" s="4">
        <v>9895913000</v>
      </c>
      <c r="K127" s="4">
        <v>14423872000</v>
      </c>
      <c r="L127" s="4">
        <v>14516199000</v>
      </c>
      <c r="M127" s="4">
        <v>15275043000</v>
      </c>
      <c r="N127" s="4">
        <v>15985878000</v>
      </c>
      <c r="O127" s="5">
        <v>15985878000</v>
      </c>
      <c r="P127" s="4">
        <v>15545142000</v>
      </c>
      <c r="Q127" s="4">
        <v>15597922000</v>
      </c>
      <c r="R127" s="4">
        <v>15597922000</v>
      </c>
      <c r="S127" s="4">
        <v>15985878000</v>
      </c>
    </row>
    <row r="128" spans="1:19" ht="16" x14ac:dyDescent="0.2">
      <c r="A128" s="32" t="s">
        <v>133</v>
      </c>
      <c r="B128" s="30">
        <v>40109000</v>
      </c>
      <c r="C128" s="30">
        <v>37028000</v>
      </c>
      <c r="D128" s="30">
        <v>34293000</v>
      </c>
      <c r="E128" s="30">
        <v>32304000</v>
      </c>
      <c r="F128" s="30">
        <v>30659000</v>
      </c>
      <c r="G128" s="30">
        <v>29118000</v>
      </c>
      <c r="H128" s="30">
        <v>27833000</v>
      </c>
      <c r="I128" s="30">
        <v>25742000</v>
      </c>
      <c r="J128" s="30">
        <v>24038000</v>
      </c>
      <c r="K128" s="30">
        <v>23376000</v>
      </c>
      <c r="L128" s="30">
        <v>21138000</v>
      </c>
      <c r="M128" s="30">
        <v>19126000</v>
      </c>
      <c r="N128" s="30">
        <v>17857000</v>
      </c>
      <c r="O128" s="31">
        <v>17857000</v>
      </c>
      <c r="P128" s="30">
        <v>18397705</v>
      </c>
      <c r="Q128" s="30">
        <v>18225000</v>
      </c>
      <c r="R128" s="30">
        <v>18155969</v>
      </c>
      <c r="S128" s="30">
        <v>17857000</v>
      </c>
    </row>
    <row r="129" spans="1:30" ht="19" x14ac:dyDescent="0.25">
      <c r="A129" s="15" t="s">
        <v>196</v>
      </c>
      <c r="B129" s="10"/>
      <c r="C129" s="11">
        <f>(C128/B128)-1</f>
        <v>-7.681567727941363E-2</v>
      </c>
      <c r="D129" s="11">
        <f>(D128/C128)-1</f>
        <v>-7.3863022577508874E-2</v>
      </c>
      <c r="E129" s="11">
        <f>(E128/D128)-1</f>
        <v>-5.8000174962820394E-2</v>
      </c>
      <c r="F129" s="11">
        <f t="shared" ref="F129:N129" si="6">(F128/E128)-1</f>
        <v>-5.0922486379395782E-2</v>
      </c>
      <c r="G129" s="11">
        <f t="shared" si="6"/>
        <v>-5.0262565641410406E-2</v>
      </c>
      <c r="H129" s="11">
        <f t="shared" si="6"/>
        <v>-4.4130778212789323E-2</v>
      </c>
      <c r="I129" s="11">
        <f t="shared" si="6"/>
        <v>-7.5126648223332038E-2</v>
      </c>
      <c r="J129" s="11">
        <f t="shared" si="6"/>
        <v>-6.6195322818739855E-2</v>
      </c>
      <c r="K129" s="11">
        <f t="shared" si="6"/>
        <v>-2.7539728762792204E-2</v>
      </c>
      <c r="L129" s="11">
        <f t="shared" si="6"/>
        <v>-9.5739219712525636E-2</v>
      </c>
      <c r="M129" s="11">
        <f t="shared" si="6"/>
        <v>-9.5184028763364514E-2</v>
      </c>
      <c r="N129" s="11">
        <f t="shared" si="6"/>
        <v>-6.6349471923036751E-2</v>
      </c>
      <c r="O129" s="11">
        <f>(O128/N128)-1</f>
        <v>0</v>
      </c>
      <c r="P129" s="11"/>
      <c r="Q129" s="11">
        <f>(Q128/P128)-1</f>
        <v>-9.3873121674686866E-3</v>
      </c>
      <c r="R129" s="11">
        <f>(R128/Q128)-1</f>
        <v>-3.7877091906721727E-3</v>
      </c>
      <c r="S129" s="11">
        <f>(S128/R128)-1</f>
        <v>-1.6466705797966497E-2</v>
      </c>
      <c r="T129" s="12"/>
      <c r="U129" s="12"/>
      <c r="V129" s="12"/>
      <c r="W129" s="12"/>
      <c r="X129" s="12"/>
      <c r="Y129" s="12"/>
      <c r="Z129" s="12"/>
      <c r="AA129" s="13"/>
      <c r="AB129" s="13"/>
      <c r="AC129" s="13"/>
      <c r="AD129" s="13"/>
    </row>
    <row r="130" spans="1:30" ht="16" x14ac:dyDescent="0.2">
      <c r="A130" s="3" t="s">
        <v>134</v>
      </c>
      <c r="B130" s="4">
        <v>25296000</v>
      </c>
      <c r="C130" s="4">
        <v>29842000</v>
      </c>
      <c r="D130" s="4">
        <v>32246000</v>
      </c>
      <c r="E130" s="4">
        <v>36505000</v>
      </c>
      <c r="F130" s="4">
        <v>40528000</v>
      </c>
      <c r="G130" s="4">
        <v>44834000</v>
      </c>
      <c r="H130" s="4">
        <v>48134000</v>
      </c>
      <c r="I130" s="4">
        <v>52290000</v>
      </c>
      <c r="J130" s="4">
        <v>56246000</v>
      </c>
      <c r="K130" s="4">
        <v>2768904000</v>
      </c>
      <c r="L130" s="4">
        <v>2959342000</v>
      </c>
      <c r="M130" s="4">
        <v>3174257000</v>
      </c>
      <c r="N130" s="4">
        <v>2917046000</v>
      </c>
      <c r="O130" s="5">
        <v>2917046000</v>
      </c>
      <c r="P130" s="4">
        <v>3129496000</v>
      </c>
      <c r="Q130" s="4">
        <v>3144116000</v>
      </c>
      <c r="R130" s="4">
        <v>3144116000</v>
      </c>
      <c r="S130" s="4">
        <v>2917046000</v>
      </c>
    </row>
    <row r="131" spans="1:30" ht="16" x14ac:dyDescent="0.2">
      <c r="A131" s="3" t="s">
        <v>135</v>
      </c>
      <c r="B131" s="4">
        <v>3288158000</v>
      </c>
      <c r="C131" s="4">
        <v>3665090000</v>
      </c>
      <c r="D131" s="4">
        <v>4044809000</v>
      </c>
      <c r="E131" s="4">
        <v>4219315000</v>
      </c>
      <c r="F131" s="4">
        <v>4449567000</v>
      </c>
      <c r="G131" s="4">
        <v>4734385000</v>
      </c>
      <c r="H131" s="4">
        <v>4787968000</v>
      </c>
      <c r="I131" s="4">
        <v>4788106000</v>
      </c>
      <c r="J131" s="4">
        <v>5030044000</v>
      </c>
      <c r="K131" s="4">
        <v>3762556000</v>
      </c>
      <c r="L131" s="4">
        <v>4098485000</v>
      </c>
      <c r="M131" s="4">
        <v>5857712000</v>
      </c>
      <c r="N131" s="4">
        <v>-277054000</v>
      </c>
      <c r="O131" s="5">
        <v>-277054000</v>
      </c>
      <c r="P131" s="4">
        <v>6741016000</v>
      </c>
      <c r="Q131" s="4">
        <v>7065568000</v>
      </c>
      <c r="R131" s="4">
        <v>7065568000</v>
      </c>
      <c r="S131" s="4">
        <v>-277054000</v>
      </c>
    </row>
    <row r="132" spans="1:30" ht="16" x14ac:dyDescent="0.2">
      <c r="A132" s="3" t="s">
        <v>136</v>
      </c>
      <c r="B132" s="6">
        <v>-262.17</v>
      </c>
      <c r="C132" s="6">
        <v>-236.76</v>
      </c>
      <c r="D132" s="6">
        <v>-239.72</v>
      </c>
      <c r="E132" s="6">
        <v>-260.14999999999998</v>
      </c>
      <c r="F132" s="6">
        <v>-261.52999999999997</v>
      </c>
      <c r="G132" s="6">
        <v>-264.86</v>
      </c>
      <c r="H132" s="6">
        <v>-335.2</v>
      </c>
      <c r="I132" s="6">
        <v>-314.93</v>
      </c>
      <c r="J132" s="6">
        <v>-293.49</v>
      </c>
      <c r="K132" s="6">
        <v>-428.55</v>
      </c>
      <c r="L132" s="6">
        <v>-228.01</v>
      </c>
      <c r="M132" s="6">
        <v>-165.52</v>
      </c>
      <c r="N132" s="6">
        <v>6.37</v>
      </c>
      <c r="O132" s="7">
        <v>6.37</v>
      </c>
      <c r="P132" s="6">
        <v>-161.11000000000001</v>
      </c>
      <c r="Q132" s="6">
        <v>-164.26</v>
      </c>
      <c r="R132" s="6">
        <v>-164.26</v>
      </c>
      <c r="S132" s="6">
        <v>6.37</v>
      </c>
    </row>
    <row r="133" spans="1:30" ht="16" x14ac:dyDescent="0.2">
      <c r="A133" s="3" t="s">
        <v>137</v>
      </c>
      <c r="B133" s="6">
        <v>-27.97</v>
      </c>
      <c r="C133" s="6">
        <v>-31.04</v>
      </c>
      <c r="D133" s="6">
        <v>-31.5</v>
      </c>
      <c r="E133" s="6">
        <v>-27.83</v>
      </c>
      <c r="F133" s="6">
        <v>-27.13</v>
      </c>
      <c r="G133" s="6">
        <v>-26.55</v>
      </c>
      <c r="H133" s="6">
        <v>-21.24</v>
      </c>
      <c r="I133" s="6">
        <v>-20.29</v>
      </c>
      <c r="J133" s="6">
        <v>-21.09</v>
      </c>
      <c r="K133" s="6">
        <v>-8.3699999999999992</v>
      </c>
      <c r="L133" s="6">
        <v>-14.78</v>
      </c>
      <c r="M133" s="6">
        <v>-25.66</v>
      </c>
      <c r="N133" s="6">
        <v>-27.21</v>
      </c>
      <c r="O133" s="7">
        <v>-27.21</v>
      </c>
      <c r="P133" s="6">
        <v>-29.44</v>
      </c>
      <c r="Q133" s="6">
        <v>-30.1</v>
      </c>
      <c r="R133" s="6">
        <v>-30.1</v>
      </c>
      <c r="S133" s="6">
        <v>-27.21</v>
      </c>
    </row>
    <row r="134" spans="1:30" ht="16" x14ac:dyDescent="0.2">
      <c r="A134" s="3" t="s">
        <v>138</v>
      </c>
      <c r="B134" s="6">
        <v>0.81</v>
      </c>
      <c r="C134" s="6">
        <v>0.81</v>
      </c>
      <c r="D134" s="6">
        <v>0.79</v>
      </c>
      <c r="E134" s="6">
        <v>0.79</v>
      </c>
      <c r="F134" s="6">
        <v>0.84</v>
      </c>
      <c r="G134" s="6">
        <v>0.9</v>
      </c>
      <c r="H134" s="6">
        <v>0.97</v>
      </c>
      <c r="I134" s="6">
        <v>0.92</v>
      </c>
      <c r="J134" s="6">
        <v>0.91</v>
      </c>
      <c r="K134" s="6">
        <v>1.08</v>
      </c>
      <c r="L134" s="6">
        <v>0.87</v>
      </c>
      <c r="M134" s="6">
        <v>0.77</v>
      </c>
      <c r="N134" s="6">
        <v>0.8</v>
      </c>
      <c r="O134" s="7">
        <v>0.8</v>
      </c>
      <c r="P134" s="6">
        <v>0.79</v>
      </c>
      <c r="Q134" s="6">
        <v>0.79</v>
      </c>
      <c r="R134" s="6">
        <v>0.79</v>
      </c>
      <c r="S134" s="6">
        <v>0.8</v>
      </c>
    </row>
    <row r="135" spans="1:30" ht="16" x14ac:dyDescent="0.2">
      <c r="A135" s="3" t="s">
        <v>139</v>
      </c>
      <c r="B135" s="6">
        <v>-3.88</v>
      </c>
      <c r="C135" s="6">
        <v>-10.050000000000001</v>
      </c>
      <c r="D135" s="6">
        <v>-11.25</v>
      </c>
      <c r="E135" s="6">
        <v>-13.53</v>
      </c>
      <c r="F135" s="6">
        <v>-10.83</v>
      </c>
      <c r="G135" s="6">
        <v>-12.12</v>
      </c>
      <c r="H135" s="6">
        <v>-3.51</v>
      </c>
      <c r="I135" s="6">
        <v>-13.95</v>
      </c>
      <c r="J135" s="6">
        <v>-5.17</v>
      </c>
      <c r="K135" s="6">
        <v>-20.53</v>
      </c>
      <c r="L135" s="6">
        <v>-38.11</v>
      </c>
      <c r="M135" s="6">
        <v>-25.82</v>
      </c>
      <c r="N135" s="6">
        <v>-57.51</v>
      </c>
      <c r="O135" s="7">
        <v>-58.4</v>
      </c>
      <c r="P135" s="6">
        <v>36.86</v>
      </c>
      <c r="Q135" s="6">
        <v>-42.29</v>
      </c>
      <c r="R135" s="6">
        <v>-61.66</v>
      </c>
      <c r="S135" s="6">
        <v>-58.4</v>
      </c>
    </row>
    <row r="136" spans="1:30" ht="16" x14ac:dyDescent="0.2">
      <c r="A136" s="3" t="s">
        <v>140</v>
      </c>
      <c r="B136" s="4">
        <v>65000</v>
      </c>
      <c r="C136" s="4">
        <v>70000</v>
      </c>
      <c r="D136" s="4">
        <v>71000</v>
      </c>
      <c r="E136" s="4">
        <v>76000</v>
      </c>
      <c r="F136" s="4">
        <v>81000</v>
      </c>
      <c r="G136" s="4">
        <v>84000</v>
      </c>
      <c r="H136" s="4">
        <v>87000</v>
      </c>
      <c r="I136" s="4">
        <v>90000</v>
      </c>
      <c r="J136" s="4">
        <v>96000</v>
      </c>
      <c r="K136" s="4">
        <v>100000</v>
      </c>
      <c r="L136" s="4">
        <v>100000</v>
      </c>
      <c r="M136" s="4">
        <v>112000</v>
      </c>
      <c r="N136" s="4" t="s">
        <v>23</v>
      </c>
      <c r="O136" s="5" t="s">
        <v>23</v>
      </c>
      <c r="P136" s="4">
        <v>112000</v>
      </c>
      <c r="Q136" s="4">
        <v>112000</v>
      </c>
      <c r="R136" s="4">
        <v>112000</v>
      </c>
      <c r="S136" s="4" t="s">
        <v>23</v>
      </c>
    </row>
    <row r="138" spans="1:30" ht="16" x14ac:dyDescent="0.2">
      <c r="A138" s="2" t="s">
        <v>23</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16</v>
      </c>
    </row>
    <row r="139" spans="1:30" ht="16" x14ac:dyDescent="0.2">
      <c r="A139" s="3" t="s">
        <v>141</v>
      </c>
      <c r="B139" s="4">
        <v>848974000</v>
      </c>
      <c r="C139" s="4">
        <v>930373000</v>
      </c>
      <c r="D139" s="4">
        <v>1016480000</v>
      </c>
      <c r="E139" s="4">
        <v>1069744000</v>
      </c>
      <c r="F139" s="4">
        <v>1160241000</v>
      </c>
      <c r="G139" s="4">
        <v>1241007000</v>
      </c>
      <c r="H139" s="4">
        <v>1280869000</v>
      </c>
      <c r="I139" s="4">
        <v>1337536000</v>
      </c>
      <c r="J139" s="4">
        <v>1617221000</v>
      </c>
      <c r="K139" s="4">
        <v>1732972000</v>
      </c>
      <c r="L139" s="4">
        <v>2170314000</v>
      </c>
      <c r="M139" s="4">
        <v>2429604000</v>
      </c>
      <c r="N139" s="4">
        <v>2528426000</v>
      </c>
      <c r="O139" s="5">
        <v>1989108000</v>
      </c>
      <c r="P139" s="4">
        <v>476544000</v>
      </c>
      <c r="Q139" s="4" t="s">
        <v>23</v>
      </c>
      <c r="R139" s="4">
        <v>647723000</v>
      </c>
      <c r="S139" s="4">
        <v>864841000</v>
      </c>
    </row>
    <row r="140" spans="1:30" ht="16" x14ac:dyDescent="0.2">
      <c r="A140" s="3" t="s">
        <v>142</v>
      </c>
      <c r="B140" s="4">
        <v>196209000</v>
      </c>
      <c r="C140" s="4">
        <v>211831000</v>
      </c>
      <c r="D140" s="4">
        <v>227251000</v>
      </c>
      <c r="E140" s="4">
        <v>251267000</v>
      </c>
      <c r="F140" s="4">
        <v>269919000</v>
      </c>
      <c r="G140" s="4">
        <v>297397000</v>
      </c>
      <c r="H140" s="4">
        <v>323051000</v>
      </c>
      <c r="I140" s="4">
        <v>345084000</v>
      </c>
      <c r="J140" s="4">
        <v>369957000</v>
      </c>
      <c r="K140" s="4">
        <v>397466000</v>
      </c>
      <c r="L140" s="4">
        <v>407683000</v>
      </c>
      <c r="M140" s="4">
        <v>442223000</v>
      </c>
      <c r="N140" s="4" t="s">
        <v>23</v>
      </c>
      <c r="O140" s="5">
        <v>229834000</v>
      </c>
      <c r="P140" s="4">
        <v>113711000</v>
      </c>
      <c r="Q140" s="4" t="s">
        <v>23</v>
      </c>
      <c r="R140" s="4">
        <v>116123000</v>
      </c>
      <c r="S140" s="4" t="s">
        <v>23</v>
      </c>
    </row>
    <row r="141" spans="1:30" ht="16" x14ac:dyDescent="0.2">
      <c r="A141" s="3" t="s">
        <v>143</v>
      </c>
      <c r="B141" s="4">
        <v>45309000</v>
      </c>
      <c r="C141" s="4">
        <v>3945000</v>
      </c>
      <c r="D141" s="4">
        <v>-1502000</v>
      </c>
      <c r="E141" s="4">
        <v>7777000</v>
      </c>
      <c r="F141" s="4">
        <v>35301000</v>
      </c>
      <c r="G141" s="4">
        <v>-23628000</v>
      </c>
      <c r="H141" s="4">
        <v>103754000</v>
      </c>
      <c r="I141" s="4">
        <v>239635000</v>
      </c>
      <c r="J141" s="4">
        <v>79672000</v>
      </c>
      <c r="K141" s="4">
        <v>106642000</v>
      </c>
      <c r="L141" s="4">
        <v>34538000</v>
      </c>
      <c r="M141" s="4">
        <v>267482000</v>
      </c>
      <c r="N141" s="4">
        <v>-2528426000</v>
      </c>
      <c r="O141" s="5">
        <v>-841537000</v>
      </c>
      <c r="P141" s="4">
        <v>16878000</v>
      </c>
      <c r="Q141" s="4" t="s">
        <v>23</v>
      </c>
      <c r="R141" s="4">
        <v>6426000</v>
      </c>
      <c r="S141" s="4">
        <v>-864841000</v>
      </c>
    </row>
    <row r="142" spans="1:30" ht="16" x14ac:dyDescent="0.2">
      <c r="A142" s="32" t="s">
        <v>144</v>
      </c>
      <c r="B142" s="30">
        <v>26625000</v>
      </c>
      <c r="C142" s="30">
        <v>33363000</v>
      </c>
      <c r="D142" s="30">
        <v>37307000</v>
      </c>
      <c r="E142" s="30">
        <v>39390000</v>
      </c>
      <c r="F142" s="30">
        <v>40995000</v>
      </c>
      <c r="G142" s="30">
        <v>39825000</v>
      </c>
      <c r="H142" s="30">
        <v>38244000</v>
      </c>
      <c r="I142" s="30">
        <v>43674000</v>
      </c>
      <c r="J142" s="30">
        <v>43255000</v>
      </c>
      <c r="K142" s="30">
        <v>44835000</v>
      </c>
      <c r="L142" s="30">
        <v>56112000</v>
      </c>
      <c r="M142" s="30">
        <v>70612000</v>
      </c>
      <c r="N142" s="30" t="s">
        <v>23</v>
      </c>
      <c r="O142" s="31">
        <v>43384000</v>
      </c>
      <c r="P142" s="30">
        <v>23374000</v>
      </c>
      <c r="Q142" s="30" t="s">
        <v>23</v>
      </c>
      <c r="R142" s="30">
        <v>20010000</v>
      </c>
      <c r="S142" s="30" t="s">
        <v>23</v>
      </c>
    </row>
    <row r="143" spans="1:30" ht="19" x14ac:dyDescent="0.25">
      <c r="A143" s="14" t="s">
        <v>197</v>
      </c>
      <c r="B143" s="21">
        <f t="shared" ref="B143:S143" si="7">B142/B2</f>
        <v>3.2980415021826534E-3</v>
      </c>
      <c r="C143" s="21">
        <f t="shared" si="7"/>
        <v>3.8776768063368745E-3</v>
      </c>
      <c r="D143" s="21">
        <f t="shared" si="7"/>
        <v>4.0783686962491518E-3</v>
      </c>
      <c r="E143" s="21">
        <f t="shared" si="7"/>
        <v>4.1571186091689007E-3</v>
      </c>
      <c r="F143" s="21">
        <f t="shared" si="7"/>
        <v>4.0241122805364307E-3</v>
      </c>
      <c r="G143" s="21">
        <f t="shared" si="7"/>
        <v>3.7444728478001773E-3</v>
      </c>
      <c r="H143" s="21">
        <f t="shared" si="7"/>
        <v>3.5122727501488704E-3</v>
      </c>
      <c r="I143" s="21">
        <f t="shared" si="7"/>
        <v>3.8921397651936621E-3</v>
      </c>
      <c r="J143" s="21">
        <f t="shared" si="7"/>
        <v>3.64598255373536E-3</v>
      </c>
      <c r="K143" s="21">
        <f t="shared" si="7"/>
        <v>3.5493284616718839E-3</v>
      </c>
      <c r="L143" s="21">
        <f t="shared" si="7"/>
        <v>3.8355154982181654E-3</v>
      </c>
      <c r="M143" s="21">
        <f t="shared" si="7"/>
        <v>4.3447576117246678E-3</v>
      </c>
      <c r="N143" s="21" t="e">
        <f t="shared" si="7"/>
        <v>#VALUE!</v>
      </c>
      <c r="O143" s="21">
        <f t="shared" si="7"/>
        <v>2.470237746148339E-3</v>
      </c>
      <c r="P143" s="21">
        <f t="shared" si="7"/>
        <v>6.3327320480024013E-3</v>
      </c>
      <c r="Q143" s="21" t="e">
        <f t="shared" si="7"/>
        <v>#VALUE!</v>
      </c>
      <c r="R143" s="21">
        <f t="shared" si="7"/>
        <v>4.8917734842408378E-3</v>
      </c>
      <c r="S143" s="21" t="e">
        <f t="shared" si="7"/>
        <v>#VALUE!</v>
      </c>
      <c r="T143" s="12"/>
      <c r="U143" s="12"/>
      <c r="V143" s="12"/>
      <c r="W143" s="12"/>
      <c r="X143" s="12"/>
      <c r="Y143" s="12"/>
      <c r="Z143" s="12"/>
      <c r="AA143" s="13"/>
      <c r="AB143" s="13"/>
      <c r="AC143" s="13"/>
      <c r="AD143" s="13"/>
    </row>
    <row r="144" spans="1:30" ht="16" x14ac:dyDescent="0.2">
      <c r="A144" s="3" t="s">
        <v>145</v>
      </c>
      <c r="B144" s="4">
        <v>44667000</v>
      </c>
      <c r="C144" s="4">
        <v>25557000</v>
      </c>
      <c r="D144" s="4">
        <v>19704000</v>
      </c>
      <c r="E144" s="4">
        <v>-14698000</v>
      </c>
      <c r="F144" s="4">
        <v>35971000</v>
      </c>
      <c r="G144" s="4">
        <v>45019000</v>
      </c>
      <c r="H144" s="4">
        <v>74902000</v>
      </c>
      <c r="I144" s="4">
        <v>-124261000</v>
      </c>
      <c r="J144" s="4">
        <v>35051000</v>
      </c>
      <c r="K144" s="4">
        <v>51077000</v>
      </c>
      <c r="L144" s="4">
        <v>-34432000</v>
      </c>
      <c r="M144" s="4">
        <v>185594000</v>
      </c>
      <c r="N144" s="4" t="s">
        <v>23</v>
      </c>
      <c r="O144" s="5">
        <v>-17240000</v>
      </c>
      <c r="P144" s="4">
        <v>-18513000</v>
      </c>
      <c r="Q144" s="4" t="s">
        <v>23</v>
      </c>
      <c r="R144" s="4">
        <v>1273000</v>
      </c>
      <c r="S144" s="4" t="s">
        <v>23</v>
      </c>
    </row>
    <row r="145" spans="1:19" ht="16" x14ac:dyDescent="0.2">
      <c r="A145" s="3" t="s">
        <v>146</v>
      </c>
      <c r="B145" s="4" t="s">
        <v>23</v>
      </c>
      <c r="C145" s="4" t="s">
        <v>23</v>
      </c>
      <c r="D145" s="4" t="s">
        <v>23</v>
      </c>
      <c r="E145" s="4" t="s">
        <v>23</v>
      </c>
      <c r="F145" s="4" t="s">
        <v>23</v>
      </c>
      <c r="G145" s="4" t="s">
        <v>23</v>
      </c>
      <c r="H145" s="4" t="s">
        <v>23</v>
      </c>
      <c r="I145" s="4">
        <v>193162000</v>
      </c>
      <c r="J145" s="4" t="s">
        <v>23</v>
      </c>
      <c r="K145" s="4" t="s">
        <v>23</v>
      </c>
      <c r="L145" s="4" t="s">
        <v>23</v>
      </c>
      <c r="M145" s="4" t="s">
        <v>23</v>
      </c>
      <c r="N145" s="4" t="s">
        <v>23</v>
      </c>
      <c r="O145" s="5" t="s">
        <v>23</v>
      </c>
      <c r="P145" s="4" t="s">
        <v>23</v>
      </c>
      <c r="Q145" s="4" t="s">
        <v>23</v>
      </c>
      <c r="R145" s="4" t="s">
        <v>23</v>
      </c>
      <c r="S145" s="4" t="s">
        <v>23</v>
      </c>
    </row>
    <row r="146" spans="1:19" ht="16" x14ac:dyDescent="0.2">
      <c r="A146" s="3" t="s">
        <v>147</v>
      </c>
      <c r="B146" s="4">
        <v>-25983000</v>
      </c>
      <c r="C146" s="4">
        <v>-54975000</v>
      </c>
      <c r="D146" s="4">
        <v>-58513000</v>
      </c>
      <c r="E146" s="4">
        <v>-16915000</v>
      </c>
      <c r="F146" s="4">
        <v>-41665000</v>
      </c>
      <c r="G146" s="4">
        <v>-108472000</v>
      </c>
      <c r="H146" s="4">
        <v>-9392000</v>
      </c>
      <c r="I146" s="4">
        <v>127060000</v>
      </c>
      <c r="J146" s="4">
        <v>1366000</v>
      </c>
      <c r="K146" s="4">
        <v>10730000</v>
      </c>
      <c r="L146" s="4">
        <v>12858000</v>
      </c>
      <c r="M146" s="4">
        <v>11276000</v>
      </c>
      <c r="N146" s="4">
        <v>-2528426000</v>
      </c>
      <c r="O146" s="5">
        <v>-867681000</v>
      </c>
      <c r="P146" s="4">
        <v>12017000</v>
      </c>
      <c r="Q146" s="4" t="s">
        <v>23</v>
      </c>
      <c r="R146" s="4">
        <v>-14857000</v>
      </c>
      <c r="S146" s="4">
        <v>-864841000</v>
      </c>
    </row>
    <row r="147" spans="1:19" ht="16" x14ac:dyDescent="0.2">
      <c r="A147" s="3" t="s">
        <v>148</v>
      </c>
      <c r="B147" s="4">
        <v>201046000</v>
      </c>
      <c r="C147" s="4">
        <v>77832000</v>
      </c>
      <c r="D147" s="4">
        <v>172782000</v>
      </c>
      <c r="E147" s="4">
        <v>12446000</v>
      </c>
      <c r="F147" s="4">
        <v>59662000</v>
      </c>
      <c r="G147" s="4">
        <v>62553000</v>
      </c>
      <c r="H147" s="4">
        <v>-137062000</v>
      </c>
      <c r="I147" s="4">
        <v>158037000</v>
      </c>
      <c r="J147" s="4">
        <v>61663000</v>
      </c>
      <c r="K147" s="4">
        <v>483028000</v>
      </c>
      <c r="L147" s="4">
        <v>906008000</v>
      </c>
      <c r="M147" s="4">
        <v>71826000</v>
      </c>
      <c r="N147" s="4" t="s">
        <v>23</v>
      </c>
      <c r="O147" s="5">
        <v>-298216000</v>
      </c>
      <c r="P147" s="4">
        <v>-252659000</v>
      </c>
      <c r="Q147" s="4" t="s">
        <v>23</v>
      </c>
      <c r="R147" s="4">
        <v>-45557000</v>
      </c>
      <c r="S147" s="4" t="s">
        <v>23</v>
      </c>
    </row>
    <row r="148" spans="1:19" ht="16" x14ac:dyDescent="0.2">
      <c r="A148" s="3" t="s">
        <v>149</v>
      </c>
      <c r="B148" s="4">
        <v>-14605000</v>
      </c>
      <c r="C148" s="4">
        <v>-21276000</v>
      </c>
      <c r="D148" s="4">
        <v>-8196000</v>
      </c>
      <c r="E148" s="4">
        <v>-27963000</v>
      </c>
      <c r="F148" s="4">
        <v>-36466000</v>
      </c>
      <c r="G148" s="4">
        <v>-41447000</v>
      </c>
      <c r="H148" s="4">
        <v>7795000</v>
      </c>
      <c r="I148" s="4">
        <v>7534000</v>
      </c>
      <c r="J148" s="4">
        <v>-48512000</v>
      </c>
      <c r="K148" s="4">
        <v>-58564000</v>
      </c>
      <c r="L148" s="4">
        <v>-11039000</v>
      </c>
      <c r="M148" s="4">
        <v>-125732000</v>
      </c>
      <c r="N148" s="4" t="s">
        <v>23</v>
      </c>
      <c r="O148" s="5">
        <v>34217000</v>
      </c>
      <c r="P148" s="4">
        <v>18173000</v>
      </c>
      <c r="Q148" s="4" t="s">
        <v>23</v>
      </c>
      <c r="R148" s="4">
        <v>16044000</v>
      </c>
      <c r="S148" s="4" t="s">
        <v>23</v>
      </c>
    </row>
    <row r="149" spans="1:19" ht="16" x14ac:dyDescent="0.2">
      <c r="A149" s="3" t="s">
        <v>150</v>
      </c>
      <c r="B149" s="4">
        <v>-155421000</v>
      </c>
      <c r="C149" s="4">
        <v>-167914000</v>
      </c>
      <c r="D149" s="4">
        <v>-232846000</v>
      </c>
      <c r="E149" s="4">
        <v>-276834000</v>
      </c>
      <c r="F149" s="4">
        <v>-266776000</v>
      </c>
      <c r="G149" s="4">
        <v>-227518000</v>
      </c>
      <c r="H149" s="4">
        <v>-236807000</v>
      </c>
      <c r="I149" s="4">
        <v>-188782000</v>
      </c>
      <c r="J149" s="4">
        <v>-394147000</v>
      </c>
      <c r="K149" s="4">
        <v>-184174000</v>
      </c>
      <c r="L149" s="4">
        <v>-138517000</v>
      </c>
      <c r="M149" s="4">
        <v>-990686000</v>
      </c>
      <c r="N149" s="4" t="s">
        <v>23</v>
      </c>
      <c r="O149" s="5">
        <v>-53855000</v>
      </c>
      <c r="P149" s="4">
        <v>-122238000</v>
      </c>
      <c r="Q149" s="4" t="s">
        <v>23</v>
      </c>
      <c r="R149" s="4">
        <v>68383000</v>
      </c>
      <c r="S149" s="4" t="s">
        <v>23</v>
      </c>
    </row>
    <row r="150" spans="1:19" ht="16" x14ac:dyDescent="0.2">
      <c r="A150" s="3" t="s">
        <v>151</v>
      </c>
      <c r="B150" s="4" t="s">
        <v>23</v>
      </c>
      <c r="C150" s="4" t="s">
        <v>23</v>
      </c>
      <c r="D150" s="4" t="s">
        <v>23</v>
      </c>
      <c r="E150" s="4" t="s">
        <v>23</v>
      </c>
      <c r="F150" s="4" t="s">
        <v>23</v>
      </c>
      <c r="G150" s="4" t="s">
        <v>23</v>
      </c>
      <c r="H150" s="4" t="s">
        <v>23</v>
      </c>
      <c r="I150" s="4" t="s">
        <v>23</v>
      </c>
      <c r="J150" s="4" t="s">
        <v>23</v>
      </c>
      <c r="K150" s="4" t="s">
        <v>23</v>
      </c>
      <c r="L150" s="4" t="s">
        <v>23</v>
      </c>
      <c r="M150" s="4" t="s">
        <v>23</v>
      </c>
      <c r="N150" s="4" t="s">
        <v>23</v>
      </c>
      <c r="O150" s="5" t="s">
        <v>23</v>
      </c>
      <c r="P150" s="4" t="s">
        <v>23</v>
      </c>
      <c r="Q150" s="4" t="s">
        <v>23</v>
      </c>
      <c r="R150" s="4" t="s">
        <v>23</v>
      </c>
      <c r="S150" s="4" t="s">
        <v>23</v>
      </c>
    </row>
    <row r="151" spans="1:19" ht="16" x14ac:dyDescent="0.2">
      <c r="A151" s="3" t="s">
        <v>152</v>
      </c>
      <c r="B151" s="4">
        <v>377145000</v>
      </c>
      <c r="C151" s="4">
        <v>254160000</v>
      </c>
      <c r="D151" s="4">
        <v>417938000</v>
      </c>
      <c r="E151" s="4">
        <v>331646000</v>
      </c>
      <c r="F151" s="4">
        <v>366007000</v>
      </c>
      <c r="G151" s="4">
        <v>321320000</v>
      </c>
      <c r="H151" s="4">
        <v>78955000</v>
      </c>
      <c r="I151" s="4">
        <v>313171000</v>
      </c>
      <c r="J151" s="4">
        <v>453687000</v>
      </c>
      <c r="K151" s="4">
        <v>621303000</v>
      </c>
      <c r="L151" s="4">
        <v>1059379000</v>
      </c>
      <c r="M151" s="4">
        <v>1214175000</v>
      </c>
      <c r="N151" s="4" t="s">
        <v>23</v>
      </c>
      <c r="O151" s="5">
        <v>-246474000</v>
      </c>
      <c r="P151" s="4">
        <v>-117885000</v>
      </c>
      <c r="Q151" s="4" t="s">
        <v>23</v>
      </c>
      <c r="R151" s="4">
        <v>-128589000</v>
      </c>
      <c r="S151" s="4" t="s">
        <v>23</v>
      </c>
    </row>
    <row r="152" spans="1:19" ht="16" x14ac:dyDescent="0.2">
      <c r="A152" s="3" t="s">
        <v>153</v>
      </c>
      <c r="B152" s="4">
        <v>-6073000</v>
      </c>
      <c r="C152" s="4">
        <v>12862000</v>
      </c>
      <c r="D152" s="4">
        <v>-4114000</v>
      </c>
      <c r="E152" s="4">
        <v>-14403000</v>
      </c>
      <c r="F152" s="4">
        <v>-3103000</v>
      </c>
      <c r="G152" s="4">
        <v>10198000</v>
      </c>
      <c r="H152" s="4">
        <v>12995000</v>
      </c>
      <c r="I152" s="4">
        <v>26114000</v>
      </c>
      <c r="J152" s="4">
        <v>50635000</v>
      </c>
      <c r="K152" s="4">
        <v>104463000</v>
      </c>
      <c r="L152" s="4">
        <v>-3815000</v>
      </c>
      <c r="M152" s="4">
        <v>-25931000</v>
      </c>
      <c r="N152" s="4" t="s">
        <v>23</v>
      </c>
      <c r="O152" s="5">
        <v>-32104000</v>
      </c>
      <c r="P152" s="4">
        <v>-30709000</v>
      </c>
      <c r="Q152" s="4" t="s">
        <v>23</v>
      </c>
      <c r="R152" s="4">
        <v>-1395000</v>
      </c>
      <c r="S152" s="4" t="s">
        <v>23</v>
      </c>
    </row>
    <row r="153" spans="1:19" ht="16" x14ac:dyDescent="0.2">
      <c r="A153" s="3" t="s">
        <v>154</v>
      </c>
      <c r="B153" s="4" t="s">
        <v>23</v>
      </c>
      <c r="C153" s="4" t="s">
        <v>23</v>
      </c>
      <c r="D153" s="4" t="s">
        <v>23</v>
      </c>
      <c r="E153" s="4" t="s">
        <v>23</v>
      </c>
      <c r="F153" s="4" t="s">
        <v>23</v>
      </c>
      <c r="G153" s="4" t="s">
        <v>23</v>
      </c>
      <c r="H153" s="4" t="s">
        <v>23</v>
      </c>
      <c r="I153" s="4" t="s">
        <v>23</v>
      </c>
      <c r="J153" s="4" t="s">
        <v>23</v>
      </c>
      <c r="K153" s="4" t="s">
        <v>23</v>
      </c>
      <c r="L153" s="4" t="s">
        <v>23</v>
      </c>
      <c r="M153" s="4" t="s">
        <v>23</v>
      </c>
      <c r="N153" s="4" t="s">
        <v>23</v>
      </c>
      <c r="O153" s="5" t="s">
        <v>23</v>
      </c>
      <c r="P153" s="4" t="s">
        <v>23</v>
      </c>
      <c r="Q153" s="4" t="s">
        <v>23</v>
      </c>
      <c r="R153" s="4" t="s">
        <v>23</v>
      </c>
      <c r="S153" s="4" t="s">
        <v>23</v>
      </c>
    </row>
    <row r="154" spans="1:19" ht="16" x14ac:dyDescent="0.2">
      <c r="A154" s="3" t="s">
        <v>155</v>
      </c>
      <c r="B154" s="4">
        <v>1291538000</v>
      </c>
      <c r="C154" s="4">
        <v>1223981000</v>
      </c>
      <c r="D154" s="4">
        <v>1415011000</v>
      </c>
      <c r="E154" s="4">
        <v>1341234000</v>
      </c>
      <c r="F154" s="4">
        <v>1525123000</v>
      </c>
      <c r="G154" s="4">
        <v>1577329000</v>
      </c>
      <c r="H154" s="4">
        <v>1570612000</v>
      </c>
      <c r="I154" s="4">
        <v>2080292000</v>
      </c>
      <c r="J154" s="4">
        <v>2128513000</v>
      </c>
      <c r="K154" s="4">
        <v>2720108000</v>
      </c>
      <c r="L154" s="4">
        <v>3518543000</v>
      </c>
      <c r="M154" s="4">
        <v>3211135000</v>
      </c>
      <c r="N154" s="4" t="s">
        <v>23</v>
      </c>
      <c r="O154" s="5">
        <v>1079189000</v>
      </c>
      <c r="P154" s="4">
        <v>354474000</v>
      </c>
      <c r="Q154" s="4" t="s">
        <v>23</v>
      </c>
      <c r="R154" s="4">
        <v>724715000</v>
      </c>
      <c r="S154" s="4" t="s">
        <v>23</v>
      </c>
    </row>
    <row r="155" spans="1:19" ht="16" x14ac:dyDescent="0.2">
      <c r="A155" s="3" t="s">
        <v>156</v>
      </c>
      <c r="B155" s="4" t="s">
        <v>23</v>
      </c>
      <c r="C155" s="4" t="s">
        <v>23</v>
      </c>
      <c r="D155" s="4" t="s">
        <v>23</v>
      </c>
      <c r="E155" s="4" t="s">
        <v>23</v>
      </c>
      <c r="F155" s="4" t="s">
        <v>23</v>
      </c>
      <c r="G155" s="4" t="s">
        <v>23</v>
      </c>
      <c r="H155" s="4" t="s">
        <v>23</v>
      </c>
      <c r="I155" s="4" t="s">
        <v>23</v>
      </c>
      <c r="J155" s="4" t="s">
        <v>23</v>
      </c>
      <c r="K155" s="4" t="s">
        <v>23</v>
      </c>
      <c r="L155" s="4" t="s">
        <v>23</v>
      </c>
      <c r="M155" s="4" t="s">
        <v>23</v>
      </c>
      <c r="N155" s="4" t="s">
        <v>23</v>
      </c>
      <c r="O155" s="5" t="s">
        <v>23</v>
      </c>
      <c r="P155" s="4" t="s">
        <v>23</v>
      </c>
      <c r="Q155" s="4" t="s">
        <v>23</v>
      </c>
      <c r="R155" s="4" t="s">
        <v>23</v>
      </c>
      <c r="S155" s="4" t="s">
        <v>23</v>
      </c>
    </row>
    <row r="156" spans="1:19" ht="16" x14ac:dyDescent="0.2">
      <c r="A156" s="3" t="s">
        <v>157</v>
      </c>
      <c r="B156" s="4">
        <v>3301000</v>
      </c>
      <c r="C156" s="4" t="s">
        <v>23</v>
      </c>
      <c r="D156" s="4" t="s">
        <v>23</v>
      </c>
      <c r="E156" s="4" t="s">
        <v>23</v>
      </c>
      <c r="F156" s="4" t="s">
        <v>23</v>
      </c>
      <c r="G156" s="4" t="s">
        <v>23</v>
      </c>
      <c r="H156" s="4" t="s">
        <v>23</v>
      </c>
      <c r="I156" s="4" t="s">
        <v>23</v>
      </c>
      <c r="J156" s="4" t="s">
        <v>23</v>
      </c>
      <c r="K156" s="4">
        <v>11763000</v>
      </c>
      <c r="L156" s="4">
        <v>29984000</v>
      </c>
      <c r="M156" s="4">
        <v>57987000</v>
      </c>
      <c r="N156" s="4" t="s">
        <v>23</v>
      </c>
      <c r="O156" s="5">
        <v>2971000</v>
      </c>
      <c r="P156" s="4">
        <v>1766000</v>
      </c>
      <c r="Q156" s="4" t="s">
        <v>23</v>
      </c>
      <c r="R156" s="4">
        <v>1205000</v>
      </c>
      <c r="S156" s="4" t="s">
        <v>23</v>
      </c>
    </row>
    <row r="157" spans="1:19" ht="16" x14ac:dyDescent="0.2">
      <c r="A157" s="3" t="s">
        <v>158</v>
      </c>
      <c r="B157" s="4">
        <v>3301000</v>
      </c>
      <c r="C157" s="4" t="s">
        <v>23</v>
      </c>
      <c r="D157" s="4" t="s">
        <v>23</v>
      </c>
      <c r="E157" s="4" t="s">
        <v>23</v>
      </c>
      <c r="F157" s="4" t="s">
        <v>23</v>
      </c>
      <c r="G157" s="4" t="s">
        <v>23</v>
      </c>
      <c r="H157" s="4" t="s">
        <v>23</v>
      </c>
      <c r="I157" s="4" t="s">
        <v>23</v>
      </c>
      <c r="J157" s="4" t="s">
        <v>23</v>
      </c>
      <c r="K157" s="4">
        <v>11763000</v>
      </c>
      <c r="L157" s="4">
        <v>29984000</v>
      </c>
      <c r="M157" s="4">
        <v>57987000</v>
      </c>
      <c r="N157" s="4" t="s">
        <v>23</v>
      </c>
      <c r="O157" s="5">
        <v>2971000</v>
      </c>
      <c r="P157" s="4">
        <v>1766000</v>
      </c>
      <c r="Q157" s="4" t="s">
        <v>23</v>
      </c>
      <c r="R157" s="4">
        <v>1205000</v>
      </c>
      <c r="S157" s="4" t="s">
        <v>23</v>
      </c>
    </row>
    <row r="158" spans="1:19" ht="16" x14ac:dyDescent="0.2">
      <c r="A158" s="3" t="s">
        <v>159</v>
      </c>
      <c r="B158" s="4" t="s">
        <v>23</v>
      </c>
      <c r="C158" s="4" t="s">
        <v>23</v>
      </c>
      <c r="D158" s="4" t="s">
        <v>23</v>
      </c>
      <c r="E158" s="4" t="s">
        <v>23</v>
      </c>
      <c r="F158" s="4" t="s">
        <v>23</v>
      </c>
      <c r="G158" s="4" t="s">
        <v>23</v>
      </c>
      <c r="H158" s="4" t="s">
        <v>23</v>
      </c>
      <c r="I158" s="4" t="s">
        <v>23</v>
      </c>
      <c r="J158" s="4" t="s">
        <v>23</v>
      </c>
      <c r="K158" s="4" t="s">
        <v>23</v>
      </c>
      <c r="L158" s="4" t="s">
        <v>23</v>
      </c>
      <c r="M158" s="4" t="s">
        <v>23</v>
      </c>
      <c r="N158" s="4" t="s">
        <v>23</v>
      </c>
      <c r="O158" s="5" t="s">
        <v>23</v>
      </c>
      <c r="P158" s="4" t="s">
        <v>23</v>
      </c>
      <c r="Q158" s="4" t="s">
        <v>23</v>
      </c>
      <c r="R158" s="4" t="s">
        <v>23</v>
      </c>
      <c r="S158" s="4" t="s">
        <v>23</v>
      </c>
    </row>
    <row r="159" spans="1:19" ht="16" x14ac:dyDescent="0.2">
      <c r="A159" s="3" t="s">
        <v>160</v>
      </c>
      <c r="B159" s="4">
        <v>-321604000</v>
      </c>
      <c r="C159" s="4">
        <v>-378054000</v>
      </c>
      <c r="D159" s="4">
        <v>-414451000</v>
      </c>
      <c r="E159" s="4">
        <v>-460340000</v>
      </c>
      <c r="F159" s="4">
        <v>-500579000</v>
      </c>
      <c r="G159" s="4">
        <v>-508791000</v>
      </c>
      <c r="H159" s="4">
        <v>-553832000</v>
      </c>
      <c r="I159" s="4">
        <v>-522247000</v>
      </c>
      <c r="J159" s="4">
        <v>-496050000</v>
      </c>
      <c r="K159" s="4">
        <v>-457736000</v>
      </c>
      <c r="L159" s="4">
        <v>-621767000</v>
      </c>
      <c r="M159" s="4">
        <v>-672391000</v>
      </c>
      <c r="N159" s="4" t="s">
        <v>23</v>
      </c>
      <c r="O159" s="5">
        <v>-316044000</v>
      </c>
      <c r="P159" s="4">
        <v>-144837000</v>
      </c>
      <c r="Q159" s="4" t="s">
        <v>23</v>
      </c>
      <c r="R159" s="4" t="s">
        <v>23</v>
      </c>
      <c r="S159" s="4" t="s">
        <v>23</v>
      </c>
    </row>
    <row r="160" spans="1:19" ht="16" x14ac:dyDescent="0.2">
      <c r="A160" s="3" t="s">
        <v>161</v>
      </c>
      <c r="B160" s="4">
        <v>-321604000</v>
      </c>
      <c r="C160" s="4">
        <v>-378054000</v>
      </c>
      <c r="D160" s="4">
        <v>-414451000</v>
      </c>
      <c r="E160" s="4">
        <v>-449228000</v>
      </c>
      <c r="F160" s="4">
        <v>-490579000</v>
      </c>
      <c r="G160" s="4">
        <v>-498791000</v>
      </c>
      <c r="H160" s="4">
        <v>-553832000</v>
      </c>
      <c r="I160" s="4">
        <v>-522247000</v>
      </c>
      <c r="J160" s="4">
        <v>-496050000</v>
      </c>
      <c r="K160" s="4">
        <v>-457736000</v>
      </c>
      <c r="L160" s="4">
        <v>-621767000</v>
      </c>
      <c r="M160" s="4">
        <v>-672391000</v>
      </c>
      <c r="N160" s="4" t="s">
        <v>23</v>
      </c>
      <c r="O160" s="5">
        <v>-316044000</v>
      </c>
      <c r="P160" s="4">
        <v>-144837000</v>
      </c>
      <c r="Q160" s="4" t="s">
        <v>23</v>
      </c>
      <c r="R160" s="4" t="s">
        <v>23</v>
      </c>
      <c r="S160" s="4" t="s">
        <v>23</v>
      </c>
    </row>
    <row r="161" spans="1:19" ht="16" x14ac:dyDescent="0.2">
      <c r="A161" s="3" t="s">
        <v>162</v>
      </c>
      <c r="B161" s="4" t="s">
        <v>23</v>
      </c>
      <c r="C161" s="4" t="s">
        <v>23</v>
      </c>
      <c r="D161" s="4" t="s">
        <v>23</v>
      </c>
      <c r="E161" s="4">
        <v>-11112000</v>
      </c>
      <c r="F161" s="4">
        <v>-10000000</v>
      </c>
      <c r="G161" s="4">
        <v>-10000000</v>
      </c>
      <c r="H161" s="4" t="s">
        <v>23</v>
      </c>
      <c r="I161" s="4" t="s">
        <v>23</v>
      </c>
      <c r="J161" s="4" t="s">
        <v>23</v>
      </c>
      <c r="K161" s="4" t="s">
        <v>23</v>
      </c>
      <c r="L161" s="4" t="s">
        <v>23</v>
      </c>
      <c r="M161" s="4" t="s">
        <v>23</v>
      </c>
      <c r="N161" s="4" t="s">
        <v>23</v>
      </c>
      <c r="O161" s="5" t="s">
        <v>23</v>
      </c>
      <c r="P161" s="4" t="s">
        <v>23</v>
      </c>
      <c r="Q161" s="4" t="s">
        <v>23</v>
      </c>
      <c r="R161" s="4" t="s">
        <v>23</v>
      </c>
      <c r="S161" s="4" t="s">
        <v>23</v>
      </c>
    </row>
    <row r="162" spans="1:19" ht="16" x14ac:dyDescent="0.2">
      <c r="A162" s="3" t="s">
        <v>163</v>
      </c>
      <c r="B162" s="4">
        <v>-691000</v>
      </c>
      <c r="C162" s="4">
        <v>-3280000</v>
      </c>
      <c r="D162" s="4">
        <v>-6525000</v>
      </c>
      <c r="E162" s="4">
        <v>-2940000</v>
      </c>
      <c r="F162" s="4">
        <v>-3329000</v>
      </c>
      <c r="G162" s="4">
        <v>-9698000</v>
      </c>
      <c r="H162" s="4">
        <v>-2718000</v>
      </c>
      <c r="I162" s="4">
        <v>-34892000</v>
      </c>
      <c r="J162" s="4">
        <v>-2398000</v>
      </c>
      <c r="K162" s="4">
        <v>-51902000</v>
      </c>
      <c r="L162" s="4">
        <v>-9995000</v>
      </c>
      <c r="M162" s="4">
        <v>-33695000</v>
      </c>
      <c r="N162" s="4" t="s">
        <v>23</v>
      </c>
      <c r="O162" s="5">
        <v>-52016000</v>
      </c>
      <c r="P162" s="4">
        <v>-13050000</v>
      </c>
      <c r="Q162" s="4" t="s">
        <v>23</v>
      </c>
      <c r="R162" s="4">
        <v>-38966000</v>
      </c>
      <c r="S162" s="4" t="s">
        <v>23</v>
      </c>
    </row>
    <row r="163" spans="1:19" ht="16" x14ac:dyDescent="0.2">
      <c r="A163" s="3" t="s">
        <v>164</v>
      </c>
      <c r="B163" s="4">
        <v>43081000</v>
      </c>
      <c r="C163" s="4">
        <v>42385000</v>
      </c>
      <c r="D163" s="4">
        <v>37944000</v>
      </c>
      <c r="E163" s="4">
        <v>46796000</v>
      </c>
      <c r="F163" s="4">
        <v>46411000</v>
      </c>
      <c r="G163" s="4">
        <v>120472000</v>
      </c>
      <c r="H163" s="4">
        <v>82993000</v>
      </c>
      <c r="I163" s="4">
        <v>69644000</v>
      </c>
      <c r="J163" s="4">
        <v>53140000</v>
      </c>
      <c r="K163" s="4">
        <v>84237000</v>
      </c>
      <c r="L163" s="4">
        <v>95393000</v>
      </c>
      <c r="M163" s="4">
        <v>53882000</v>
      </c>
      <c r="N163" s="4" t="s">
        <v>23</v>
      </c>
      <c r="O163" s="5">
        <v>32651000</v>
      </c>
      <c r="P163" s="4">
        <v>-1443000</v>
      </c>
      <c r="Q163" s="4" t="s">
        <v>23</v>
      </c>
      <c r="R163" s="4">
        <v>34094000</v>
      </c>
      <c r="S163" s="4" t="s">
        <v>23</v>
      </c>
    </row>
    <row r="164" spans="1:19" ht="16" x14ac:dyDescent="0.2">
      <c r="A164" s="3" t="s">
        <v>165</v>
      </c>
      <c r="B164" s="4">
        <v>-43772000</v>
      </c>
      <c r="C164" s="4">
        <v>-45665000</v>
      </c>
      <c r="D164" s="4">
        <v>-44469000</v>
      </c>
      <c r="E164" s="4">
        <v>-49736000</v>
      </c>
      <c r="F164" s="4">
        <v>-49740000</v>
      </c>
      <c r="G164" s="4">
        <v>-130170000</v>
      </c>
      <c r="H164" s="4">
        <v>-85711000</v>
      </c>
      <c r="I164" s="4">
        <v>-104536000</v>
      </c>
      <c r="J164" s="4">
        <v>-55538000</v>
      </c>
      <c r="K164" s="4">
        <v>-136139000</v>
      </c>
      <c r="L164" s="4">
        <v>-105388000</v>
      </c>
      <c r="M164" s="4">
        <v>-87577000</v>
      </c>
      <c r="N164" s="4" t="s">
        <v>23</v>
      </c>
      <c r="O164" s="5">
        <v>-84667000</v>
      </c>
      <c r="P164" s="4">
        <v>-11607000</v>
      </c>
      <c r="Q164" s="4" t="s">
        <v>23</v>
      </c>
      <c r="R164" s="4">
        <v>-73060000</v>
      </c>
      <c r="S164" s="4" t="s">
        <v>23</v>
      </c>
    </row>
    <row r="165" spans="1:19" ht="16" x14ac:dyDescent="0.2">
      <c r="A165" s="3" t="s">
        <v>166</v>
      </c>
      <c r="B165" s="4" t="s">
        <v>23</v>
      </c>
      <c r="C165" s="4" t="s">
        <v>23</v>
      </c>
      <c r="D165" s="4">
        <v>-116084000</v>
      </c>
      <c r="E165" s="4" t="s">
        <v>23</v>
      </c>
      <c r="F165" s="4">
        <v>-75744000</v>
      </c>
      <c r="G165" s="4" t="s">
        <v>23</v>
      </c>
      <c r="H165" s="4" t="s">
        <v>23</v>
      </c>
      <c r="I165" s="4" t="s">
        <v>23</v>
      </c>
      <c r="J165" s="4" t="s">
        <v>23</v>
      </c>
      <c r="K165" s="4" t="s">
        <v>23</v>
      </c>
      <c r="L165" s="4" t="s">
        <v>23</v>
      </c>
      <c r="M165" s="4" t="s">
        <v>23</v>
      </c>
      <c r="N165" s="4" t="s">
        <v>23</v>
      </c>
      <c r="O165" s="5" t="s">
        <v>23</v>
      </c>
      <c r="P165" s="4" t="s">
        <v>23</v>
      </c>
      <c r="Q165" s="4" t="s">
        <v>23</v>
      </c>
      <c r="R165" s="4" t="s">
        <v>23</v>
      </c>
      <c r="S165" s="4" t="s">
        <v>23</v>
      </c>
    </row>
    <row r="166" spans="1:19" ht="16" x14ac:dyDescent="0.2">
      <c r="A166" s="3" t="s">
        <v>167</v>
      </c>
      <c r="B166" s="4" t="s">
        <v>23</v>
      </c>
      <c r="C166" s="4" t="s">
        <v>23</v>
      </c>
      <c r="D166" s="4" t="s">
        <v>23</v>
      </c>
      <c r="E166" s="4" t="s">
        <v>23</v>
      </c>
      <c r="F166" s="4" t="s">
        <v>23</v>
      </c>
      <c r="G166" s="4" t="s">
        <v>23</v>
      </c>
      <c r="H166" s="4" t="s">
        <v>23</v>
      </c>
      <c r="I166" s="4" t="s">
        <v>23</v>
      </c>
      <c r="J166" s="4" t="s">
        <v>23</v>
      </c>
      <c r="K166" s="4" t="s">
        <v>23</v>
      </c>
      <c r="L166" s="4" t="s">
        <v>23</v>
      </c>
      <c r="M166" s="4" t="s">
        <v>23</v>
      </c>
      <c r="N166" s="4" t="s">
        <v>23</v>
      </c>
      <c r="O166" s="5" t="s">
        <v>23</v>
      </c>
      <c r="P166" s="4" t="s">
        <v>23</v>
      </c>
      <c r="Q166" s="4" t="s">
        <v>23</v>
      </c>
      <c r="R166" s="4" t="s">
        <v>23</v>
      </c>
      <c r="S166" s="4" t="s">
        <v>23</v>
      </c>
    </row>
    <row r="167" spans="1:19" ht="16" x14ac:dyDescent="0.2">
      <c r="A167" s="3" t="s">
        <v>168</v>
      </c>
      <c r="B167" s="4" t="s">
        <v>23</v>
      </c>
      <c r="C167" s="4" t="s">
        <v>23</v>
      </c>
      <c r="D167" s="4">
        <v>-116084000</v>
      </c>
      <c r="E167" s="4" t="s">
        <v>23</v>
      </c>
      <c r="F167" s="4">
        <v>-75744000</v>
      </c>
      <c r="G167" s="4" t="s">
        <v>23</v>
      </c>
      <c r="H167" s="4" t="s">
        <v>23</v>
      </c>
      <c r="I167" s="4" t="s">
        <v>23</v>
      </c>
      <c r="J167" s="4" t="s">
        <v>23</v>
      </c>
      <c r="K167" s="4" t="s">
        <v>23</v>
      </c>
      <c r="L167" s="4" t="s">
        <v>23</v>
      </c>
      <c r="M167" s="4" t="s">
        <v>23</v>
      </c>
      <c r="N167" s="4" t="s">
        <v>23</v>
      </c>
      <c r="O167" s="5" t="s">
        <v>23</v>
      </c>
      <c r="P167" s="4" t="s">
        <v>23</v>
      </c>
      <c r="Q167" s="4" t="s">
        <v>23</v>
      </c>
      <c r="R167" s="4" t="s">
        <v>23</v>
      </c>
      <c r="S167" s="4" t="s">
        <v>23</v>
      </c>
    </row>
    <row r="168" spans="1:19" ht="16" x14ac:dyDescent="0.2">
      <c r="A168" s="3" t="s">
        <v>169</v>
      </c>
      <c r="B168" s="4" t="s">
        <v>23</v>
      </c>
      <c r="C168" s="4" t="s">
        <v>23</v>
      </c>
      <c r="D168" s="4" t="s">
        <v>23</v>
      </c>
      <c r="E168" s="4" t="s">
        <v>23</v>
      </c>
      <c r="F168" s="4" t="s">
        <v>23</v>
      </c>
      <c r="G168" s="4" t="s">
        <v>23</v>
      </c>
      <c r="H168" s="4" t="s">
        <v>23</v>
      </c>
      <c r="I168" s="4" t="s">
        <v>23</v>
      </c>
      <c r="J168" s="4" t="s">
        <v>23</v>
      </c>
      <c r="K168" s="4" t="s">
        <v>23</v>
      </c>
      <c r="L168" s="4" t="s">
        <v>23</v>
      </c>
      <c r="M168" s="4" t="s">
        <v>23</v>
      </c>
      <c r="N168" s="4" t="s">
        <v>23</v>
      </c>
      <c r="O168" s="5" t="s">
        <v>23</v>
      </c>
      <c r="P168" s="4" t="s">
        <v>23</v>
      </c>
      <c r="Q168" s="4" t="s">
        <v>23</v>
      </c>
      <c r="R168" s="4" t="s">
        <v>23</v>
      </c>
      <c r="S168" s="4" t="s">
        <v>23</v>
      </c>
    </row>
    <row r="169" spans="1:19" ht="16" x14ac:dyDescent="0.2">
      <c r="A169" s="3" t="s">
        <v>170</v>
      </c>
      <c r="B169" s="4" t="s">
        <v>23</v>
      </c>
      <c r="C169" s="4">
        <v>6573000</v>
      </c>
      <c r="D169" s="4">
        <v>9765000</v>
      </c>
      <c r="E169" s="4">
        <v>15312000</v>
      </c>
      <c r="F169" s="4">
        <v>11741000</v>
      </c>
      <c r="G169" s="4">
        <v>12654000</v>
      </c>
      <c r="H169" s="4">
        <v>2951000</v>
      </c>
      <c r="I169" s="4">
        <v>35279000</v>
      </c>
      <c r="J169" s="4">
        <v>6602000</v>
      </c>
      <c r="K169" s="4" t="s">
        <v>23</v>
      </c>
      <c r="L169" s="4" t="s">
        <v>23</v>
      </c>
      <c r="M169" s="4" t="s">
        <v>23</v>
      </c>
      <c r="N169" s="4" t="s">
        <v>23</v>
      </c>
      <c r="O169" s="5" t="s">
        <v>23</v>
      </c>
      <c r="P169" s="4" t="s">
        <v>23</v>
      </c>
      <c r="Q169" s="4" t="s">
        <v>23</v>
      </c>
      <c r="R169" s="4">
        <v>-171207000</v>
      </c>
      <c r="S169" s="4" t="s">
        <v>23</v>
      </c>
    </row>
    <row r="170" spans="1:19" ht="16" x14ac:dyDescent="0.2">
      <c r="A170" s="3" t="s">
        <v>154</v>
      </c>
      <c r="B170" s="4" t="s">
        <v>23</v>
      </c>
      <c r="C170" s="4" t="s">
        <v>23</v>
      </c>
      <c r="D170" s="4" t="s">
        <v>23</v>
      </c>
      <c r="E170" s="4" t="s">
        <v>23</v>
      </c>
      <c r="F170" s="4" t="s">
        <v>23</v>
      </c>
      <c r="G170" s="4" t="s">
        <v>23</v>
      </c>
      <c r="H170" s="4" t="s">
        <v>23</v>
      </c>
      <c r="I170" s="4" t="s">
        <v>23</v>
      </c>
      <c r="J170" s="4" t="s">
        <v>23</v>
      </c>
      <c r="K170" s="4" t="s">
        <v>23</v>
      </c>
      <c r="L170" s="4" t="s">
        <v>23</v>
      </c>
      <c r="M170" s="4" t="s">
        <v>23</v>
      </c>
      <c r="N170" s="4" t="s">
        <v>23</v>
      </c>
      <c r="O170" s="5" t="s">
        <v>23</v>
      </c>
      <c r="P170" s="4" t="s">
        <v>23</v>
      </c>
      <c r="Q170" s="4" t="s">
        <v>23</v>
      </c>
      <c r="R170" s="4" t="s">
        <v>23</v>
      </c>
      <c r="S170" s="4" t="s">
        <v>23</v>
      </c>
    </row>
    <row r="171" spans="1:19" ht="16" x14ac:dyDescent="0.2">
      <c r="A171" s="3" t="s">
        <v>171</v>
      </c>
      <c r="B171" s="4">
        <v>-318994000</v>
      </c>
      <c r="C171" s="4">
        <v>-374761000</v>
      </c>
      <c r="D171" s="4">
        <v>-527295000</v>
      </c>
      <c r="E171" s="4">
        <v>-447968000</v>
      </c>
      <c r="F171" s="4">
        <v>-567911000</v>
      </c>
      <c r="G171" s="4">
        <v>-505835000</v>
      </c>
      <c r="H171" s="4">
        <v>-553599000</v>
      </c>
      <c r="I171" s="4">
        <v>-521860000</v>
      </c>
      <c r="J171" s="4">
        <v>-491846000</v>
      </c>
      <c r="K171" s="4">
        <v>-497875000</v>
      </c>
      <c r="L171" s="4">
        <v>-601778000</v>
      </c>
      <c r="M171" s="4">
        <v>-648099000</v>
      </c>
      <c r="N171" s="4" t="s">
        <v>23</v>
      </c>
      <c r="O171" s="5">
        <v>-365089000</v>
      </c>
      <c r="P171" s="4">
        <v>-156121000</v>
      </c>
      <c r="Q171" s="4" t="s">
        <v>23</v>
      </c>
      <c r="R171" s="4">
        <v>-208968000</v>
      </c>
      <c r="S171" s="4" t="s">
        <v>23</v>
      </c>
    </row>
    <row r="172" spans="1:19" ht="16" x14ac:dyDescent="0.2">
      <c r="A172" s="3" t="s">
        <v>172</v>
      </c>
      <c r="B172" s="4" t="s">
        <v>23</v>
      </c>
      <c r="C172" s="4" t="s">
        <v>23</v>
      </c>
      <c r="D172" s="4" t="s">
        <v>23</v>
      </c>
      <c r="E172" s="4" t="s">
        <v>23</v>
      </c>
      <c r="F172" s="4" t="s">
        <v>23</v>
      </c>
      <c r="G172" s="4" t="s">
        <v>23</v>
      </c>
      <c r="H172" s="4" t="s">
        <v>23</v>
      </c>
      <c r="I172" s="4" t="s">
        <v>23</v>
      </c>
      <c r="J172" s="4" t="s">
        <v>23</v>
      </c>
      <c r="K172" s="4" t="s">
        <v>23</v>
      </c>
      <c r="L172" s="4" t="s">
        <v>23</v>
      </c>
      <c r="M172" s="4" t="s">
        <v>23</v>
      </c>
      <c r="N172" s="4" t="s">
        <v>23</v>
      </c>
      <c r="O172" s="5">
        <v>0</v>
      </c>
      <c r="P172" s="4" t="s">
        <v>23</v>
      </c>
      <c r="Q172" s="4" t="s">
        <v>23</v>
      </c>
      <c r="R172" s="4" t="s">
        <v>23</v>
      </c>
      <c r="S172" s="4" t="s">
        <v>23</v>
      </c>
    </row>
    <row r="173" spans="1:19" ht="16" x14ac:dyDescent="0.2">
      <c r="A173" s="3" t="s">
        <v>173</v>
      </c>
      <c r="B173" s="4">
        <v>419420000</v>
      </c>
      <c r="C173" s="4">
        <v>391979000</v>
      </c>
      <c r="D173" s="4">
        <v>391107000</v>
      </c>
      <c r="E173" s="4">
        <v>124144000</v>
      </c>
      <c r="F173" s="4">
        <v>268814000</v>
      </c>
      <c r="G173" s="4">
        <v>263580000</v>
      </c>
      <c r="H173" s="4">
        <v>109996000</v>
      </c>
      <c r="I173" s="4">
        <v>-128804000</v>
      </c>
      <c r="J173" s="4">
        <v>151393000</v>
      </c>
      <c r="K173" s="4">
        <v>267842000</v>
      </c>
      <c r="L173" s="4">
        <v>-309853000</v>
      </c>
      <c r="M173" s="4">
        <v>786218000</v>
      </c>
      <c r="N173" s="4" t="s">
        <v>23</v>
      </c>
      <c r="O173" s="5">
        <v>751171000</v>
      </c>
      <c r="P173" s="4">
        <v>475126000</v>
      </c>
      <c r="Q173" s="4" t="s">
        <v>23</v>
      </c>
      <c r="R173" s="4">
        <v>276045000</v>
      </c>
      <c r="S173" s="4" t="s">
        <v>23</v>
      </c>
    </row>
    <row r="174" spans="1:19" ht="16" x14ac:dyDescent="0.2">
      <c r="A174" s="3" t="s">
        <v>174</v>
      </c>
      <c r="B174" s="4">
        <v>641501000</v>
      </c>
      <c r="C174" s="4">
        <v>500000000</v>
      </c>
      <c r="D174" s="4">
        <v>923600000</v>
      </c>
      <c r="E174" s="4">
        <v>656800000</v>
      </c>
      <c r="F174" s="4">
        <v>803800000</v>
      </c>
      <c r="G174" s="4">
        <v>799900000</v>
      </c>
      <c r="H174" s="4">
        <v>600000000</v>
      </c>
      <c r="I174" s="4">
        <v>170200000</v>
      </c>
      <c r="J174" s="4">
        <v>750000000</v>
      </c>
      <c r="K174" s="4">
        <v>1850000000</v>
      </c>
      <c r="L174" s="4" t="s">
        <v>23</v>
      </c>
      <c r="M174" s="4">
        <v>1353400000</v>
      </c>
      <c r="N174" s="4" t="s">
        <v>23</v>
      </c>
      <c r="O174" s="5">
        <v>1091500000</v>
      </c>
      <c r="P174" s="4">
        <v>795100000</v>
      </c>
      <c r="Q174" s="4" t="s">
        <v>23</v>
      </c>
      <c r="R174" s="4">
        <v>296400000</v>
      </c>
      <c r="S174" s="4" t="s">
        <v>23</v>
      </c>
    </row>
    <row r="175" spans="1:19" ht="16" x14ac:dyDescent="0.2">
      <c r="A175" s="3" t="s">
        <v>175</v>
      </c>
      <c r="B175" s="4">
        <v>-222081000</v>
      </c>
      <c r="C175" s="4">
        <v>-108021000</v>
      </c>
      <c r="D175" s="4">
        <v>-532493000</v>
      </c>
      <c r="E175" s="4">
        <v>-532656000</v>
      </c>
      <c r="F175" s="4">
        <v>-534986000</v>
      </c>
      <c r="G175" s="4">
        <v>-536320000</v>
      </c>
      <c r="H175" s="4">
        <v>-490004000</v>
      </c>
      <c r="I175" s="4">
        <v>-299004000</v>
      </c>
      <c r="J175" s="4">
        <v>-598607000</v>
      </c>
      <c r="K175" s="4">
        <v>-1582158000</v>
      </c>
      <c r="L175" s="4">
        <v>-309853000</v>
      </c>
      <c r="M175" s="4">
        <v>-567182000</v>
      </c>
      <c r="N175" s="4" t="s">
        <v>23</v>
      </c>
      <c r="O175" s="5">
        <v>-340329000</v>
      </c>
      <c r="P175" s="4">
        <v>-319974000</v>
      </c>
      <c r="Q175" s="4" t="s">
        <v>23</v>
      </c>
      <c r="R175" s="4">
        <v>-20355000</v>
      </c>
      <c r="S175" s="4" t="s">
        <v>23</v>
      </c>
    </row>
    <row r="176" spans="1:19" ht="16" x14ac:dyDescent="0.2">
      <c r="A176" s="3" t="s">
        <v>176</v>
      </c>
      <c r="B176" s="4">
        <v>-1410956000</v>
      </c>
      <c r="C176" s="4">
        <v>-1287526000</v>
      </c>
      <c r="D176" s="4">
        <v>-1290161000</v>
      </c>
      <c r="E176" s="4">
        <v>-1057178000</v>
      </c>
      <c r="F176" s="4">
        <v>-1204699000</v>
      </c>
      <c r="G176" s="4">
        <v>-1372173000</v>
      </c>
      <c r="H176" s="4">
        <v>-1016963000</v>
      </c>
      <c r="I176" s="4">
        <v>-1502298000</v>
      </c>
      <c r="J176" s="4">
        <v>-1816077000</v>
      </c>
      <c r="K176" s="4">
        <v>-862511000</v>
      </c>
      <c r="L176" s="4">
        <v>-3190564000</v>
      </c>
      <c r="M176" s="4">
        <v>-4246057000</v>
      </c>
      <c r="N176" s="4" t="s">
        <v>23</v>
      </c>
      <c r="O176" s="5">
        <v>-1685963000</v>
      </c>
      <c r="P176" s="4">
        <v>-868069000</v>
      </c>
      <c r="Q176" s="4" t="s">
        <v>23</v>
      </c>
      <c r="R176" s="4">
        <v>-817894000</v>
      </c>
      <c r="S176" s="4" t="s">
        <v>23</v>
      </c>
    </row>
    <row r="177" spans="1:1022 1027:2048 2053:3060 3074:4086 4100:5112 5126:6138 6152:7164 7178:8190 8204:9216 9230:10237 10242:11263 11268:12275 12289:13301 13315:14327 14341:15353 15367:16379" ht="16" x14ac:dyDescent="0.2">
      <c r="A177" s="3" t="s">
        <v>177</v>
      </c>
      <c r="B177" s="4">
        <v>55846000</v>
      </c>
      <c r="C177" s="4">
        <v>75343000</v>
      </c>
      <c r="D177" s="4">
        <v>97154000</v>
      </c>
      <c r="E177" s="4">
        <v>42034000</v>
      </c>
      <c r="F177" s="4">
        <v>66717000</v>
      </c>
      <c r="G177" s="4">
        <v>80289000</v>
      </c>
      <c r="H177" s="4">
        <v>54686000</v>
      </c>
      <c r="I177" s="4">
        <v>89715000</v>
      </c>
      <c r="J177" s="4">
        <v>188819000</v>
      </c>
      <c r="K177" s="4">
        <v>68392000</v>
      </c>
      <c r="L177" s="4">
        <v>187757000</v>
      </c>
      <c r="M177" s="4">
        <v>113934000</v>
      </c>
      <c r="N177" s="4" t="s">
        <v>23</v>
      </c>
      <c r="O177" s="5">
        <v>114035000</v>
      </c>
      <c r="P177" s="4">
        <v>31930000</v>
      </c>
      <c r="Q177" s="4" t="s">
        <v>23</v>
      </c>
      <c r="R177" s="4">
        <v>82105000</v>
      </c>
      <c r="S177" s="4" t="s">
        <v>23</v>
      </c>
    </row>
    <row r="178" spans="1:1022 1027:2048 2053:3060 3074:4086 4100:5112 5126:6138 6152:7164 7178:8190 8204:9216 9230:10237 10242:11263 11268:12275 12289:13301 13315:14327 14341:15353 15367:16379" ht="16" x14ac:dyDescent="0.2">
      <c r="A178" s="3" t="s">
        <v>178</v>
      </c>
      <c r="B178" s="4">
        <v>-1466802000</v>
      </c>
      <c r="C178" s="4">
        <v>-1362869000</v>
      </c>
      <c r="D178" s="4">
        <v>-1387315000</v>
      </c>
      <c r="E178" s="4">
        <v>-1099212000</v>
      </c>
      <c r="F178" s="4">
        <v>-1271416000</v>
      </c>
      <c r="G178" s="4">
        <v>-1452462000</v>
      </c>
      <c r="H178" s="4">
        <v>-1071649000</v>
      </c>
      <c r="I178" s="4">
        <v>-1592013000</v>
      </c>
      <c r="J178" s="4">
        <v>-2004896000</v>
      </c>
      <c r="K178" s="4">
        <v>-930903000</v>
      </c>
      <c r="L178" s="4">
        <v>-3378321000</v>
      </c>
      <c r="M178" s="4">
        <v>-4359991000</v>
      </c>
      <c r="N178" s="4" t="s">
        <v>23</v>
      </c>
      <c r="O178" s="5">
        <v>-1799998000</v>
      </c>
      <c r="P178" s="4">
        <v>-899999000</v>
      </c>
      <c r="Q178" s="4" t="s">
        <v>23</v>
      </c>
      <c r="R178" s="4">
        <v>-899999000</v>
      </c>
      <c r="S178" s="4" t="s">
        <v>23</v>
      </c>
    </row>
    <row r="179" spans="1:1022 1027:2048 2053:3060 3074:4086 4100:5112 5126:6138 6152:7164 7178:8190 8204:9216 9230:10237 10242:11263 11268:12275 12289:13301 13315:14327 14341:15353 15367:16379" ht="16" x14ac:dyDescent="0.2">
      <c r="A179" s="3" t="s">
        <v>179</v>
      </c>
      <c r="B179" s="4">
        <v>17765000</v>
      </c>
      <c r="C179" s="4">
        <v>52114000</v>
      </c>
      <c r="D179" s="4">
        <v>52032000</v>
      </c>
      <c r="E179" s="4">
        <v>21477000</v>
      </c>
      <c r="F179" s="4">
        <v>39183000</v>
      </c>
      <c r="G179" s="4">
        <v>55796000</v>
      </c>
      <c r="H179" s="4">
        <v>-7362000</v>
      </c>
      <c r="I179" s="4">
        <v>-1052000</v>
      </c>
      <c r="J179" s="4">
        <v>-9404000</v>
      </c>
      <c r="K179" s="4">
        <v>-48967000</v>
      </c>
      <c r="L179" s="4" t="s">
        <v>23</v>
      </c>
      <c r="M179" s="4">
        <v>-10658000</v>
      </c>
      <c r="N179" s="4" t="s">
        <v>23</v>
      </c>
      <c r="O179" s="5">
        <v>222136000</v>
      </c>
      <c r="P179" s="4">
        <v>223873000</v>
      </c>
      <c r="Q179" s="4" t="s">
        <v>23</v>
      </c>
      <c r="R179" s="4">
        <v>-1737000</v>
      </c>
      <c r="S179" s="4" t="s">
        <v>23</v>
      </c>
    </row>
    <row r="180" spans="1:1022 1027:2048 2053:3060 3074:4086 4100:5112 5126:6138 6152:7164 7178:8190 8204:9216 9230:10237 10242:11263 11268:12275 12289:13301 13315:14327 14341:15353 15367:16379" ht="16" x14ac:dyDescent="0.2">
      <c r="A180" s="3" t="s">
        <v>154</v>
      </c>
      <c r="B180" s="4" t="s">
        <v>23</v>
      </c>
      <c r="C180" s="4" t="s">
        <v>23</v>
      </c>
      <c r="D180" s="4" t="s">
        <v>23</v>
      </c>
      <c r="E180" s="4" t="s">
        <v>23</v>
      </c>
      <c r="F180" s="4" t="s">
        <v>23</v>
      </c>
      <c r="G180" s="4" t="s">
        <v>23</v>
      </c>
      <c r="H180" s="4" t="s">
        <v>23</v>
      </c>
      <c r="I180" s="4" t="s">
        <v>23</v>
      </c>
      <c r="J180" s="4" t="s">
        <v>23</v>
      </c>
      <c r="K180" s="4" t="s">
        <v>23</v>
      </c>
      <c r="L180" s="4" t="s">
        <v>23</v>
      </c>
      <c r="M180" s="4" t="s">
        <v>23</v>
      </c>
      <c r="N180" s="4" t="s">
        <v>23</v>
      </c>
      <c r="O180" s="5" t="s">
        <v>23</v>
      </c>
      <c r="P180" s="4" t="s">
        <v>23</v>
      </c>
      <c r="Q180" s="4" t="s">
        <v>23</v>
      </c>
      <c r="R180" s="4" t="s">
        <v>23</v>
      </c>
      <c r="S180" s="4" t="s">
        <v>23</v>
      </c>
    </row>
    <row r="181" spans="1:1022 1027:2048 2053:3060 3074:4086 4100:5112 5126:6138 6152:7164 7178:8190 8204:9216 9230:10237 10242:11263 11268:12275 12289:13301 13315:14327 14341:15353 15367:16379" ht="16" x14ac:dyDescent="0.2">
      <c r="A181" s="3" t="s">
        <v>180</v>
      </c>
      <c r="B181" s="4">
        <v>-973771000</v>
      </c>
      <c r="C181" s="4">
        <v>-843433000</v>
      </c>
      <c r="D181" s="4">
        <v>-847022000</v>
      </c>
      <c r="E181" s="4">
        <v>-911557000</v>
      </c>
      <c r="F181" s="4">
        <v>-896702000</v>
      </c>
      <c r="G181" s="4">
        <v>-1052797000</v>
      </c>
      <c r="H181" s="4">
        <v>-914329000</v>
      </c>
      <c r="I181" s="4">
        <v>-1632154000</v>
      </c>
      <c r="J181" s="4">
        <v>-1674088000</v>
      </c>
      <c r="K181" s="4">
        <v>-643636000</v>
      </c>
      <c r="L181" s="4">
        <v>-3500417000</v>
      </c>
      <c r="M181" s="4">
        <v>-3470497000</v>
      </c>
      <c r="N181" s="4" t="s">
        <v>23</v>
      </c>
      <c r="O181" s="5">
        <v>-712656000</v>
      </c>
      <c r="P181" s="4">
        <v>-169070000</v>
      </c>
      <c r="Q181" s="4" t="s">
        <v>23</v>
      </c>
      <c r="R181" s="4">
        <v>-543586000</v>
      </c>
      <c r="S181" s="4" t="s">
        <v>23</v>
      </c>
    </row>
    <row r="182" spans="1:1022 1027:2048 2053:3060 3074:4086 4100:5112 5126:6138 6152:7164 7178:8190 8204:9216 9230:10237 10242:11263 11268:12275 12289:13301 13315:14327 14341:15353 15367:16379" ht="16" x14ac:dyDescent="0.2">
      <c r="A182" s="3" t="s">
        <v>181</v>
      </c>
      <c r="B182" s="4">
        <v>553000</v>
      </c>
      <c r="C182" s="4">
        <v>-300000</v>
      </c>
      <c r="D182" s="4">
        <v>-1596000</v>
      </c>
      <c r="E182" s="4">
        <v>585000</v>
      </c>
      <c r="F182" s="4">
        <v>-9686000</v>
      </c>
      <c r="G182" s="4">
        <v>-4272000</v>
      </c>
      <c r="H182" s="4">
        <v>852000</v>
      </c>
      <c r="I182" s="4">
        <v>-1724000</v>
      </c>
      <c r="J182" s="4">
        <v>-4103000</v>
      </c>
      <c r="K182" s="4">
        <v>-4082000</v>
      </c>
      <c r="L182" s="4">
        <v>4172000</v>
      </c>
      <c r="M182" s="4">
        <v>506000</v>
      </c>
      <c r="N182" s="4" t="s">
        <v>23</v>
      </c>
      <c r="O182" s="5">
        <v>3682000</v>
      </c>
      <c r="P182" s="4">
        <v>2213000</v>
      </c>
      <c r="Q182" s="4" t="s">
        <v>23</v>
      </c>
      <c r="R182" s="4">
        <v>1469000</v>
      </c>
      <c r="S182" s="4" t="s">
        <v>23</v>
      </c>
    </row>
    <row r="183" spans="1:1022 1027:2048 2053:3060 3074:4086 4100:5112 5126:6138 6152:7164 7178:8190 8204:9216 9230:10237 10242:11263 11268:12275 12289:13301 13315:14327 14341:15353 15367:16379" ht="16" x14ac:dyDescent="0.2">
      <c r="A183" s="3" t="s">
        <v>182</v>
      </c>
      <c r="B183" s="4">
        <v>-1227000</v>
      </c>
      <c r="C183" s="4">
        <v>5787000</v>
      </c>
      <c r="D183" s="4">
        <v>40694000</v>
      </c>
      <c r="E183" s="4">
        <v>-18291000</v>
      </c>
      <c r="F183" s="4">
        <v>60510000</v>
      </c>
      <c r="G183" s="4">
        <v>18697000</v>
      </c>
      <c r="H183" s="4">
        <v>102684000</v>
      </c>
      <c r="I183" s="4">
        <v>-73722000</v>
      </c>
      <c r="J183" s="4">
        <v>-37421000</v>
      </c>
      <c r="K183" s="4">
        <v>1578597000</v>
      </c>
      <c r="L183" s="4">
        <v>-583652000</v>
      </c>
      <c r="M183" s="4">
        <v>-907461000</v>
      </c>
      <c r="N183" s="4" t="s">
        <v>23</v>
      </c>
      <c r="O183" s="5">
        <v>1444000</v>
      </c>
      <c r="P183" s="4">
        <v>29283000</v>
      </c>
      <c r="Q183" s="4" t="s">
        <v>23</v>
      </c>
      <c r="R183" s="4">
        <v>-27839000</v>
      </c>
      <c r="S183" s="4" t="s">
        <v>23</v>
      </c>
    </row>
    <row r="184" spans="1:1022 1027:2048 2053:3060 3074:4086 4100:5112 5126:6138 6152:7164 7178:8190 8204:9216 9230:10237 10242:11263 11268:12275 12289:13301 13315:14327 14341:15353 15367:16379" ht="16" x14ac:dyDescent="0.2">
      <c r="A184" s="3" t="s">
        <v>53</v>
      </c>
      <c r="B184" s="4">
        <v>1691012000</v>
      </c>
      <c r="C184" s="4">
        <v>1840722000</v>
      </c>
      <c r="D184" s="4">
        <v>2000349000</v>
      </c>
      <c r="E184" s="4">
        <v>2081490000</v>
      </c>
      <c r="F184" s="4">
        <v>2222970000</v>
      </c>
      <c r="G184" s="4">
        <v>2357792000</v>
      </c>
      <c r="H184" s="4">
        <v>2403120000</v>
      </c>
      <c r="I184" s="4">
        <v>2155940000</v>
      </c>
      <c r="J184" s="4">
        <v>2586094000</v>
      </c>
      <c r="K184" s="4">
        <v>2815145000</v>
      </c>
      <c r="L184" s="4">
        <v>3352210000</v>
      </c>
      <c r="M184" s="4">
        <v>3712952000</v>
      </c>
      <c r="N184" s="4">
        <v>3473986000</v>
      </c>
      <c r="O184" s="5">
        <v>3839269000</v>
      </c>
      <c r="P184" s="4">
        <v>783688000</v>
      </c>
      <c r="Q184" s="4">
        <v>858481000</v>
      </c>
      <c r="R184" s="4">
        <v>974604000</v>
      </c>
      <c r="S184" s="4">
        <v>1222496000</v>
      </c>
    </row>
    <row r="185" spans="1:1022 1027:2048 2053:3060 3074:4086 4100:5112 5126:6138 6152:7164 7178:8190 8204:9216 9230:10237 10242:11263 11268:12275 12289:13301 13315:14327 14341:15353 15367:16379" ht="16" x14ac:dyDescent="0.2">
      <c r="A185" s="3" t="s">
        <v>54</v>
      </c>
      <c r="B185" s="6">
        <v>20.95</v>
      </c>
      <c r="C185" s="6">
        <v>21.39</v>
      </c>
      <c r="D185" s="6">
        <v>21.87</v>
      </c>
      <c r="E185" s="6">
        <v>21.97</v>
      </c>
      <c r="F185" s="6">
        <v>21.82</v>
      </c>
      <c r="G185" s="6">
        <v>22.17</v>
      </c>
      <c r="H185" s="6">
        <v>22.07</v>
      </c>
      <c r="I185" s="6">
        <v>19.21</v>
      </c>
      <c r="J185" s="6">
        <v>21.8</v>
      </c>
      <c r="K185" s="6">
        <v>22.29</v>
      </c>
      <c r="L185" s="6">
        <v>22.91</v>
      </c>
      <c r="M185" s="6">
        <v>22.85</v>
      </c>
      <c r="N185" s="6">
        <v>19.899999999999999</v>
      </c>
      <c r="O185" s="7">
        <v>21.86</v>
      </c>
      <c r="P185" s="6">
        <v>22.19</v>
      </c>
      <c r="Q185" s="6">
        <v>21.73</v>
      </c>
      <c r="R185" s="6">
        <v>21.75</v>
      </c>
      <c r="S185" s="6">
        <v>21.86</v>
      </c>
    </row>
    <row r="186" spans="1:1022 1027:2048 2053:3060 3074:4086 4100:5112 5126:6138 6152:7164 7178:8190 8204:9216 9230:10237 10242:11263 11268:12275 12289:13301 13315:14327 14341:15353 15367:16379" ht="16" x14ac:dyDescent="0.2">
      <c r="A186" s="3" t="s">
        <v>183</v>
      </c>
      <c r="B186" s="4" t="s">
        <v>23</v>
      </c>
      <c r="C186" s="4" t="s">
        <v>23</v>
      </c>
      <c r="D186" s="4">
        <v>116084000</v>
      </c>
      <c r="E186" s="4" t="s">
        <v>23</v>
      </c>
      <c r="F186" s="4">
        <v>75744000</v>
      </c>
      <c r="G186" s="4" t="s">
        <v>23</v>
      </c>
      <c r="H186" s="4" t="s">
        <v>23</v>
      </c>
      <c r="I186" s="4" t="s">
        <v>23</v>
      </c>
      <c r="J186" s="4" t="s">
        <v>23</v>
      </c>
      <c r="K186" s="4" t="s">
        <v>23</v>
      </c>
      <c r="L186" s="4" t="s">
        <v>23</v>
      </c>
      <c r="M186" s="4" t="s">
        <v>23</v>
      </c>
      <c r="N186" s="4" t="s">
        <v>23</v>
      </c>
      <c r="O186" s="5" t="s">
        <v>23</v>
      </c>
      <c r="P186" s="4" t="s">
        <v>23</v>
      </c>
      <c r="Q186" s="4" t="s">
        <v>23</v>
      </c>
      <c r="R186" s="4" t="s">
        <v>23</v>
      </c>
      <c r="S186" s="4" t="s">
        <v>23</v>
      </c>
    </row>
    <row r="187" spans="1:1022 1027:2048 2053:3060 3074:4086 4100:5112 5126:6138 6152:7164 7178:8190 8204:9216 9230:10237 10242:11263 11268:12275 12289:13301 13315:14327 14341:15353 15367:16379" ht="16" x14ac:dyDescent="0.2">
      <c r="A187" s="3" t="s">
        <v>184</v>
      </c>
      <c r="B187" s="4">
        <v>969934000</v>
      </c>
      <c r="C187" s="4">
        <v>845927000</v>
      </c>
      <c r="D187" s="4">
        <v>1000560000</v>
      </c>
      <c r="E187" s="4">
        <v>880894000</v>
      </c>
      <c r="F187" s="4">
        <v>1024544000</v>
      </c>
      <c r="G187" s="4">
        <v>1068538000</v>
      </c>
      <c r="H187" s="4">
        <v>1016780000</v>
      </c>
      <c r="I187" s="4">
        <v>1558045000</v>
      </c>
      <c r="J187" s="4">
        <v>1632463000</v>
      </c>
      <c r="K187" s="4">
        <v>2262372000</v>
      </c>
      <c r="L187" s="4">
        <v>2896776000</v>
      </c>
      <c r="M187" s="4">
        <v>2538744000</v>
      </c>
      <c r="N187" s="4" t="s">
        <v>23</v>
      </c>
      <c r="O187" s="5">
        <v>763145000</v>
      </c>
      <c r="P187" s="4">
        <v>209637000</v>
      </c>
      <c r="Q187" s="4" t="s">
        <v>23</v>
      </c>
      <c r="R187" s="4">
        <v>724715000</v>
      </c>
      <c r="S187" s="4" t="s">
        <v>23</v>
      </c>
    </row>
    <row r="188" spans="1:1022 1027:2048 2053:3060 3074:4086 4100:5112 5126:6138 6152:7164 7178:8190 8204:9216 9230:10237 10242:11263 11268:12275 12289:13301 13315:14327 14341:15353 15367:16379" ht="16" x14ac:dyDescent="0.2">
      <c r="A188" s="32" t="s">
        <v>185</v>
      </c>
      <c r="B188" s="30">
        <v>1079278078</v>
      </c>
      <c r="C188" s="30">
        <v>958562127</v>
      </c>
      <c r="D188" s="30">
        <v>1119267978</v>
      </c>
      <c r="E188" s="30">
        <v>988664637</v>
      </c>
      <c r="F188" s="30">
        <v>1121373210</v>
      </c>
      <c r="G188" s="30">
        <v>1164356379</v>
      </c>
      <c r="H188" s="30">
        <v>1119609323</v>
      </c>
      <c r="I188" s="30">
        <v>1700703442</v>
      </c>
      <c r="J188" s="30">
        <v>1779592451</v>
      </c>
      <c r="K188" s="30">
        <v>2419651996</v>
      </c>
      <c r="L188" s="30">
        <v>3050982376</v>
      </c>
      <c r="M188" s="30">
        <v>2689958904</v>
      </c>
      <c r="N188" s="30">
        <v>2212000000</v>
      </c>
      <c r="O188" s="31">
        <v>1022266622</v>
      </c>
      <c r="P188" s="30">
        <v>261369678</v>
      </c>
      <c r="Q188" s="30">
        <v>61382560</v>
      </c>
      <c r="R188" s="30">
        <v>786097560</v>
      </c>
      <c r="S188" s="30">
        <v>84426454</v>
      </c>
    </row>
    <row r="189" spans="1:1022 1027:2048 2053:3060 3074:4086 4100:5112 5126:6138 6152:7164 7178:8190 8204:9216 9230:10237 10242:11263 11268:12275 12289:13301 13315:14327 14341:15353 15367:16379" ht="19" x14ac:dyDescent="0.25">
      <c r="A189" s="22" t="s">
        <v>198</v>
      </c>
      <c r="B189" s="23"/>
      <c r="C189" s="24">
        <f>(C188/B188)-1</f>
        <v>-0.11184879361554123</v>
      </c>
      <c r="D189" s="24">
        <f>(D188/C188)-1</f>
        <v>0.16765303622307615</v>
      </c>
      <c r="E189" s="24">
        <f>(E188/D188)-1</f>
        <v>-0.11668639107622181</v>
      </c>
      <c r="F189" s="24">
        <f t="shared" ref="F189:L189" si="8">(F188/E188)-1</f>
        <v>0.13423012013728974</v>
      </c>
      <c r="G189" s="24">
        <f t="shared" si="8"/>
        <v>3.8330832783137314E-2</v>
      </c>
      <c r="H189" s="24">
        <f t="shared" si="8"/>
        <v>-3.84307217335218E-2</v>
      </c>
      <c r="I189" s="24">
        <f t="shared" si="8"/>
        <v>0.51901507701182292</v>
      </c>
      <c r="J189" s="24">
        <f t="shared" si="8"/>
        <v>4.6386105332525185E-2</v>
      </c>
      <c r="K189" s="24">
        <f t="shared" si="8"/>
        <v>0.35966636329589607</v>
      </c>
      <c r="L189" s="24">
        <f t="shared" si="8"/>
        <v>0.2609178431624346</v>
      </c>
      <c r="M189" s="24">
        <f>(M188/L188)-1</f>
        <v>-0.11833023843071844</v>
      </c>
      <c r="N189" s="24">
        <f>(N188/M187)-1</f>
        <v>-0.12870301219815783</v>
      </c>
      <c r="O189" s="24">
        <f>(O188/N188)-1</f>
        <v>-0.53785414918625674</v>
      </c>
      <c r="P189" s="24"/>
      <c r="Q189" s="24">
        <f>(Q188/P188)-1</f>
        <v>-0.76515041656821414</v>
      </c>
      <c r="R189" s="24">
        <f>(R188/Q188)-1</f>
        <v>11.806529411611375</v>
      </c>
      <c r="S189" s="24">
        <f>(S188/R188)-1</f>
        <v>-0.89260053930201744</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199</v>
      </c>
      <c r="B190" s="26">
        <f t="shared" ref="B190:S190" si="9">B188/B2</f>
        <v>0.13369028708506767</v>
      </c>
      <c r="C190" s="26">
        <f t="shared" si="9"/>
        <v>0.11141066832421669</v>
      </c>
      <c r="D190" s="26">
        <f t="shared" si="9"/>
        <v>0.122357398991859</v>
      </c>
      <c r="E190" s="26">
        <f t="shared" si="9"/>
        <v>0.10434110588220147</v>
      </c>
      <c r="F190" s="26">
        <f t="shared" si="9"/>
        <v>0.11007517271436901</v>
      </c>
      <c r="G190" s="26">
        <f t="shared" si="9"/>
        <v>0.10947648076154257</v>
      </c>
      <c r="H190" s="26">
        <f t="shared" si="9"/>
        <v>0.10282327465708412</v>
      </c>
      <c r="I190" s="26">
        <f t="shared" si="9"/>
        <v>0.15156329842491947</v>
      </c>
      <c r="J190" s="26">
        <f t="shared" si="9"/>
        <v>0.15000261308762336</v>
      </c>
      <c r="K190" s="26">
        <f t="shared" si="9"/>
        <v>0.19154989844416154</v>
      </c>
      <c r="L190" s="26">
        <f t="shared" si="9"/>
        <v>0.20854879861595527</v>
      </c>
      <c r="M190" s="26">
        <f t="shared" si="9"/>
        <v>0.1655132190474784</v>
      </c>
      <c r="N190" s="26">
        <f t="shared" si="9"/>
        <v>0.12670983087846402</v>
      </c>
      <c r="O190" s="27">
        <f t="shared" si="9"/>
        <v>5.8206748946430846E-2</v>
      </c>
      <c r="P190" s="26">
        <f t="shared" si="9"/>
        <v>7.0813045959042878E-2</v>
      </c>
      <c r="Q190" s="26">
        <f t="shared" si="9"/>
        <v>1.5005975982150038E-2</v>
      </c>
      <c r="R190" s="26">
        <f t="shared" si="9"/>
        <v>0.19217447276533836</v>
      </c>
      <c r="S190" s="26">
        <f t="shared" si="9"/>
        <v>1.4836078260744264E-2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186</v>
      </c>
      <c r="B191" s="4">
        <v>1392655000</v>
      </c>
      <c r="C191" s="4">
        <v>1237906000</v>
      </c>
      <c r="D191" s="4">
        <v>1391667000</v>
      </c>
      <c r="E191" s="4">
        <v>1016150000</v>
      </c>
      <c r="F191" s="4">
        <v>1303358000</v>
      </c>
      <c r="G191" s="4">
        <v>1342118000</v>
      </c>
      <c r="H191" s="4">
        <v>1126776000</v>
      </c>
      <c r="I191" s="4">
        <v>1429241000</v>
      </c>
      <c r="J191" s="4">
        <v>1783856000</v>
      </c>
      <c r="K191" s="4">
        <v>2541977000</v>
      </c>
      <c r="L191" s="4">
        <v>2616907000</v>
      </c>
      <c r="M191" s="4">
        <v>3382949000</v>
      </c>
      <c r="N191" s="4" t="s">
        <v>23</v>
      </c>
      <c r="O191" s="5">
        <v>1517287000</v>
      </c>
      <c r="P191" s="4">
        <v>686529000</v>
      </c>
      <c r="Q191" s="4" t="s">
        <v>23</v>
      </c>
      <c r="R191" s="4">
        <v>1001965000</v>
      </c>
      <c r="S191" s="4" t="s">
        <v>23</v>
      </c>
    </row>
    <row r="192" spans="1:1022 1027:2048 2053:3060 3074:4086 4100:5112 5126:6138 6152:7164 7178:8190 8204:9216 9230:10237 10242:11263 11268:12275 12289:13301 13315:14327 14341:15353 15367:16379" ht="16" x14ac:dyDescent="0.2">
      <c r="A192" s="3" t="s">
        <v>187</v>
      </c>
      <c r="B192" s="6">
        <v>22.75</v>
      </c>
      <c r="C192" s="6">
        <v>21.86</v>
      </c>
      <c r="D192" s="6">
        <v>27.84</v>
      </c>
      <c r="E192" s="6">
        <v>26.48</v>
      </c>
      <c r="F192" s="6">
        <v>32.46</v>
      </c>
      <c r="G192" s="6">
        <v>35.75</v>
      </c>
      <c r="H192" s="6">
        <v>35.76</v>
      </c>
      <c r="I192" s="6">
        <v>57.77</v>
      </c>
      <c r="J192" s="6">
        <v>65.39</v>
      </c>
      <c r="K192" s="6">
        <v>96.11</v>
      </c>
      <c r="L192" s="6">
        <v>130.27000000000001</v>
      </c>
      <c r="M192" s="6">
        <v>126.26</v>
      </c>
      <c r="N192" s="4" t="s">
        <v>23</v>
      </c>
      <c r="O192" s="7">
        <v>41.5</v>
      </c>
      <c r="P192" s="6">
        <v>11.21</v>
      </c>
      <c r="Q192" s="4" t="s">
        <v>23</v>
      </c>
      <c r="R192" s="6">
        <v>39.409999999999997</v>
      </c>
      <c r="S192" s="4" t="s">
        <v>23</v>
      </c>
    </row>
    <row r="193" spans="1:19" ht="16" x14ac:dyDescent="0.2">
      <c r="A193" s="3" t="s">
        <v>188</v>
      </c>
      <c r="B193" s="6">
        <v>8.3000000000000007</v>
      </c>
      <c r="C193" s="6">
        <v>8.94</v>
      </c>
      <c r="D193" s="6">
        <v>8.4</v>
      </c>
      <c r="E193" s="6">
        <v>10.130000000000001</v>
      </c>
      <c r="F193" s="6">
        <v>11.38</v>
      </c>
      <c r="G193" s="6">
        <v>10.84</v>
      </c>
      <c r="H193" s="6">
        <v>7.23</v>
      </c>
      <c r="I193" s="6">
        <v>8.08</v>
      </c>
      <c r="J193" s="6">
        <v>10.7</v>
      </c>
      <c r="K193" s="6">
        <v>9.07</v>
      </c>
      <c r="L193" s="6">
        <v>8.5299999999999994</v>
      </c>
      <c r="M193" s="6">
        <v>11.31</v>
      </c>
      <c r="N193" s="4" t="s">
        <v>23</v>
      </c>
      <c r="O193" s="7">
        <v>34.43</v>
      </c>
      <c r="P193" s="6">
        <v>13.01</v>
      </c>
      <c r="Q193" s="6">
        <v>19.64</v>
      </c>
      <c r="R193" s="6">
        <v>22.76</v>
      </c>
      <c r="S193" s="6">
        <v>38.42</v>
      </c>
    </row>
    <row r="194" spans="1:19" ht="16" x14ac:dyDescent="0.2">
      <c r="A194" s="3" t="s">
        <v>189</v>
      </c>
      <c r="B194" s="6">
        <v>1.52</v>
      </c>
      <c r="C194" s="6">
        <v>1.32</v>
      </c>
      <c r="D194" s="6">
        <v>1.39</v>
      </c>
      <c r="E194" s="6">
        <v>1.25</v>
      </c>
      <c r="F194" s="6">
        <v>1.31</v>
      </c>
      <c r="G194" s="6">
        <v>1.27</v>
      </c>
      <c r="H194" s="6">
        <v>1.23</v>
      </c>
      <c r="I194" s="6">
        <v>1.56</v>
      </c>
      <c r="J194" s="6">
        <v>1.32</v>
      </c>
      <c r="K194" s="6">
        <v>1.57</v>
      </c>
      <c r="L194" s="6">
        <v>1.62</v>
      </c>
      <c r="M194" s="6">
        <v>1.32</v>
      </c>
      <c r="N194" s="4" t="s">
        <v>23</v>
      </c>
      <c r="O194" s="7">
        <v>0.41</v>
      </c>
      <c r="P194" s="6">
        <v>0.74</v>
      </c>
      <c r="Q194" s="4" t="s">
        <v>23</v>
      </c>
      <c r="R194" s="6">
        <v>1.1200000000000001</v>
      </c>
      <c r="S194" s="4" t="s">
        <v>23</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37:S95 A2:S2 A9:S10 A13 A191:S195 A96:M96 P96:R96 A11:M11 O11:R11 A97:S128 A130:S142 A144:S171 A173:S187 A172:N172 P172:S172 A188:M188 O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CB0FC-5432-6545-9548-33DA2073E9FE}">
  <dimension ref="A1:P110"/>
  <sheetViews>
    <sheetView tabSelected="1" workbookViewId="0">
      <selection activeCell="L36" sqref="L36"/>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x14ac:dyDescent="0.2">
      <c r="A2" s="112"/>
      <c r="B2" s="112"/>
      <c r="C2" s="112"/>
      <c r="D2" s="112"/>
      <c r="E2" s="112"/>
      <c r="F2" s="112"/>
      <c r="G2" s="112"/>
      <c r="H2" s="112"/>
      <c r="I2" s="112"/>
      <c r="J2" s="112"/>
      <c r="K2" s="112"/>
      <c r="L2" s="112"/>
      <c r="M2" s="112"/>
      <c r="N2" s="112"/>
      <c r="O2" s="112"/>
      <c r="P2" s="112"/>
    </row>
    <row r="3" spans="1:16" ht="22" customHeight="1" x14ac:dyDescent="0.2">
      <c r="A3" s="38" cm="1">
        <f t="array" ref="A3">_FV(A1,"Market cap",TRUE)</f>
        <v>43337287896</v>
      </c>
      <c r="B3" s="39" t="s">
        <v>200</v>
      </c>
      <c r="C3" s="40">
        <f>Financials!O8*0.01</f>
        <v>0.52510000000000001</v>
      </c>
      <c r="D3" s="39" t="s">
        <v>201</v>
      </c>
      <c r="E3" s="40">
        <f>SUM(C11:E11)/3</f>
        <v>0.11439919747322858</v>
      </c>
      <c r="F3" s="41" t="s">
        <v>202</v>
      </c>
      <c r="G3" s="42">
        <f>AVERAGE(Financials!K129:O129)</f>
        <v>-5.6962489832343824E-2</v>
      </c>
      <c r="H3" s="41" t="s">
        <v>203</v>
      </c>
      <c r="I3" s="43">
        <f>J14*(1+I7)/(I6-I7)</f>
        <v>72827704079.824081</v>
      </c>
      <c r="J3" s="39" t="s">
        <v>204</v>
      </c>
      <c r="K3" s="44">
        <f>(Financials!O172*-1)/Model!A3</f>
        <v>0</v>
      </c>
      <c r="L3" s="41" t="s">
        <v>205</v>
      </c>
      <c r="M3" s="45"/>
      <c r="N3" s="114" t="s">
        <v>206</v>
      </c>
      <c r="O3" s="115"/>
      <c r="P3" s="45"/>
    </row>
    <row r="4" spans="1:16" ht="22" customHeight="1" x14ac:dyDescent="0.2">
      <c r="A4" s="46">
        <f>Financials!O56-Financials!O96-Financials!O105</f>
        <v>-2639992000</v>
      </c>
      <c r="B4" s="47" t="s">
        <v>207</v>
      </c>
      <c r="C4" s="48">
        <f>Financials!O17*0.01</f>
        <v>0.20550000000000002</v>
      </c>
      <c r="D4" s="47" t="s">
        <v>208</v>
      </c>
      <c r="E4" s="48">
        <f>SUM(C13:E13)/3</f>
        <v>0.13750353685981734</v>
      </c>
      <c r="F4" s="49" t="s">
        <v>209</v>
      </c>
      <c r="G4" s="50">
        <f>A5*(1+(5*G3))</f>
        <v>12646961.840244673</v>
      </c>
      <c r="H4" s="51" t="s">
        <v>210</v>
      </c>
      <c r="I4" s="52">
        <f>NPV(I6,F14,G14,H14,I14,(J14+I3))</f>
        <v>63722940004.75193</v>
      </c>
      <c r="J4" s="49" t="s">
        <v>211</v>
      </c>
      <c r="K4" s="53" cm="1">
        <f t="array" ref="K4">_FV(A1,"Change (%)",TRUE)</f>
        <v>5.9969999999999997E-3</v>
      </c>
      <c r="L4" s="51" t="s">
        <v>212</v>
      </c>
      <c r="M4" s="45"/>
      <c r="N4" s="116" t="s">
        <v>213</v>
      </c>
      <c r="O4" s="117"/>
      <c r="P4" s="45"/>
    </row>
    <row r="5" spans="1:16" ht="22" customHeight="1" x14ac:dyDescent="0.2">
      <c r="A5" s="50" cm="1">
        <f t="array" ref="A5">_FV(A1,"Shares outstanding",TRUE)</f>
        <v>17683420</v>
      </c>
      <c r="B5" s="47" t="s">
        <v>214</v>
      </c>
      <c r="C5" s="54">
        <f>Financials!O34*0.01</f>
        <v>0.15010000000000001</v>
      </c>
      <c r="D5" s="47" t="s">
        <v>215</v>
      </c>
      <c r="E5" s="48">
        <f>SUM(C15:E15)/3</f>
        <v>-1.1698333248574611E-2</v>
      </c>
      <c r="F5" s="49" t="s">
        <v>216</v>
      </c>
      <c r="G5" s="50">
        <f>Financials!O56</f>
        <v>277054000</v>
      </c>
      <c r="H5" s="51" t="s">
        <v>217</v>
      </c>
      <c r="I5" s="52">
        <f>I4+G5-G6</f>
        <v>61082948004.75193</v>
      </c>
      <c r="J5" s="49" t="s">
        <v>218</v>
      </c>
      <c r="K5" s="55" cm="1">
        <f t="array" ref="K5">_FV(A1,"Price")</f>
        <v>2450.73</v>
      </c>
      <c r="L5" s="47" t="s">
        <v>219</v>
      </c>
      <c r="M5" s="45"/>
      <c r="N5" s="56" t="s">
        <v>220</v>
      </c>
      <c r="O5" s="57">
        <f>Financials!O21</f>
        <v>322962000</v>
      </c>
      <c r="P5" s="45"/>
    </row>
    <row r="6" spans="1:16" ht="22" customHeight="1" x14ac:dyDescent="0.2">
      <c r="A6" s="58">
        <f>O20/F10</f>
        <v>2.3051748880851064</v>
      </c>
      <c r="B6" s="47" t="s">
        <v>221</v>
      </c>
      <c r="C6" s="48">
        <f>Financials!O190</f>
        <v>5.8206748946430846E-2</v>
      </c>
      <c r="D6" s="59" t="s">
        <v>199</v>
      </c>
      <c r="E6" s="48">
        <f>Financials!O33/Financials!O126</f>
        <v>-0.60618281732842227</v>
      </c>
      <c r="F6" s="47" t="s">
        <v>222</v>
      </c>
      <c r="G6" s="52">
        <f>Financials!O96+Financials!O105</f>
        <v>2917046000</v>
      </c>
      <c r="H6" s="51" t="s">
        <v>223</v>
      </c>
      <c r="I6" s="53">
        <f>N25</f>
        <v>7.2683776989505067E-2</v>
      </c>
      <c r="J6" s="51" t="s">
        <v>224</v>
      </c>
      <c r="K6" s="60">
        <f>I5/G4</f>
        <v>4829.8515308535316</v>
      </c>
      <c r="L6" s="61" t="s">
        <v>225</v>
      </c>
      <c r="M6" s="45"/>
      <c r="N6" s="62" t="s">
        <v>226</v>
      </c>
      <c r="O6" s="63">
        <f>Financials!O96</f>
        <v>0</v>
      </c>
      <c r="P6" s="45"/>
    </row>
    <row r="7" spans="1:16" ht="22" customHeight="1" x14ac:dyDescent="0.2">
      <c r="A7" s="64">
        <f>O20/F12</f>
        <v>16.273859517837025</v>
      </c>
      <c r="B7" s="65" t="s">
        <v>227</v>
      </c>
      <c r="C7" s="66">
        <f>F14/A3</f>
        <v>6.8186085088927414E-2</v>
      </c>
      <c r="D7" s="67" t="s">
        <v>228</v>
      </c>
      <c r="E7" s="68">
        <f>(Financials!O16*(1-0.25))/(Financials!O126+Financials!O105+Financials!O96)</f>
        <v>-1.8892975737831228</v>
      </c>
      <c r="F7" s="65" t="s">
        <v>195</v>
      </c>
      <c r="G7" s="69">
        <f>(Financials!O96+Financials!O105)/Financials!O126</f>
        <v>-0.67060162845347493</v>
      </c>
      <c r="H7" s="70" t="s">
        <v>229</v>
      </c>
      <c r="I7" s="71">
        <v>2.5000000000000001E-2</v>
      </c>
      <c r="J7" s="72" t="s">
        <v>230</v>
      </c>
      <c r="K7" s="73">
        <f>K6/K5-1</f>
        <v>0.97078075955063658</v>
      </c>
      <c r="L7" s="74" t="s">
        <v>231</v>
      </c>
      <c r="M7" s="45"/>
      <c r="N7" s="62" t="s">
        <v>232</v>
      </c>
      <c r="O7" s="63">
        <f>Financials!O105</f>
        <v>2917046000</v>
      </c>
      <c r="P7" s="45"/>
    </row>
    <row r="8" spans="1:16" ht="22" customHeight="1" x14ac:dyDescent="0.2">
      <c r="A8" s="75"/>
      <c r="B8" s="45"/>
      <c r="C8" s="45"/>
      <c r="D8" s="45"/>
      <c r="E8" s="45"/>
      <c r="F8" s="45"/>
      <c r="G8" s="45"/>
      <c r="H8" s="45"/>
      <c r="I8" s="45"/>
      <c r="J8" s="45"/>
      <c r="K8" s="45"/>
      <c r="L8" s="45"/>
      <c r="M8" s="45"/>
      <c r="N8" s="76" t="s">
        <v>213</v>
      </c>
      <c r="O8" s="77">
        <f>O5/(O6+O7)</f>
        <v>0.11071542923903153</v>
      </c>
      <c r="P8" s="45"/>
    </row>
    <row r="9" spans="1:16" ht="22" customHeight="1" x14ac:dyDescent="0.2">
      <c r="A9" s="78"/>
      <c r="B9" s="79">
        <v>2020</v>
      </c>
      <c r="C9" s="79">
        <v>2021</v>
      </c>
      <c r="D9" s="79">
        <v>2022</v>
      </c>
      <c r="E9" s="79">
        <v>2023</v>
      </c>
      <c r="F9" s="80">
        <v>2023</v>
      </c>
      <c r="G9" s="81">
        <v>2024</v>
      </c>
      <c r="H9" s="81">
        <v>2025</v>
      </c>
      <c r="I9" s="81">
        <v>2026</v>
      </c>
      <c r="J9" s="81">
        <v>2027</v>
      </c>
      <c r="K9" s="82"/>
      <c r="L9" s="83"/>
      <c r="M9" s="83"/>
      <c r="N9" s="62" t="s">
        <v>233</v>
      </c>
      <c r="O9" s="63">
        <f>Financials!O25</f>
        <v>649642000</v>
      </c>
      <c r="P9" s="45"/>
    </row>
    <row r="10" spans="1:16" ht="22" customHeight="1" x14ac:dyDescent="0.2">
      <c r="A10" s="84" t="s">
        <v>234</v>
      </c>
      <c r="B10" s="85">
        <v>12631967000</v>
      </c>
      <c r="C10" s="85">
        <v>14629585000</v>
      </c>
      <c r="D10" s="85">
        <v>16252230000</v>
      </c>
      <c r="E10" s="85">
        <v>17457209000</v>
      </c>
      <c r="F10" s="86">
        <v>18800000000</v>
      </c>
      <c r="G10" s="85">
        <v>19500000000</v>
      </c>
      <c r="H10" s="85">
        <v>20520000000</v>
      </c>
      <c r="I10" s="85">
        <v>21130000000</v>
      </c>
      <c r="J10" s="85">
        <v>22000000000</v>
      </c>
      <c r="K10" s="87" t="s">
        <v>235</v>
      </c>
      <c r="N10" s="62" t="s">
        <v>236</v>
      </c>
      <c r="O10" s="63">
        <f>Financials!O24</f>
        <v>3286473000</v>
      </c>
      <c r="P10" s="45"/>
    </row>
    <row r="11" spans="1:16" ht="22" customHeight="1" x14ac:dyDescent="0.2">
      <c r="A11" s="88"/>
      <c r="B11" s="89"/>
      <c r="C11" s="89">
        <f t="shared" ref="C11:J11" si="0">(C10/B10)-1</f>
        <v>0.15813990014381774</v>
      </c>
      <c r="D11" s="89">
        <f t="shared" si="0"/>
        <v>0.11091531304544855</v>
      </c>
      <c r="E11" s="89">
        <f t="shared" si="0"/>
        <v>7.4142379230419442E-2</v>
      </c>
      <c r="F11" s="90">
        <f t="shared" si="0"/>
        <v>7.6918996616240243E-2</v>
      </c>
      <c r="G11" s="89">
        <f t="shared" si="0"/>
        <v>3.7234042553191404E-2</v>
      </c>
      <c r="H11" s="89">
        <f t="shared" si="0"/>
        <v>5.2307692307692388E-2</v>
      </c>
      <c r="I11" s="89">
        <f t="shared" si="0"/>
        <v>2.9727095516569157E-2</v>
      </c>
      <c r="J11" s="89">
        <f t="shared" si="0"/>
        <v>4.1173686701372558E-2</v>
      </c>
      <c r="K11" s="91">
        <f>SUM(F11:J11)/5</f>
        <v>4.747230273901315E-2</v>
      </c>
      <c r="L11" s="83"/>
      <c r="M11" s="83"/>
      <c r="N11" s="62" t="s">
        <v>237</v>
      </c>
      <c r="O11" s="92">
        <f>O9/O10</f>
        <v>0.19767148551045452</v>
      </c>
      <c r="P11" s="45"/>
    </row>
    <row r="12" spans="1:16" ht="22" customHeight="1" x14ac:dyDescent="0.2">
      <c r="A12" s="84" t="s">
        <v>141</v>
      </c>
      <c r="B12" s="85">
        <v>1732972000</v>
      </c>
      <c r="C12" s="85">
        <v>2170314000</v>
      </c>
      <c r="D12" s="85">
        <v>2429604000</v>
      </c>
      <c r="E12" s="85">
        <v>2528426000</v>
      </c>
      <c r="F12" s="86">
        <v>2663000000</v>
      </c>
      <c r="G12" s="85">
        <v>2730000000</v>
      </c>
      <c r="H12" s="85">
        <v>2920000000</v>
      </c>
      <c r="I12" s="85">
        <v>2950000000</v>
      </c>
      <c r="J12" s="85">
        <v>2730000000</v>
      </c>
      <c r="K12" s="87" t="s">
        <v>238</v>
      </c>
      <c r="L12" s="83"/>
      <c r="M12" s="83"/>
      <c r="N12" s="93" t="s">
        <v>239</v>
      </c>
      <c r="O12" s="94">
        <f>O8*(1-O11)</f>
        <v>8.8830145872424562E-2</v>
      </c>
      <c r="P12" s="45"/>
    </row>
    <row r="13" spans="1:16" ht="22" customHeight="1" x14ac:dyDescent="0.2">
      <c r="A13" s="88"/>
      <c r="B13" s="89"/>
      <c r="C13" s="89">
        <f t="shared" ref="C13:J13" si="1">(C12/B12)-1</f>
        <v>0.25236530076654451</v>
      </c>
      <c r="D13" s="89">
        <f t="shared" si="1"/>
        <v>0.11947119172617415</v>
      </c>
      <c r="E13" s="89">
        <f t="shared" si="1"/>
        <v>4.067411808673338E-2</v>
      </c>
      <c r="F13" s="90">
        <f t="shared" si="1"/>
        <v>5.3224417087943232E-2</v>
      </c>
      <c r="G13" s="89">
        <f t="shared" si="1"/>
        <v>2.5159594442358157E-2</v>
      </c>
      <c r="H13" s="89">
        <f t="shared" si="1"/>
        <v>6.9597069597069572E-2</v>
      </c>
      <c r="I13" s="89">
        <f t="shared" si="1"/>
        <v>1.0273972602739656E-2</v>
      </c>
      <c r="J13" s="89">
        <f t="shared" si="1"/>
        <v>-7.4576271186440724E-2</v>
      </c>
      <c r="K13" s="91">
        <f>SUM(F13:J13)/5</f>
        <v>1.6735756508733979E-2</v>
      </c>
      <c r="L13" s="83"/>
      <c r="M13" s="83"/>
      <c r="N13" s="116" t="s">
        <v>240</v>
      </c>
      <c r="O13" s="117"/>
      <c r="P13" s="45"/>
    </row>
    <row r="14" spans="1:16" ht="22" customHeight="1" x14ac:dyDescent="0.2">
      <c r="A14" s="84" t="s">
        <v>184</v>
      </c>
      <c r="B14" s="85">
        <v>2419651996</v>
      </c>
      <c r="C14" s="85">
        <v>3050982376</v>
      </c>
      <c r="D14" s="85">
        <v>2689958904</v>
      </c>
      <c r="E14" s="85">
        <v>2212000000</v>
      </c>
      <c r="F14" s="86">
        <v>2955000000</v>
      </c>
      <c r="G14" s="85">
        <v>2946000000</v>
      </c>
      <c r="H14" s="85">
        <v>3170000000</v>
      </c>
      <c r="I14" s="85">
        <v>2880000000</v>
      </c>
      <c r="J14" s="85">
        <v>3388000000</v>
      </c>
      <c r="K14" s="87" t="s">
        <v>241</v>
      </c>
      <c r="L14" s="83"/>
      <c r="M14" s="83"/>
      <c r="N14" s="62" t="s">
        <v>242</v>
      </c>
      <c r="O14" s="92">
        <f>'[1]US Treasury Bonds'!$C$8</f>
        <v>4.8399999999999999E-2</v>
      </c>
      <c r="P14" s="45"/>
    </row>
    <row r="15" spans="1:16" ht="22" customHeight="1" x14ac:dyDescent="0.2">
      <c r="A15" s="95"/>
      <c r="B15" s="89"/>
      <c r="C15" s="89">
        <f t="shared" ref="C15:J15" si="2">(C14/B14)-1</f>
        <v>0.2609178431624346</v>
      </c>
      <c r="D15" s="89">
        <f t="shared" si="2"/>
        <v>-0.11833023843071844</v>
      </c>
      <c r="E15" s="89">
        <f t="shared" si="2"/>
        <v>-0.17768260447744</v>
      </c>
      <c r="F15" s="90">
        <f t="shared" si="2"/>
        <v>0.33589511754068724</v>
      </c>
      <c r="G15" s="89">
        <f t="shared" si="2"/>
        <v>-3.0456852791878042E-3</v>
      </c>
      <c r="H15" s="89">
        <f t="shared" si="2"/>
        <v>7.6035302104548563E-2</v>
      </c>
      <c r="I15" s="89">
        <f t="shared" si="2"/>
        <v>-9.148264984227128E-2</v>
      </c>
      <c r="J15" s="89">
        <f t="shared" si="2"/>
        <v>0.17638888888888893</v>
      </c>
      <c r="K15" s="91">
        <f>SUM(F15:J15)/5</f>
        <v>9.8758194682533135E-2</v>
      </c>
      <c r="L15" s="83"/>
      <c r="M15" s="83"/>
      <c r="N15" s="62" t="s">
        <v>243</v>
      </c>
      <c r="O15" s="96" cm="1">
        <f t="array" ref="O15">_FV(A1,"Beta")</f>
        <v>0.65159999999999996</v>
      </c>
      <c r="P15" s="45"/>
    </row>
    <row r="16" spans="1:16" ht="22" customHeight="1" x14ac:dyDescent="0.2">
      <c r="A16" s="84" t="s">
        <v>195</v>
      </c>
      <c r="B16" s="97">
        <v>0.95892609815185881</v>
      </c>
      <c r="C16" s="97">
        <v>1.9008296135499387</v>
      </c>
      <c r="D16" s="97">
        <v>-6.7270160096090565</v>
      </c>
      <c r="E16" s="97">
        <v>-1.818399090482731</v>
      </c>
      <c r="F16" s="98"/>
      <c r="G16" s="99"/>
      <c r="H16" s="99"/>
      <c r="I16" s="99"/>
      <c r="J16" s="99"/>
      <c r="K16" s="100"/>
      <c r="L16" s="83"/>
      <c r="M16" s="83"/>
      <c r="N16" s="62" t="s">
        <v>244</v>
      </c>
      <c r="O16" s="92">
        <v>8.4000000000000005E-2</v>
      </c>
      <c r="P16" s="45"/>
    </row>
    <row r="17" spans="1:16" ht="22" customHeight="1" x14ac:dyDescent="0.2">
      <c r="A17" s="83"/>
      <c r="B17" s="101"/>
      <c r="C17" s="101"/>
      <c r="D17" s="101"/>
      <c r="E17" s="101"/>
      <c r="F17" s="83"/>
      <c r="G17" s="83"/>
      <c r="H17" s="83"/>
      <c r="I17" s="83"/>
      <c r="J17" s="83"/>
      <c r="K17" s="83"/>
      <c r="L17" s="83"/>
      <c r="M17" s="83"/>
      <c r="N17" s="102" t="s">
        <v>240</v>
      </c>
      <c r="O17" s="103">
        <f>(O14)+((O15)*(O16-O14))</f>
        <v>7.1596960000000001E-2</v>
      </c>
      <c r="P17" s="45"/>
    </row>
    <row r="18" spans="1:16" ht="22" customHeight="1" x14ac:dyDescent="0.2">
      <c r="A18" s="83"/>
      <c r="B18" s="83"/>
      <c r="C18" s="83"/>
      <c r="D18" s="83"/>
      <c r="E18" s="83"/>
      <c r="F18" s="83"/>
      <c r="G18" s="83"/>
      <c r="H18" s="83"/>
      <c r="I18" s="83"/>
      <c r="J18" s="83"/>
      <c r="K18" s="83"/>
      <c r="L18" s="83"/>
      <c r="M18" s="83"/>
      <c r="N18" s="116" t="s">
        <v>245</v>
      </c>
      <c r="O18" s="117"/>
      <c r="P18" s="45"/>
    </row>
    <row r="19" spans="1:16" ht="22" customHeight="1" x14ac:dyDescent="0.2">
      <c r="A19" s="107" t="str" cm="1">
        <f t="array" ref="A19">_FV(A1,"Industry")</f>
        <v>Specialty Retailers</v>
      </c>
      <c r="B19" s="107"/>
      <c r="C19" s="107"/>
      <c r="D19" s="118" cm="1">
        <f t="array" ref="D19">_FV(A1,"Year incorporated",TRUE)</f>
        <v>1991</v>
      </c>
      <c r="E19" s="118"/>
      <c r="F19" s="83"/>
      <c r="G19" s="83"/>
      <c r="H19" s="83"/>
      <c r="I19" s="83"/>
      <c r="J19" s="83"/>
      <c r="K19" s="83"/>
      <c r="L19" s="83"/>
      <c r="M19" s="83"/>
      <c r="N19" s="62" t="s">
        <v>223</v>
      </c>
      <c r="O19" s="104">
        <f>O6+O7</f>
        <v>2917046000</v>
      </c>
      <c r="P19" s="45"/>
    </row>
    <row r="20" spans="1:16" ht="22" customHeight="1" x14ac:dyDescent="0.2">
      <c r="A20" s="107" t="str" cm="1">
        <f t="array" ref="A20">_FV(A1,"Description")</f>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c>
      <c r="B20" s="107"/>
      <c r="C20" s="107"/>
      <c r="D20" s="107"/>
      <c r="E20" s="107"/>
      <c r="F20" s="83"/>
      <c r="G20" s="83"/>
      <c r="H20" s="83"/>
      <c r="I20" s="83"/>
      <c r="J20" s="83"/>
      <c r="K20" s="83"/>
      <c r="L20" s="83"/>
      <c r="M20" s="83"/>
      <c r="N20" s="62" t="s">
        <v>200</v>
      </c>
      <c r="O20" s="104" cm="1">
        <f t="array" ref="O20">_FV(A1,"Market cap",TRUE)</f>
        <v>43337287896</v>
      </c>
      <c r="P20" s="45"/>
    </row>
    <row r="21" spans="1:16" ht="22" customHeight="1" x14ac:dyDescent="0.2">
      <c r="A21" s="107"/>
      <c r="B21" s="107"/>
      <c r="C21" s="107"/>
      <c r="D21" s="107"/>
      <c r="E21" s="107"/>
      <c r="F21" s="83"/>
      <c r="G21" s="83"/>
      <c r="H21" s="83"/>
      <c r="I21" s="83"/>
      <c r="J21" s="83"/>
      <c r="K21" s="83"/>
      <c r="M21" s="83"/>
      <c r="N21" s="62" t="s">
        <v>246</v>
      </c>
      <c r="O21" s="104">
        <f>O19+O20</f>
        <v>46254333896</v>
      </c>
      <c r="P21" s="45"/>
    </row>
    <row r="22" spans="1:16" ht="22" customHeight="1" x14ac:dyDescent="0.2">
      <c r="A22" s="107"/>
      <c r="B22" s="107"/>
      <c r="C22" s="107"/>
      <c r="D22" s="107"/>
      <c r="E22" s="107"/>
      <c r="F22" s="83"/>
      <c r="G22" s="83"/>
      <c r="H22" s="83"/>
      <c r="I22" s="83"/>
      <c r="J22" s="83"/>
      <c r="K22" s="83"/>
      <c r="L22" s="83"/>
      <c r="M22" s="83"/>
      <c r="N22" s="76" t="s">
        <v>247</v>
      </c>
      <c r="O22" s="105">
        <f>(O19/O21)</f>
        <v>6.3065355271547024E-2</v>
      </c>
      <c r="P22" s="45"/>
    </row>
    <row r="23" spans="1:16" ht="22" customHeight="1" x14ac:dyDescent="0.2">
      <c r="A23" s="107"/>
      <c r="B23" s="107"/>
      <c r="C23" s="107"/>
      <c r="D23" s="107"/>
      <c r="E23" s="107"/>
      <c r="F23" s="83"/>
      <c r="G23" s="83"/>
      <c r="H23" s="83"/>
      <c r="I23" s="83"/>
      <c r="J23" s="83"/>
      <c r="K23" s="83"/>
      <c r="L23" s="83"/>
      <c r="M23" s="83"/>
      <c r="N23" s="102" t="s">
        <v>248</v>
      </c>
      <c r="O23" s="106">
        <f>O20/O21</f>
        <v>0.936934644728453</v>
      </c>
      <c r="P23" s="45"/>
    </row>
    <row r="24" spans="1:16" ht="22" customHeight="1" x14ac:dyDescent="0.2">
      <c r="A24" s="107"/>
      <c r="B24" s="107"/>
      <c r="C24" s="107"/>
      <c r="D24" s="107"/>
      <c r="E24" s="107"/>
      <c r="F24" s="83"/>
      <c r="G24" s="83"/>
      <c r="H24" s="83"/>
      <c r="I24" s="83"/>
      <c r="J24" s="83"/>
      <c r="K24" s="83"/>
      <c r="L24" s="83"/>
      <c r="M24" s="83"/>
      <c r="N24" s="108" t="s">
        <v>249</v>
      </c>
      <c r="O24" s="109"/>
      <c r="P24" s="45"/>
    </row>
    <row r="25" spans="1:16" ht="22" customHeight="1" x14ac:dyDescent="0.2">
      <c r="A25" s="107"/>
      <c r="B25" s="107"/>
      <c r="C25" s="107"/>
      <c r="D25" s="107"/>
      <c r="E25" s="107"/>
      <c r="F25" s="83"/>
      <c r="G25" s="83"/>
      <c r="H25" s="83"/>
      <c r="I25" s="83"/>
      <c r="J25" s="83"/>
      <c r="K25" s="83"/>
      <c r="L25" s="83"/>
      <c r="M25" s="83"/>
      <c r="N25" s="110">
        <f>(O22*O12)+(O23*O17)</f>
        <v>7.2683776989505067E-2</v>
      </c>
      <c r="O25" s="111"/>
      <c r="P25" s="45"/>
    </row>
    <row r="26" spans="1:16" ht="22" customHeight="1" x14ac:dyDescent="0.2">
      <c r="A26" s="107"/>
      <c r="B26" s="107"/>
      <c r="C26" s="107"/>
      <c r="D26" s="107"/>
      <c r="E26" s="107"/>
      <c r="F26" s="83"/>
      <c r="G26" s="83"/>
      <c r="H26" s="83"/>
      <c r="I26" s="83"/>
      <c r="J26" s="83"/>
      <c r="K26" s="83"/>
      <c r="L26" s="83"/>
      <c r="M26" s="83"/>
      <c r="N26" s="83"/>
      <c r="O26" s="45"/>
      <c r="P26" s="45"/>
    </row>
    <row r="27" spans="1:16" ht="22" customHeight="1" x14ac:dyDescent="0.2">
      <c r="A27" s="107"/>
      <c r="B27" s="107"/>
      <c r="C27" s="107"/>
      <c r="D27" s="107"/>
      <c r="E27" s="107"/>
      <c r="F27" s="83"/>
      <c r="G27" s="83"/>
      <c r="H27" s="83"/>
      <c r="I27" s="83"/>
      <c r="J27" s="83"/>
      <c r="K27" s="83"/>
      <c r="L27" s="83"/>
      <c r="M27" s="83"/>
      <c r="N27" s="83"/>
      <c r="O27" s="45"/>
      <c r="P27" s="45"/>
    </row>
    <row r="28" spans="1:16" ht="22" customHeight="1" x14ac:dyDescent="0.2">
      <c r="A28" s="83"/>
      <c r="B28" s="83"/>
      <c r="C28" s="83"/>
      <c r="D28" s="83"/>
      <c r="E28" s="83"/>
      <c r="F28" s="83"/>
      <c r="G28" s="83"/>
      <c r="H28" s="83"/>
      <c r="I28" s="83"/>
      <c r="J28" s="83"/>
      <c r="K28" s="83"/>
      <c r="L28" s="83"/>
      <c r="M28" s="83"/>
      <c r="N28" s="83"/>
      <c r="O28" s="45"/>
      <c r="P28" s="45"/>
    </row>
    <row r="29" spans="1:16" ht="22" customHeight="1" x14ac:dyDescent="0.2">
      <c r="A29" s="83"/>
      <c r="B29" s="83"/>
      <c r="C29" s="83"/>
      <c r="D29" s="83"/>
      <c r="E29" s="83"/>
      <c r="F29" s="83"/>
      <c r="G29" s="83"/>
      <c r="H29" s="83"/>
      <c r="I29" s="83"/>
      <c r="J29" s="83"/>
      <c r="K29" s="83"/>
      <c r="L29" s="83"/>
      <c r="M29" s="83"/>
      <c r="N29" s="83"/>
      <c r="O29" s="45"/>
      <c r="P29" s="45"/>
    </row>
    <row r="30" spans="1:16" ht="22" customHeight="1" x14ac:dyDescent="0.2">
      <c r="A30" s="83"/>
      <c r="B30" s="83"/>
      <c r="C30" s="83"/>
      <c r="D30" s="83"/>
      <c r="E30" s="83"/>
      <c r="F30" s="83"/>
      <c r="G30" s="83"/>
      <c r="H30" s="83"/>
      <c r="I30" s="83"/>
      <c r="J30" s="83"/>
      <c r="K30" s="83"/>
      <c r="L30" s="83"/>
      <c r="M30" s="83"/>
      <c r="N30" s="83"/>
      <c r="O30" s="45"/>
      <c r="P30" s="45"/>
    </row>
    <row r="31" spans="1:16" x14ac:dyDescent="0.2">
      <c r="A31" s="45"/>
      <c r="B31" s="45"/>
      <c r="C31" s="45"/>
      <c r="D31" s="45"/>
      <c r="E31" s="45"/>
      <c r="F31" s="45"/>
      <c r="G31" s="45"/>
      <c r="H31" s="45"/>
      <c r="I31" s="45"/>
      <c r="J31" s="45"/>
      <c r="K31" s="45"/>
      <c r="L31" s="45"/>
      <c r="M31" s="45"/>
      <c r="N31" s="45"/>
      <c r="O31" s="45"/>
      <c r="P31" s="45"/>
    </row>
    <row r="32" spans="1:16" x14ac:dyDescent="0.2">
      <c r="A32" s="45"/>
      <c r="B32" s="45"/>
      <c r="C32" s="45"/>
      <c r="D32" s="45"/>
      <c r="E32" s="45"/>
      <c r="F32" s="45"/>
      <c r="G32" s="45"/>
      <c r="H32" s="45"/>
      <c r="I32" s="45"/>
      <c r="J32" s="45"/>
      <c r="K32" s="45"/>
      <c r="L32" s="45"/>
      <c r="M32" s="45"/>
      <c r="N32" s="45"/>
      <c r="O32" s="45"/>
      <c r="P32" s="45"/>
    </row>
    <row r="33" spans="1:16" x14ac:dyDescent="0.2">
      <c r="A33" s="83"/>
      <c r="B33" s="83"/>
      <c r="C33" s="83"/>
      <c r="D33" s="83"/>
      <c r="E33" s="83"/>
      <c r="F33" s="83"/>
      <c r="G33" s="83"/>
      <c r="H33" s="83"/>
      <c r="I33" s="83"/>
      <c r="J33" s="83"/>
      <c r="K33" s="83"/>
      <c r="L33" s="83"/>
      <c r="M33" s="83"/>
      <c r="N33" s="83"/>
      <c r="O33" s="83"/>
      <c r="P33" s="83"/>
    </row>
    <row r="34" spans="1:16" x14ac:dyDescent="0.2">
      <c r="A34" s="83"/>
      <c r="B34" s="83"/>
      <c r="C34" s="83"/>
      <c r="D34" s="83"/>
      <c r="E34" s="83"/>
      <c r="F34" s="83"/>
      <c r="G34" s="83"/>
      <c r="H34" s="83"/>
      <c r="I34" s="83"/>
      <c r="J34" s="83"/>
      <c r="K34" s="83"/>
      <c r="L34" s="83"/>
      <c r="M34" s="83"/>
      <c r="N34" s="83"/>
      <c r="O34" s="83"/>
      <c r="P34" s="83"/>
    </row>
    <row r="35" spans="1:16" x14ac:dyDescent="0.2">
      <c r="A35" s="83"/>
      <c r="B35" s="83"/>
      <c r="C35" s="83"/>
      <c r="D35" s="83"/>
      <c r="E35" s="83"/>
      <c r="F35" s="83"/>
      <c r="G35" s="83"/>
      <c r="H35" s="83"/>
      <c r="I35" s="83"/>
      <c r="J35" s="83"/>
      <c r="K35" s="83"/>
      <c r="L35" s="83"/>
      <c r="M35" s="83"/>
      <c r="N35" s="83"/>
      <c r="O35" s="83"/>
      <c r="P35" s="83"/>
    </row>
    <row r="36" spans="1:16" x14ac:dyDescent="0.2">
      <c r="A36" s="83"/>
      <c r="B36" s="83"/>
      <c r="C36" s="83"/>
      <c r="D36" s="83"/>
      <c r="E36" s="83"/>
      <c r="F36" s="83"/>
      <c r="G36" s="83"/>
      <c r="H36" s="83"/>
      <c r="I36" s="83"/>
      <c r="J36" s="83"/>
      <c r="K36" s="83"/>
      <c r="L36" s="83"/>
      <c r="M36" s="83"/>
      <c r="N36" s="83"/>
      <c r="O36" s="83"/>
      <c r="P36" s="83"/>
    </row>
    <row r="37" spans="1:16" x14ac:dyDescent="0.2">
      <c r="A37" s="83"/>
      <c r="B37" s="83"/>
      <c r="C37" s="83"/>
      <c r="D37" s="83"/>
      <c r="E37" s="83"/>
      <c r="F37" s="83"/>
      <c r="G37" s="83"/>
      <c r="H37" s="83"/>
      <c r="I37" s="83"/>
      <c r="J37" s="83"/>
      <c r="K37" s="83"/>
      <c r="L37" s="83"/>
      <c r="M37" s="83"/>
      <c r="N37" s="83"/>
      <c r="O37" s="83"/>
      <c r="P37" s="83"/>
    </row>
    <row r="38" spans="1:16" x14ac:dyDescent="0.2">
      <c r="A38" s="83"/>
      <c r="B38" s="83"/>
      <c r="C38" s="83"/>
      <c r="D38" s="83"/>
      <c r="E38" s="83"/>
      <c r="F38" s="83"/>
      <c r="G38" s="83"/>
      <c r="H38" s="83"/>
      <c r="I38" s="83"/>
      <c r="J38" s="83"/>
      <c r="K38" s="83"/>
      <c r="L38" s="83"/>
      <c r="M38" s="83"/>
      <c r="N38" s="83"/>
      <c r="O38" s="83"/>
      <c r="P38" s="83"/>
    </row>
    <row r="39" spans="1:16" x14ac:dyDescent="0.2">
      <c r="A39" s="83"/>
      <c r="B39" s="83"/>
      <c r="C39" s="83"/>
      <c r="D39" s="83"/>
      <c r="E39" s="83"/>
      <c r="F39" s="83"/>
      <c r="G39" s="83"/>
      <c r="H39" s="83"/>
      <c r="I39" s="83"/>
      <c r="J39" s="83"/>
      <c r="K39" s="83"/>
      <c r="L39" s="83"/>
      <c r="M39" s="83"/>
      <c r="N39" s="83"/>
      <c r="O39" s="83"/>
      <c r="P39" s="83"/>
    </row>
    <row r="40" spans="1:16" x14ac:dyDescent="0.2">
      <c r="A40" s="83"/>
      <c r="B40" s="83"/>
      <c r="C40" s="83"/>
      <c r="D40" s="83"/>
      <c r="E40" s="83"/>
      <c r="F40" s="83"/>
      <c r="G40" s="83"/>
      <c r="H40" s="83"/>
      <c r="I40" s="83"/>
      <c r="J40" s="83"/>
      <c r="K40" s="83"/>
      <c r="L40" s="83"/>
      <c r="M40" s="83"/>
      <c r="N40" s="83"/>
      <c r="O40" s="83"/>
      <c r="P40" s="83"/>
    </row>
    <row r="41" spans="1:16" x14ac:dyDescent="0.2">
      <c r="A41" s="83"/>
      <c r="B41" s="83"/>
      <c r="C41" s="83"/>
      <c r="D41" s="83"/>
      <c r="E41" s="83"/>
      <c r="F41" s="83"/>
      <c r="G41" s="83"/>
      <c r="H41" s="83"/>
      <c r="I41" s="83"/>
      <c r="J41" s="83"/>
      <c r="K41" s="83"/>
      <c r="L41" s="83"/>
      <c r="M41" s="83"/>
      <c r="N41" s="83"/>
      <c r="O41" s="83"/>
      <c r="P41" s="83"/>
    </row>
    <row r="42" spans="1:16" x14ac:dyDescent="0.2">
      <c r="A42" s="83"/>
      <c r="B42" s="83"/>
      <c r="C42" s="83"/>
      <c r="D42" s="83"/>
      <c r="E42" s="83"/>
      <c r="F42" s="83"/>
      <c r="G42" s="83"/>
      <c r="H42" s="83"/>
      <c r="I42" s="83"/>
      <c r="J42" s="83"/>
      <c r="K42" s="83"/>
      <c r="L42" s="83"/>
      <c r="M42" s="83"/>
      <c r="N42" s="83"/>
      <c r="O42" s="83"/>
      <c r="P42" s="83"/>
    </row>
    <row r="43" spans="1:16" x14ac:dyDescent="0.2">
      <c r="A43" s="83"/>
      <c r="B43" s="83"/>
      <c r="C43" s="83"/>
      <c r="D43" s="83"/>
      <c r="E43" s="83"/>
      <c r="F43" s="83"/>
      <c r="G43" s="83"/>
      <c r="H43" s="83"/>
      <c r="I43" s="83"/>
      <c r="J43" s="83"/>
      <c r="K43" s="83"/>
      <c r="L43" s="83"/>
      <c r="M43" s="83"/>
      <c r="N43" s="83"/>
      <c r="O43" s="83"/>
      <c r="P43" s="83"/>
    </row>
    <row r="44" spans="1:16" x14ac:dyDescent="0.2">
      <c r="A44" s="83"/>
      <c r="B44" s="83"/>
      <c r="C44" s="83"/>
      <c r="D44" s="83"/>
      <c r="E44" s="83"/>
      <c r="F44" s="83"/>
      <c r="G44" s="83"/>
      <c r="H44" s="83"/>
      <c r="I44" s="83"/>
      <c r="J44" s="83"/>
      <c r="K44" s="83"/>
      <c r="L44" s="83"/>
      <c r="M44" s="83"/>
      <c r="N44" s="83"/>
      <c r="O44" s="83"/>
      <c r="P44" s="83"/>
    </row>
    <row r="45" spans="1:16" x14ac:dyDescent="0.2">
      <c r="A45" s="83"/>
      <c r="B45" s="83"/>
      <c r="C45" s="83"/>
      <c r="D45" s="83"/>
      <c r="E45" s="83"/>
      <c r="F45" s="83"/>
      <c r="G45" s="83"/>
      <c r="H45" s="83"/>
      <c r="I45" s="83"/>
      <c r="J45" s="83"/>
      <c r="K45" s="83"/>
      <c r="L45" s="83"/>
      <c r="M45" s="83"/>
      <c r="N45" s="83"/>
      <c r="O45" s="83"/>
      <c r="P45" s="83"/>
    </row>
    <row r="46" spans="1:16" x14ac:dyDescent="0.2">
      <c r="A46" s="83"/>
      <c r="B46" s="83"/>
      <c r="C46" s="83"/>
      <c r="D46" s="83"/>
      <c r="E46" s="83"/>
      <c r="F46" s="83"/>
      <c r="G46" s="83"/>
      <c r="H46" s="83"/>
      <c r="I46" s="83"/>
      <c r="J46" s="83"/>
      <c r="K46" s="83"/>
      <c r="L46" s="83"/>
      <c r="M46" s="83"/>
      <c r="N46" s="83"/>
      <c r="O46" s="83"/>
      <c r="P46" s="83"/>
    </row>
    <row r="47" spans="1:16" x14ac:dyDescent="0.2">
      <c r="A47" s="83"/>
      <c r="B47" s="83"/>
      <c r="C47" s="83"/>
      <c r="D47" s="83"/>
      <c r="E47" s="83"/>
      <c r="F47" s="83"/>
      <c r="G47" s="83"/>
      <c r="H47" s="83"/>
      <c r="I47" s="83"/>
      <c r="J47" s="83"/>
      <c r="K47" s="83"/>
      <c r="L47" s="83"/>
      <c r="M47" s="83"/>
      <c r="N47" s="83"/>
      <c r="O47" s="83"/>
      <c r="P47" s="83"/>
    </row>
    <row r="48" spans="1:16" x14ac:dyDescent="0.2">
      <c r="A48" s="83"/>
      <c r="B48" s="83"/>
      <c r="C48" s="83"/>
      <c r="D48" s="83"/>
      <c r="E48" s="83"/>
      <c r="F48" s="83"/>
      <c r="G48" s="83"/>
      <c r="H48" s="83"/>
      <c r="I48" s="83"/>
      <c r="J48" s="83"/>
      <c r="K48" s="83"/>
      <c r="L48" s="83"/>
      <c r="M48" s="83"/>
      <c r="N48" s="83"/>
      <c r="O48" s="83"/>
      <c r="P48" s="83"/>
    </row>
    <row r="49" spans="1:16" x14ac:dyDescent="0.2">
      <c r="A49" s="83"/>
      <c r="B49" s="83"/>
      <c r="C49" s="83"/>
      <c r="D49" s="83"/>
      <c r="E49" s="83"/>
      <c r="F49" s="83"/>
      <c r="G49" s="83"/>
      <c r="H49" s="83"/>
      <c r="I49" s="83"/>
      <c r="J49" s="83"/>
      <c r="K49" s="83"/>
      <c r="L49" s="83"/>
      <c r="M49" s="83"/>
      <c r="N49" s="83"/>
      <c r="O49" s="83"/>
      <c r="P49" s="83"/>
    </row>
    <row r="50" spans="1:16" x14ac:dyDescent="0.2">
      <c r="A50" s="83"/>
      <c r="B50" s="83"/>
      <c r="C50" s="83"/>
      <c r="D50" s="83"/>
      <c r="E50" s="83"/>
      <c r="F50" s="83"/>
      <c r="G50" s="83"/>
      <c r="H50" s="83"/>
      <c r="I50" s="83"/>
      <c r="J50" s="83"/>
      <c r="K50" s="83"/>
      <c r="L50" s="83"/>
      <c r="M50" s="83"/>
      <c r="N50" s="83"/>
      <c r="O50" s="83"/>
      <c r="P50" s="83"/>
    </row>
    <row r="51" spans="1:16" x14ac:dyDescent="0.2">
      <c r="A51" s="83"/>
      <c r="B51" s="83"/>
      <c r="C51" s="83"/>
      <c r="D51" s="83"/>
      <c r="E51" s="83"/>
      <c r="F51" s="83"/>
      <c r="G51" s="83"/>
      <c r="H51" s="83"/>
      <c r="I51" s="83"/>
      <c r="J51" s="83"/>
      <c r="K51" s="83"/>
      <c r="L51" s="83"/>
      <c r="M51" s="83"/>
      <c r="N51" s="83"/>
      <c r="O51" s="83"/>
      <c r="P51" s="83"/>
    </row>
    <row r="52" spans="1:16" x14ac:dyDescent="0.2">
      <c r="A52" s="83"/>
      <c r="B52" s="83"/>
      <c r="C52" s="83"/>
      <c r="D52" s="83"/>
      <c r="E52" s="83"/>
      <c r="F52" s="83"/>
      <c r="G52" s="83"/>
      <c r="H52" s="83"/>
      <c r="I52" s="83"/>
      <c r="J52" s="83"/>
      <c r="K52" s="83"/>
      <c r="L52" s="83"/>
      <c r="M52" s="83"/>
      <c r="N52" s="83"/>
      <c r="O52" s="83"/>
      <c r="P52" s="83"/>
    </row>
    <row r="53" spans="1:16" x14ac:dyDescent="0.2">
      <c r="A53" s="83"/>
      <c r="B53" s="83"/>
      <c r="C53" s="83"/>
      <c r="D53" s="83"/>
      <c r="E53" s="83"/>
      <c r="F53" s="83"/>
      <c r="G53" s="83"/>
      <c r="H53" s="83"/>
      <c r="I53" s="83"/>
      <c r="J53" s="83"/>
      <c r="K53" s="83"/>
      <c r="L53" s="83"/>
      <c r="M53" s="83"/>
      <c r="N53" s="83"/>
      <c r="O53" s="83"/>
      <c r="P53" s="83"/>
    </row>
    <row r="54" spans="1:16" x14ac:dyDescent="0.2">
      <c r="A54" s="83"/>
      <c r="B54" s="83"/>
      <c r="C54" s="83"/>
      <c r="D54" s="83"/>
      <c r="E54" s="83"/>
      <c r="F54" s="83"/>
      <c r="G54" s="83"/>
      <c r="H54" s="83"/>
      <c r="I54" s="83"/>
      <c r="J54" s="83"/>
      <c r="K54" s="83"/>
      <c r="L54" s="83"/>
      <c r="M54" s="83"/>
      <c r="N54" s="83"/>
      <c r="O54" s="83"/>
      <c r="P54" s="83"/>
    </row>
    <row r="55" spans="1:16" x14ac:dyDescent="0.2">
      <c r="A55" s="83"/>
      <c r="B55" s="83"/>
      <c r="C55" s="83"/>
      <c r="D55" s="83"/>
      <c r="E55" s="83"/>
      <c r="F55" s="83"/>
      <c r="G55" s="83"/>
      <c r="H55" s="83"/>
      <c r="I55" s="83"/>
      <c r="J55" s="83"/>
      <c r="K55" s="83"/>
      <c r="L55" s="83"/>
      <c r="M55" s="83"/>
      <c r="N55" s="83"/>
      <c r="O55" s="83"/>
      <c r="P55" s="83"/>
    </row>
    <row r="56" spans="1:16" x14ac:dyDescent="0.2">
      <c r="A56" s="83"/>
      <c r="B56" s="83"/>
      <c r="C56" s="83"/>
      <c r="D56" s="83"/>
      <c r="E56" s="83"/>
      <c r="F56" s="83"/>
      <c r="G56" s="83"/>
      <c r="H56" s="83"/>
      <c r="I56" s="83"/>
      <c r="J56" s="83"/>
      <c r="K56" s="83"/>
      <c r="L56" s="83"/>
      <c r="M56" s="83"/>
      <c r="N56" s="83"/>
      <c r="O56" s="83"/>
      <c r="P56" s="83"/>
    </row>
    <row r="57" spans="1:16" x14ac:dyDescent="0.2">
      <c r="A57" s="83"/>
      <c r="B57" s="83"/>
      <c r="C57" s="83"/>
      <c r="D57" s="83"/>
      <c r="E57" s="83"/>
      <c r="F57" s="83"/>
      <c r="G57" s="83"/>
      <c r="H57" s="83"/>
      <c r="I57" s="83"/>
      <c r="J57" s="83"/>
      <c r="K57" s="83"/>
      <c r="L57" s="83"/>
      <c r="M57" s="83"/>
      <c r="N57" s="83"/>
      <c r="O57" s="83"/>
      <c r="P57" s="83"/>
    </row>
    <row r="58" spans="1:16" x14ac:dyDescent="0.2">
      <c r="A58" s="83"/>
      <c r="B58" s="83"/>
      <c r="C58" s="83"/>
      <c r="D58" s="83"/>
      <c r="E58" s="83"/>
      <c r="F58" s="83"/>
      <c r="G58" s="83"/>
      <c r="H58" s="83"/>
      <c r="I58" s="83"/>
      <c r="J58" s="83"/>
      <c r="K58" s="83"/>
      <c r="L58" s="83"/>
      <c r="M58" s="83"/>
      <c r="N58" s="83"/>
      <c r="O58" s="83"/>
      <c r="P58" s="83"/>
    </row>
    <row r="59" spans="1:16" x14ac:dyDescent="0.2">
      <c r="A59" s="83"/>
      <c r="B59" s="83"/>
      <c r="C59" s="83"/>
      <c r="D59" s="83"/>
      <c r="E59" s="83"/>
      <c r="F59" s="83"/>
      <c r="G59" s="83"/>
      <c r="H59" s="83"/>
      <c r="I59" s="83"/>
      <c r="J59" s="83"/>
      <c r="K59" s="83"/>
      <c r="L59" s="83"/>
      <c r="M59" s="83"/>
      <c r="N59" s="83"/>
      <c r="O59" s="83"/>
      <c r="P59" s="83"/>
    </row>
    <row r="60" spans="1:16" x14ac:dyDescent="0.2">
      <c r="A60" s="83"/>
      <c r="B60" s="83"/>
      <c r="C60" s="83"/>
      <c r="D60" s="83"/>
      <c r="E60" s="83"/>
      <c r="F60" s="83"/>
      <c r="G60" s="83"/>
      <c r="H60" s="83"/>
      <c r="I60" s="83"/>
      <c r="J60" s="83"/>
      <c r="K60" s="83"/>
      <c r="L60" s="83"/>
      <c r="M60" s="83"/>
      <c r="N60" s="83"/>
      <c r="O60" s="83"/>
      <c r="P60" s="83"/>
    </row>
    <row r="61" spans="1:16" x14ac:dyDescent="0.2">
      <c r="A61" s="83"/>
      <c r="B61" s="83"/>
      <c r="C61" s="83"/>
      <c r="D61" s="83"/>
      <c r="E61" s="83"/>
      <c r="F61" s="83"/>
      <c r="G61" s="83"/>
      <c r="H61" s="83"/>
      <c r="I61" s="83"/>
      <c r="J61" s="83"/>
      <c r="K61" s="83"/>
      <c r="L61" s="83"/>
      <c r="M61" s="83"/>
      <c r="N61" s="83"/>
      <c r="O61" s="83"/>
      <c r="P61" s="83"/>
    </row>
    <row r="62" spans="1:16" x14ac:dyDescent="0.2">
      <c r="O62" s="45"/>
      <c r="P62" s="45"/>
    </row>
    <row r="63" spans="1:16" x14ac:dyDescent="0.2">
      <c r="O63" s="45"/>
      <c r="P63" s="45"/>
    </row>
    <row r="64" spans="1:16"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A20:E27"/>
    <mergeCell ref="N24:O24"/>
    <mergeCell ref="N25:O25"/>
    <mergeCell ref="A1:XFD2"/>
    <mergeCell ref="N3:O3"/>
    <mergeCell ref="N4:O4"/>
    <mergeCell ref="N13:O13"/>
    <mergeCell ref="N18:O18"/>
    <mergeCell ref="A19:C19"/>
    <mergeCell ref="D19:E19"/>
  </mergeCells>
  <hyperlinks>
    <hyperlink ref="F9" r:id="rId1" display="https://finbox.com/NYSE:AZO/explorer/revenue_proj" xr:uid="{AC1FEC43-EEF0-6749-9BE8-AD73FF17F8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2023-10-27T01:53:09Z</dcterms:modified>
</cp:coreProperties>
</file>