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826140B-6D2C-DC4A-A31C-6E4C623820FD}" xr6:coauthVersionLast="47" xr6:coauthVersionMax="47" xr10:uidLastSave="{00000000-0000-0000-0000-000000000000}"/>
  <bookViews>
    <workbookView xWindow="0" yWindow="500" windowWidth="40960" windowHeight="2254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6" i="2"/>
  <c r="O5" i="2"/>
  <c r="G7" i="2"/>
  <c r="G6" i="2"/>
  <c r="G5" i="2"/>
  <c r="G3" i="2"/>
  <c r="E6" i="2"/>
  <c r="C6" i="2"/>
  <c r="C5" i="2"/>
  <c r="C4" i="2"/>
  <c r="C3" i="2"/>
  <c r="A4" i="2"/>
  <c r="E7" i="2"/>
  <c r="O19" i="2" l="1"/>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E3" i="2" s="1"/>
  <c r="C11" i="2"/>
  <c r="O11" i="2"/>
  <c r="K5" i="2" a="1"/>
  <c r="K5" i="2" s="1"/>
  <c r="A5" i="2" a="1"/>
  <c r="A5" i="2" s="1"/>
  <c r="A3" i="2" a="1"/>
  <c r="A3" i="2" s="1"/>
  <c r="P129" i="1"/>
  <c r="Q190" i="1"/>
  <c r="P190" i="1"/>
  <c r="O190" i="1"/>
  <c r="N190" i="1"/>
  <c r="M190" i="1"/>
  <c r="L190" i="1"/>
  <c r="K190" i="1"/>
  <c r="J190" i="1"/>
  <c r="I190" i="1"/>
  <c r="H190" i="1"/>
  <c r="G190" i="1"/>
  <c r="F190" i="1"/>
  <c r="E190" i="1"/>
  <c r="D190" i="1"/>
  <c r="C190" i="1"/>
  <c r="B190" i="1"/>
  <c r="P189" i="1"/>
  <c r="Q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P35" i="1"/>
  <c r="Q35" i="1"/>
  <c r="O35" i="1"/>
  <c r="M35" i="1"/>
  <c r="L35" i="1"/>
  <c r="K35" i="1"/>
  <c r="J35" i="1"/>
  <c r="I35" i="1"/>
  <c r="H35" i="1"/>
  <c r="G35" i="1"/>
  <c r="F35" i="1"/>
  <c r="E35" i="1"/>
  <c r="D35" i="1"/>
  <c r="C35" i="1"/>
  <c r="P18" i="1"/>
  <c r="Q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P3" i="1"/>
  <c r="Q3" i="1"/>
  <c r="O3" i="1"/>
  <c r="M3" i="1"/>
  <c r="L3" i="1"/>
  <c r="K3" i="1"/>
  <c r="J3" i="1"/>
  <c r="I3" i="1"/>
  <c r="H3" i="1"/>
  <c r="G3" i="1"/>
  <c r="F3" i="1"/>
  <c r="E3" i="1"/>
  <c r="D3" i="1"/>
  <c r="C3" i="1"/>
  <c r="K4" i="2" l="1"/>
  <c r="C7" i="2"/>
  <c r="K15" i="2"/>
  <c r="K13" i="2"/>
  <c r="K11" i="2"/>
  <c r="E5" i="2"/>
  <c r="G4" i="2"/>
  <c r="O8" i="2"/>
  <c r="O12" i="2" s="1"/>
  <c r="O21"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<sst xmlns="http://schemas.openxmlformats.org/spreadsheetml/2006/main" count="1230" uniqueCount="248">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</sst>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2]\ * #,##0.00_);_([$€-2]\ * \(#,##0.00\);_([$€-2]\ * &quot;-&quot;??_);_(@_)"/>
    <numFmt numFmtId="165" formatCode="#,###,,;\(#,###,,\);\ \-\ \-"/>
    <numFmt numFmtId="166" formatCode="0.0%"/>
    <numFmt numFmtId="167" formatCode="&quot;$&quot;#,##0"/>
    <numFmt numFmtId="168"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164" fontId="0" fillId="0" borderId="0" xfId="0" applyNumberFormat="1"/>
    <xf numFmtId="0" fontId="11" fillId="6" borderId="2" xfId="0" applyFont="1" applyFill="1" applyBorder="1" applyAlignment="1">
      <alignment horizontal="left" vertical="center" indent="1"/>
    </xf>
    <xf numFmtId="165"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5"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6" fontId="11" fillId="6" borderId="2" xfId="0" applyNumberFormat="1" applyFont="1" applyFill="1" applyBorder="1"/>
    <xf numFmtId="166"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5"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5"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6" fontId="4" fillId="9" borderId="6" xfId="1" applyNumberFormat="1" applyFont="1" applyFill="1" applyBorder="1" applyAlignment="1">
      <alignment horizontal="right" vertical="center" indent="1"/>
    </xf>
    <xf numFmtId="165"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5"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5"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5" fontId="4" fillId="9" borderId="1" xfId="0" applyNumberFormat="1" applyFont="1" applyFill="1" applyBorder="1" applyAlignment="1">
      <alignment horizontal="right" vertical="center" indent="1"/>
    </xf>
    <xf numFmtId="10" fontId="4" fillId="9" borderId="2" xfId="1"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1" xfId="1" applyFont="1" applyFill="1" applyBorder="1" applyAlignment="1">
      <alignment horizontal="right" vertical="center" indent="1"/>
    </xf>
    <xf numFmtId="167" fontId="4" fillId="9" borderId="2"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5" fontId="16" fillId="11" borderId="5" xfId="0" applyNumberFormat="1" applyFont="1" applyFill="1" applyBorder="1" applyAlignment="1">
      <alignment vertical="center"/>
    </xf>
    <xf numFmtId="168"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6" fontId="4" fillId="9" borderId="10" xfId="1" applyNumberFormat="1" applyFont="1" applyFill="1" applyBorder="1" applyAlignment="1">
      <alignment horizontal="right" vertical="center" indent="1"/>
    </xf>
    <xf numFmtId="167"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5" fontId="16" fillId="11" borderId="9" xfId="0" applyNumberFormat="1" applyFont="1" applyFill="1" applyBorder="1" applyAlignment="1">
      <alignment vertical="center"/>
    </xf>
    <xf numFmtId="168"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6"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6"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5" fontId="4" fillId="10" borderId="0" xfId="0" applyNumberFormat="1" applyFont="1" applyFill="1" applyAlignment="1">
      <alignment vertical="center"/>
    </xf>
    <xf numFmtId="165" fontId="4" fillId="10" borderId="13" xfId="0" applyNumberFormat="1" applyFont="1" applyFill="1" applyBorder="1" applyAlignment="1">
      <alignment vertical="center"/>
    </xf>
    <xf numFmtId="165"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5"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https://www.bing.com/financeapi/forcetrigger?t=ajg81h&amp;q=XMIL%3aRACE&amp;form=skydnc</v>
    <v>Learn more on Bing</v>
  </rv>
  <rv s="1">
    <v>0</v>
    <v>Ferrari NV (XMIL:RACE)</v>
    <v>2</v>
    <v>3</v>
    <v>Finance</v>
    <v>4</v>
    <v>en-US</v>
    <v>ajg81h</v>
    <v>268435456</v>
    <v>1</v>
    <v>Powered by Refinitiv</v>
    <v>300.5</v>
    <v>189.2</v>
    <v>0.56989999999999996</v>
    <v>-1.5</v>
    <v>-5.2719999999999998E-3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Borsa Italiana</v>
    <v>XMIL</v>
    <v>XMIL</v>
    <v>Via Abetone Inferiore No. 4, MARANELLO, MODENA, 41053 IT</v>
    <v>285.39999999999998</v>
    <v>Automobiles &amp; Auto Parts</v>
    <v>Stock</v>
    <v>45225.666666666664</v>
    <v>0</v>
    <v>278.60000000000002</v>
    <v>55171230000</v>
    <v>Ferrari NV</v>
    <v>Ferrari NV</v>
    <v>281.89999999999998</v>
    <v>47.868699999999997</v>
    <v>284.5</v>
    <v>283</v>
    <v>193923500</v>
    <v>RACE</v>
    <v>Ferrari NV (XMIL:RACE)</v>
    <v>277032</v>
    <v>281560</v>
    <v>2015</v>
  </rv>
  <rv s="2">
    <v>1</v>
  </rv>
  <rv s="0">
    <v>https://www.bing.com/financeapi/forcetrigger?t=a21pdm&amp;q=XNYS%3aRACE&amp;form=skydnc</v>
    <v>Learn more on Bing</v>
  </rv>
  <rv s="3">
    <v>5</v>
    <v>Ferrari NV (XNYS:RACE)</v>
    <v>2</v>
    <v>6</v>
    <v>Finance</v>
    <v>7</v>
    <v>en-US</v>
    <v>a21pdm</v>
    <v>268435456</v>
    <v>1</v>
    <v>Powered by Refinitiv</v>
    <v>329.88</v>
    <v>188.93</v>
    <v>0.56989999999999996</v>
    <v>-2.2000000000000002</v>
    <v>-7.3499999999999998E-3</v>
    <v>-0.06</v>
    <v>-2.019E-4</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300.01799999999997</v>
    <v>Automobiles &amp; Auto Parts</v>
    <v>Stock</v>
    <v>45225.958333356248</v>
    <v>3</v>
    <v>296.33999999999997</v>
    <v>55171230000</v>
    <v>Ferrari NV</v>
    <v>Ferrari NV</v>
    <v>299.22000000000003</v>
    <v>46.404699999999998</v>
    <v>299.31</v>
    <v>297.11</v>
    <v>297.05</v>
    <v>193923500</v>
    <v>RACE</v>
    <v>Ferrari NV (XNYS:RACE)</v>
    <v>302437</v>
    <v>311976</v>
    <v>2015</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 s="0">
      <v>1</v>
      <v>Name</v>
      <v>LearnMoreOnLink</v>
    </spb>
    <spb s="5">
      <v>10</v>
      <v>2</v>
      <v>2</v>
      <v>10</v>
      <v>3</v>
      <v>10</v>
      <v>10</v>
      <v>10</v>
      <v>4</v>
      <v>4</v>
      <v>5</v>
      <v>6</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RAC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B1" activePane="topRight" state="frozen"/>
      <selection pane="topRight" activeCell="D29" sqref="D29"/>
    </sheetView>
  </sheetViews>
  <sheetFormatPr baseColWidth="10" defaultRowHeight="15" x14ac:dyDescent="0.2"/>
  <cols>
    <col min="1" max="1" width="40.83203125" customWidth="1"/>
    <col min="2" max="18"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9"/>
      <c r="S1" s="9"/>
      <c r="T1" s="9"/>
      <c r="U1" s="9"/>
      <c r="V1" s="9"/>
    </row>
    <row r="2" spans="1:30" ht="16" x14ac:dyDescent="0.2">
      <c r="A2" s="34" t="s">
        <v>16</v>
      </c>
      <c r="B2" s="32">
        <v>2936383113</v>
      </c>
      <c r="C2" s="32">
        <v>3210062259</v>
      </c>
      <c r="D2" s="32">
        <v>3341903128</v>
      </c>
      <c r="E2" s="32">
        <v>3100130114</v>
      </c>
      <c r="F2" s="32">
        <v>3265306241</v>
      </c>
      <c r="G2" s="32">
        <v>4099584656</v>
      </c>
      <c r="H2" s="32">
        <v>3923108016</v>
      </c>
      <c r="I2" s="32">
        <v>4222375603</v>
      </c>
      <c r="J2" s="32">
        <v>4225441527</v>
      </c>
      <c r="K2" s="32">
        <v>4855152513</v>
      </c>
      <c r="L2" s="32">
        <v>5452940627</v>
      </c>
      <c r="M2" s="33">
        <v>5845405897</v>
      </c>
      <c r="N2" s="32">
        <v>1224692739</v>
      </c>
      <c r="O2" s="32">
        <v>1463998229</v>
      </c>
      <c r="P2" s="32">
        <v>1548899561</v>
      </c>
      <c r="Q2" s="32">
        <v>1607815369</v>
      </c>
      <c r="R2" s="9"/>
      <c r="S2" s="9"/>
      <c r="T2" s="9"/>
      <c r="U2" s="9"/>
      <c r="V2" s="9"/>
    </row>
    <row r="3" spans="1:30" ht="19" x14ac:dyDescent="0.25">
      <c r="A3" s="10" t="s">
        <v>189</v>
      </c>
      <c r="B3" s="11"/>
      <c r="C3" s="12">
        <f>(C2/B2)-1</f>
        <v>9.3202806128520388E-2</v>
      </c>
      <c r="D3" s="12">
        <f>(D2/C2)-1</f>
        <v>4.1071125218945514E-2</v>
      </c>
      <c r="E3" s="12">
        <f>(E2/D2)-1</f>
        <v>-7.2345907328765668E-2</v>
      </c>
      <c r="F3" s="12">
        <f t="shared" ref="F3:Q3" si="0">(F2/E2)-1</f>
        <v>5.3280385314820933E-2</v>
      </c>
      <c r="G3" s="12">
        <f t="shared" si="0"/>
        <v>0.25549775531758456</v>
      </c>
      <c r="H3" s="12">
        <f t="shared" si="0"/>
        <v>-4.3047443779875461E-2</v>
      </c>
      <c r="I3" s="12">
        <f t="shared" si="0"/>
        <v>7.628329013105617E-2</v>
      </c>
      <c r="J3" s="12">
        <f t="shared" si="0"/>
        <v>7.2611351719209516E-4</v>
      </c>
      <c r="K3" s="12">
        <f t="shared" si="0"/>
        <v>0.14902844637092527</v>
      </c>
      <c r="L3" s="12">
        <f t="shared" si="0"/>
        <v>0.12312447701681495</v>
      </c>
      <c r="M3" s="12">
        <f t="shared" si="0"/>
        <v>7.197314198814575E-2</v>
      </c>
      <c r="N3" s="12"/>
      <c r="O3" s="12">
        <f>(O2/N2)-1</f>
        <v>0.19540043178128119</v>
      </c>
      <c r="P3" s="12">
        <f t="shared" si="0"/>
        <v>5.7992783268592252E-2</v>
      </c>
      <c r="Q3" s="12">
        <f t="shared" si="0"/>
        <v>3.8037203627304894E-2</v>
      </c>
      <c r="R3" s="9"/>
      <c r="S3" s="9"/>
      <c r="T3" s="9"/>
      <c r="U3" s="9"/>
      <c r="V3" s="9"/>
      <c r="W3" s="13"/>
      <c r="X3" s="13"/>
      <c r="Y3" s="13"/>
      <c r="Z3" s="13"/>
      <c r="AA3" s="14"/>
      <c r="AB3" s="14"/>
      <c r="AC3" s="14"/>
      <c r="AD3" s="14"/>
    </row>
    <row r="4" spans="1:30" ht="16" x14ac:dyDescent="0.2">
      <c r="A4" s="3" t="s">
        <v>17</v>
      </c>
      <c r="B4" s="4">
        <v>2936383113</v>
      </c>
      <c r="C4" s="4">
        <v>3210062259</v>
      </c>
      <c r="D4" s="4">
        <v>3341903128</v>
      </c>
      <c r="E4" s="4">
        <v>3100130114</v>
      </c>
      <c r="F4" s="4">
        <v>3265306241</v>
      </c>
      <c r="G4" s="4">
        <v>4099584656</v>
      </c>
      <c r="H4" s="4">
        <v>3923108016</v>
      </c>
      <c r="I4" s="4">
        <v>4222375603</v>
      </c>
      <c r="J4" s="4">
        <v>4225441527</v>
      </c>
      <c r="K4" s="4">
        <v>4855152513</v>
      </c>
      <c r="L4" s="4">
        <v>5452940627</v>
      </c>
      <c r="M4" s="5">
        <v>5845405897</v>
      </c>
      <c r="N4" s="4">
        <v>1224692739</v>
      </c>
      <c r="O4" s="4">
        <v>1463998229</v>
      </c>
      <c r="P4" s="4">
        <v>1548899561</v>
      </c>
      <c r="Q4" s="4">
        <v>1607815369</v>
      </c>
      <c r="R4" s="9"/>
      <c r="S4" s="9"/>
      <c r="T4" s="9"/>
      <c r="U4" s="9"/>
      <c r="V4" s="9"/>
    </row>
    <row r="5" spans="1:30" ht="16" x14ac:dyDescent="0.2">
      <c r="A5" s="3" t="s">
        <v>18</v>
      </c>
      <c r="B5" s="4">
        <v>1582069736</v>
      </c>
      <c r="C5" s="4">
        <v>1697140330</v>
      </c>
      <c r="D5" s="4">
        <v>1821824512</v>
      </c>
      <c r="E5" s="4">
        <v>1627853167</v>
      </c>
      <c r="F5" s="4">
        <v>1661201957</v>
      </c>
      <c r="G5" s="4">
        <v>1980701845</v>
      </c>
      <c r="H5" s="4">
        <v>1861471954</v>
      </c>
      <c r="I5" s="4">
        <v>2023752600</v>
      </c>
      <c r="J5" s="4">
        <v>2059507501</v>
      </c>
      <c r="K5" s="4">
        <v>2365240962</v>
      </c>
      <c r="L5" s="4">
        <v>2834909395</v>
      </c>
      <c r="M5" s="5">
        <v>2982791255</v>
      </c>
      <c r="N5" s="4">
        <v>642093194</v>
      </c>
      <c r="O5" s="4">
        <v>777599800</v>
      </c>
      <c r="P5" s="4">
        <v>770691899</v>
      </c>
      <c r="Q5" s="4">
        <v>792406363</v>
      </c>
      <c r="R5" s="9"/>
      <c r="S5" s="9"/>
      <c r="T5" s="9"/>
      <c r="U5" s="9"/>
      <c r="V5" s="9"/>
    </row>
    <row r="6" spans="1:30" ht="16" x14ac:dyDescent="0.2">
      <c r="A6" s="3" t="s">
        <v>19</v>
      </c>
      <c r="B6" s="4">
        <v>1582069736</v>
      </c>
      <c r="C6" s="4">
        <v>1697140330</v>
      </c>
      <c r="D6" s="4">
        <v>1821824512</v>
      </c>
      <c r="E6" s="4">
        <v>1627853167</v>
      </c>
      <c r="F6" s="4">
        <v>1661201957</v>
      </c>
      <c r="G6" s="4">
        <v>1980701845</v>
      </c>
      <c r="H6" s="4">
        <v>1861471954</v>
      </c>
      <c r="I6" s="4">
        <v>2023752600</v>
      </c>
      <c r="J6" s="4">
        <v>2059507501</v>
      </c>
      <c r="K6" s="4">
        <v>2365240962</v>
      </c>
      <c r="L6" s="4">
        <v>2834909395</v>
      </c>
      <c r="M6" s="5">
        <v>2982791255</v>
      </c>
      <c r="N6" s="4">
        <v>642093194</v>
      </c>
      <c r="O6" s="4">
        <v>777599800</v>
      </c>
      <c r="P6" s="4">
        <v>770691899</v>
      </c>
      <c r="Q6" s="4">
        <v>792406363</v>
      </c>
      <c r="R6" s="9"/>
      <c r="S6" s="9"/>
      <c r="T6" s="9"/>
      <c r="U6" s="9"/>
      <c r="V6" s="9"/>
    </row>
    <row r="7" spans="1:30" ht="16" x14ac:dyDescent="0.2">
      <c r="A7" s="34" t="s">
        <v>20</v>
      </c>
      <c r="B7" s="32">
        <v>1354313377</v>
      </c>
      <c r="C7" s="32">
        <v>1512921929</v>
      </c>
      <c r="D7" s="32">
        <v>1520078616</v>
      </c>
      <c r="E7" s="32">
        <v>1472276947</v>
      </c>
      <c r="F7" s="32">
        <v>1604104285</v>
      </c>
      <c r="G7" s="32">
        <v>2118882812</v>
      </c>
      <c r="H7" s="32">
        <v>2061636062</v>
      </c>
      <c r="I7" s="32">
        <v>2198623003</v>
      </c>
      <c r="J7" s="32">
        <v>2165934026</v>
      </c>
      <c r="K7" s="32">
        <v>2489911550</v>
      </c>
      <c r="L7" s="32">
        <v>2618031232</v>
      </c>
      <c r="M7" s="33">
        <v>2862614642</v>
      </c>
      <c r="N7" s="32">
        <v>582599545</v>
      </c>
      <c r="O7" s="32">
        <v>686398429</v>
      </c>
      <c r="P7" s="32">
        <v>778207661</v>
      </c>
      <c r="Q7" s="32">
        <v>815409006</v>
      </c>
      <c r="R7" s="9"/>
      <c r="S7" s="9"/>
      <c r="T7" s="9"/>
      <c r="U7" s="9"/>
      <c r="V7" s="9"/>
    </row>
    <row r="8" spans="1:30" ht="16" x14ac:dyDescent="0.2">
      <c r="A8" s="37" t="s">
        <v>56</v>
      </c>
      <c r="B8" s="38">
        <v>46.12</v>
      </c>
      <c r="C8" s="38">
        <v>47.13</v>
      </c>
      <c r="D8" s="38">
        <v>45.49</v>
      </c>
      <c r="E8" s="38">
        <v>47.49</v>
      </c>
      <c r="F8" s="38">
        <v>49.13</v>
      </c>
      <c r="G8" s="38">
        <v>51.69</v>
      </c>
      <c r="H8" s="38">
        <v>52.55</v>
      </c>
      <c r="I8" s="38">
        <v>52.07</v>
      </c>
      <c r="J8" s="38">
        <v>51.26</v>
      </c>
      <c r="K8" s="38">
        <v>51.28</v>
      </c>
      <c r="L8" s="38">
        <v>48.01</v>
      </c>
      <c r="M8" s="39">
        <v>48.97</v>
      </c>
      <c r="N8" s="38">
        <v>47.57</v>
      </c>
      <c r="O8" s="38">
        <v>46.89</v>
      </c>
      <c r="P8" s="38">
        <v>50.24</v>
      </c>
      <c r="Q8" s="38">
        <v>50.72</v>
      </c>
      <c r="R8" s="9"/>
      <c r="S8" s="9"/>
      <c r="T8" s="9"/>
      <c r="U8" s="9"/>
      <c r="V8" s="9"/>
    </row>
    <row r="9" spans="1:30" ht="16" x14ac:dyDescent="0.2">
      <c r="A9" s="3" t="s">
        <v>21</v>
      </c>
      <c r="B9" s="4">
        <v>-1</v>
      </c>
      <c r="C9" s="4">
        <v>1</v>
      </c>
      <c r="D9" s="4" t="s">
        <v>22</v>
      </c>
      <c r="E9" s="4" t="s">
        <v>22</v>
      </c>
      <c r="F9" s="4">
        <v>-1</v>
      </c>
      <c r="G9" s="4" t="s">
        <v>22</v>
      </c>
      <c r="H9" s="4" t="s">
        <v>22</v>
      </c>
      <c r="I9" s="4">
        <v>2</v>
      </c>
      <c r="J9" s="4">
        <v>2</v>
      </c>
      <c r="K9" s="4">
        <v>-2</v>
      </c>
      <c r="L9" s="4">
        <v>-2</v>
      </c>
      <c r="M9" s="5" t="s">
        <v>22</v>
      </c>
      <c r="N9" s="4" t="s">
        <v>22</v>
      </c>
      <c r="O9" s="4" t="s">
        <v>22</v>
      </c>
      <c r="P9" s="4">
        <v>6</v>
      </c>
      <c r="Q9" s="4">
        <v>-6</v>
      </c>
      <c r="R9" s="9"/>
      <c r="S9" s="9"/>
      <c r="T9" s="9"/>
      <c r="U9" s="9"/>
      <c r="V9" s="9"/>
    </row>
    <row r="10" spans="1:30" ht="16" x14ac:dyDescent="0.2">
      <c r="A10" s="3" t="s">
        <v>23</v>
      </c>
      <c r="B10" s="4">
        <v>889773277</v>
      </c>
      <c r="C10" s="4">
        <v>1016068617</v>
      </c>
      <c r="D10" s="4">
        <v>1017348645</v>
      </c>
      <c r="E10" s="4">
        <v>977715891</v>
      </c>
      <c r="F10" s="4">
        <v>955775026</v>
      </c>
      <c r="G10" s="4">
        <v>1183223573</v>
      </c>
      <c r="H10" s="4">
        <v>1113024664</v>
      </c>
      <c r="I10" s="4">
        <v>1168519242</v>
      </c>
      <c r="J10" s="4">
        <v>1274439984</v>
      </c>
      <c r="K10" s="4">
        <v>1268814366</v>
      </c>
      <c r="L10" s="4">
        <v>1288034881</v>
      </c>
      <c r="M10" s="5">
        <v>1337946223</v>
      </c>
      <c r="N10" s="4">
        <v>282785421</v>
      </c>
      <c r="O10" s="4">
        <v>364267171</v>
      </c>
      <c r="P10" s="4">
        <v>355691530</v>
      </c>
      <c r="Q10" s="4">
        <v>335202101</v>
      </c>
      <c r="R10" s="9"/>
      <c r="S10" s="9"/>
      <c r="T10" s="9"/>
      <c r="U10" s="9"/>
      <c r="V10" s="9"/>
    </row>
    <row r="11" spans="1:30" ht="16" x14ac:dyDescent="0.2">
      <c r="A11" s="3" t="s">
        <v>24</v>
      </c>
      <c r="B11" s="4">
        <v>320423948</v>
      </c>
      <c r="C11" s="4">
        <v>357231061</v>
      </c>
      <c r="D11" s="4">
        <v>363048882</v>
      </c>
      <c r="E11" s="4">
        <v>367781692</v>
      </c>
      <c r="F11" s="4">
        <v>310476478</v>
      </c>
      <c r="G11" s="4">
        <v>394812190</v>
      </c>
      <c r="H11" s="4">
        <v>375460111</v>
      </c>
      <c r="I11" s="4">
        <v>384703676</v>
      </c>
      <c r="J11" s="4">
        <v>410510684</v>
      </c>
      <c r="K11" s="4">
        <v>395633701</v>
      </c>
      <c r="L11" s="4">
        <v>458017758</v>
      </c>
      <c r="M11" s="5">
        <v>488715415</v>
      </c>
      <c r="N11" s="4">
        <v>104155531</v>
      </c>
      <c r="O11" s="4">
        <v>137237092</v>
      </c>
      <c r="P11" s="4">
        <v>123637218</v>
      </c>
      <c r="Q11" s="4">
        <v>123685574</v>
      </c>
      <c r="R11" s="9"/>
      <c r="S11" s="9"/>
      <c r="T11" s="9"/>
      <c r="U11" s="9"/>
      <c r="V11" s="9"/>
    </row>
    <row r="12" spans="1:30" ht="19" x14ac:dyDescent="0.25">
      <c r="A12" s="15" t="s">
        <v>190</v>
      </c>
      <c r="B12" s="12">
        <f t="shared" ref="B12:Q12" si="1">B11/B2</f>
        <v>0.10912198295291041</v>
      </c>
      <c r="C12" s="12">
        <f t="shared" si="1"/>
        <v>0.11128477648632422</v>
      </c>
      <c r="D12" s="12">
        <f t="shared" si="1"/>
        <v>0.10863536975629534</v>
      </c>
      <c r="E12" s="12">
        <f t="shared" si="1"/>
        <v>0.11863427613541772</v>
      </c>
      <c r="F12" s="12">
        <f t="shared" si="1"/>
        <v>9.5083417935377654E-2</v>
      </c>
      <c r="G12" s="12">
        <f t="shared" si="1"/>
        <v>9.6305412164661E-2</v>
      </c>
      <c r="H12" s="12">
        <f t="shared" si="1"/>
        <v>9.5704759968046726E-2</v>
      </c>
      <c r="I12" s="12">
        <f t="shared" si="1"/>
        <v>9.1110718744838295E-2</v>
      </c>
      <c r="J12" s="12">
        <f t="shared" si="1"/>
        <v>9.7152139339023447E-2</v>
      </c>
      <c r="K12" s="12">
        <f t="shared" si="1"/>
        <v>8.1487388900897337E-2</v>
      </c>
      <c r="L12" s="12">
        <f t="shared" si="1"/>
        <v>8.3994635065737719E-2</v>
      </c>
      <c r="M12" s="12">
        <f t="shared" si="1"/>
        <v>8.3606754365991978E-2</v>
      </c>
      <c r="N12" s="12">
        <f t="shared" si="1"/>
        <v>8.5046255018255648E-2</v>
      </c>
      <c r="O12" s="12">
        <f t="shared" si="1"/>
        <v>9.3741296458904388E-2</v>
      </c>
      <c r="P12" s="12">
        <f t="shared" si="1"/>
        <v>7.9822618014157992E-2</v>
      </c>
      <c r="Q12" s="12">
        <f t="shared" si="1"/>
        <v>7.6927722165591517E-2</v>
      </c>
      <c r="R12" s="9"/>
      <c r="S12" s="9"/>
      <c r="T12" s="9"/>
      <c r="U12" s="9"/>
      <c r="V12" s="9"/>
      <c r="W12" s="13"/>
      <c r="X12" s="13"/>
      <c r="Y12" s="13"/>
      <c r="Z12" s="13"/>
      <c r="AA12" s="14"/>
      <c r="AB12" s="14"/>
      <c r="AC12" s="14"/>
      <c r="AD12" s="14"/>
    </row>
    <row r="13" spans="1:30" ht="16" x14ac:dyDescent="0.2">
      <c r="A13" s="3" t="s">
        <v>25</v>
      </c>
      <c r="B13" s="4">
        <v>569349329</v>
      </c>
      <c r="C13" s="4">
        <v>658837556</v>
      </c>
      <c r="D13" s="4">
        <v>654299763</v>
      </c>
      <c r="E13" s="4">
        <v>609934199</v>
      </c>
      <c r="F13" s="4">
        <v>645298548</v>
      </c>
      <c r="G13" s="4">
        <v>788411383</v>
      </c>
      <c r="H13" s="4">
        <v>737564554</v>
      </c>
      <c r="I13" s="4">
        <v>783815566</v>
      </c>
      <c r="J13" s="4">
        <v>863929301</v>
      </c>
      <c r="K13" s="4">
        <v>873180666</v>
      </c>
      <c r="L13" s="4">
        <v>830017123</v>
      </c>
      <c r="M13" s="5">
        <v>849230808</v>
      </c>
      <c r="N13" s="4">
        <v>178629891</v>
      </c>
      <c r="O13" s="4">
        <v>227030079</v>
      </c>
      <c r="P13" s="4">
        <v>232054312</v>
      </c>
      <c r="Q13" s="4">
        <v>211516526</v>
      </c>
      <c r="R13" s="9"/>
      <c r="S13" s="9"/>
      <c r="T13" s="9"/>
      <c r="U13" s="9"/>
      <c r="V13" s="9"/>
    </row>
    <row r="14" spans="1:30" ht="19" x14ac:dyDescent="0.25">
      <c r="A14" s="15" t="s">
        <v>191</v>
      </c>
      <c r="B14" s="12">
        <f t="shared" ref="B14:Q14" si="2">B13/B2</f>
        <v>0.19389477022918705</v>
      </c>
      <c r="C14" s="12">
        <f t="shared" si="2"/>
        <v>0.20524136382490019</v>
      </c>
      <c r="D14" s="12">
        <f t="shared" si="2"/>
        <v>0.19578657367952287</v>
      </c>
      <c r="E14" s="12">
        <f t="shared" si="2"/>
        <v>0.1967447095996307</v>
      </c>
      <c r="F14" s="12">
        <f t="shared" si="2"/>
        <v>0.19762267315006182</v>
      </c>
      <c r="G14" s="12">
        <f t="shared" si="2"/>
        <v>0.19231494142854455</v>
      </c>
      <c r="H14" s="12">
        <f t="shared" si="2"/>
        <v>0.18800516095705685</v>
      </c>
      <c r="I14" s="12">
        <f t="shared" si="2"/>
        <v>0.18563378526607122</v>
      </c>
      <c r="J14" s="12">
        <f t="shared" si="2"/>
        <v>0.20445894126793818</v>
      </c>
      <c r="K14" s="12">
        <f t="shared" si="2"/>
        <v>0.17984618684212278</v>
      </c>
      <c r="L14" s="12">
        <f t="shared" si="2"/>
        <v>0.15221459021398584</v>
      </c>
      <c r="M14" s="12">
        <f t="shared" si="2"/>
        <v>0.14528175168055399</v>
      </c>
      <c r="N14" s="12">
        <f t="shared" si="2"/>
        <v>0.14585690378621571</v>
      </c>
      <c r="O14" s="12">
        <f t="shared" si="2"/>
        <v>0.15507537816837072</v>
      </c>
      <c r="P14" s="12">
        <f t="shared" si="2"/>
        <v>0.14981882482436831</v>
      </c>
      <c r="Q14" s="12">
        <f t="shared" si="2"/>
        <v>0.13155523331733993</v>
      </c>
      <c r="R14" s="9"/>
      <c r="S14" s="9"/>
      <c r="T14" s="9"/>
      <c r="U14" s="9"/>
      <c r="V14" s="9"/>
      <c r="W14" s="13"/>
      <c r="X14" s="13"/>
      <c r="Y14" s="13"/>
      <c r="Z14" s="13"/>
      <c r="AA14" s="14"/>
      <c r="AB14" s="14"/>
      <c r="AC14" s="14"/>
      <c r="AD14" s="14"/>
    </row>
    <row r="15" spans="1:30" ht="16" x14ac:dyDescent="0.2">
      <c r="A15" s="3" t="s">
        <v>26</v>
      </c>
      <c r="B15" s="4" t="s">
        <v>22</v>
      </c>
      <c r="C15" s="4">
        <v>-1</v>
      </c>
      <c r="D15" s="4" t="s">
        <v>22</v>
      </c>
      <c r="E15" s="4">
        <v>1</v>
      </c>
      <c r="F15" s="4" t="s">
        <v>22</v>
      </c>
      <c r="G15" s="4" t="s">
        <v>22</v>
      </c>
      <c r="H15" s="4" t="s">
        <v>22</v>
      </c>
      <c r="I15" s="4" t="s">
        <v>22</v>
      </c>
      <c r="J15" s="4" t="s">
        <v>22</v>
      </c>
      <c r="K15" s="4" t="s">
        <v>22</v>
      </c>
      <c r="L15" s="4" t="s">
        <v>22</v>
      </c>
      <c r="M15" s="5" t="s">
        <v>22</v>
      </c>
      <c r="N15" s="4" t="s">
        <v>22</v>
      </c>
      <c r="O15" s="4" t="s">
        <v>22</v>
      </c>
      <c r="P15" s="4" t="s">
        <v>22</v>
      </c>
      <c r="Q15" s="4" t="s">
        <v>22</v>
      </c>
      <c r="R15" s="9"/>
      <c r="S15" s="9"/>
      <c r="T15" s="9"/>
      <c r="U15" s="9"/>
      <c r="V15" s="9"/>
    </row>
    <row r="16" spans="1:30" ht="16" x14ac:dyDescent="0.2">
      <c r="A16" s="34" t="s">
        <v>27</v>
      </c>
      <c r="B16" s="32">
        <v>464540101</v>
      </c>
      <c r="C16" s="32">
        <v>496853312</v>
      </c>
      <c r="D16" s="32">
        <v>502729970</v>
      </c>
      <c r="E16" s="32">
        <v>494561056</v>
      </c>
      <c r="F16" s="32">
        <v>648329259</v>
      </c>
      <c r="G16" s="32">
        <v>935659239</v>
      </c>
      <c r="H16" s="32">
        <v>948611398</v>
      </c>
      <c r="I16" s="32">
        <v>1030103761</v>
      </c>
      <c r="J16" s="32">
        <v>891494042</v>
      </c>
      <c r="K16" s="32">
        <v>1221097184</v>
      </c>
      <c r="L16" s="32">
        <v>1329996351</v>
      </c>
      <c r="M16" s="33">
        <v>1524668418</v>
      </c>
      <c r="N16" s="32">
        <v>299814124</v>
      </c>
      <c r="O16" s="32">
        <v>322131258</v>
      </c>
      <c r="P16" s="32">
        <v>422516131</v>
      </c>
      <c r="Q16" s="32">
        <v>480206905</v>
      </c>
      <c r="R16" s="9"/>
      <c r="S16" s="9"/>
      <c r="T16" s="9"/>
      <c r="U16" s="9"/>
      <c r="V16" s="9"/>
    </row>
    <row r="17" spans="1:30" ht="16" x14ac:dyDescent="0.2">
      <c r="A17" s="27" t="s">
        <v>57</v>
      </c>
      <c r="B17" s="35">
        <v>15.82</v>
      </c>
      <c r="C17" s="35">
        <v>15.48</v>
      </c>
      <c r="D17" s="35">
        <v>15.04</v>
      </c>
      <c r="E17" s="35">
        <v>15.95</v>
      </c>
      <c r="F17" s="35">
        <v>19.86</v>
      </c>
      <c r="G17" s="35">
        <v>22.82</v>
      </c>
      <c r="H17" s="35">
        <v>24.18</v>
      </c>
      <c r="I17" s="35">
        <v>24.4</v>
      </c>
      <c r="J17" s="35">
        <v>21.1</v>
      </c>
      <c r="K17" s="35">
        <v>25.15</v>
      </c>
      <c r="L17" s="35">
        <v>24.39</v>
      </c>
      <c r="M17" s="36">
        <v>26.08</v>
      </c>
      <c r="N17" s="35">
        <v>24.48</v>
      </c>
      <c r="O17" s="32">
        <v>22</v>
      </c>
      <c r="P17" s="35">
        <v>27.28</v>
      </c>
      <c r="Q17" s="35">
        <v>29.87</v>
      </c>
      <c r="R17" s="9"/>
      <c r="S17" s="9"/>
      <c r="T17" s="9"/>
      <c r="U17" s="9"/>
      <c r="V17" s="9"/>
    </row>
    <row r="18" spans="1:30" ht="19" x14ac:dyDescent="0.25">
      <c r="A18" s="16" t="s">
        <v>192</v>
      </c>
      <c r="B18" s="11"/>
      <c r="C18" s="12">
        <f>(C16/B16)-1</f>
        <v>6.9559572855907303E-2</v>
      </c>
      <c r="D18" s="12">
        <f>(D16/C16)-1</f>
        <v>1.1827752493677623E-2</v>
      </c>
      <c r="E18" s="12">
        <f>(E16/D16)-1</f>
        <v>-1.6249108840676429E-2</v>
      </c>
      <c r="F18" s="12">
        <f t="shared" ref="F18:M18" si="3">(F16/E16)-1</f>
        <v>0.3109185430888437</v>
      </c>
      <c r="G18" s="12">
        <f t="shared" si="3"/>
        <v>0.44318527354940795</v>
      </c>
      <c r="H18" s="12">
        <f t="shared" si="3"/>
        <v>1.3842816337540587E-2</v>
      </c>
      <c r="I18" s="12">
        <f t="shared" si="3"/>
        <v>8.5907003828769035E-2</v>
      </c>
      <c r="J18" s="12">
        <f t="shared" si="3"/>
        <v>-0.13455898740282335</v>
      </c>
      <c r="K18" s="12">
        <f t="shared" si="3"/>
        <v>0.3697199605064776</v>
      </c>
      <c r="L18" s="12">
        <f t="shared" si="3"/>
        <v>8.9181408676477725E-2</v>
      </c>
      <c r="M18" s="12">
        <f t="shared" si="3"/>
        <v>0.14637037677105624</v>
      </c>
      <c r="N18" s="12"/>
      <c r="O18" s="12">
        <f>(O16/N16)-1</f>
        <v>7.4436566570826423E-2</v>
      </c>
      <c r="P18" s="12">
        <f>(P16/O16)-1</f>
        <v>0.31162723426237626</v>
      </c>
      <c r="Q18" s="12">
        <f>(Q16/P16)-1</f>
        <v>0.13654099753176041</v>
      </c>
      <c r="R18" s="9"/>
      <c r="S18" s="9"/>
      <c r="T18" s="9"/>
      <c r="U18" s="9"/>
      <c r="V18" s="9"/>
      <c r="W18" s="13"/>
      <c r="X18" s="13"/>
      <c r="Y18" s="13"/>
      <c r="Z18" s="13"/>
      <c r="AA18" s="14"/>
      <c r="AB18" s="14"/>
      <c r="AC18" s="14"/>
      <c r="AD18" s="14"/>
    </row>
    <row r="19" spans="1:30" ht="16" x14ac:dyDescent="0.2">
      <c r="A19" s="3" t="s">
        <v>28</v>
      </c>
      <c r="B19" s="4">
        <v>23003267</v>
      </c>
      <c r="C19" s="4">
        <v>-6800146</v>
      </c>
      <c r="D19" s="4">
        <v>20947687</v>
      </c>
      <c r="E19" s="4">
        <v>23010114</v>
      </c>
      <c r="F19" s="4">
        <v>51700861</v>
      </c>
      <c r="G19" s="4">
        <v>40421262</v>
      </c>
      <c r="H19" s="4">
        <v>27634670</v>
      </c>
      <c r="I19" s="4">
        <v>48820673</v>
      </c>
      <c r="J19" s="4">
        <v>76844196</v>
      </c>
      <c r="K19" s="4">
        <v>36288931</v>
      </c>
      <c r="L19" s="4">
        <v>69551225</v>
      </c>
      <c r="M19" s="5">
        <v>65045625</v>
      </c>
      <c r="N19" s="4">
        <v>21038453</v>
      </c>
      <c r="O19" s="4">
        <v>21603056</v>
      </c>
      <c r="P19" s="4">
        <v>9927440</v>
      </c>
      <c r="Q19" s="4">
        <v>12476676</v>
      </c>
      <c r="R19" s="9"/>
      <c r="S19" s="9"/>
      <c r="T19" s="9"/>
      <c r="U19" s="9"/>
      <c r="V19" s="9"/>
    </row>
    <row r="20" spans="1:30" ht="16" x14ac:dyDescent="0.2">
      <c r="A20" s="3" t="s">
        <v>29</v>
      </c>
      <c r="B20" s="4">
        <v>-4725488</v>
      </c>
      <c r="C20" s="4">
        <v>-3918985</v>
      </c>
      <c r="D20" s="4">
        <v>-10603897</v>
      </c>
      <c r="E20" s="4">
        <v>-7088975</v>
      </c>
      <c r="F20" s="4">
        <v>-2822494</v>
      </c>
      <c r="G20" s="4">
        <v>-7723113</v>
      </c>
      <c r="H20" s="4">
        <v>-2433934</v>
      </c>
      <c r="I20" s="4">
        <v>-59257160</v>
      </c>
      <c r="J20" s="4">
        <v>59956060</v>
      </c>
      <c r="K20" s="4">
        <v>37806559</v>
      </c>
      <c r="L20" s="4">
        <v>53099041</v>
      </c>
      <c r="M20" s="5">
        <v>46824307</v>
      </c>
      <c r="N20" s="4">
        <v>13981213</v>
      </c>
      <c r="O20" s="4">
        <v>19173702</v>
      </c>
      <c r="P20" s="4">
        <v>4625001</v>
      </c>
      <c r="Q20" s="4">
        <v>9044390</v>
      </c>
      <c r="R20" s="9"/>
      <c r="S20" s="9"/>
      <c r="T20" s="9"/>
      <c r="U20" s="9"/>
      <c r="V20" s="9"/>
    </row>
    <row r="21" spans="1:30" ht="16" x14ac:dyDescent="0.2">
      <c r="A21" s="3" t="s">
        <v>30</v>
      </c>
      <c r="B21" s="4" t="s">
        <v>22</v>
      </c>
      <c r="C21" s="4">
        <v>-581456</v>
      </c>
      <c r="D21" s="4">
        <v>-2005848</v>
      </c>
      <c r="E21" s="4" t="s">
        <v>22</v>
      </c>
      <c r="F21" s="4" t="s">
        <v>22</v>
      </c>
      <c r="G21" s="4" t="s">
        <v>22</v>
      </c>
      <c r="H21" s="4" t="s">
        <v>22</v>
      </c>
      <c r="I21" s="4">
        <v>-52748633</v>
      </c>
      <c r="J21" s="4">
        <v>61332465</v>
      </c>
      <c r="K21" s="4">
        <v>43649712</v>
      </c>
      <c r="L21" s="4">
        <v>58000557</v>
      </c>
      <c r="M21" s="5">
        <v>87431979</v>
      </c>
      <c r="N21" s="4">
        <v>40236654</v>
      </c>
      <c r="O21" s="4">
        <v>-52947073</v>
      </c>
      <c r="P21" s="4">
        <v>41879727</v>
      </c>
      <c r="Q21" s="4">
        <v>58262671</v>
      </c>
      <c r="R21" s="9"/>
      <c r="S21" s="9"/>
      <c r="T21" s="9"/>
      <c r="U21" s="9"/>
      <c r="V21" s="9"/>
    </row>
    <row r="22" spans="1:30" ht="16" x14ac:dyDescent="0.2">
      <c r="A22" s="3" t="s">
        <v>31</v>
      </c>
      <c r="B22" s="4">
        <v>4725488</v>
      </c>
      <c r="C22" s="4">
        <v>3337529</v>
      </c>
      <c r="D22" s="4">
        <v>8598049</v>
      </c>
      <c r="E22" s="4">
        <v>7088975</v>
      </c>
      <c r="F22" s="4">
        <v>2822494</v>
      </c>
      <c r="G22" s="4">
        <v>7723113</v>
      </c>
      <c r="H22" s="4">
        <v>2433934</v>
      </c>
      <c r="I22" s="4">
        <v>6508526</v>
      </c>
      <c r="J22" s="4">
        <v>1376405</v>
      </c>
      <c r="K22" s="4">
        <v>5843152</v>
      </c>
      <c r="L22" s="4">
        <v>4901516</v>
      </c>
      <c r="M22" s="5">
        <v>40607672</v>
      </c>
      <c r="N22" s="4">
        <v>26255441</v>
      </c>
      <c r="O22" s="4">
        <v>-72120775</v>
      </c>
      <c r="P22" s="4">
        <v>37254726</v>
      </c>
      <c r="Q22" s="4">
        <v>49218281</v>
      </c>
      <c r="R22" s="9"/>
      <c r="S22" s="9"/>
      <c r="T22" s="9"/>
      <c r="U22" s="9"/>
      <c r="V22" s="9"/>
    </row>
    <row r="23" spans="1:30" ht="16" x14ac:dyDescent="0.2">
      <c r="A23" s="3" t="s">
        <v>32</v>
      </c>
      <c r="B23" s="4">
        <v>27728754</v>
      </c>
      <c r="C23" s="4">
        <v>-2881162</v>
      </c>
      <c r="D23" s="4">
        <v>31551584</v>
      </c>
      <c r="E23" s="4">
        <v>30099089</v>
      </c>
      <c r="F23" s="4">
        <v>54523355</v>
      </c>
      <c r="G23" s="4">
        <v>48144375</v>
      </c>
      <c r="H23" s="4">
        <v>30068604</v>
      </c>
      <c r="I23" s="4">
        <v>108077833</v>
      </c>
      <c r="J23" s="4">
        <v>16888136</v>
      </c>
      <c r="K23" s="4">
        <v>-1517628</v>
      </c>
      <c r="L23" s="4">
        <v>16452184</v>
      </c>
      <c r="M23" s="5">
        <v>18221318</v>
      </c>
      <c r="N23" s="4">
        <v>7057240</v>
      </c>
      <c r="O23" s="4">
        <v>2429354</v>
      </c>
      <c r="P23" s="4">
        <v>5302439</v>
      </c>
      <c r="Q23" s="4">
        <v>3432286</v>
      </c>
      <c r="R23" s="9"/>
      <c r="S23" s="9"/>
      <c r="T23" s="9"/>
      <c r="U23" s="9"/>
      <c r="V23" s="9"/>
    </row>
    <row r="24" spans="1:30" ht="16" x14ac:dyDescent="0.2">
      <c r="A24" s="3" t="s">
        <v>33</v>
      </c>
      <c r="B24" s="4">
        <v>441536834</v>
      </c>
      <c r="C24" s="4">
        <v>503653458</v>
      </c>
      <c r="D24" s="4">
        <v>481782283</v>
      </c>
      <c r="E24" s="4">
        <v>471550942</v>
      </c>
      <c r="F24" s="4">
        <v>596628398</v>
      </c>
      <c r="G24" s="4">
        <v>895237976</v>
      </c>
      <c r="H24" s="4">
        <v>920976728</v>
      </c>
      <c r="I24" s="4">
        <v>981283088</v>
      </c>
      <c r="J24" s="4">
        <v>814649846</v>
      </c>
      <c r="K24" s="4">
        <v>1184808253</v>
      </c>
      <c r="L24" s="4">
        <v>1260445126</v>
      </c>
      <c r="M24" s="5">
        <v>1459622794</v>
      </c>
      <c r="N24" s="4">
        <v>278775671</v>
      </c>
      <c r="O24" s="4">
        <v>300528202</v>
      </c>
      <c r="P24" s="4">
        <v>412588691</v>
      </c>
      <c r="Q24" s="4">
        <v>467730230</v>
      </c>
      <c r="R24" s="9"/>
      <c r="S24" s="9"/>
      <c r="T24" s="9"/>
      <c r="U24" s="9"/>
      <c r="V24" s="9"/>
    </row>
    <row r="25" spans="1:30" ht="16" x14ac:dyDescent="0.2">
      <c r="A25" s="3" t="s">
        <v>34</v>
      </c>
      <c r="B25" s="4">
        <v>133423434</v>
      </c>
      <c r="C25" s="4">
        <v>165365761</v>
      </c>
      <c r="D25" s="4">
        <v>161167136</v>
      </c>
      <c r="E25" s="4">
        <v>156523299</v>
      </c>
      <c r="F25" s="4">
        <v>176284961</v>
      </c>
      <c r="G25" s="4">
        <v>250470250</v>
      </c>
      <c r="H25" s="4">
        <v>18715598</v>
      </c>
      <c r="I25" s="4">
        <v>198031385</v>
      </c>
      <c r="J25" s="4">
        <v>71024702</v>
      </c>
      <c r="K25" s="4">
        <v>237699206</v>
      </c>
      <c r="L25" s="4">
        <v>255212725</v>
      </c>
      <c r="M25" s="5">
        <v>312653783</v>
      </c>
      <c r="N25" s="4">
        <v>55755330</v>
      </c>
      <c r="O25" s="4">
        <v>63228484</v>
      </c>
      <c r="P25" s="4">
        <v>90769035</v>
      </c>
      <c r="Q25" s="4">
        <v>102900934</v>
      </c>
      <c r="R25" s="9"/>
      <c r="S25" s="9"/>
      <c r="T25" s="9"/>
      <c r="U25" s="9"/>
      <c r="V25" s="9"/>
    </row>
    <row r="26" spans="1:30" ht="16" x14ac:dyDescent="0.2">
      <c r="A26" s="3" t="s">
        <v>35</v>
      </c>
      <c r="B26" s="4" t="s">
        <v>22</v>
      </c>
      <c r="C26" s="4" t="s">
        <v>22</v>
      </c>
      <c r="D26" s="4" t="s">
        <v>22</v>
      </c>
      <c r="E26" s="4" t="s">
        <v>22</v>
      </c>
      <c r="F26" s="4" t="s">
        <v>22</v>
      </c>
      <c r="G26" s="4" t="s">
        <v>22</v>
      </c>
      <c r="H26" s="4" t="s">
        <v>22</v>
      </c>
      <c r="I26" s="4" t="s">
        <v>22</v>
      </c>
      <c r="J26" s="4" t="s">
        <v>22</v>
      </c>
      <c r="K26" s="4" t="s">
        <v>22</v>
      </c>
      <c r="L26" s="4" t="s">
        <v>22</v>
      </c>
      <c r="M26" s="5" t="s">
        <v>22</v>
      </c>
      <c r="N26" s="4" t="s">
        <v>22</v>
      </c>
      <c r="O26" s="4" t="s">
        <v>22</v>
      </c>
      <c r="P26" s="4" t="s">
        <v>22</v>
      </c>
      <c r="Q26" s="4" t="s">
        <v>22</v>
      </c>
      <c r="R26" s="9"/>
      <c r="S26" s="9"/>
      <c r="T26" s="9"/>
      <c r="U26" s="9"/>
      <c r="V26" s="9"/>
    </row>
    <row r="27" spans="1:30" ht="16" x14ac:dyDescent="0.2">
      <c r="A27" s="3" t="s">
        <v>36</v>
      </c>
      <c r="B27" s="4">
        <v>308113399</v>
      </c>
      <c r="C27" s="4">
        <v>338287698</v>
      </c>
      <c r="D27" s="4">
        <v>320615147</v>
      </c>
      <c r="E27" s="4">
        <v>315027644</v>
      </c>
      <c r="F27" s="4">
        <v>420343437</v>
      </c>
      <c r="G27" s="4">
        <v>644767726</v>
      </c>
      <c r="H27" s="4">
        <v>902261130</v>
      </c>
      <c r="I27" s="4">
        <v>783251703</v>
      </c>
      <c r="J27" s="4">
        <v>743625144</v>
      </c>
      <c r="K27" s="4">
        <v>947109046</v>
      </c>
      <c r="L27" s="4">
        <v>1005232401</v>
      </c>
      <c r="M27" s="5">
        <v>1146969010</v>
      </c>
      <c r="N27" s="4">
        <v>223020341</v>
      </c>
      <c r="O27" s="4">
        <v>237299718</v>
      </c>
      <c r="P27" s="4">
        <v>321819656</v>
      </c>
      <c r="Q27" s="4">
        <v>364829296</v>
      </c>
      <c r="R27" s="9"/>
      <c r="S27" s="9"/>
      <c r="T27" s="9"/>
      <c r="U27" s="9"/>
      <c r="V27" s="9"/>
    </row>
    <row r="28" spans="1:30" ht="16" x14ac:dyDescent="0.2">
      <c r="A28" s="3" t="s">
        <v>37</v>
      </c>
      <c r="B28" s="4">
        <v>21343210</v>
      </c>
      <c r="C28" s="4">
        <v>14639491</v>
      </c>
      <c r="D28" s="4">
        <v>8817022</v>
      </c>
      <c r="E28" s="4">
        <v>4861384</v>
      </c>
      <c r="F28" s="4">
        <v>2010659</v>
      </c>
      <c r="G28" s="4">
        <v>4806399</v>
      </c>
      <c r="H28" s="4">
        <v>4471006</v>
      </c>
      <c r="I28" s="4">
        <v>6479380</v>
      </c>
      <c r="J28" s="4">
        <v>2596484</v>
      </c>
      <c r="K28" s="4">
        <v>5386159</v>
      </c>
      <c r="L28" s="4">
        <v>14297871</v>
      </c>
      <c r="M28" s="5">
        <v>13214623</v>
      </c>
      <c r="N28" s="4">
        <v>3582514</v>
      </c>
      <c r="O28" s="4">
        <v>4006829</v>
      </c>
      <c r="P28" s="4">
        <v>2985061</v>
      </c>
      <c r="Q28" s="4">
        <v>2640220</v>
      </c>
      <c r="R28" s="9"/>
      <c r="S28" s="9"/>
      <c r="T28" s="9"/>
      <c r="U28" s="9"/>
      <c r="V28" s="9"/>
    </row>
    <row r="29" spans="1:30" ht="16" x14ac:dyDescent="0.2">
      <c r="A29" s="3" t="s">
        <v>38</v>
      </c>
      <c r="B29" s="4" t="s">
        <v>22</v>
      </c>
      <c r="C29" s="4" t="s">
        <v>22</v>
      </c>
      <c r="D29" s="4" t="s">
        <v>22</v>
      </c>
      <c r="E29" s="4" t="s">
        <v>22</v>
      </c>
      <c r="F29" s="4" t="s">
        <v>22</v>
      </c>
      <c r="G29" s="4" t="s">
        <v>22</v>
      </c>
      <c r="H29" s="4" t="s">
        <v>22</v>
      </c>
      <c r="I29" s="4" t="s">
        <v>22</v>
      </c>
      <c r="J29" s="4" t="s">
        <v>22</v>
      </c>
      <c r="K29" s="4" t="s">
        <v>22</v>
      </c>
      <c r="L29" s="4" t="s">
        <v>22</v>
      </c>
      <c r="M29" s="5" t="s">
        <v>22</v>
      </c>
      <c r="N29" s="4" t="s">
        <v>22</v>
      </c>
      <c r="O29" s="4" t="s">
        <v>22</v>
      </c>
      <c r="P29" s="4" t="s">
        <v>22</v>
      </c>
      <c r="Q29" s="4" t="s">
        <v>22</v>
      </c>
      <c r="R29" s="9"/>
      <c r="S29" s="9"/>
      <c r="T29" s="9"/>
      <c r="U29" s="9"/>
      <c r="V29" s="9"/>
    </row>
    <row r="30" spans="1:30" ht="16" x14ac:dyDescent="0.2">
      <c r="A30" s="3" t="s">
        <v>39</v>
      </c>
      <c r="B30" s="4">
        <v>21343210</v>
      </c>
      <c r="C30" s="4">
        <v>14639491</v>
      </c>
      <c r="D30" s="4">
        <v>8817022</v>
      </c>
      <c r="E30" s="4">
        <v>4861384</v>
      </c>
      <c r="F30" s="4">
        <v>2010659</v>
      </c>
      <c r="G30" s="4">
        <v>4806399</v>
      </c>
      <c r="H30" s="4">
        <v>4471006</v>
      </c>
      <c r="I30" s="4">
        <v>6479380</v>
      </c>
      <c r="J30" s="4">
        <v>2596484</v>
      </c>
      <c r="K30" s="4">
        <v>5386159</v>
      </c>
      <c r="L30" s="4">
        <v>14297871</v>
      </c>
      <c r="M30" s="5">
        <v>13214623</v>
      </c>
      <c r="N30" s="4">
        <v>3582514</v>
      </c>
      <c r="O30" s="4">
        <v>4006829</v>
      </c>
      <c r="P30" s="4">
        <v>2985061</v>
      </c>
      <c r="Q30" s="4">
        <v>2640220</v>
      </c>
      <c r="R30" s="9"/>
      <c r="S30" s="9"/>
      <c r="T30" s="9"/>
      <c r="U30" s="9"/>
      <c r="V30" s="9"/>
    </row>
    <row r="31" spans="1:30" ht="16" x14ac:dyDescent="0.2">
      <c r="A31" s="3" t="s">
        <v>40</v>
      </c>
      <c r="B31" s="4">
        <v>286770189</v>
      </c>
      <c r="C31" s="4">
        <v>323648207</v>
      </c>
      <c r="D31" s="4">
        <v>311798125</v>
      </c>
      <c r="E31" s="4">
        <v>310166260</v>
      </c>
      <c r="F31" s="4">
        <v>418332778</v>
      </c>
      <c r="G31" s="4">
        <v>639961327</v>
      </c>
      <c r="H31" s="4">
        <v>897790124</v>
      </c>
      <c r="I31" s="4">
        <v>776772323</v>
      </c>
      <c r="J31" s="4">
        <v>741028660</v>
      </c>
      <c r="K31" s="4">
        <v>941722888</v>
      </c>
      <c r="L31" s="4">
        <v>990934530</v>
      </c>
      <c r="M31" s="5">
        <v>1133754387</v>
      </c>
      <c r="N31" s="4">
        <v>219437826</v>
      </c>
      <c r="O31" s="4">
        <v>233292889</v>
      </c>
      <c r="P31" s="4">
        <v>318834596</v>
      </c>
      <c r="Q31" s="4">
        <v>362189076</v>
      </c>
      <c r="R31" s="9"/>
      <c r="S31" s="9"/>
      <c r="T31" s="9"/>
      <c r="U31" s="9"/>
      <c r="V31" s="9"/>
    </row>
    <row r="32" spans="1:30" ht="16" x14ac:dyDescent="0.2">
      <c r="A32" s="3" t="s">
        <v>41</v>
      </c>
      <c r="B32" s="4">
        <v>-10671605</v>
      </c>
      <c r="C32" s="4">
        <v>-7319745</v>
      </c>
      <c r="D32" s="4">
        <v>-4408511</v>
      </c>
      <c r="E32" s="4">
        <v>-2430692</v>
      </c>
      <c r="F32" s="4">
        <v>-1005330</v>
      </c>
      <c r="G32" s="4">
        <v>-2403199</v>
      </c>
      <c r="H32" s="4">
        <v>-2235503</v>
      </c>
      <c r="I32" s="4">
        <v>-3239690</v>
      </c>
      <c r="J32" s="4">
        <v>-1298242</v>
      </c>
      <c r="K32" s="4">
        <v>-2693079</v>
      </c>
      <c r="L32" s="4">
        <v>-7148936</v>
      </c>
      <c r="M32" s="5">
        <v>-6607312</v>
      </c>
      <c r="N32" s="4">
        <v>-1791257</v>
      </c>
      <c r="O32" s="4">
        <v>-2003414</v>
      </c>
      <c r="P32" s="4">
        <v>-1492530</v>
      </c>
      <c r="Q32" s="4">
        <v>-1320110</v>
      </c>
      <c r="R32" s="9"/>
      <c r="S32" s="9"/>
      <c r="T32" s="9"/>
      <c r="U32" s="9"/>
      <c r="V32" s="9"/>
    </row>
    <row r="33" spans="1:30" ht="16" x14ac:dyDescent="0.2">
      <c r="A33" s="34" t="s">
        <v>42</v>
      </c>
      <c r="B33" s="32">
        <v>297441794</v>
      </c>
      <c r="C33" s="32">
        <v>330967952</v>
      </c>
      <c r="D33" s="32">
        <v>316206636</v>
      </c>
      <c r="E33" s="32">
        <v>312596952</v>
      </c>
      <c r="F33" s="32">
        <v>419338107</v>
      </c>
      <c r="G33" s="32">
        <v>642364527</v>
      </c>
      <c r="H33" s="32">
        <v>900025627</v>
      </c>
      <c r="I33" s="32">
        <v>780012013</v>
      </c>
      <c r="J33" s="32">
        <v>742326902</v>
      </c>
      <c r="K33" s="32">
        <v>944415967</v>
      </c>
      <c r="L33" s="32">
        <v>998083465</v>
      </c>
      <c r="M33" s="33">
        <v>1140361699</v>
      </c>
      <c r="N33" s="32">
        <v>221229083</v>
      </c>
      <c r="O33" s="32">
        <v>235296304</v>
      </c>
      <c r="P33" s="32">
        <v>320327126</v>
      </c>
      <c r="Q33" s="32">
        <v>363509186</v>
      </c>
      <c r="R33" s="9"/>
      <c r="S33" s="9"/>
      <c r="T33" s="9"/>
      <c r="U33" s="9"/>
      <c r="V33" s="9"/>
    </row>
    <row r="34" spans="1:30" ht="16" x14ac:dyDescent="0.2">
      <c r="A34" s="27" t="s">
        <v>58</v>
      </c>
      <c r="B34" s="35">
        <v>10.130000000000001</v>
      </c>
      <c r="C34" s="35">
        <v>10.31</v>
      </c>
      <c r="D34" s="35">
        <v>9.4600000000000009</v>
      </c>
      <c r="E34" s="35">
        <v>10.08</v>
      </c>
      <c r="F34" s="35">
        <v>12.84</v>
      </c>
      <c r="G34" s="35">
        <v>15.67</v>
      </c>
      <c r="H34" s="35">
        <v>22.94</v>
      </c>
      <c r="I34" s="35">
        <v>18.47</v>
      </c>
      <c r="J34" s="35">
        <v>17.57</v>
      </c>
      <c r="K34" s="35">
        <v>19.45</v>
      </c>
      <c r="L34" s="35">
        <v>18.3</v>
      </c>
      <c r="M34" s="36">
        <v>19.510000000000002</v>
      </c>
      <c r="N34" s="35">
        <v>18.059999999999999</v>
      </c>
      <c r="O34" s="35">
        <v>16.07</v>
      </c>
      <c r="P34" s="35">
        <v>20.68</v>
      </c>
      <c r="Q34" s="35">
        <v>22.61</v>
      </c>
      <c r="R34" s="9"/>
      <c r="S34" s="9"/>
      <c r="T34" s="9"/>
      <c r="U34" s="9"/>
      <c r="V34" s="9"/>
    </row>
    <row r="35" spans="1:30" ht="19" x14ac:dyDescent="0.25">
      <c r="A35" s="17" t="s">
        <v>193</v>
      </c>
      <c r="B35" s="18"/>
      <c r="C35" s="19">
        <f>(C33/B33)-1</f>
        <v>0.11271502080840734</v>
      </c>
      <c r="D35" s="19">
        <f>(D33/C33)-1</f>
        <v>-4.4600439138590686E-2</v>
      </c>
      <c r="E35" s="19">
        <f>(E33/D33)-1</f>
        <v>-1.1415585851272225E-2</v>
      </c>
      <c r="F35" s="19">
        <f t="shared" ref="F35:M35" si="4">(F33/E33)-1</f>
        <v>0.34146575747801911</v>
      </c>
      <c r="G35" s="19">
        <f t="shared" si="4"/>
        <v>0.53185345256494898</v>
      </c>
      <c r="H35" s="19">
        <f t="shared" si="4"/>
        <v>0.40111352537373213</v>
      </c>
      <c r="I35" s="19">
        <f t="shared" si="4"/>
        <v>-0.13334466308479898</v>
      </c>
      <c r="J35" s="19">
        <f t="shared" si="4"/>
        <v>-4.8313500781942409E-2</v>
      </c>
      <c r="K35" s="19">
        <f t="shared" si="4"/>
        <v>0.27223729121971108</v>
      </c>
      <c r="L35" s="19">
        <f t="shared" si="4"/>
        <v>5.6826123101749726E-2</v>
      </c>
      <c r="M35" s="19">
        <f t="shared" si="4"/>
        <v>0.14255143882180232</v>
      </c>
      <c r="N35" s="19"/>
      <c r="O35" s="19">
        <f>(O33/N33)-1</f>
        <v>6.3586671378102588E-2</v>
      </c>
      <c r="P35" s="19">
        <f>(P33/O33)-1</f>
        <v>0.36137763557901015</v>
      </c>
      <c r="Q35" s="19">
        <f>(Q33/P33)-1</f>
        <v>0.1348061294065992</v>
      </c>
      <c r="R35" s="9"/>
      <c r="S35" s="9"/>
      <c r="T35" s="9"/>
      <c r="U35" s="9"/>
      <c r="V35" s="9"/>
      <c r="W35" s="13"/>
      <c r="X35" s="13"/>
      <c r="Y35" s="13"/>
      <c r="Z35" s="13"/>
      <c r="AA35" s="14"/>
      <c r="AB35" s="14"/>
      <c r="AC35" s="14"/>
      <c r="AD35" s="14"/>
    </row>
    <row r="36" spans="1:30" ht="19" customHeight="1" x14ac:dyDescent="0.2">
      <c r="A36" s="20" t="s">
        <v>194</v>
      </c>
      <c r="B36" s="21" t="e">
        <f t="shared" ref="B36:Q36" si="5">(B16*(1-0.25))/(B126+B105+B96)</f>
        <v>#VALUE!</v>
      </c>
      <c r="C36" s="21">
        <f t="shared" si="5"/>
        <v>0.10293559811238324</v>
      </c>
      <c r="D36" s="21">
        <f t="shared" si="5"/>
        <v>0.10428561430859402</v>
      </c>
      <c r="E36" s="21">
        <f t="shared" si="5"/>
        <v>0.15239546222797543</v>
      </c>
      <c r="F36" s="21">
        <f t="shared" si="5"/>
        <v>0.21231425466455536</v>
      </c>
      <c r="G36" s="21">
        <f t="shared" si="5"/>
        <v>0.22581393047384335</v>
      </c>
      <c r="H36" s="21">
        <f t="shared" si="5"/>
        <v>0.18905108683793234</v>
      </c>
      <c r="I36" s="21">
        <f t="shared" si="5"/>
        <v>0.19267023579164336</v>
      </c>
      <c r="J36" s="21">
        <f t="shared" si="5"/>
        <v>0.1212832157113999</v>
      </c>
      <c r="K36" s="21">
        <f t="shared" si="5"/>
        <v>0.16640026794315971</v>
      </c>
      <c r="L36" s="21">
        <f t="shared" si="5"/>
        <v>0.1721500661212701</v>
      </c>
      <c r="M36" s="21">
        <f t="shared" si="5"/>
        <v>0.19361929468214412</v>
      </c>
      <c r="N36" s="21">
        <f t="shared" si="5"/>
        <v>4.3172837585993724E-2</v>
      </c>
      <c r="O36" s="21">
        <f t="shared" si="5"/>
        <v>4.1695540986057877E-2</v>
      </c>
      <c r="P36" s="21">
        <f t="shared" si="5"/>
        <v>5.3011103440141767E-2</v>
      </c>
      <c r="Q36" s="21">
        <f t="shared" si="5"/>
        <v>6.0981995265278317E-2</v>
      </c>
      <c r="R36" s="9"/>
      <c r="S36" s="9"/>
      <c r="T36" s="9"/>
      <c r="U36" s="9"/>
      <c r="V36" s="9"/>
    </row>
    <row r="37" spans="1:30" ht="16" x14ac:dyDescent="0.2">
      <c r="A37" s="3" t="s">
        <v>43</v>
      </c>
      <c r="B37" s="4" t="s">
        <v>22</v>
      </c>
      <c r="C37" s="4" t="s">
        <v>22</v>
      </c>
      <c r="D37" s="4" t="s">
        <v>22</v>
      </c>
      <c r="E37" s="4" t="s">
        <v>22</v>
      </c>
      <c r="F37" s="4" t="s">
        <v>22</v>
      </c>
      <c r="G37" s="4" t="s">
        <v>22</v>
      </c>
      <c r="H37" s="4" t="s">
        <v>22</v>
      </c>
      <c r="I37" s="4" t="s">
        <v>22</v>
      </c>
      <c r="J37" s="4" t="s">
        <v>22</v>
      </c>
      <c r="K37" s="4" t="s">
        <v>22</v>
      </c>
      <c r="L37" s="4" t="s">
        <v>22</v>
      </c>
      <c r="M37" s="5" t="s">
        <v>22</v>
      </c>
      <c r="N37" s="4" t="s">
        <v>22</v>
      </c>
      <c r="O37" s="4" t="s">
        <v>22</v>
      </c>
      <c r="P37" s="4" t="s">
        <v>22</v>
      </c>
      <c r="Q37" s="4" t="s">
        <v>22</v>
      </c>
      <c r="R37" s="9"/>
      <c r="S37" s="9"/>
      <c r="T37" s="9"/>
      <c r="U37" s="9"/>
      <c r="V37" s="9"/>
    </row>
    <row r="38" spans="1:30" ht="16" x14ac:dyDescent="0.2">
      <c r="A38" s="3" t="s">
        <v>44</v>
      </c>
      <c r="B38" s="4" t="s">
        <v>22</v>
      </c>
      <c r="C38" s="4" t="s">
        <v>22</v>
      </c>
      <c r="D38" s="4" t="s">
        <v>22</v>
      </c>
      <c r="E38" s="4" t="s">
        <v>22</v>
      </c>
      <c r="F38" s="4" t="s">
        <v>22</v>
      </c>
      <c r="G38" s="4" t="s">
        <v>22</v>
      </c>
      <c r="H38" s="4" t="s">
        <v>22</v>
      </c>
      <c r="I38" s="4" t="s">
        <v>22</v>
      </c>
      <c r="J38" s="4" t="s">
        <v>22</v>
      </c>
      <c r="K38" s="4" t="s">
        <v>22</v>
      </c>
      <c r="L38" s="4" t="s">
        <v>22</v>
      </c>
      <c r="M38" s="5" t="s">
        <v>22</v>
      </c>
      <c r="N38" s="4" t="s">
        <v>22</v>
      </c>
      <c r="O38" s="4" t="s">
        <v>22</v>
      </c>
      <c r="P38" s="4" t="s">
        <v>22</v>
      </c>
      <c r="Q38" s="4" t="s">
        <v>22</v>
      </c>
      <c r="R38" s="9"/>
      <c r="S38" s="9"/>
      <c r="T38" s="9"/>
      <c r="U38" s="9"/>
      <c r="V38" s="9"/>
    </row>
    <row r="39" spans="1:30" ht="16" x14ac:dyDescent="0.2">
      <c r="A39" s="3" t="s">
        <v>45</v>
      </c>
      <c r="B39" s="4">
        <v>297441794</v>
      </c>
      <c r="C39" s="4">
        <v>330967952</v>
      </c>
      <c r="D39" s="4">
        <v>316206636</v>
      </c>
      <c r="E39" s="4">
        <v>312596952</v>
      </c>
      <c r="F39" s="4">
        <v>419338107</v>
      </c>
      <c r="G39" s="4">
        <v>642364527</v>
      </c>
      <c r="H39" s="4">
        <v>900025627</v>
      </c>
      <c r="I39" s="4">
        <v>780012013</v>
      </c>
      <c r="J39" s="4">
        <v>742326902</v>
      </c>
      <c r="K39" s="4">
        <v>944415967</v>
      </c>
      <c r="L39" s="4">
        <v>998083465</v>
      </c>
      <c r="M39" s="5">
        <v>1140361699</v>
      </c>
      <c r="N39" s="4">
        <v>221229083</v>
      </c>
      <c r="O39" s="4">
        <v>235296304</v>
      </c>
      <c r="P39" s="4">
        <v>320327126</v>
      </c>
      <c r="Q39" s="4">
        <v>363509186</v>
      </c>
      <c r="R39" s="9"/>
      <c r="S39" s="9"/>
      <c r="T39" s="9"/>
      <c r="U39" s="9"/>
      <c r="V39" s="9"/>
    </row>
    <row r="40" spans="1:30" ht="16" x14ac:dyDescent="0.2">
      <c r="A40" s="3" t="s">
        <v>46</v>
      </c>
      <c r="B40" s="4" t="s">
        <v>22</v>
      </c>
      <c r="C40" s="4" t="s">
        <v>22</v>
      </c>
      <c r="D40" s="4" t="s">
        <v>22</v>
      </c>
      <c r="E40" s="4" t="s">
        <v>22</v>
      </c>
      <c r="F40" s="4" t="s">
        <v>22</v>
      </c>
      <c r="G40" s="4" t="s">
        <v>22</v>
      </c>
      <c r="H40" s="4" t="s">
        <v>22</v>
      </c>
      <c r="I40" s="4">
        <v>186767000</v>
      </c>
      <c r="J40" s="4">
        <v>184806000</v>
      </c>
      <c r="K40" s="4">
        <v>184446000</v>
      </c>
      <c r="L40" s="4">
        <v>182836000</v>
      </c>
      <c r="M40" s="5">
        <v>182022000</v>
      </c>
      <c r="N40" s="4">
        <v>182688000</v>
      </c>
      <c r="O40" s="4">
        <v>182140000</v>
      </c>
      <c r="P40" s="4">
        <v>181783000</v>
      </c>
      <c r="Q40" s="4">
        <v>181477000</v>
      </c>
      <c r="R40" s="9"/>
      <c r="S40" s="9"/>
      <c r="T40" s="9"/>
      <c r="U40" s="9"/>
      <c r="V40" s="9"/>
    </row>
    <row r="41" spans="1:30" ht="16" x14ac:dyDescent="0.2">
      <c r="A41" s="3" t="s">
        <v>47</v>
      </c>
      <c r="B41" s="4" t="s">
        <v>22</v>
      </c>
      <c r="C41" s="4" t="s">
        <v>22</v>
      </c>
      <c r="D41" s="4" t="s">
        <v>22</v>
      </c>
      <c r="E41" s="4" t="s">
        <v>22</v>
      </c>
      <c r="F41" s="4" t="s">
        <v>22</v>
      </c>
      <c r="G41" s="4" t="s">
        <v>22</v>
      </c>
      <c r="H41" s="4" t="s">
        <v>22</v>
      </c>
      <c r="I41" s="6">
        <v>4.18</v>
      </c>
      <c r="J41" s="6">
        <v>4.0199999999999996</v>
      </c>
      <c r="K41" s="6">
        <v>5.12</v>
      </c>
      <c r="L41" s="6">
        <v>5.46</v>
      </c>
      <c r="M41" s="7">
        <v>6.26</v>
      </c>
      <c r="N41" s="6">
        <v>1.21</v>
      </c>
      <c r="O41" s="6">
        <v>1.29</v>
      </c>
      <c r="P41" s="6">
        <v>1.76</v>
      </c>
      <c r="Q41" s="4">
        <v>2</v>
      </c>
      <c r="R41" s="9"/>
      <c r="S41" s="9"/>
      <c r="T41" s="9"/>
      <c r="U41" s="9"/>
      <c r="V41" s="9"/>
    </row>
    <row r="42" spans="1:30" ht="16" x14ac:dyDescent="0.2">
      <c r="A42" s="3" t="s">
        <v>48</v>
      </c>
      <c r="B42" s="4" t="s">
        <v>22</v>
      </c>
      <c r="C42" s="4" t="s">
        <v>22</v>
      </c>
      <c r="D42" s="4" t="s">
        <v>22</v>
      </c>
      <c r="E42" s="4" t="s">
        <v>22</v>
      </c>
      <c r="F42" s="4" t="s">
        <v>22</v>
      </c>
      <c r="G42" s="4" t="s">
        <v>22</v>
      </c>
      <c r="H42" s="4" t="s">
        <v>22</v>
      </c>
      <c r="I42" s="6">
        <v>4.1900000000000004</v>
      </c>
      <c r="J42" s="6">
        <v>4.0199999999999996</v>
      </c>
      <c r="K42" s="6">
        <v>5.13</v>
      </c>
      <c r="L42" s="6">
        <v>5.5</v>
      </c>
      <c r="M42" s="7">
        <v>6.3</v>
      </c>
      <c r="N42" s="6">
        <v>1.22</v>
      </c>
      <c r="O42" s="6">
        <v>1.3</v>
      </c>
      <c r="P42" s="6">
        <v>1.77</v>
      </c>
      <c r="Q42" s="6">
        <v>2.0099999999999998</v>
      </c>
      <c r="R42" s="9"/>
      <c r="S42" s="9"/>
      <c r="T42" s="9"/>
      <c r="U42" s="9"/>
      <c r="V42" s="9"/>
    </row>
    <row r="43" spans="1:30" ht="16" x14ac:dyDescent="0.2">
      <c r="A43" s="3" t="s">
        <v>49</v>
      </c>
      <c r="B43" s="4" t="s">
        <v>22</v>
      </c>
      <c r="C43" s="4" t="s">
        <v>22</v>
      </c>
      <c r="D43" s="4" t="s">
        <v>22</v>
      </c>
      <c r="E43" s="4" t="s">
        <v>22</v>
      </c>
      <c r="F43" s="4" t="s">
        <v>22</v>
      </c>
      <c r="G43" s="4" t="s">
        <v>22</v>
      </c>
      <c r="H43" s="4" t="s">
        <v>22</v>
      </c>
      <c r="I43" s="4">
        <v>187535000</v>
      </c>
      <c r="J43" s="4">
        <v>185379000</v>
      </c>
      <c r="K43" s="4">
        <v>184722000</v>
      </c>
      <c r="L43" s="4">
        <v>183072000</v>
      </c>
      <c r="M43" s="5">
        <v>182262000</v>
      </c>
      <c r="N43" s="4">
        <v>182944000</v>
      </c>
      <c r="O43" s="4">
        <v>182319000</v>
      </c>
      <c r="P43" s="4">
        <v>182021000</v>
      </c>
      <c r="Q43" s="4">
        <v>181764000</v>
      </c>
      <c r="R43" s="9"/>
      <c r="S43" s="9"/>
      <c r="T43" s="9"/>
      <c r="U43" s="9"/>
      <c r="V43" s="9"/>
    </row>
    <row r="44" spans="1:30" ht="16" x14ac:dyDescent="0.2">
      <c r="A44" s="3" t="s">
        <v>50</v>
      </c>
      <c r="B44" s="4" t="s">
        <v>22</v>
      </c>
      <c r="C44" s="4" t="s">
        <v>22</v>
      </c>
      <c r="D44" s="4" t="s">
        <v>22</v>
      </c>
      <c r="E44" s="4" t="s">
        <v>22</v>
      </c>
      <c r="F44" s="4" t="s">
        <v>22</v>
      </c>
      <c r="G44" s="4" t="s">
        <v>22</v>
      </c>
      <c r="H44" s="4" t="s">
        <v>22</v>
      </c>
      <c r="I44" s="6">
        <v>4.16</v>
      </c>
      <c r="J44" s="4">
        <v>4</v>
      </c>
      <c r="K44" s="6">
        <v>5.1100000000000003</v>
      </c>
      <c r="L44" s="6">
        <v>5.45</v>
      </c>
      <c r="M44" s="7">
        <v>6.26</v>
      </c>
      <c r="N44" s="6">
        <v>1.21</v>
      </c>
      <c r="O44" s="6">
        <v>1.29</v>
      </c>
      <c r="P44" s="6">
        <v>1.76</v>
      </c>
      <c r="Q44" s="4">
        <v>2</v>
      </c>
      <c r="R44" s="9"/>
      <c r="S44" s="9"/>
      <c r="T44" s="9"/>
      <c r="U44" s="9"/>
      <c r="V44" s="9"/>
    </row>
    <row r="45" spans="1:30" ht="16" x14ac:dyDescent="0.2">
      <c r="A45" s="3" t="s">
        <v>51</v>
      </c>
      <c r="B45" s="4" t="s">
        <v>22</v>
      </c>
      <c r="C45" s="4" t="s">
        <v>22</v>
      </c>
      <c r="D45" s="4" t="s">
        <v>22</v>
      </c>
      <c r="E45" s="4" t="s">
        <v>22</v>
      </c>
      <c r="F45" s="4" t="s">
        <v>22</v>
      </c>
      <c r="G45" s="4" t="s">
        <v>22</v>
      </c>
      <c r="H45" s="4" t="s">
        <v>22</v>
      </c>
      <c r="I45" s="6">
        <v>4.18</v>
      </c>
      <c r="J45" s="6">
        <v>4.01</v>
      </c>
      <c r="K45" s="6">
        <v>5.13</v>
      </c>
      <c r="L45" s="6">
        <v>5.49</v>
      </c>
      <c r="M45" s="7">
        <v>6.29</v>
      </c>
      <c r="N45" s="6">
        <v>1.22</v>
      </c>
      <c r="O45" s="6">
        <v>1.3</v>
      </c>
      <c r="P45" s="6">
        <v>1.77</v>
      </c>
      <c r="Q45" s="6">
        <v>2.0099999999999998</v>
      </c>
      <c r="R45" s="9"/>
      <c r="S45" s="9"/>
      <c r="T45" s="9"/>
      <c r="U45" s="9"/>
      <c r="V45" s="9"/>
    </row>
    <row r="46" spans="1:30" ht="16" x14ac:dyDescent="0.2">
      <c r="A46" s="3" t="s">
        <v>52</v>
      </c>
      <c r="B46" s="4">
        <v>777997880</v>
      </c>
      <c r="C46" s="4">
        <v>868338975</v>
      </c>
      <c r="D46" s="4">
        <v>852340394</v>
      </c>
      <c r="E46" s="4">
        <v>792974629</v>
      </c>
      <c r="F46" s="4">
        <v>908828448</v>
      </c>
      <c r="G46" s="4">
        <v>1248334320</v>
      </c>
      <c r="H46" s="4">
        <v>1279805339</v>
      </c>
      <c r="I46" s="4">
        <v>1424635245</v>
      </c>
      <c r="J46" s="4">
        <v>1412545810</v>
      </c>
      <c r="K46" s="4">
        <v>1739465502</v>
      </c>
      <c r="L46" s="4">
        <v>1914566324</v>
      </c>
      <c r="M46" s="5">
        <v>2171153275</v>
      </c>
      <c r="N46" s="4">
        <v>433095222</v>
      </c>
      <c r="O46" s="4">
        <v>505141873</v>
      </c>
      <c r="P46" s="4">
        <v>587098754</v>
      </c>
      <c r="Q46" s="4">
        <v>645817426</v>
      </c>
      <c r="R46" s="9"/>
      <c r="S46" s="9"/>
      <c r="T46" s="9"/>
      <c r="U46" s="9"/>
      <c r="V46" s="9"/>
    </row>
    <row r="47" spans="1:30" ht="16" x14ac:dyDescent="0.2">
      <c r="A47" s="3" t="s">
        <v>53</v>
      </c>
      <c r="B47" s="6">
        <v>26.5</v>
      </c>
      <c r="C47" s="6">
        <v>27.05</v>
      </c>
      <c r="D47" s="6">
        <v>25.5</v>
      </c>
      <c r="E47" s="6">
        <v>25.58</v>
      </c>
      <c r="F47" s="6">
        <v>27.83</v>
      </c>
      <c r="G47" s="6">
        <v>30.45</v>
      </c>
      <c r="H47" s="6">
        <v>32.619999999999997</v>
      </c>
      <c r="I47" s="6">
        <v>33.74</v>
      </c>
      <c r="J47" s="6">
        <v>33.43</v>
      </c>
      <c r="K47" s="6">
        <v>35.83</v>
      </c>
      <c r="L47" s="6">
        <v>35.11</v>
      </c>
      <c r="M47" s="7">
        <v>37.14</v>
      </c>
      <c r="N47" s="6">
        <v>34.770000000000003</v>
      </c>
      <c r="O47" s="6">
        <v>35.11</v>
      </c>
      <c r="P47" s="6">
        <v>35.700000000000003</v>
      </c>
      <c r="Q47" s="6">
        <v>37.14</v>
      </c>
      <c r="R47" s="9"/>
      <c r="S47" s="9"/>
      <c r="T47" s="9"/>
      <c r="U47" s="9"/>
      <c r="V47" s="9"/>
    </row>
    <row r="48" spans="1:30" ht="16" x14ac:dyDescent="0.2">
      <c r="A48" s="3" t="s">
        <v>54</v>
      </c>
      <c r="B48" s="4">
        <v>464540101</v>
      </c>
      <c r="C48" s="4">
        <v>496853312</v>
      </c>
      <c r="D48" s="4">
        <v>502729970</v>
      </c>
      <c r="E48" s="4">
        <v>494561056</v>
      </c>
      <c r="F48" s="4">
        <v>648329259</v>
      </c>
      <c r="G48" s="4">
        <v>935659239</v>
      </c>
      <c r="H48" s="4">
        <v>948611398</v>
      </c>
      <c r="I48" s="4">
        <v>1030103761</v>
      </c>
      <c r="J48" s="4">
        <v>891494042</v>
      </c>
      <c r="K48" s="4">
        <v>1221097184</v>
      </c>
      <c r="L48" s="4">
        <v>1329996351</v>
      </c>
      <c r="M48" s="5">
        <v>1524668418</v>
      </c>
      <c r="N48" s="4">
        <v>299814124</v>
      </c>
      <c r="O48" s="4">
        <v>322131258</v>
      </c>
      <c r="P48" s="4">
        <v>422516131</v>
      </c>
      <c r="Q48" s="4">
        <v>480206905</v>
      </c>
      <c r="R48" s="9"/>
      <c r="S48" s="9"/>
      <c r="T48" s="9"/>
      <c r="U48" s="9"/>
      <c r="V48" s="9"/>
    </row>
    <row r="49" spans="1:22" ht="16" x14ac:dyDescent="0.2">
      <c r="A49" s="3" t="s">
        <v>55</v>
      </c>
      <c r="B49" s="4">
        <v>464540101</v>
      </c>
      <c r="C49" s="4">
        <v>496853312</v>
      </c>
      <c r="D49" s="4">
        <v>502729970</v>
      </c>
      <c r="E49" s="4">
        <v>494561056</v>
      </c>
      <c r="F49" s="4">
        <v>648329259</v>
      </c>
      <c r="G49" s="4">
        <v>935659239</v>
      </c>
      <c r="H49" s="4">
        <v>948611398</v>
      </c>
      <c r="I49" s="4">
        <v>1030103761</v>
      </c>
      <c r="J49" s="4">
        <v>891494042</v>
      </c>
      <c r="K49" s="4">
        <v>1221097184</v>
      </c>
      <c r="L49" s="4">
        <v>1329996351</v>
      </c>
      <c r="M49" s="5">
        <v>1524668418</v>
      </c>
      <c r="N49" s="4">
        <v>299814124</v>
      </c>
      <c r="O49" s="4">
        <v>322131258</v>
      </c>
      <c r="P49" s="4">
        <v>422516131</v>
      </c>
      <c r="Q49" s="4">
        <v>480206905</v>
      </c>
      <c r="R49" s="9"/>
      <c r="S49" s="9"/>
      <c r="T49" s="9"/>
      <c r="U49" s="9"/>
      <c r="V49" s="9"/>
    </row>
    <row r="50" spans="1:22" ht="16" x14ac:dyDescent="0.2">
      <c r="A50" s="3" t="s">
        <v>59</v>
      </c>
      <c r="B50" s="4" t="s">
        <v>22</v>
      </c>
      <c r="C50" s="4" t="s">
        <v>22</v>
      </c>
      <c r="D50" s="4" t="s">
        <v>22</v>
      </c>
      <c r="E50" s="4" t="s">
        <v>22</v>
      </c>
      <c r="F50" s="4" t="s">
        <v>22</v>
      </c>
      <c r="G50" s="4" t="s">
        <v>22</v>
      </c>
      <c r="H50" s="4" t="s">
        <v>22</v>
      </c>
      <c r="I50" s="4">
        <v>985385</v>
      </c>
      <c r="J50" s="4">
        <v>927445</v>
      </c>
      <c r="K50" s="4">
        <v>1053407</v>
      </c>
      <c r="L50" s="4">
        <v>1108547</v>
      </c>
      <c r="M50" s="5">
        <v>1188332</v>
      </c>
      <c r="N50" s="4">
        <v>265718</v>
      </c>
      <c r="O50" s="4">
        <v>297621</v>
      </c>
      <c r="P50" s="4">
        <v>314881</v>
      </c>
      <c r="Q50" s="4">
        <v>326858</v>
      </c>
      <c r="R50" s="9"/>
      <c r="S50" s="9"/>
      <c r="T50" s="9"/>
      <c r="U50" s="9"/>
      <c r="V50" s="9"/>
    </row>
    <row r="51" spans="1:22" ht="16" x14ac:dyDescent="0.2">
      <c r="A51" s="3" t="s">
        <v>60</v>
      </c>
      <c r="B51" s="4" t="s">
        <v>22</v>
      </c>
      <c r="C51" s="4" t="s">
        <v>22</v>
      </c>
      <c r="D51" s="4" t="s">
        <v>22</v>
      </c>
      <c r="E51" s="4" t="s">
        <v>22</v>
      </c>
      <c r="F51" s="4" t="s">
        <v>22</v>
      </c>
      <c r="G51" s="4" t="s">
        <v>22</v>
      </c>
      <c r="H51" s="4" t="s">
        <v>22</v>
      </c>
      <c r="I51" s="6">
        <v>1.1599999999999999</v>
      </c>
      <c r="J51" s="6">
        <v>1.38</v>
      </c>
      <c r="K51" s="6">
        <v>0.99</v>
      </c>
      <c r="L51" s="6">
        <v>1.46</v>
      </c>
      <c r="M51" s="7">
        <v>0.1</v>
      </c>
      <c r="N51" s="6">
        <v>0.09</v>
      </c>
      <c r="O51" s="6">
        <v>0.01</v>
      </c>
      <c r="P51" s="4" t="s">
        <v>22</v>
      </c>
      <c r="Q51" s="4" t="s">
        <v>22</v>
      </c>
      <c r="R51" s="9"/>
      <c r="S51" s="9"/>
      <c r="T51" s="9"/>
      <c r="U51" s="9"/>
      <c r="V51" s="9"/>
    </row>
    <row r="52" spans="1:22" ht="16" x14ac:dyDescent="0.2">
      <c r="A52" s="3" t="s">
        <v>61</v>
      </c>
      <c r="B52" s="4">
        <v>313457779</v>
      </c>
      <c r="C52" s="4">
        <v>371485664</v>
      </c>
      <c r="D52" s="4">
        <v>349610424</v>
      </c>
      <c r="E52" s="4">
        <v>298413572</v>
      </c>
      <c r="F52" s="4">
        <v>260499190</v>
      </c>
      <c r="G52" s="4">
        <v>312675081</v>
      </c>
      <c r="H52" s="4">
        <v>331193942</v>
      </c>
      <c r="I52" s="4">
        <v>394531484</v>
      </c>
      <c r="J52" s="4">
        <v>521051768</v>
      </c>
      <c r="K52" s="4">
        <v>518368318</v>
      </c>
      <c r="L52" s="4">
        <v>584569973</v>
      </c>
      <c r="M52" s="5">
        <v>646484857</v>
      </c>
      <c r="N52" s="4">
        <v>133281099</v>
      </c>
      <c r="O52" s="4">
        <v>183010614</v>
      </c>
      <c r="P52" s="4">
        <v>164582623</v>
      </c>
      <c r="Q52" s="4">
        <v>165610521</v>
      </c>
      <c r="R52" s="9"/>
      <c r="S52" s="9"/>
      <c r="T52" s="9"/>
      <c r="U52" s="9"/>
      <c r="V52" s="9"/>
    </row>
    <row r="53" spans="1:22" x14ac:dyDescent="0.2">
      <c r="R53" s="9"/>
      <c r="S53" s="9"/>
      <c r="T53" s="9"/>
      <c r="U53" s="9"/>
      <c r="V53" s="9"/>
    </row>
    <row r="54" spans="1:22"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9"/>
      <c r="S54" s="9"/>
      <c r="T54" s="9"/>
      <c r="U54" s="9"/>
      <c r="V54" s="9"/>
    </row>
    <row r="55" spans="1:22" ht="16" x14ac:dyDescent="0.2">
      <c r="A55" s="3" t="s">
        <v>62</v>
      </c>
      <c r="B55" s="4" t="s">
        <v>22</v>
      </c>
      <c r="C55" s="4">
        <v>3050047816</v>
      </c>
      <c r="D55" s="4">
        <v>3441463619</v>
      </c>
      <c r="E55" s="4">
        <v>2193729720</v>
      </c>
      <c r="F55" s="4">
        <v>1984845518</v>
      </c>
      <c r="G55" s="4">
        <v>2496876205</v>
      </c>
      <c r="H55" s="4">
        <v>2841492798</v>
      </c>
      <c r="I55" s="4">
        <v>2960786453</v>
      </c>
      <c r="J55" s="4">
        <v>3756575908</v>
      </c>
      <c r="K55" s="4">
        <v>3823875927</v>
      </c>
      <c r="L55" s="4">
        <v>4229978184</v>
      </c>
      <c r="M55" s="5">
        <v>4419624473</v>
      </c>
      <c r="N55" s="4">
        <v>3874652967</v>
      </c>
      <c r="O55" s="4">
        <v>4229978184</v>
      </c>
      <c r="P55" s="4">
        <v>4541262312</v>
      </c>
      <c r="Q55" s="4">
        <v>4419624473</v>
      </c>
      <c r="R55" s="9"/>
      <c r="S55" s="9"/>
      <c r="T55" s="9"/>
      <c r="U55" s="9"/>
      <c r="V55" s="9"/>
    </row>
    <row r="56" spans="1:22" ht="16" x14ac:dyDescent="0.2">
      <c r="A56" s="3" t="s">
        <v>63</v>
      </c>
      <c r="B56" s="4" t="s">
        <v>22</v>
      </c>
      <c r="C56" s="4">
        <v>156410241</v>
      </c>
      <c r="D56" s="4">
        <v>162449524</v>
      </c>
      <c r="E56" s="4">
        <v>207856728</v>
      </c>
      <c r="F56" s="4">
        <v>487597461</v>
      </c>
      <c r="G56" s="4">
        <v>781913266</v>
      </c>
      <c r="H56" s="4">
        <v>914216310</v>
      </c>
      <c r="I56" s="4">
        <v>1008823817</v>
      </c>
      <c r="J56" s="4">
        <v>1665674890</v>
      </c>
      <c r="K56" s="4">
        <v>1530224948</v>
      </c>
      <c r="L56" s="4">
        <v>1493965968</v>
      </c>
      <c r="M56" s="5">
        <v>1215291039</v>
      </c>
      <c r="N56" s="4">
        <v>1344459056</v>
      </c>
      <c r="O56" s="4">
        <v>1493965968</v>
      </c>
      <c r="P56" s="4">
        <v>1565828994</v>
      </c>
      <c r="Q56" s="4">
        <v>1215291039</v>
      </c>
      <c r="R56" s="9"/>
      <c r="S56" s="9"/>
      <c r="T56" s="9"/>
      <c r="U56" s="9"/>
      <c r="V56" s="9"/>
    </row>
    <row r="57" spans="1:22" ht="16" x14ac:dyDescent="0.2">
      <c r="A57" s="3" t="s">
        <v>64</v>
      </c>
      <c r="B57" s="4" t="s">
        <v>22</v>
      </c>
      <c r="C57" s="4">
        <v>156410241</v>
      </c>
      <c r="D57" s="4">
        <v>162449524</v>
      </c>
      <c r="E57" s="4">
        <v>198488030</v>
      </c>
      <c r="F57" s="4">
        <v>481405641</v>
      </c>
      <c r="G57" s="4">
        <v>777117665</v>
      </c>
      <c r="H57" s="4">
        <v>910332568</v>
      </c>
      <c r="I57" s="4">
        <v>1006597511</v>
      </c>
      <c r="J57" s="4">
        <v>1663906448</v>
      </c>
      <c r="K57" s="4">
        <v>1528025240</v>
      </c>
      <c r="L57" s="4">
        <v>1486401795</v>
      </c>
      <c r="M57" s="5">
        <v>1211491087</v>
      </c>
      <c r="N57" s="4">
        <v>1335422419</v>
      </c>
      <c r="O57" s="4">
        <v>1486401795</v>
      </c>
      <c r="P57" s="4">
        <v>1562048351</v>
      </c>
      <c r="Q57" s="4">
        <v>1211491087</v>
      </c>
      <c r="R57" s="9"/>
      <c r="S57" s="9"/>
      <c r="T57" s="9"/>
      <c r="U57" s="9"/>
      <c r="V57" s="9"/>
    </row>
    <row r="58" spans="1:22" ht="16" x14ac:dyDescent="0.2">
      <c r="A58" s="3" t="s">
        <v>65</v>
      </c>
      <c r="B58" s="4" t="s">
        <v>22</v>
      </c>
      <c r="C58" s="4" t="s">
        <v>22</v>
      </c>
      <c r="D58" s="4" t="s">
        <v>22</v>
      </c>
      <c r="E58" s="4">
        <v>9368698</v>
      </c>
      <c r="F58" s="4">
        <v>6191821</v>
      </c>
      <c r="G58" s="4">
        <v>4795601</v>
      </c>
      <c r="H58" s="4">
        <v>3883742</v>
      </c>
      <c r="I58" s="4">
        <v>2226306</v>
      </c>
      <c r="J58" s="4">
        <v>1768442</v>
      </c>
      <c r="K58" s="4">
        <v>2199708</v>
      </c>
      <c r="L58" s="4">
        <v>7564173</v>
      </c>
      <c r="M58" s="5">
        <v>3799953</v>
      </c>
      <c r="N58" s="4">
        <v>9036638</v>
      </c>
      <c r="O58" s="4">
        <v>7564173</v>
      </c>
      <c r="P58" s="4">
        <v>3780643</v>
      </c>
      <c r="Q58" s="4">
        <v>3799953</v>
      </c>
      <c r="R58" s="9"/>
      <c r="S58" s="9"/>
      <c r="T58" s="9"/>
      <c r="U58" s="9"/>
      <c r="V58" s="9"/>
    </row>
    <row r="59" spans="1:22" ht="16" x14ac:dyDescent="0.2">
      <c r="A59" s="3" t="s">
        <v>66</v>
      </c>
      <c r="B59" s="4" t="s">
        <v>22</v>
      </c>
      <c r="C59" s="4">
        <v>1511745272</v>
      </c>
      <c r="D59" s="4">
        <v>1751875086</v>
      </c>
      <c r="E59" s="4">
        <v>1491202239</v>
      </c>
      <c r="F59" s="4">
        <v>1111385531</v>
      </c>
      <c r="G59" s="4">
        <v>1193715824</v>
      </c>
      <c r="H59" s="4">
        <v>1429001358</v>
      </c>
      <c r="I59" s="4">
        <v>1421073827</v>
      </c>
      <c r="J59" s="4">
        <v>1426386803</v>
      </c>
      <c r="K59" s="4">
        <v>1596694784</v>
      </c>
      <c r="L59" s="4">
        <v>1849651205</v>
      </c>
      <c r="M59" s="5">
        <v>1916902204</v>
      </c>
      <c r="N59" s="4">
        <v>1709934319</v>
      </c>
      <c r="O59" s="4">
        <v>1849651205</v>
      </c>
      <c r="P59" s="4">
        <v>1846465871</v>
      </c>
      <c r="Q59" s="4">
        <v>1916902204</v>
      </c>
      <c r="R59" s="9"/>
      <c r="S59" s="9"/>
      <c r="T59" s="9"/>
      <c r="U59" s="9"/>
      <c r="V59" s="9"/>
    </row>
    <row r="60" spans="1:22" ht="16" x14ac:dyDescent="0.2">
      <c r="A60" s="3" t="s">
        <v>67</v>
      </c>
      <c r="B60" s="4" t="s">
        <v>22</v>
      </c>
      <c r="C60" s="4">
        <v>283064515</v>
      </c>
      <c r="D60" s="4">
        <v>222170092</v>
      </c>
      <c r="E60" s="4">
        <v>171783003</v>
      </c>
      <c r="F60" s="4">
        <v>256566206</v>
      </c>
      <c r="G60" s="4">
        <v>287244120</v>
      </c>
      <c r="H60" s="4">
        <v>242474642</v>
      </c>
      <c r="I60" s="4">
        <v>259443131</v>
      </c>
      <c r="J60" s="4">
        <v>225036738</v>
      </c>
      <c r="K60" s="4">
        <v>210308009</v>
      </c>
      <c r="L60" s="4">
        <v>248729454</v>
      </c>
      <c r="M60" s="5">
        <v>341605179</v>
      </c>
      <c r="N60" s="4">
        <v>239164193</v>
      </c>
      <c r="O60" s="4">
        <v>248729454</v>
      </c>
      <c r="P60" s="4">
        <v>309436099</v>
      </c>
      <c r="Q60" s="4">
        <v>341605179</v>
      </c>
      <c r="R60" s="9"/>
      <c r="S60" s="9"/>
      <c r="T60" s="9"/>
      <c r="U60" s="9"/>
      <c r="V60" s="9"/>
    </row>
    <row r="61" spans="1:22" ht="16" x14ac:dyDescent="0.2">
      <c r="A61" s="3" t="s">
        <v>68</v>
      </c>
      <c r="B61" s="4" t="s">
        <v>22</v>
      </c>
      <c r="C61" s="4" t="s">
        <v>22</v>
      </c>
      <c r="D61" s="4" t="s">
        <v>22</v>
      </c>
      <c r="E61" s="4" t="s">
        <v>22</v>
      </c>
      <c r="F61" s="4" t="s">
        <v>22</v>
      </c>
      <c r="G61" s="4" t="s">
        <v>22</v>
      </c>
      <c r="H61" s="4" t="s">
        <v>22</v>
      </c>
      <c r="I61" s="4" t="s">
        <v>22</v>
      </c>
      <c r="J61" s="4" t="s">
        <v>22</v>
      </c>
      <c r="K61" s="4" t="s">
        <v>22</v>
      </c>
      <c r="L61" s="4" t="s">
        <v>22</v>
      </c>
      <c r="M61" s="5" t="s">
        <v>22</v>
      </c>
      <c r="N61" s="4" t="s">
        <v>22</v>
      </c>
      <c r="O61" s="4" t="s">
        <v>22</v>
      </c>
      <c r="P61" s="4" t="s">
        <v>22</v>
      </c>
      <c r="Q61" s="4" t="s">
        <v>22</v>
      </c>
      <c r="R61" s="9"/>
      <c r="S61" s="9"/>
      <c r="T61" s="9"/>
      <c r="U61" s="9"/>
      <c r="V61" s="9"/>
    </row>
    <row r="62" spans="1:22" ht="16" x14ac:dyDescent="0.2">
      <c r="A62" s="3" t="s">
        <v>69</v>
      </c>
      <c r="B62" s="4" t="s">
        <v>22</v>
      </c>
      <c r="C62" s="4">
        <v>1185955438</v>
      </c>
      <c r="D62" s="4">
        <v>1481334771</v>
      </c>
      <c r="E62" s="4">
        <v>1274891309</v>
      </c>
      <c r="F62" s="4">
        <v>831160429</v>
      </c>
      <c r="G62" s="4">
        <v>879389818</v>
      </c>
      <c r="H62" s="4">
        <v>1007634868</v>
      </c>
      <c r="I62" s="4">
        <v>1083388256</v>
      </c>
      <c r="J62" s="4">
        <v>1147542029</v>
      </c>
      <c r="K62" s="4">
        <v>1300462880</v>
      </c>
      <c r="L62" s="4">
        <v>1498276733</v>
      </c>
      <c r="M62" s="5">
        <v>1558203237</v>
      </c>
      <c r="N62" s="4">
        <v>1453193660</v>
      </c>
      <c r="O62" s="4">
        <v>1498276733</v>
      </c>
      <c r="P62" s="4">
        <v>1516615600</v>
      </c>
      <c r="Q62" s="4">
        <v>1558203237</v>
      </c>
      <c r="R62" s="9"/>
      <c r="S62" s="9"/>
      <c r="T62" s="9"/>
      <c r="U62" s="9"/>
      <c r="V62" s="9"/>
    </row>
    <row r="63" spans="1:22" ht="16" x14ac:dyDescent="0.2">
      <c r="A63" s="3" t="s">
        <v>70</v>
      </c>
      <c r="B63" s="4" t="s">
        <v>22</v>
      </c>
      <c r="C63" s="4">
        <v>42725319</v>
      </c>
      <c r="D63" s="4">
        <v>48370224</v>
      </c>
      <c r="E63" s="4">
        <v>44527927</v>
      </c>
      <c r="F63" s="4">
        <v>23658896</v>
      </c>
      <c r="G63" s="4">
        <v>27081886</v>
      </c>
      <c r="H63" s="4">
        <v>178891847</v>
      </c>
      <c r="I63" s="4">
        <v>78242440</v>
      </c>
      <c r="J63" s="4">
        <v>53808035</v>
      </c>
      <c r="K63" s="4">
        <v>85923895</v>
      </c>
      <c r="L63" s="4">
        <v>102645019</v>
      </c>
      <c r="M63" s="5">
        <v>17093787</v>
      </c>
      <c r="N63" s="4">
        <v>17576466</v>
      </c>
      <c r="O63" s="4">
        <v>102645019</v>
      </c>
      <c r="P63" s="4">
        <v>20414172</v>
      </c>
      <c r="Q63" s="4">
        <v>17093787</v>
      </c>
      <c r="R63" s="9"/>
      <c r="S63" s="9"/>
      <c r="T63" s="9"/>
      <c r="U63" s="9"/>
      <c r="V63" s="9"/>
    </row>
    <row r="64" spans="1:22" ht="16" x14ac:dyDescent="0.2">
      <c r="A64" s="3" t="s">
        <v>71</v>
      </c>
      <c r="B64" s="4" t="s">
        <v>22</v>
      </c>
      <c r="C64" s="4">
        <v>326462013</v>
      </c>
      <c r="D64" s="4">
        <v>358106849</v>
      </c>
      <c r="E64" s="4">
        <v>320873034</v>
      </c>
      <c r="F64" s="4">
        <v>340716287</v>
      </c>
      <c r="G64" s="4">
        <v>472439251</v>
      </c>
      <c r="H64" s="4">
        <v>448550388</v>
      </c>
      <c r="I64" s="4">
        <v>470877192</v>
      </c>
      <c r="J64" s="4">
        <v>562551542</v>
      </c>
      <c r="K64" s="4">
        <v>614525687</v>
      </c>
      <c r="L64" s="4">
        <v>722023245</v>
      </c>
      <c r="M64" s="5">
        <v>980550397</v>
      </c>
      <c r="N64" s="4">
        <v>634175602</v>
      </c>
      <c r="O64" s="4">
        <v>722023245</v>
      </c>
      <c r="P64" s="4">
        <v>827705037</v>
      </c>
      <c r="Q64" s="4">
        <v>980550397</v>
      </c>
      <c r="R64" s="9"/>
      <c r="S64" s="9"/>
      <c r="T64" s="9"/>
      <c r="U64" s="9"/>
      <c r="V64" s="9"/>
    </row>
    <row r="65" spans="1:22" ht="16" x14ac:dyDescent="0.2">
      <c r="A65" s="3" t="s">
        <v>72</v>
      </c>
      <c r="B65" s="4" t="s">
        <v>22</v>
      </c>
      <c r="C65" s="4">
        <v>107145950</v>
      </c>
      <c r="D65" s="4">
        <v>110134143</v>
      </c>
      <c r="E65" s="4">
        <v>82339412</v>
      </c>
      <c r="F65" s="4">
        <v>100526648</v>
      </c>
      <c r="G65" s="4">
        <v>119050156</v>
      </c>
      <c r="H65" s="4">
        <v>84938787</v>
      </c>
      <c r="I65" s="4">
        <v>95458759</v>
      </c>
      <c r="J65" s="4">
        <v>118343970</v>
      </c>
      <c r="K65" s="4">
        <v>112977463</v>
      </c>
      <c r="L65" s="4">
        <v>152428580</v>
      </c>
      <c r="M65" s="5">
        <v>193594670</v>
      </c>
      <c r="N65" s="4">
        <v>112719857</v>
      </c>
      <c r="O65" s="4">
        <v>152428580</v>
      </c>
      <c r="P65" s="4">
        <v>164442800</v>
      </c>
      <c r="Q65" s="4">
        <v>193594670</v>
      </c>
      <c r="R65" s="9"/>
      <c r="S65" s="9"/>
      <c r="T65" s="9"/>
      <c r="U65" s="9"/>
      <c r="V65" s="9"/>
    </row>
    <row r="66" spans="1:22" ht="16" x14ac:dyDescent="0.2">
      <c r="A66" s="3" t="s">
        <v>73</v>
      </c>
      <c r="B66" s="4" t="s">
        <v>22</v>
      </c>
      <c r="C66" s="4">
        <v>80107567</v>
      </c>
      <c r="D66" s="4">
        <v>72310956</v>
      </c>
      <c r="E66" s="4">
        <v>73658215</v>
      </c>
      <c r="F66" s="4">
        <v>76211553</v>
      </c>
      <c r="G66" s="4">
        <v>105196065</v>
      </c>
      <c r="H66" s="4">
        <v>97008668</v>
      </c>
      <c r="I66" s="4">
        <v>102144404</v>
      </c>
      <c r="J66" s="4">
        <v>115558185</v>
      </c>
      <c r="K66" s="4">
        <v>137781303</v>
      </c>
      <c r="L66" s="4">
        <v>155670216</v>
      </c>
      <c r="M66" s="5">
        <v>231554923</v>
      </c>
      <c r="N66" s="4">
        <v>125367426</v>
      </c>
      <c r="O66" s="4">
        <v>155670216</v>
      </c>
      <c r="P66" s="4">
        <v>187406305</v>
      </c>
      <c r="Q66" s="4">
        <v>231554923</v>
      </c>
      <c r="R66" s="9"/>
      <c r="S66" s="9"/>
      <c r="T66" s="9"/>
      <c r="U66" s="9"/>
      <c r="V66" s="9"/>
    </row>
    <row r="67" spans="1:22" ht="16" x14ac:dyDescent="0.2">
      <c r="A67" s="3" t="s">
        <v>74</v>
      </c>
      <c r="B67" s="4" t="s">
        <v>22</v>
      </c>
      <c r="C67" s="4">
        <v>139208496</v>
      </c>
      <c r="D67" s="4">
        <v>175661750</v>
      </c>
      <c r="E67" s="4">
        <v>164875407</v>
      </c>
      <c r="F67" s="4">
        <v>163978087</v>
      </c>
      <c r="G67" s="4">
        <v>248193030</v>
      </c>
      <c r="H67" s="4">
        <v>266602933</v>
      </c>
      <c r="I67" s="4">
        <v>273274029</v>
      </c>
      <c r="J67" s="4">
        <v>328649387</v>
      </c>
      <c r="K67" s="4">
        <v>363766922</v>
      </c>
      <c r="L67" s="4">
        <v>413924449</v>
      </c>
      <c r="M67" s="5">
        <v>555400805</v>
      </c>
      <c r="N67" s="4">
        <v>396088319</v>
      </c>
      <c r="O67" s="4">
        <v>413924449</v>
      </c>
      <c r="P67" s="4">
        <v>475855933</v>
      </c>
      <c r="Q67" s="4">
        <v>555400805</v>
      </c>
      <c r="R67" s="9"/>
      <c r="S67" s="9"/>
      <c r="T67" s="9"/>
      <c r="U67" s="9"/>
      <c r="V67" s="9"/>
    </row>
    <row r="68" spans="1:22" ht="16" x14ac:dyDescent="0.2">
      <c r="A68" s="3" t="s">
        <v>75</v>
      </c>
      <c r="B68" s="4" t="s">
        <v>22</v>
      </c>
      <c r="C68" s="4" t="s">
        <v>22</v>
      </c>
      <c r="D68" s="4" t="s">
        <v>22</v>
      </c>
      <c r="E68" s="4" t="s">
        <v>22</v>
      </c>
      <c r="F68" s="4" t="s">
        <v>22</v>
      </c>
      <c r="G68" s="4" t="s">
        <v>22</v>
      </c>
      <c r="H68" s="4" t="s">
        <v>22</v>
      </c>
      <c r="I68" s="4" t="s">
        <v>22</v>
      </c>
      <c r="J68" s="4" t="s">
        <v>22</v>
      </c>
      <c r="K68" s="4" t="s">
        <v>22</v>
      </c>
      <c r="L68" s="4" t="s">
        <v>22</v>
      </c>
      <c r="M68" s="5" t="s">
        <v>22</v>
      </c>
      <c r="N68" s="4" t="s">
        <v>22</v>
      </c>
      <c r="O68" s="4" t="s">
        <v>22</v>
      </c>
      <c r="P68" s="4" t="s">
        <v>22</v>
      </c>
      <c r="Q68" s="4" t="s">
        <v>22</v>
      </c>
      <c r="R68" s="9"/>
      <c r="S68" s="9"/>
      <c r="T68" s="9"/>
      <c r="U68" s="9"/>
      <c r="V68" s="9"/>
    </row>
    <row r="69" spans="1:22" ht="16" x14ac:dyDescent="0.2">
      <c r="A69" s="3" t="s">
        <v>76</v>
      </c>
      <c r="B69" s="4" t="s">
        <v>22</v>
      </c>
      <c r="C69" s="4" t="s">
        <v>22</v>
      </c>
      <c r="D69" s="4" t="s">
        <v>22</v>
      </c>
      <c r="E69" s="4" t="s">
        <v>22</v>
      </c>
      <c r="F69" s="4" t="s">
        <v>22</v>
      </c>
      <c r="G69" s="4" t="s">
        <v>22</v>
      </c>
      <c r="H69" s="4">
        <v>6</v>
      </c>
      <c r="I69" s="4" t="s">
        <v>22</v>
      </c>
      <c r="J69" s="4" t="s">
        <v>22</v>
      </c>
      <c r="K69" s="4" t="s">
        <v>22</v>
      </c>
      <c r="L69" s="4" t="s">
        <v>22</v>
      </c>
      <c r="M69" s="5" t="s">
        <v>22</v>
      </c>
      <c r="N69" s="4">
        <v>1</v>
      </c>
      <c r="O69" s="4" t="s">
        <v>22</v>
      </c>
      <c r="P69" s="4" t="s">
        <v>22</v>
      </c>
      <c r="Q69" s="4" t="s">
        <v>22</v>
      </c>
      <c r="R69" s="9"/>
      <c r="S69" s="9"/>
      <c r="T69" s="9"/>
      <c r="U69" s="9"/>
      <c r="V69" s="9"/>
    </row>
    <row r="70" spans="1:22" ht="16" x14ac:dyDescent="0.2">
      <c r="A70" s="3" t="s">
        <v>77</v>
      </c>
      <c r="B70" s="4" t="s">
        <v>22</v>
      </c>
      <c r="C70" s="4">
        <v>1055430290</v>
      </c>
      <c r="D70" s="4">
        <v>1169032160</v>
      </c>
      <c r="E70" s="4">
        <v>173797719</v>
      </c>
      <c r="F70" s="4">
        <v>45146238</v>
      </c>
      <c r="G70" s="4">
        <v>48807864</v>
      </c>
      <c r="H70" s="4">
        <v>49724742</v>
      </c>
      <c r="I70" s="4">
        <v>60011617</v>
      </c>
      <c r="J70" s="4">
        <v>101962673</v>
      </c>
      <c r="K70" s="4">
        <v>82430508</v>
      </c>
      <c r="L70" s="4">
        <v>164337765</v>
      </c>
      <c r="M70" s="5">
        <v>306880833</v>
      </c>
      <c r="N70" s="4">
        <v>186083990</v>
      </c>
      <c r="O70" s="4">
        <v>164337765</v>
      </c>
      <c r="P70" s="4">
        <v>301262409</v>
      </c>
      <c r="Q70" s="4">
        <v>306880833</v>
      </c>
      <c r="R70" s="9"/>
      <c r="S70" s="9"/>
      <c r="T70" s="9"/>
      <c r="U70" s="9"/>
      <c r="V70" s="9"/>
    </row>
    <row r="71" spans="1:22" ht="16" x14ac:dyDescent="0.2">
      <c r="A71" s="3" t="s">
        <v>78</v>
      </c>
      <c r="B71" s="4" t="s">
        <v>22</v>
      </c>
      <c r="C71" s="4" t="s">
        <v>22</v>
      </c>
      <c r="D71" s="4" t="s">
        <v>22</v>
      </c>
      <c r="E71" s="4" t="s">
        <v>22</v>
      </c>
      <c r="F71" s="4" t="s">
        <v>22</v>
      </c>
      <c r="G71" s="4" t="s">
        <v>22</v>
      </c>
      <c r="H71" s="4" t="s">
        <v>22</v>
      </c>
      <c r="I71" s="4" t="s">
        <v>22</v>
      </c>
      <c r="J71" s="4" t="s">
        <v>22</v>
      </c>
      <c r="K71" s="4" t="s">
        <v>22</v>
      </c>
      <c r="L71" s="4" t="s">
        <v>22</v>
      </c>
      <c r="M71" s="5" t="s">
        <v>22</v>
      </c>
      <c r="N71" s="4" t="s">
        <v>22</v>
      </c>
      <c r="O71" s="4" t="s">
        <v>22</v>
      </c>
      <c r="P71" s="4" t="s">
        <v>22</v>
      </c>
      <c r="Q71" s="4" t="s">
        <v>22</v>
      </c>
      <c r="R71" s="9"/>
      <c r="S71" s="9"/>
      <c r="T71" s="9"/>
      <c r="U71" s="9"/>
      <c r="V71" s="9"/>
    </row>
    <row r="72" spans="1:22" ht="16" x14ac:dyDescent="0.2">
      <c r="A72" s="3" t="s">
        <v>79</v>
      </c>
      <c r="B72" s="4" t="s">
        <v>22</v>
      </c>
      <c r="C72" s="4" t="s">
        <v>22</v>
      </c>
      <c r="D72" s="4" t="s">
        <v>22</v>
      </c>
      <c r="E72" s="4" t="s">
        <v>22</v>
      </c>
      <c r="F72" s="4" t="s">
        <v>22</v>
      </c>
      <c r="G72" s="4" t="s">
        <v>22</v>
      </c>
      <c r="H72" s="4" t="s">
        <v>22</v>
      </c>
      <c r="I72" s="4" t="s">
        <v>22</v>
      </c>
      <c r="J72" s="4" t="s">
        <v>22</v>
      </c>
      <c r="K72" s="4" t="s">
        <v>22</v>
      </c>
      <c r="L72" s="4" t="s">
        <v>22</v>
      </c>
      <c r="M72" s="5" t="s">
        <v>22</v>
      </c>
      <c r="N72" s="4" t="s">
        <v>22</v>
      </c>
      <c r="O72" s="4" t="s">
        <v>22</v>
      </c>
      <c r="P72" s="4" t="s">
        <v>22</v>
      </c>
      <c r="Q72" s="4" t="s">
        <v>22</v>
      </c>
      <c r="R72" s="9"/>
      <c r="S72" s="9"/>
      <c r="T72" s="9"/>
      <c r="U72" s="9"/>
      <c r="V72" s="9"/>
    </row>
    <row r="73" spans="1:22" ht="16" x14ac:dyDescent="0.2">
      <c r="A73" s="3" t="s">
        <v>80</v>
      </c>
      <c r="B73" s="4" t="s">
        <v>22</v>
      </c>
      <c r="C73" s="4" t="s">
        <v>22</v>
      </c>
      <c r="D73" s="4" t="s">
        <v>22</v>
      </c>
      <c r="E73" s="4" t="s">
        <v>22</v>
      </c>
      <c r="F73" s="4" t="s">
        <v>22</v>
      </c>
      <c r="G73" s="4" t="s">
        <v>22</v>
      </c>
      <c r="H73" s="4" t="s">
        <v>22</v>
      </c>
      <c r="I73" s="4" t="s">
        <v>22</v>
      </c>
      <c r="J73" s="4" t="s">
        <v>22</v>
      </c>
      <c r="K73" s="4" t="s">
        <v>22</v>
      </c>
      <c r="L73" s="4" t="s">
        <v>22</v>
      </c>
      <c r="M73" s="5" t="s">
        <v>22</v>
      </c>
      <c r="N73" s="4" t="s">
        <v>22</v>
      </c>
      <c r="O73" s="4" t="s">
        <v>22</v>
      </c>
      <c r="P73" s="4" t="s">
        <v>22</v>
      </c>
      <c r="Q73" s="4" t="s">
        <v>22</v>
      </c>
      <c r="R73" s="9"/>
      <c r="S73" s="9"/>
      <c r="T73" s="9"/>
      <c r="U73" s="9"/>
      <c r="V73" s="9"/>
    </row>
    <row r="74" spans="1:22" ht="16" x14ac:dyDescent="0.2">
      <c r="A74" s="3" t="s">
        <v>81</v>
      </c>
      <c r="B74" s="4" t="s">
        <v>22</v>
      </c>
      <c r="C74" s="4" t="s">
        <v>22</v>
      </c>
      <c r="D74" s="4" t="s">
        <v>22</v>
      </c>
      <c r="E74" s="4" t="s">
        <v>22</v>
      </c>
      <c r="F74" s="4" t="s">
        <v>22</v>
      </c>
      <c r="G74" s="4" t="s">
        <v>22</v>
      </c>
      <c r="H74" s="4" t="s">
        <v>22</v>
      </c>
      <c r="I74" s="4" t="s">
        <v>22</v>
      </c>
      <c r="J74" s="4" t="s">
        <v>22</v>
      </c>
      <c r="K74" s="4" t="s">
        <v>22</v>
      </c>
      <c r="L74" s="4" t="s">
        <v>22</v>
      </c>
      <c r="M74" s="5" t="s">
        <v>22</v>
      </c>
      <c r="N74" s="4" t="s">
        <v>22</v>
      </c>
      <c r="O74" s="4" t="s">
        <v>22</v>
      </c>
      <c r="P74" s="4" t="s">
        <v>22</v>
      </c>
      <c r="Q74" s="4" t="s">
        <v>22</v>
      </c>
      <c r="R74" s="9"/>
      <c r="S74" s="9"/>
      <c r="T74" s="9"/>
      <c r="U74" s="9"/>
      <c r="V74" s="9"/>
    </row>
    <row r="75" spans="1:22" ht="16" x14ac:dyDescent="0.2">
      <c r="A75" s="3" t="s">
        <v>82</v>
      </c>
      <c r="B75" s="4" t="s">
        <v>22</v>
      </c>
      <c r="C75" s="4" t="s">
        <v>22</v>
      </c>
      <c r="D75" s="4" t="s">
        <v>22</v>
      </c>
      <c r="E75" s="4" t="s">
        <v>22</v>
      </c>
      <c r="F75" s="4" t="s">
        <v>22</v>
      </c>
      <c r="G75" s="4" t="s">
        <v>22</v>
      </c>
      <c r="H75" s="4" t="s">
        <v>22</v>
      </c>
      <c r="I75" s="4" t="s">
        <v>22</v>
      </c>
      <c r="J75" s="4" t="s">
        <v>22</v>
      </c>
      <c r="K75" s="4" t="s">
        <v>22</v>
      </c>
      <c r="L75" s="4" t="s">
        <v>22</v>
      </c>
      <c r="M75" s="5" t="s">
        <v>22</v>
      </c>
      <c r="N75" s="4" t="s">
        <v>22</v>
      </c>
      <c r="O75" s="4" t="s">
        <v>22</v>
      </c>
      <c r="P75" s="4" t="s">
        <v>22</v>
      </c>
      <c r="Q75" s="4" t="s">
        <v>22</v>
      </c>
      <c r="R75" s="9"/>
      <c r="S75" s="9"/>
      <c r="T75" s="9"/>
      <c r="U75" s="9"/>
      <c r="V75" s="9"/>
    </row>
    <row r="76" spans="1:22" ht="16" x14ac:dyDescent="0.2">
      <c r="A76" s="3" t="s">
        <v>83</v>
      </c>
      <c r="B76" s="4" t="s">
        <v>22</v>
      </c>
      <c r="C76" s="4">
        <v>2304672314</v>
      </c>
      <c r="D76" s="4">
        <v>2173734766</v>
      </c>
      <c r="E76" s="4">
        <v>2015341056</v>
      </c>
      <c r="F76" s="4">
        <v>2063397933</v>
      </c>
      <c r="G76" s="4">
        <v>2471620415</v>
      </c>
      <c r="H76" s="4">
        <v>2723444710</v>
      </c>
      <c r="I76" s="4">
        <v>3144596831</v>
      </c>
      <c r="J76" s="4">
        <v>3891262093</v>
      </c>
      <c r="K76" s="4">
        <v>3978556900</v>
      </c>
      <c r="L76" s="4">
        <v>4081005280</v>
      </c>
      <c r="M76" s="5">
        <v>4254301976</v>
      </c>
      <c r="N76" s="4">
        <v>3598886569</v>
      </c>
      <c r="O76" s="4">
        <v>4081005280</v>
      </c>
      <c r="P76" s="4">
        <v>4153338848</v>
      </c>
      <c r="Q76" s="4">
        <v>4254301976</v>
      </c>
      <c r="R76" s="9"/>
      <c r="S76" s="9"/>
      <c r="T76" s="9"/>
      <c r="U76" s="9"/>
      <c r="V76" s="9"/>
    </row>
    <row r="77" spans="1:22" ht="16" x14ac:dyDescent="0.2">
      <c r="A77" s="3" t="s">
        <v>84</v>
      </c>
      <c r="B77" s="4" t="s">
        <v>22</v>
      </c>
      <c r="C77" s="4">
        <v>780517153</v>
      </c>
      <c r="D77" s="4">
        <v>707956813</v>
      </c>
      <c r="E77" s="4">
        <v>680039780</v>
      </c>
      <c r="F77" s="4">
        <v>703817983</v>
      </c>
      <c r="G77" s="4">
        <v>852169955</v>
      </c>
      <c r="H77" s="4">
        <v>975580807</v>
      </c>
      <c r="I77" s="4">
        <v>1199079945</v>
      </c>
      <c r="J77" s="4">
        <v>1498083219</v>
      </c>
      <c r="K77" s="4">
        <v>1538278040</v>
      </c>
      <c r="L77" s="4">
        <v>1560164257</v>
      </c>
      <c r="M77" s="5">
        <v>1583865738</v>
      </c>
      <c r="N77" s="4">
        <v>1367258263</v>
      </c>
      <c r="O77" s="4">
        <v>1560164257</v>
      </c>
      <c r="P77" s="4">
        <v>1538221395</v>
      </c>
      <c r="Q77" s="4">
        <v>1583865738</v>
      </c>
      <c r="R77" s="9"/>
      <c r="S77" s="9"/>
      <c r="T77" s="9"/>
      <c r="U77" s="9"/>
      <c r="V77" s="9"/>
    </row>
    <row r="78" spans="1:22" ht="16" x14ac:dyDescent="0.2">
      <c r="A78" s="3" t="s">
        <v>85</v>
      </c>
      <c r="B78" s="4" t="s">
        <v>22</v>
      </c>
      <c r="C78" s="4">
        <v>780517153</v>
      </c>
      <c r="D78" s="4">
        <v>707956813</v>
      </c>
      <c r="E78" s="4">
        <v>2403235148</v>
      </c>
      <c r="F78" s="4">
        <v>2489594575</v>
      </c>
      <c r="G78" s="4">
        <v>3021695125</v>
      </c>
      <c r="H78" s="4">
        <v>3205921063</v>
      </c>
      <c r="I78" s="4">
        <v>3573424190</v>
      </c>
      <c r="J78" s="4">
        <v>4333135761</v>
      </c>
      <c r="K78" s="4">
        <v>4382875753</v>
      </c>
      <c r="L78" s="4">
        <v>4492552815</v>
      </c>
      <c r="M78" s="5">
        <v>1594074225</v>
      </c>
      <c r="N78" s="4">
        <v>1367258263</v>
      </c>
      <c r="O78" s="4">
        <v>4492552815</v>
      </c>
      <c r="P78" s="4">
        <v>1538221395</v>
      </c>
      <c r="Q78" s="4">
        <v>1594074225</v>
      </c>
      <c r="R78" s="9"/>
      <c r="S78" s="9"/>
      <c r="T78" s="9"/>
      <c r="U78" s="9"/>
      <c r="V78" s="9"/>
    </row>
    <row r="79" spans="1:22" ht="16" x14ac:dyDescent="0.2">
      <c r="A79" s="3" t="s">
        <v>86</v>
      </c>
      <c r="B79" s="4" t="s">
        <v>22</v>
      </c>
      <c r="C79" s="4" t="s">
        <v>22</v>
      </c>
      <c r="D79" s="4" t="s">
        <v>22</v>
      </c>
      <c r="E79" s="4">
        <v>1723195367</v>
      </c>
      <c r="F79" s="4">
        <v>1785776592</v>
      </c>
      <c r="G79" s="4">
        <v>2169525170</v>
      </c>
      <c r="H79" s="4">
        <v>2230340256</v>
      </c>
      <c r="I79" s="4">
        <v>2374344245</v>
      </c>
      <c r="J79" s="4">
        <v>2835052542</v>
      </c>
      <c r="K79" s="4">
        <v>2844597713</v>
      </c>
      <c r="L79" s="4">
        <v>2932388558</v>
      </c>
      <c r="M79" s="5">
        <v>10208487</v>
      </c>
      <c r="N79" s="4" t="s">
        <v>22</v>
      </c>
      <c r="O79" s="4">
        <v>2932388558</v>
      </c>
      <c r="P79" s="4" t="s">
        <v>22</v>
      </c>
      <c r="Q79" s="4">
        <v>10208487</v>
      </c>
      <c r="R79" s="9"/>
      <c r="S79" s="9"/>
      <c r="T79" s="9"/>
      <c r="U79" s="9"/>
      <c r="V79" s="9"/>
    </row>
    <row r="80" spans="1:22" ht="16" x14ac:dyDescent="0.2">
      <c r="A80" s="3" t="s">
        <v>87</v>
      </c>
      <c r="B80" s="4" t="s">
        <v>22</v>
      </c>
      <c r="C80" s="4">
        <v>1747117</v>
      </c>
      <c r="D80" s="4">
        <v>1596936</v>
      </c>
      <c r="E80" s="4">
        <v>1062206</v>
      </c>
      <c r="F80" s="4">
        <v>23101548</v>
      </c>
      <c r="G80" s="4">
        <v>36039593</v>
      </c>
      <c r="H80" s="4">
        <v>36857696</v>
      </c>
      <c r="I80" s="4">
        <v>43400638</v>
      </c>
      <c r="J80" s="4">
        <v>52321713</v>
      </c>
      <c r="K80" s="4">
        <v>61965834</v>
      </c>
      <c r="L80" s="4">
        <v>63713284</v>
      </c>
      <c r="M80" s="5">
        <v>72227470</v>
      </c>
      <c r="N80" s="4">
        <v>57586763</v>
      </c>
      <c r="O80" s="4">
        <v>63713284</v>
      </c>
      <c r="P80" s="4">
        <v>69016247</v>
      </c>
      <c r="Q80" s="4">
        <v>72227470</v>
      </c>
      <c r="R80" s="9"/>
      <c r="S80" s="9"/>
      <c r="T80" s="9"/>
      <c r="U80" s="9"/>
      <c r="V80" s="9"/>
    </row>
    <row r="81" spans="1:22" ht="16" x14ac:dyDescent="0.2">
      <c r="A81" s="3" t="s">
        <v>88</v>
      </c>
      <c r="B81" s="4" t="s">
        <v>22</v>
      </c>
      <c r="C81" s="4">
        <v>1747117</v>
      </c>
      <c r="D81" s="4">
        <v>1596936</v>
      </c>
      <c r="E81" s="4">
        <v>1062206</v>
      </c>
      <c r="F81" s="4">
        <v>23101548</v>
      </c>
      <c r="G81" s="4">
        <v>36039593</v>
      </c>
      <c r="H81" s="4">
        <v>36857696</v>
      </c>
      <c r="I81" s="4">
        <v>43400638</v>
      </c>
      <c r="J81" s="4">
        <v>52321713</v>
      </c>
      <c r="K81" s="4">
        <v>61965834</v>
      </c>
      <c r="L81" s="4">
        <v>63713284</v>
      </c>
      <c r="M81" s="5">
        <v>72227470</v>
      </c>
      <c r="N81" s="4">
        <v>57586763</v>
      </c>
      <c r="O81" s="4">
        <v>63713284</v>
      </c>
      <c r="P81" s="4">
        <v>69016247</v>
      </c>
      <c r="Q81" s="4">
        <v>72227470</v>
      </c>
      <c r="R81" s="9"/>
      <c r="S81" s="9"/>
      <c r="T81" s="9"/>
      <c r="U81" s="9"/>
      <c r="V81" s="9"/>
    </row>
    <row r="82" spans="1:22" ht="16" x14ac:dyDescent="0.2">
      <c r="A82" s="3" t="s">
        <v>89</v>
      </c>
      <c r="B82" s="4" t="s">
        <v>22</v>
      </c>
      <c r="C82" s="4" t="s">
        <v>22</v>
      </c>
      <c r="D82" s="4" t="s">
        <v>22</v>
      </c>
      <c r="E82" s="4" t="s">
        <v>22</v>
      </c>
      <c r="F82" s="4" t="s">
        <v>22</v>
      </c>
      <c r="G82" s="4" t="s">
        <v>22</v>
      </c>
      <c r="H82" s="4" t="s">
        <v>22</v>
      </c>
      <c r="I82" s="4" t="s">
        <v>22</v>
      </c>
      <c r="J82" s="4" t="s">
        <v>22</v>
      </c>
      <c r="K82" s="4" t="s">
        <v>22</v>
      </c>
      <c r="L82" s="4" t="s">
        <v>22</v>
      </c>
      <c r="M82" s="5" t="s">
        <v>22</v>
      </c>
      <c r="N82" s="4" t="s">
        <v>22</v>
      </c>
      <c r="O82" s="4" t="s">
        <v>22</v>
      </c>
      <c r="P82" s="4" t="s">
        <v>22</v>
      </c>
      <c r="Q82" s="4" t="s">
        <v>22</v>
      </c>
      <c r="R82" s="9"/>
      <c r="S82" s="9"/>
      <c r="T82" s="9"/>
      <c r="U82" s="9"/>
      <c r="V82" s="9"/>
    </row>
    <row r="83" spans="1:22" ht="16" x14ac:dyDescent="0.2">
      <c r="A83" s="3" t="s">
        <v>90</v>
      </c>
      <c r="B83" s="4" t="s">
        <v>22</v>
      </c>
      <c r="C83" s="4">
        <v>1522408044</v>
      </c>
      <c r="D83" s="4">
        <v>1464181017</v>
      </c>
      <c r="E83" s="4">
        <v>1334239070</v>
      </c>
      <c r="F83" s="4">
        <v>1336478402</v>
      </c>
      <c r="G83" s="4">
        <v>1583410867</v>
      </c>
      <c r="H83" s="4">
        <v>1711006206</v>
      </c>
      <c r="I83" s="4">
        <v>1902116248</v>
      </c>
      <c r="J83" s="4">
        <v>2340857161</v>
      </c>
      <c r="K83" s="4">
        <v>2378313026</v>
      </c>
      <c r="L83" s="4">
        <v>2457127739</v>
      </c>
      <c r="M83" s="5">
        <v>2598208768</v>
      </c>
      <c r="N83" s="4">
        <v>2174041543</v>
      </c>
      <c r="O83" s="4">
        <v>2457127739</v>
      </c>
      <c r="P83" s="4">
        <v>2546101206</v>
      </c>
      <c r="Q83" s="4">
        <v>2598208768</v>
      </c>
      <c r="R83" s="9"/>
      <c r="S83" s="9"/>
      <c r="T83" s="9"/>
      <c r="U83" s="9"/>
      <c r="V83" s="9"/>
    </row>
    <row r="84" spans="1:22" ht="16" x14ac:dyDescent="0.2">
      <c r="A84" s="3" t="s">
        <v>91</v>
      </c>
      <c r="B84" s="4" t="s">
        <v>22</v>
      </c>
      <c r="C84" s="4">
        <v>1414937688</v>
      </c>
      <c r="D84" s="4">
        <v>1273241912</v>
      </c>
      <c r="E84" s="4">
        <v>1189266445</v>
      </c>
      <c r="F84" s="4">
        <v>1198378087</v>
      </c>
      <c r="G84" s="4">
        <v>1470520485</v>
      </c>
      <c r="H84" s="4">
        <v>1641332841</v>
      </c>
      <c r="I84" s="4">
        <v>1819517601</v>
      </c>
      <c r="J84" s="4">
        <v>2154949654</v>
      </c>
      <c r="K84" s="4">
        <v>2186470060</v>
      </c>
      <c r="L84" s="4">
        <v>2239468330</v>
      </c>
      <c r="M84" s="5">
        <v>2352031173</v>
      </c>
      <c r="N84" s="4">
        <v>1997774065</v>
      </c>
      <c r="O84" s="4">
        <v>2239468330</v>
      </c>
      <c r="P84" s="4">
        <v>2292585008</v>
      </c>
      <c r="Q84" s="4">
        <v>2352031173</v>
      </c>
      <c r="R84" s="9"/>
      <c r="S84" s="9"/>
      <c r="T84" s="9"/>
      <c r="U84" s="9"/>
      <c r="V84" s="9"/>
    </row>
    <row r="85" spans="1:22" ht="16" x14ac:dyDescent="0.2">
      <c r="A85" s="3" t="s">
        <v>92</v>
      </c>
      <c r="B85" s="4" t="s">
        <v>22</v>
      </c>
      <c r="C85" s="4">
        <v>1082054918</v>
      </c>
      <c r="D85" s="4">
        <v>952327944</v>
      </c>
      <c r="E85" s="4">
        <v>854954010</v>
      </c>
      <c r="F85" s="4">
        <v>825697368</v>
      </c>
      <c r="G85" s="4">
        <v>942061371</v>
      </c>
      <c r="H85" s="4">
        <v>900603715</v>
      </c>
      <c r="I85" s="4">
        <v>880189061</v>
      </c>
      <c r="J85" s="4">
        <v>958942777</v>
      </c>
      <c r="K85" s="4">
        <v>892594937</v>
      </c>
      <c r="L85" s="4">
        <v>840301745</v>
      </c>
      <c r="M85" s="5">
        <v>856633531</v>
      </c>
      <c r="N85" s="4">
        <v>769399842</v>
      </c>
      <c r="O85" s="4">
        <v>840301745</v>
      </c>
      <c r="P85" s="4">
        <v>851058746</v>
      </c>
      <c r="Q85" s="4">
        <v>856633531</v>
      </c>
      <c r="R85" s="9"/>
      <c r="S85" s="9"/>
      <c r="T85" s="9"/>
      <c r="U85" s="9"/>
      <c r="V85" s="9"/>
    </row>
    <row r="86" spans="1:22" ht="16" x14ac:dyDescent="0.2">
      <c r="A86" s="3" t="s">
        <v>93</v>
      </c>
      <c r="B86" s="4" t="s">
        <v>22</v>
      </c>
      <c r="C86" s="4">
        <v>332882770</v>
      </c>
      <c r="D86" s="4">
        <v>320913968</v>
      </c>
      <c r="E86" s="4">
        <v>334312435</v>
      </c>
      <c r="F86" s="4">
        <v>372680720</v>
      </c>
      <c r="G86" s="4">
        <v>528459113</v>
      </c>
      <c r="H86" s="4">
        <v>740729127</v>
      </c>
      <c r="I86" s="4">
        <v>939328540</v>
      </c>
      <c r="J86" s="4">
        <v>1196006877</v>
      </c>
      <c r="K86" s="4">
        <v>1293875123</v>
      </c>
      <c r="L86" s="4">
        <v>1399166585</v>
      </c>
      <c r="M86" s="5">
        <v>1495397642</v>
      </c>
      <c r="N86" s="4">
        <v>1228374223</v>
      </c>
      <c r="O86" s="4">
        <v>1399166585</v>
      </c>
      <c r="P86" s="4">
        <v>1441526262</v>
      </c>
      <c r="Q86" s="4">
        <v>1495397642</v>
      </c>
      <c r="R86" s="9"/>
      <c r="S86" s="9"/>
      <c r="T86" s="9"/>
      <c r="U86" s="9"/>
      <c r="V86" s="9"/>
    </row>
    <row r="87" spans="1:22" ht="16" x14ac:dyDescent="0.2">
      <c r="A87" s="3" t="s">
        <v>94</v>
      </c>
      <c r="B87" s="4" t="s">
        <v>22</v>
      </c>
      <c r="C87" s="4" t="s">
        <v>22</v>
      </c>
      <c r="D87" s="4" t="s">
        <v>22</v>
      </c>
      <c r="E87" s="4" t="s">
        <v>22</v>
      </c>
      <c r="F87" s="4" t="s">
        <v>22</v>
      </c>
      <c r="G87" s="4" t="s">
        <v>22</v>
      </c>
      <c r="H87" s="4" t="s">
        <v>22</v>
      </c>
      <c r="I87" s="4" t="s">
        <v>22</v>
      </c>
      <c r="J87" s="4" t="s">
        <v>22</v>
      </c>
      <c r="K87" s="4" t="s">
        <v>22</v>
      </c>
      <c r="L87" s="4" t="s">
        <v>22</v>
      </c>
      <c r="M87" s="5" t="s">
        <v>22</v>
      </c>
      <c r="N87" s="4" t="s">
        <v>22</v>
      </c>
      <c r="O87" s="4" t="s">
        <v>22</v>
      </c>
      <c r="P87" s="4" t="s">
        <v>22</v>
      </c>
      <c r="Q87" s="4" t="s">
        <v>22</v>
      </c>
      <c r="R87" s="9"/>
      <c r="S87" s="9"/>
      <c r="T87" s="9"/>
      <c r="U87" s="9"/>
      <c r="V87" s="9"/>
    </row>
    <row r="88" spans="1:22" ht="16" x14ac:dyDescent="0.2">
      <c r="A88" s="3" t="s">
        <v>95</v>
      </c>
      <c r="B88" s="4" t="s">
        <v>22</v>
      </c>
      <c r="C88" s="4" t="s">
        <v>22</v>
      </c>
      <c r="D88" s="4" t="s">
        <v>22</v>
      </c>
      <c r="E88" s="4" t="s">
        <v>22</v>
      </c>
      <c r="F88" s="4" t="s">
        <v>22</v>
      </c>
      <c r="G88" s="4" t="s">
        <v>22</v>
      </c>
      <c r="H88" s="4" t="s">
        <v>22</v>
      </c>
      <c r="I88" s="4" t="s">
        <v>22</v>
      </c>
      <c r="J88" s="4" t="s">
        <v>22</v>
      </c>
      <c r="K88" s="4" t="s">
        <v>22</v>
      </c>
      <c r="L88" s="4" t="s">
        <v>22</v>
      </c>
      <c r="M88" s="5" t="s">
        <v>22</v>
      </c>
      <c r="N88" s="4" t="s">
        <v>22</v>
      </c>
      <c r="O88" s="4" t="s">
        <v>22</v>
      </c>
      <c r="P88" s="4" t="s">
        <v>22</v>
      </c>
      <c r="Q88" s="4" t="s">
        <v>22</v>
      </c>
      <c r="R88" s="9"/>
      <c r="S88" s="9"/>
      <c r="T88" s="9"/>
      <c r="U88" s="9"/>
      <c r="V88" s="9"/>
    </row>
    <row r="89" spans="1:22" ht="16" x14ac:dyDescent="0.2">
      <c r="A89" s="3" t="s">
        <v>96</v>
      </c>
      <c r="B89" s="4" t="s">
        <v>22</v>
      </c>
      <c r="C89" s="4">
        <v>107470356</v>
      </c>
      <c r="D89" s="4">
        <v>190939105</v>
      </c>
      <c r="E89" s="4">
        <v>144972625</v>
      </c>
      <c r="F89" s="4">
        <v>138100314</v>
      </c>
      <c r="G89" s="4">
        <v>112890383</v>
      </c>
      <c r="H89" s="4">
        <v>69673365</v>
      </c>
      <c r="I89" s="4">
        <v>82598647</v>
      </c>
      <c r="J89" s="4">
        <v>185907507</v>
      </c>
      <c r="K89" s="4">
        <v>191842966</v>
      </c>
      <c r="L89" s="4">
        <v>217659408</v>
      </c>
      <c r="M89" s="5">
        <v>246177595</v>
      </c>
      <c r="N89" s="4">
        <v>176267479</v>
      </c>
      <c r="O89" s="4">
        <v>217659408</v>
      </c>
      <c r="P89" s="4">
        <v>253516198</v>
      </c>
      <c r="Q89" s="4">
        <v>246177595</v>
      </c>
      <c r="R89" s="9"/>
      <c r="S89" s="9"/>
      <c r="T89" s="9"/>
      <c r="U89" s="9"/>
      <c r="V89" s="9"/>
    </row>
    <row r="90" spans="1:22" ht="16" x14ac:dyDescent="0.2">
      <c r="A90" s="3" t="s">
        <v>97</v>
      </c>
      <c r="B90" s="4" t="s">
        <v>22</v>
      </c>
      <c r="C90" s="4">
        <v>5354720130</v>
      </c>
      <c r="D90" s="4">
        <v>5615198385</v>
      </c>
      <c r="E90" s="4">
        <v>4209070776</v>
      </c>
      <c r="F90" s="4">
        <v>4048243451</v>
      </c>
      <c r="G90" s="4">
        <v>4968496621</v>
      </c>
      <c r="H90" s="4">
        <v>5564937508</v>
      </c>
      <c r="I90" s="4">
        <v>6105383284</v>
      </c>
      <c r="J90" s="4">
        <v>7647838001</v>
      </c>
      <c r="K90" s="4">
        <v>7802432827</v>
      </c>
      <c r="L90" s="4">
        <v>8310983464</v>
      </c>
      <c r="M90" s="5">
        <v>8673926449</v>
      </c>
      <c r="N90" s="4">
        <v>7473539536</v>
      </c>
      <c r="O90" s="4">
        <v>8310983464</v>
      </c>
      <c r="P90" s="4">
        <v>8694601160</v>
      </c>
      <c r="Q90" s="4">
        <v>8673926449</v>
      </c>
      <c r="R90" s="9"/>
      <c r="S90" s="9"/>
      <c r="T90" s="9"/>
      <c r="U90" s="9"/>
      <c r="V90" s="9"/>
    </row>
    <row r="91" spans="1:22" ht="16" x14ac:dyDescent="0.2">
      <c r="A91" s="3" t="s">
        <v>98</v>
      </c>
      <c r="B91" s="4" t="s">
        <v>22</v>
      </c>
      <c r="C91" s="4">
        <v>853468552</v>
      </c>
      <c r="D91" s="4">
        <v>884178701</v>
      </c>
      <c r="E91" s="4">
        <v>770310980</v>
      </c>
      <c r="F91" s="4">
        <v>754928896</v>
      </c>
      <c r="G91" s="4">
        <v>856284069</v>
      </c>
      <c r="H91" s="4">
        <v>851984681</v>
      </c>
      <c r="I91" s="4">
        <v>901967850</v>
      </c>
      <c r="J91" s="4">
        <v>965425437</v>
      </c>
      <c r="K91" s="4">
        <v>1127170217</v>
      </c>
      <c r="L91" s="4">
        <v>1134482591</v>
      </c>
      <c r="M91" s="5">
        <v>1226522884</v>
      </c>
      <c r="N91" s="4">
        <v>951299659</v>
      </c>
      <c r="O91" s="4">
        <v>1134482591</v>
      </c>
      <c r="P91" s="4">
        <v>1191200648</v>
      </c>
      <c r="Q91" s="4">
        <v>1226522884</v>
      </c>
      <c r="R91" s="9"/>
      <c r="S91" s="9"/>
      <c r="T91" s="9"/>
      <c r="U91" s="9"/>
      <c r="V91" s="9"/>
    </row>
    <row r="92" spans="1:22" ht="16" x14ac:dyDescent="0.2">
      <c r="A92" s="3" t="s">
        <v>99</v>
      </c>
      <c r="B92" s="4" t="s">
        <v>22</v>
      </c>
      <c r="C92" s="4">
        <v>667984145</v>
      </c>
      <c r="D92" s="4">
        <v>648098329</v>
      </c>
      <c r="E92" s="4">
        <v>551194654</v>
      </c>
      <c r="F92" s="4">
        <v>646616202</v>
      </c>
      <c r="G92" s="4">
        <v>728884505</v>
      </c>
      <c r="H92" s="4">
        <v>749852364</v>
      </c>
      <c r="I92" s="4">
        <v>797635255</v>
      </c>
      <c r="J92" s="4">
        <v>871772489</v>
      </c>
      <c r="K92" s="4">
        <v>906975457</v>
      </c>
      <c r="L92" s="4">
        <v>966356317</v>
      </c>
      <c r="M92" s="5">
        <v>1023184493</v>
      </c>
      <c r="N92" s="4">
        <v>747321715</v>
      </c>
      <c r="O92" s="4">
        <v>966356317</v>
      </c>
      <c r="P92" s="4">
        <v>932951725</v>
      </c>
      <c r="Q92" s="4">
        <v>1023184493</v>
      </c>
      <c r="R92" s="9"/>
      <c r="S92" s="9"/>
      <c r="T92" s="9"/>
      <c r="U92" s="9"/>
      <c r="V92" s="9"/>
    </row>
    <row r="93" spans="1:22" ht="16" x14ac:dyDescent="0.2">
      <c r="A93" s="3" t="s">
        <v>100</v>
      </c>
      <c r="B93" s="4" t="s">
        <v>22</v>
      </c>
      <c r="C93" s="4">
        <v>142833317</v>
      </c>
      <c r="D93" s="4">
        <v>132492457</v>
      </c>
      <c r="E93" s="4">
        <v>136014473</v>
      </c>
      <c r="F93" s="4">
        <v>43741301</v>
      </c>
      <c r="G93" s="4">
        <v>34986168</v>
      </c>
      <c r="H93" s="4">
        <v>8757345</v>
      </c>
      <c r="I93" s="4">
        <v>7965826</v>
      </c>
      <c r="J93" s="4">
        <v>19412564</v>
      </c>
      <c r="K93" s="4">
        <v>128356094</v>
      </c>
      <c r="L93" s="4">
        <v>62674120</v>
      </c>
      <c r="M93" s="5">
        <v>107825708</v>
      </c>
      <c r="N93" s="4">
        <v>119196996</v>
      </c>
      <c r="O93" s="4">
        <v>62674120</v>
      </c>
      <c r="P93" s="4">
        <v>157052770</v>
      </c>
      <c r="Q93" s="4">
        <v>107825708</v>
      </c>
      <c r="R93" s="9"/>
      <c r="S93" s="9"/>
      <c r="T93" s="9"/>
      <c r="U93" s="9"/>
      <c r="V93" s="9"/>
    </row>
    <row r="94" spans="1:22" ht="16" x14ac:dyDescent="0.2">
      <c r="A94" s="3" t="s">
        <v>101</v>
      </c>
      <c r="B94" s="4" t="s">
        <v>22</v>
      </c>
      <c r="C94" s="4" t="s">
        <v>22</v>
      </c>
      <c r="D94" s="4" t="s">
        <v>22</v>
      </c>
      <c r="E94" s="4" t="s">
        <v>22</v>
      </c>
      <c r="F94" s="4" t="s">
        <v>22</v>
      </c>
      <c r="G94" s="4" t="s">
        <v>22</v>
      </c>
      <c r="H94" s="4" t="s">
        <v>22</v>
      </c>
      <c r="I94" s="4" t="s">
        <v>22</v>
      </c>
      <c r="J94" s="4" t="s">
        <v>22</v>
      </c>
      <c r="K94" s="4" t="s">
        <v>22</v>
      </c>
      <c r="L94" s="4" t="s">
        <v>22</v>
      </c>
      <c r="M94" s="5" t="s">
        <v>22</v>
      </c>
      <c r="N94" s="4" t="s">
        <v>22</v>
      </c>
      <c r="O94" s="4" t="s">
        <v>22</v>
      </c>
      <c r="P94" s="4" t="s">
        <v>22</v>
      </c>
      <c r="Q94" s="4" t="s">
        <v>22</v>
      </c>
      <c r="R94" s="9"/>
      <c r="S94" s="9"/>
      <c r="T94" s="9"/>
      <c r="U94" s="9"/>
      <c r="V94" s="9"/>
    </row>
    <row r="95" spans="1:22" ht="16" x14ac:dyDescent="0.2">
      <c r="A95" s="3" t="s">
        <v>102</v>
      </c>
      <c r="B95" s="4" t="s">
        <v>22</v>
      </c>
      <c r="C95" s="4">
        <v>42651090</v>
      </c>
      <c r="D95" s="4">
        <v>103587915</v>
      </c>
      <c r="E95" s="4">
        <v>83101854</v>
      </c>
      <c r="F95" s="4">
        <v>64571393</v>
      </c>
      <c r="G95" s="4">
        <v>92413396</v>
      </c>
      <c r="H95" s="4">
        <v>93374972</v>
      </c>
      <c r="I95" s="4">
        <v>96366769</v>
      </c>
      <c r="J95" s="4">
        <v>74240384</v>
      </c>
      <c r="K95" s="4">
        <v>91838666</v>
      </c>
      <c r="L95" s="4">
        <v>105452153</v>
      </c>
      <c r="M95" s="5">
        <v>95512682</v>
      </c>
      <c r="N95" s="4">
        <v>84780948</v>
      </c>
      <c r="O95" s="4">
        <v>105452153</v>
      </c>
      <c r="P95" s="4">
        <v>101196153</v>
      </c>
      <c r="Q95" s="4">
        <v>95512682</v>
      </c>
      <c r="R95" s="9"/>
      <c r="S95" s="9"/>
      <c r="T95" s="9"/>
      <c r="U95" s="9"/>
      <c r="V95" s="9"/>
    </row>
    <row r="96" spans="1:22" ht="16" x14ac:dyDescent="0.2">
      <c r="A96" s="3" t="s">
        <v>103</v>
      </c>
      <c r="B96" s="4" t="s">
        <v>22</v>
      </c>
      <c r="C96" s="4">
        <v>407960676</v>
      </c>
      <c r="D96" s="4">
        <v>594398936</v>
      </c>
      <c r="E96" s="4">
        <v>998570097</v>
      </c>
      <c r="F96" s="5">
        <v>0</v>
      </c>
      <c r="G96" s="5">
        <v>0</v>
      </c>
      <c r="H96" s="5">
        <v>0</v>
      </c>
      <c r="I96" s="5">
        <v>0</v>
      </c>
      <c r="J96" s="5">
        <v>0</v>
      </c>
      <c r="K96" s="5">
        <v>0</v>
      </c>
      <c r="L96" s="5">
        <v>0</v>
      </c>
      <c r="M96" s="5">
        <v>0</v>
      </c>
      <c r="N96" s="5">
        <v>0</v>
      </c>
      <c r="O96" s="5">
        <v>0</v>
      </c>
      <c r="P96" s="5">
        <v>0</v>
      </c>
      <c r="Q96" s="5">
        <v>0</v>
      </c>
      <c r="R96" s="9"/>
      <c r="S96" s="9"/>
      <c r="T96" s="9"/>
      <c r="U96" s="9"/>
      <c r="V96" s="9"/>
    </row>
    <row r="97" spans="1:22" ht="16" x14ac:dyDescent="0.2">
      <c r="A97" s="3" t="s">
        <v>104</v>
      </c>
      <c r="B97" s="4" t="s">
        <v>22</v>
      </c>
      <c r="C97" s="4">
        <v>407960676</v>
      </c>
      <c r="D97" s="4">
        <v>594398936</v>
      </c>
      <c r="E97" s="4">
        <v>998570097</v>
      </c>
      <c r="F97" s="4" t="s">
        <v>22</v>
      </c>
      <c r="G97" s="4" t="s">
        <v>22</v>
      </c>
      <c r="H97" s="4" t="s">
        <v>22</v>
      </c>
      <c r="I97" s="4" t="s">
        <v>22</v>
      </c>
      <c r="J97" s="4" t="s">
        <v>22</v>
      </c>
      <c r="K97" s="4" t="s">
        <v>22</v>
      </c>
      <c r="L97" s="4" t="s">
        <v>22</v>
      </c>
      <c r="M97" s="5" t="s">
        <v>22</v>
      </c>
      <c r="N97" s="4" t="s">
        <v>22</v>
      </c>
      <c r="O97" s="4" t="s">
        <v>22</v>
      </c>
      <c r="P97" s="4" t="s">
        <v>22</v>
      </c>
      <c r="Q97" s="4" t="s">
        <v>22</v>
      </c>
      <c r="R97" s="9"/>
      <c r="S97" s="9"/>
      <c r="T97" s="9"/>
      <c r="U97" s="9"/>
      <c r="V97" s="9"/>
    </row>
    <row r="98" spans="1:22" ht="16" x14ac:dyDescent="0.2">
      <c r="A98" s="3" t="s">
        <v>105</v>
      </c>
      <c r="B98" s="4" t="s">
        <v>22</v>
      </c>
      <c r="C98" s="4" t="s">
        <v>22</v>
      </c>
      <c r="D98" s="4" t="s">
        <v>22</v>
      </c>
      <c r="E98" s="4" t="s">
        <v>22</v>
      </c>
      <c r="F98" s="4" t="s">
        <v>22</v>
      </c>
      <c r="G98" s="4" t="s">
        <v>22</v>
      </c>
      <c r="H98" s="4" t="s">
        <v>22</v>
      </c>
      <c r="I98" s="4" t="s">
        <v>22</v>
      </c>
      <c r="J98" s="4" t="s">
        <v>22</v>
      </c>
      <c r="K98" s="4" t="s">
        <v>22</v>
      </c>
      <c r="L98" s="4" t="s">
        <v>22</v>
      </c>
      <c r="M98" s="5" t="s">
        <v>22</v>
      </c>
      <c r="N98" s="4" t="s">
        <v>22</v>
      </c>
      <c r="O98" s="4" t="s">
        <v>22</v>
      </c>
      <c r="P98" s="4" t="s">
        <v>22</v>
      </c>
      <c r="Q98" s="4" t="s">
        <v>22</v>
      </c>
      <c r="R98" s="9"/>
      <c r="S98" s="9"/>
      <c r="T98" s="9"/>
      <c r="U98" s="9"/>
      <c r="V98" s="9"/>
    </row>
    <row r="99" spans="1:22" ht="16" x14ac:dyDescent="0.2">
      <c r="A99" s="3" t="s">
        <v>106</v>
      </c>
      <c r="B99" s="4" t="s">
        <v>22</v>
      </c>
      <c r="C99" s="4">
        <v>-2</v>
      </c>
      <c r="D99" s="4" t="s">
        <v>22</v>
      </c>
      <c r="E99" s="4" t="s">
        <v>22</v>
      </c>
      <c r="F99" s="4" t="s">
        <v>22</v>
      </c>
      <c r="G99" s="4" t="s">
        <v>22</v>
      </c>
      <c r="H99" s="4" t="s">
        <v>22</v>
      </c>
      <c r="I99" s="4" t="s">
        <v>22</v>
      </c>
      <c r="J99" s="4" t="s">
        <v>22</v>
      </c>
      <c r="K99" s="4" t="s">
        <v>22</v>
      </c>
      <c r="L99" s="4" t="s">
        <v>22</v>
      </c>
      <c r="M99" s="5" t="s">
        <v>22</v>
      </c>
      <c r="N99" s="4" t="s">
        <v>22</v>
      </c>
      <c r="O99" s="4" t="s">
        <v>22</v>
      </c>
      <c r="P99" s="4" t="s">
        <v>22</v>
      </c>
      <c r="Q99" s="4" t="s">
        <v>22</v>
      </c>
      <c r="R99" s="9"/>
      <c r="S99" s="9"/>
      <c r="T99" s="9"/>
      <c r="U99" s="9"/>
      <c r="V99" s="9"/>
    </row>
    <row r="100" spans="1:22" ht="16" x14ac:dyDescent="0.2">
      <c r="A100" s="3" t="s">
        <v>107</v>
      </c>
      <c r="B100" s="4" t="s">
        <v>22</v>
      </c>
      <c r="C100" s="4" t="s">
        <v>22</v>
      </c>
      <c r="D100" s="4" t="s">
        <v>22</v>
      </c>
      <c r="E100" s="4" t="s">
        <v>22</v>
      </c>
      <c r="F100" s="4" t="s">
        <v>22</v>
      </c>
      <c r="G100" s="4" t="s">
        <v>22</v>
      </c>
      <c r="H100" s="4" t="s">
        <v>22</v>
      </c>
      <c r="I100" s="4" t="s">
        <v>22</v>
      </c>
      <c r="J100" s="4" t="s">
        <v>22</v>
      </c>
      <c r="K100" s="4" t="s">
        <v>22</v>
      </c>
      <c r="L100" s="4" t="s">
        <v>22</v>
      </c>
      <c r="M100" s="5" t="s">
        <v>22</v>
      </c>
      <c r="N100" s="4" t="s">
        <v>22</v>
      </c>
      <c r="O100" s="4" t="s">
        <v>22</v>
      </c>
      <c r="P100" s="4" t="s">
        <v>22</v>
      </c>
      <c r="Q100" s="4" t="s">
        <v>22</v>
      </c>
      <c r="R100" s="9"/>
      <c r="S100" s="9"/>
      <c r="T100" s="9"/>
      <c r="U100" s="9"/>
      <c r="V100" s="9"/>
    </row>
    <row r="101" spans="1:22"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5" t="s">
        <v>22</v>
      </c>
      <c r="N101" s="4" t="s">
        <v>22</v>
      </c>
      <c r="O101" s="4" t="s">
        <v>22</v>
      </c>
      <c r="P101" s="4" t="s">
        <v>22</v>
      </c>
      <c r="Q101" s="4" t="s">
        <v>22</v>
      </c>
      <c r="R101" s="9"/>
      <c r="S101" s="9"/>
      <c r="T101" s="9"/>
      <c r="U101" s="9"/>
      <c r="V101" s="9"/>
    </row>
    <row r="102" spans="1:22"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5" t="s">
        <v>22</v>
      </c>
      <c r="N102" s="4" t="s">
        <v>22</v>
      </c>
      <c r="O102" s="4" t="s">
        <v>22</v>
      </c>
      <c r="P102" s="4" t="s">
        <v>22</v>
      </c>
      <c r="Q102" s="4" t="s">
        <v>22</v>
      </c>
      <c r="R102" s="9"/>
      <c r="S102" s="9"/>
      <c r="T102" s="9"/>
      <c r="U102" s="9"/>
      <c r="V102" s="9"/>
    </row>
    <row r="103" spans="1:22" ht="16" x14ac:dyDescent="0.2">
      <c r="A103" s="3" t="s">
        <v>110</v>
      </c>
      <c r="B103" s="4" t="s">
        <v>22</v>
      </c>
      <c r="C103" s="4">
        <v>-2</v>
      </c>
      <c r="D103" s="4" t="s">
        <v>22</v>
      </c>
      <c r="E103" s="4" t="s">
        <v>22</v>
      </c>
      <c r="F103" s="4" t="s">
        <v>22</v>
      </c>
      <c r="G103" s="4" t="s">
        <v>22</v>
      </c>
      <c r="H103" s="4" t="s">
        <v>22</v>
      </c>
      <c r="I103" s="4" t="s">
        <v>22</v>
      </c>
      <c r="J103" s="4" t="s">
        <v>22</v>
      </c>
      <c r="K103" s="4" t="s">
        <v>22</v>
      </c>
      <c r="L103" s="4" t="s">
        <v>22</v>
      </c>
      <c r="M103" s="5" t="s">
        <v>22</v>
      </c>
      <c r="N103" s="4" t="s">
        <v>22</v>
      </c>
      <c r="O103" s="4" t="s">
        <v>22</v>
      </c>
      <c r="P103" s="4" t="s">
        <v>22</v>
      </c>
      <c r="Q103" s="4" t="s">
        <v>22</v>
      </c>
      <c r="R103" s="9"/>
      <c r="S103" s="9"/>
      <c r="T103" s="9"/>
      <c r="U103" s="9"/>
      <c r="V103" s="9"/>
    </row>
    <row r="104" spans="1:22" ht="16" x14ac:dyDescent="0.2">
      <c r="A104" s="3" t="s">
        <v>111</v>
      </c>
      <c r="B104" s="4" t="s">
        <v>22</v>
      </c>
      <c r="C104" s="4">
        <v>1261429228</v>
      </c>
      <c r="D104" s="4">
        <v>1478577637</v>
      </c>
      <c r="E104" s="4">
        <v>1768881077</v>
      </c>
      <c r="F104" s="4">
        <v>754928896</v>
      </c>
      <c r="G104" s="4">
        <v>856284069</v>
      </c>
      <c r="H104" s="4">
        <v>851984681</v>
      </c>
      <c r="I104" s="4">
        <v>901967850</v>
      </c>
      <c r="J104" s="4">
        <v>965425437</v>
      </c>
      <c r="K104" s="4">
        <v>1127170217</v>
      </c>
      <c r="L104" s="4">
        <v>1134482591</v>
      </c>
      <c r="M104" s="5">
        <v>1226522884</v>
      </c>
      <c r="N104" s="4">
        <v>951299659</v>
      </c>
      <c r="O104" s="4">
        <v>1134482591</v>
      </c>
      <c r="P104" s="4">
        <v>1191200648</v>
      </c>
      <c r="Q104" s="4">
        <v>1226522884</v>
      </c>
      <c r="R104" s="9"/>
      <c r="S104" s="9"/>
      <c r="T104" s="9"/>
      <c r="U104" s="9"/>
      <c r="V104" s="9"/>
    </row>
    <row r="105" spans="1:22" ht="16" x14ac:dyDescent="0.2">
      <c r="A105" s="3" t="s">
        <v>112</v>
      </c>
      <c r="B105" s="4" t="s">
        <v>22</v>
      </c>
      <c r="C105" s="4">
        <v>28205418</v>
      </c>
      <c r="D105" s="4">
        <v>22865220</v>
      </c>
      <c r="E105" s="4">
        <v>1456439437</v>
      </c>
      <c r="F105" s="4">
        <v>1943399860</v>
      </c>
      <c r="G105" s="4">
        <v>2167055982</v>
      </c>
      <c r="H105" s="4">
        <v>2210460453</v>
      </c>
      <c r="I105" s="4">
        <v>2342595281</v>
      </c>
      <c r="J105" s="4">
        <v>3327731069</v>
      </c>
      <c r="K105" s="4">
        <v>2989796636</v>
      </c>
      <c r="L105" s="4">
        <v>3009165773</v>
      </c>
      <c r="M105" s="5">
        <v>2925119269</v>
      </c>
      <c r="N105" s="4">
        <v>2846398822</v>
      </c>
      <c r="O105" s="4">
        <v>3009165773</v>
      </c>
      <c r="P105" s="4">
        <v>2934673259</v>
      </c>
      <c r="Q105" s="4">
        <v>2925119269</v>
      </c>
      <c r="R105" s="9"/>
      <c r="S105" s="9"/>
      <c r="T105" s="9"/>
      <c r="U105" s="9"/>
      <c r="V105" s="9"/>
    </row>
    <row r="106" spans="1:22" ht="16" x14ac:dyDescent="0.2">
      <c r="A106" s="3" t="s">
        <v>113</v>
      </c>
      <c r="B106" s="4" t="s">
        <v>22</v>
      </c>
      <c r="C106" s="4">
        <v>28205418</v>
      </c>
      <c r="D106" s="4">
        <v>22865220</v>
      </c>
      <c r="E106" s="4">
        <v>1456439437</v>
      </c>
      <c r="F106" s="4">
        <v>1943399860</v>
      </c>
      <c r="G106" s="4">
        <v>2167055982</v>
      </c>
      <c r="H106" s="4">
        <v>2210460453</v>
      </c>
      <c r="I106" s="4">
        <v>2274779262</v>
      </c>
      <c r="J106" s="4">
        <v>3251656292</v>
      </c>
      <c r="K106" s="4">
        <v>2925897105</v>
      </c>
      <c r="L106" s="4">
        <v>2947711681</v>
      </c>
      <c r="M106" s="5">
        <v>2851354579</v>
      </c>
      <c r="N106" s="4">
        <v>2787615600</v>
      </c>
      <c r="O106" s="4">
        <v>2947711681</v>
      </c>
      <c r="P106" s="4">
        <v>2862025948</v>
      </c>
      <c r="Q106" s="4">
        <v>2851354579</v>
      </c>
      <c r="R106" s="9"/>
      <c r="S106" s="9"/>
      <c r="T106" s="9"/>
      <c r="U106" s="9"/>
      <c r="V106" s="9"/>
    </row>
    <row r="107" spans="1:22" ht="16" x14ac:dyDescent="0.2">
      <c r="A107" s="3" t="s">
        <v>114</v>
      </c>
      <c r="B107" s="4" t="s">
        <v>22</v>
      </c>
      <c r="C107" s="4" t="s">
        <v>22</v>
      </c>
      <c r="D107" s="4" t="s">
        <v>22</v>
      </c>
      <c r="E107" s="4" t="s">
        <v>22</v>
      </c>
      <c r="F107" s="4" t="s">
        <v>22</v>
      </c>
      <c r="G107" s="4" t="s">
        <v>22</v>
      </c>
      <c r="H107" s="4" t="s">
        <v>22</v>
      </c>
      <c r="I107" s="4">
        <v>67816019</v>
      </c>
      <c r="J107" s="4">
        <v>76074777</v>
      </c>
      <c r="K107" s="4">
        <v>63899531</v>
      </c>
      <c r="L107" s="4">
        <v>61454092</v>
      </c>
      <c r="M107" s="5">
        <v>73764689</v>
      </c>
      <c r="N107" s="4">
        <v>58783221</v>
      </c>
      <c r="O107" s="4">
        <v>61454092</v>
      </c>
      <c r="P107" s="4">
        <v>72647312</v>
      </c>
      <c r="Q107" s="4">
        <v>73764689</v>
      </c>
      <c r="R107" s="9"/>
      <c r="S107" s="9"/>
      <c r="T107" s="9"/>
      <c r="U107" s="9"/>
      <c r="V107" s="9"/>
    </row>
    <row r="108" spans="1:22" ht="16" x14ac:dyDescent="0.2">
      <c r="A108" s="3" t="s">
        <v>115</v>
      </c>
      <c r="B108" s="4" t="s">
        <v>22</v>
      </c>
      <c r="C108" s="4">
        <v>881124130</v>
      </c>
      <c r="D108" s="4">
        <v>1115492461</v>
      </c>
      <c r="E108" s="4">
        <v>1004823860</v>
      </c>
      <c r="F108" s="4">
        <v>1003091767</v>
      </c>
      <c r="G108" s="4">
        <v>1004590149</v>
      </c>
      <c r="H108" s="4">
        <v>949639110</v>
      </c>
      <c r="I108" s="4">
        <v>1193570230</v>
      </c>
      <c r="J108" s="4">
        <v>1169526650</v>
      </c>
      <c r="K108" s="4">
        <v>1171528155</v>
      </c>
      <c r="L108" s="4">
        <v>1382153617</v>
      </c>
      <c r="M108" s="5">
        <v>1541477116</v>
      </c>
      <c r="N108" s="4">
        <v>1313858739</v>
      </c>
      <c r="O108" s="4">
        <v>1382153617</v>
      </c>
      <c r="P108" s="4">
        <v>1525650990</v>
      </c>
      <c r="Q108" s="4">
        <v>1541477116</v>
      </c>
      <c r="R108" s="9"/>
      <c r="S108" s="9"/>
      <c r="T108" s="9"/>
      <c r="U108" s="9"/>
      <c r="V108" s="9"/>
    </row>
    <row r="109" spans="1:22" ht="16" x14ac:dyDescent="0.2">
      <c r="A109" s="3" t="s">
        <v>116</v>
      </c>
      <c r="B109" s="4" t="s">
        <v>22</v>
      </c>
      <c r="C109" s="4">
        <v>305544725</v>
      </c>
      <c r="D109" s="4">
        <v>309887850</v>
      </c>
      <c r="E109" s="4">
        <v>316920716</v>
      </c>
      <c r="F109" s="4">
        <v>300946879</v>
      </c>
      <c r="G109" s="4">
        <v>342138570</v>
      </c>
      <c r="H109" s="4">
        <v>356669957</v>
      </c>
      <c r="I109" s="4">
        <v>400922305</v>
      </c>
      <c r="J109" s="4">
        <v>469345590</v>
      </c>
      <c r="K109" s="4">
        <v>400357105</v>
      </c>
      <c r="L109" s="4">
        <v>424719556</v>
      </c>
      <c r="M109" s="5">
        <v>603804109</v>
      </c>
      <c r="N109" s="4">
        <v>424780771</v>
      </c>
      <c r="O109" s="4">
        <v>424719556</v>
      </c>
      <c r="P109" s="4">
        <v>572460685</v>
      </c>
      <c r="Q109" s="4">
        <v>603804109</v>
      </c>
      <c r="R109" s="9"/>
      <c r="S109" s="9"/>
      <c r="T109" s="9"/>
      <c r="U109" s="9"/>
      <c r="V109" s="9"/>
    </row>
    <row r="110" spans="1:22" ht="16" x14ac:dyDescent="0.2">
      <c r="A110" s="3" t="s">
        <v>117</v>
      </c>
      <c r="B110" s="4" t="s">
        <v>22</v>
      </c>
      <c r="C110" s="4" t="s">
        <v>22</v>
      </c>
      <c r="D110" s="4" t="s">
        <v>22</v>
      </c>
      <c r="E110" s="4" t="s">
        <v>22</v>
      </c>
      <c r="F110" s="4" t="s">
        <v>22</v>
      </c>
      <c r="G110" s="4" t="s">
        <v>22</v>
      </c>
      <c r="H110" s="4" t="s">
        <v>22</v>
      </c>
      <c r="I110" s="4">
        <v>97059777</v>
      </c>
      <c r="J110" s="4">
        <v>72401896</v>
      </c>
      <c r="K110" s="4">
        <v>114548275</v>
      </c>
      <c r="L110" s="4">
        <v>116591120</v>
      </c>
      <c r="M110" s="5">
        <v>73819383</v>
      </c>
      <c r="N110" s="4">
        <v>92851107</v>
      </c>
      <c r="O110" s="4">
        <v>116591120</v>
      </c>
      <c r="P110" s="4">
        <v>108864048</v>
      </c>
      <c r="Q110" s="4">
        <v>73819383</v>
      </c>
      <c r="R110" s="9"/>
      <c r="S110" s="9"/>
      <c r="T110" s="9"/>
      <c r="U110" s="9"/>
      <c r="V110" s="9"/>
    </row>
    <row r="111" spans="1:22"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5" t="s">
        <v>22</v>
      </c>
      <c r="N111" s="4" t="s">
        <v>22</v>
      </c>
      <c r="O111" s="4" t="s">
        <v>22</v>
      </c>
      <c r="P111" s="4" t="s">
        <v>22</v>
      </c>
      <c r="Q111" s="4" t="s">
        <v>22</v>
      </c>
      <c r="R111" s="9"/>
      <c r="S111" s="9"/>
      <c r="T111" s="9"/>
      <c r="U111" s="9"/>
      <c r="V111" s="9"/>
    </row>
    <row r="112" spans="1:22"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5" t="s">
        <v>22</v>
      </c>
      <c r="N112" s="4" t="s">
        <v>22</v>
      </c>
      <c r="O112" s="4" t="s">
        <v>22</v>
      </c>
      <c r="P112" s="4" t="s">
        <v>22</v>
      </c>
      <c r="Q112" s="4" t="s">
        <v>22</v>
      </c>
      <c r="R112" s="9"/>
      <c r="S112" s="9"/>
      <c r="T112" s="9"/>
      <c r="U112" s="9"/>
      <c r="V112" s="9"/>
    </row>
    <row r="113" spans="1:22"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5" t="s">
        <v>22</v>
      </c>
      <c r="N113" s="4" t="s">
        <v>22</v>
      </c>
      <c r="O113" s="4" t="s">
        <v>22</v>
      </c>
      <c r="P113" s="4" t="s">
        <v>22</v>
      </c>
      <c r="Q113" s="4" t="s">
        <v>22</v>
      </c>
      <c r="R113" s="9"/>
      <c r="S113" s="9"/>
      <c r="T113" s="9"/>
      <c r="U113" s="9"/>
      <c r="V113" s="9"/>
    </row>
    <row r="114" spans="1:22" ht="16" x14ac:dyDescent="0.2">
      <c r="A114" s="3" t="s">
        <v>118</v>
      </c>
      <c r="B114" s="4" t="s">
        <v>22</v>
      </c>
      <c r="C114" s="4">
        <v>575579406</v>
      </c>
      <c r="D114" s="4">
        <v>805604610</v>
      </c>
      <c r="E114" s="4">
        <v>687903144</v>
      </c>
      <c r="F114" s="4">
        <v>702144887</v>
      </c>
      <c r="G114" s="4">
        <v>662451579</v>
      </c>
      <c r="H114" s="4">
        <v>592969152</v>
      </c>
      <c r="I114" s="4">
        <v>695588149</v>
      </c>
      <c r="J114" s="4">
        <v>627779165</v>
      </c>
      <c r="K114" s="4">
        <v>656622775</v>
      </c>
      <c r="L114" s="4">
        <v>840842941</v>
      </c>
      <c r="M114" s="5">
        <v>863853624</v>
      </c>
      <c r="N114" s="4">
        <v>796226861</v>
      </c>
      <c r="O114" s="4">
        <v>840842941</v>
      </c>
      <c r="P114" s="4">
        <v>844326257</v>
      </c>
      <c r="Q114" s="4">
        <v>863853624</v>
      </c>
      <c r="R114" s="9"/>
      <c r="S114" s="9"/>
      <c r="T114" s="9"/>
      <c r="U114" s="9"/>
      <c r="V114" s="9"/>
    </row>
    <row r="115" spans="1:22" ht="16" x14ac:dyDescent="0.2">
      <c r="A115" s="3" t="s">
        <v>119</v>
      </c>
      <c r="B115" s="4" t="s">
        <v>22</v>
      </c>
      <c r="C115" s="4">
        <v>909329549</v>
      </c>
      <c r="D115" s="4">
        <v>1138357681</v>
      </c>
      <c r="E115" s="4">
        <v>2461263297</v>
      </c>
      <c r="F115" s="4">
        <v>2946491627</v>
      </c>
      <c r="G115" s="4">
        <v>3171646131</v>
      </c>
      <c r="H115" s="4">
        <v>3160099562</v>
      </c>
      <c r="I115" s="4">
        <v>3536165512</v>
      </c>
      <c r="J115" s="4">
        <v>4497257719</v>
      </c>
      <c r="K115" s="4">
        <v>4161324791</v>
      </c>
      <c r="L115" s="4">
        <v>4391319390</v>
      </c>
      <c r="M115" s="5">
        <v>4466596385</v>
      </c>
      <c r="N115" s="4">
        <v>4160257561</v>
      </c>
      <c r="O115" s="4">
        <v>4391319390</v>
      </c>
      <c r="P115" s="4">
        <v>4460324250</v>
      </c>
      <c r="Q115" s="4">
        <v>4466596385</v>
      </c>
      <c r="R115" s="9"/>
      <c r="S115" s="9"/>
      <c r="T115" s="9"/>
      <c r="U115" s="9"/>
      <c r="V115" s="9"/>
    </row>
    <row r="116" spans="1:22" ht="16" x14ac:dyDescent="0.2">
      <c r="A116" s="3" t="s">
        <v>120</v>
      </c>
      <c r="B116" s="4" t="s">
        <v>22</v>
      </c>
      <c r="C116" s="4">
        <v>2170758777</v>
      </c>
      <c r="D116" s="4">
        <v>2616935317</v>
      </c>
      <c r="E116" s="4">
        <v>4230144374</v>
      </c>
      <c r="F116" s="4">
        <v>3701420523</v>
      </c>
      <c r="G116" s="4">
        <v>4027930200</v>
      </c>
      <c r="H116" s="4">
        <v>4012084243</v>
      </c>
      <c r="I116" s="4">
        <v>4438133362</v>
      </c>
      <c r="J116" s="4">
        <v>5462683156</v>
      </c>
      <c r="K116" s="4">
        <v>5288495008</v>
      </c>
      <c r="L116" s="4">
        <v>5525801981</v>
      </c>
      <c r="M116" s="5">
        <v>5693119269</v>
      </c>
      <c r="N116" s="4">
        <v>5111557219</v>
      </c>
      <c r="O116" s="4">
        <v>5525801981</v>
      </c>
      <c r="P116" s="4">
        <v>5651524897</v>
      </c>
      <c r="Q116" s="4">
        <v>5693119269</v>
      </c>
      <c r="R116" s="9"/>
      <c r="S116" s="9"/>
      <c r="T116" s="9"/>
      <c r="U116" s="9"/>
      <c r="V116" s="9"/>
    </row>
    <row r="117" spans="1:22" ht="16" x14ac:dyDescent="0.2">
      <c r="A117" s="3" t="s">
        <v>121</v>
      </c>
      <c r="B117" s="4" t="s">
        <v>22</v>
      </c>
      <c r="C117" s="4" t="s">
        <v>22</v>
      </c>
      <c r="D117" s="4" t="s">
        <v>22</v>
      </c>
      <c r="E117" s="4" t="s">
        <v>22</v>
      </c>
      <c r="F117" s="4" t="s">
        <v>22</v>
      </c>
      <c r="G117" s="4" t="s">
        <v>22</v>
      </c>
      <c r="H117" s="4" t="s">
        <v>22</v>
      </c>
      <c r="I117" s="4" t="s">
        <v>22</v>
      </c>
      <c r="J117" s="4" t="s">
        <v>22</v>
      </c>
      <c r="K117" s="4" t="s">
        <v>22</v>
      </c>
      <c r="L117" s="4" t="s">
        <v>22</v>
      </c>
      <c r="M117" s="5" t="s">
        <v>22</v>
      </c>
      <c r="N117" s="4" t="s">
        <v>22</v>
      </c>
      <c r="O117" s="4" t="s">
        <v>22</v>
      </c>
      <c r="P117" s="4" t="s">
        <v>22</v>
      </c>
      <c r="Q117" s="4" t="s">
        <v>22</v>
      </c>
      <c r="R117" s="9"/>
      <c r="S117" s="9"/>
      <c r="T117" s="9"/>
      <c r="U117" s="9"/>
      <c r="V117" s="9"/>
    </row>
    <row r="118" spans="1:22" ht="16" x14ac:dyDescent="0.2">
      <c r="A118" s="3" t="s">
        <v>122</v>
      </c>
      <c r="B118" s="4" t="s">
        <v>22</v>
      </c>
      <c r="C118" s="4">
        <v>5193239</v>
      </c>
      <c r="D118" s="4">
        <v>4570624</v>
      </c>
      <c r="E118" s="4">
        <v>4103286</v>
      </c>
      <c r="F118" s="4">
        <v>2633206</v>
      </c>
      <c r="G118" s="4">
        <v>3004299</v>
      </c>
      <c r="H118" s="4">
        <v>2872088</v>
      </c>
      <c r="I118" s="4">
        <v>2884333</v>
      </c>
      <c r="J118" s="4">
        <v>3142405</v>
      </c>
      <c r="K118" s="4">
        <v>2924987</v>
      </c>
      <c r="L118" s="4">
        <v>2753624</v>
      </c>
      <c r="M118" s="5">
        <v>2807143</v>
      </c>
      <c r="N118" s="4">
        <v>2521283</v>
      </c>
      <c r="O118" s="4">
        <v>2753624</v>
      </c>
      <c r="P118" s="4">
        <v>2788875</v>
      </c>
      <c r="Q118" s="4">
        <v>2807143</v>
      </c>
      <c r="R118" s="9"/>
      <c r="S118" s="9"/>
      <c r="T118" s="9"/>
      <c r="U118" s="9"/>
      <c r="V118" s="9"/>
    </row>
    <row r="119" spans="1:22" ht="16" x14ac:dyDescent="0.2">
      <c r="A119" s="3" t="s">
        <v>123</v>
      </c>
      <c r="B119" s="4" t="s">
        <v>22</v>
      </c>
      <c r="C119" s="4">
        <v>5193239</v>
      </c>
      <c r="D119" s="4">
        <v>4570624</v>
      </c>
      <c r="E119" s="4">
        <v>4103286</v>
      </c>
      <c r="F119" s="4">
        <v>2633206</v>
      </c>
      <c r="G119" s="4">
        <v>3004299</v>
      </c>
      <c r="H119" s="4">
        <v>2872088</v>
      </c>
      <c r="I119" s="4">
        <v>2884333</v>
      </c>
      <c r="J119" s="4">
        <v>3142405</v>
      </c>
      <c r="K119" s="4">
        <v>2924987</v>
      </c>
      <c r="L119" s="4">
        <v>2753624</v>
      </c>
      <c r="M119" s="5">
        <v>2807143</v>
      </c>
      <c r="N119" s="4">
        <v>2521283</v>
      </c>
      <c r="O119" s="4">
        <v>2753624</v>
      </c>
      <c r="P119" s="4">
        <v>2788875</v>
      </c>
      <c r="Q119" s="4">
        <v>2807143</v>
      </c>
      <c r="R119" s="9"/>
      <c r="S119" s="9"/>
      <c r="T119" s="9"/>
      <c r="U119" s="9"/>
      <c r="V119" s="9"/>
    </row>
    <row r="120" spans="1:22" ht="16" x14ac:dyDescent="0.2">
      <c r="A120" s="3" t="s">
        <v>124</v>
      </c>
      <c r="B120" s="4" t="s">
        <v>22</v>
      </c>
      <c r="C120" s="4" t="s">
        <v>22</v>
      </c>
      <c r="D120" s="4" t="s">
        <v>22</v>
      </c>
      <c r="E120" s="4" t="s">
        <v>22</v>
      </c>
      <c r="F120" s="4" t="s">
        <v>22</v>
      </c>
      <c r="G120" s="4" t="s">
        <v>22</v>
      </c>
      <c r="H120" s="4" t="s">
        <v>22</v>
      </c>
      <c r="I120" s="4" t="s">
        <v>22</v>
      </c>
      <c r="J120" s="4" t="s">
        <v>22</v>
      </c>
      <c r="K120" s="4" t="s">
        <v>22</v>
      </c>
      <c r="L120" s="4" t="s">
        <v>22</v>
      </c>
      <c r="M120" s="5" t="s">
        <v>22</v>
      </c>
      <c r="N120" s="4" t="s">
        <v>22</v>
      </c>
      <c r="O120" s="4" t="s">
        <v>22</v>
      </c>
      <c r="P120" s="4" t="s">
        <v>22</v>
      </c>
      <c r="Q120" s="4" t="s">
        <v>22</v>
      </c>
      <c r="R120" s="9"/>
      <c r="S120" s="9"/>
      <c r="T120" s="9"/>
      <c r="U120" s="9"/>
      <c r="V120" s="9"/>
    </row>
    <row r="121" spans="1:22" ht="16" x14ac:dyDescent="0.2">
      <c r="A121" s="3" t="s">
        <v>125</v>
      </c>
      <c r="B121" s="4" t="s">
        <v>22</v>
      </c>
      <c r="C121" s="4" t="s">
        <v>22</v>
      </c>
      <c r="D121" s="4" t="s">
        <v>22</v>
      </c>
      <c r="E121" s="4" t="s">
        <v>22</v>
      </c>
      <c r="F121" s="4" t="s">
        <v>22</v>
      </c>
      <c r="G121" s="4" t="s">
        <v>22</v>
      </c>
      <c r="H121" s="4" t="s">
        <v>22</v>
      </c>
      <c r="I121" s="4" t="s">
        <v>22</v>
      </c>
      <c r="J121" s="4" t="s">
        <v>22</v>
      </c>
      <c r="K121" s="4" t="s">
        <v>22</v>
      </c>
      <c r="L121" s="4" t="s">
        <v>22</v>
      </c>
      <c r="M121" s="5" t="s">
        <v>22</v>
      </c>
      <c r="N121" s="4" t="s">
        <v>22</v>
      </c>
      <c r="O121" s="4" t="s">
        <v>22</v>
      </c>
      <c r="P121" s="4" t="s">
        <v>22</v>
      </c>
      <c r="Q121" s="4" t="s">
        <v>22</v>
      </c>
      <c r="R121" s="9"/>
      <c r="S121" s="9"/>
      <c r="T121" s="9"/>
      <c r="U121" s="9"/>
      <c r="V121" s="9"/>
    </row>
    <row r="122" spans="1:22" ht="16" x14ac:dyDescent="0.2">
      <c r="A122" s="3" t="s">
        <v>126</v>
      </c>
      <c r="B122" s="4" t="s">
        <v>22</v>
      </c>
      <c r="C122" s="4">
        <v>3082286311</v>
      </c>
      <c r="D122" s="4">
        <v>3028872217</v>
      </c>
      <c r="E122" s="4">
        <v>-13171134</v>
      </c>
      <c r="F122" s="4">
        <v>317936529</v>
      </c>
      <c r="G122" s="4">
        <v>895459939</v>
      </c>
      <c r="H122" s="4">
        <v>1513441200</v>
      </c>
      <c r="I122" s="4">
        <v>1628499193</v>
      </c>
      <c r="J122" s="4">
        <v>2124304794</v>
      </c>
      <c r="K122" s="4">
        <v>2492380680</v>
      </c>
      <c r="L122" s="4">
        <v>2675254824</v>
      </c>
      <c r="M122" s="5">
        <v>2871607903</v>
      </c>
      <c r="N122" s="4">
        <v>2322911744</v>
      </c>
      <c r="O122" s="4">
        <v>2675254824</v>
      </c>
      <c r="P122" s="4">
        <v>2931557047</v>
      </c>
      <c r="Q122" s="4">
        <v>2871607903</v>
      </c>
      <c r="R122" s="9"/>
      <c r="S122" s="9"/>
      <c r="T122" s="9"/>
      <c r="U122" s="9"/>
      <c r="V122" s="9"/>
    </row>
    <row r="123" spans="1:22" ht="16" x14ac:dyDescent="0.2">
      <c r="A123" s="3" t="s">
        <v>127</v>
      </c>
      <c r="B123" s="4" t="s">
        <v>22</v>
      </c>
      <c r="C123" s="4">
        <v>59675512</v>
      </c>
      <c r="D123" s="4">
        <v>-45698985</v>
      </c>
      <c r="E123" s="4">
        <v>-18218241</v>
      </c>
      <c r="F123" s="4">
        <v>21194997</v>
      </c>
      <c r="G123" s="4">
        <v>35793634</v>
      </c>
      <c r="H123" s="4">
        <v>30670779</v>
      </c>
      <c r="I123" s="4">
        <v>29142638</v>
      </c>
      <c r="J123" s="4">
        <v>52800463</v>
      </c>
      <c r="K123" s="4">
        <v>12359290</v>
      </c>
      <c r="L123" s="4">
        <v>96867009</v>
      </c>
      <c r="M123" s="5">
        <v>98881690</v>
      </c>
      <c r="N123" s="4">
        <v>28455316</v>
      </c>
      <c r="O123" s="4">
        <v>96867009</v>
      </c>
      <c r="P123" s="4">
        <v>102194425</v>
      </c>
      <c r="Q123" s="4">
        <v>98881690</v>
      </c>
      <c r="R123" s="9"/>
      <c r="S123" s="9"/>
      <c r="T123" s="9"/>
      <c r="U123" s="9"/>
      <c r="V123" s="9"/>
    </row>
    <row r="124" spans="1:22" ht="16" x14ac:dyDescent="0.2">
      <c r="A124" s="3" t="s">
        <v>128</v>
      </c>
      <c r="B124" s="4" t="s">
        <v>22</v>
      </c>
      <c r="C124" s="4">
        <v>3147155062</v>
      </c>
      <c r="D124" s="4">
        <v>2987743856</v>
      </c>
      <c r="E124" s="4">
        <v>-27286090</v>
      </c>
      <c r="F124" s="4">
        <v>341764732</v>
      </c>
      <c r="G124" s="4">
        <v>934257872</v>
      </c>
      <c r="H124" s="4">
        <v>1546984067</v>
      </c>
      <c r="I124" s="4">
        <v>1660526164</v>
      </c>
      <c r="J124" s="4">
        <v>2180247662</v>
      </c>
      <c r="K124" s="4">
        <v>2507664957</v>
      </c>
      <c r="L124" s="4">
        <v>2774875458</v>
      </c>
      <c r="M124" s="5">
        <v>2973296736</v>
      </c>
      <c r="N124" s="4">
        <v>2353888343</v>
      </c>
      <c r="O124" s="4">
        <v>2774875458</v>
      </c>
      <c r="P124" s="4">
        <v>3036540346</v>
      </c>
      <c r="Q124" s="4">
        <v>2973296736</v>
      </c>
      <c r="R124" s="9"/>
      <c r="S124" s="9"/>
      <c r="T124" s="9"/>
      <c r="U124" s="9"/>
      <c r="V124" s="9"/>
    </row>
    <row r="125" spans="1:22" ht="16" x14ac:dyDescent="0.2">
      <c r="A125" s="3" t="s">
        <v>129</v>
      </c>
      <c r="B125" s="4" t="s">
        <v>22</v>
      </c>
      <c r="C125" s="4">
        <v>36806291</v>
      </c>
      <c r="D125" s="4">
        <v>10519211</v>
      </c>
      <c r="E125" s="4">
        <v>6212492</v>
      </c>
      <c r="F125" s="4">
        <v>5058196</v>
      </c>
      <c r="G125" s="4">
        <v>6308548</v>
      </c>
      <c r="H125" s="4">
        <v>5869199</v>
      </c>
      <c r="I125" s="4">
        <v>6723758</v>
      </c>
      <c r="J125" s="4">
        <v>4907183</v>
      </c>
      <c r="K125" s="4">
        <v>6272863</v>
      </c>
      <c r="L125" s="4">
        <v>10306026</v>
      </c>
      <c r="M125" s="5">
        <v>7510444</v>
      </c>
      <c r="N125" s="4">
        <v>8093974</v>
      </c>
      <c r="O125" s="4">
        <v>10306026</v>
      </c>
      <c r="P125" s="4">
        <v>6535917</v>
      </c>
      <c r="Q125" s="4">
        <v>7510444</v>
      </c>
      <c r="R125" s="9"/>
      <c r="S125" s="9"/>
      <c r="T125" s="9"/>
      <c r="U125" s="9"/>
      <c r="V125" s="9"/>
    </row>
    <row r="126" spans="1:22" ht="16" x14ac:dyDescent="0.2">
      <c r="A126" s="3" t="s">
        <v>130</v>
      </c>
      <c r="B126" s="4" t="s">
        <v>22</v>
      </c>
      <c r="C126" s="4">
        <v>3183961353</v>
      </c>
      <c r="D126" s="4">
        <v>2998263067</v>
      </c>
      <c r="E126" s="4">
        <v>-21073598</v>
      </c>
      <c r="F126" s="4">
        <v>346822928</v>
      </c>
      <c r="G126" s="4">
        <v>940566421</v>
      </c>
      <c r="H126" s="4">
        <v>1552853265</v>
      </c>
      <c r="I126" s="4">
        <v>1667249922</v>
      </c>
      <c r="J126" s="4">
        <v>2185154845</v>
      </c>
      <c r="K126" s="4">
        <v>2513937819</v>
      </c>
      <c r="L126" s="4">
        <v>2785181483</v>
      </c>
      <c r="M126" s="5">
        <v>2980807180</v>
      </c>
      <c r="N126" s="4">
        <v>2361982317</v>
      </c>
      <c r="O126" s="4">
        <v>2785181483</v>
      </c>
      <c r="P126" s="4">
        <v>3043076263</v>
      </c>
      <c r="Q126" s="4">
        <v>2980807180</v>
      </c>
      <c r="R126" s="9"/>
      <c r="S126" s="9"/>
      <c r="T126" s="9"/>
      <c r="U126" s="9"/>
      <c r="V126" s="9"/>
    </row>
    <row r="127" spans="1:22" ht="16" x14ac:dyDescent="0.2">
      <c r="A127" s="3" t="s">
        <v>131</v>
      </c>
      <c r="B127" s="4" t="s">
        <v>22</v>
      </c>
      <c r="C127" s="4">
        <v>5354720130</v>
      </c>
      <c r="D127" s="4">
        <v>5615198385</v>
      </c>
      <c r="E127" s="4">
        <v>4209070776</v>
      </c>
      <c r="F127" s="4">
        <v>4048243451</v>
      </c>
      <c r="G127" s="4">
        <v>4968496621</v>
      </c>
      <c r="H127" s="4">
        <v>5564937508</v>
      </c>
      <c r="I127" s="4">
        <v>6105383284</v>
      </c>
      <c r="J127" s="4">
        <v>7647838001</v>
      </c>
      <c r="K127" s="4">
        <v>7802432827</v>
      </c>
      <c r="L127" s="4">
        <v>8310983464</v>
      </c>
      <c r="M127" s="5">
        <v>8673926449</v>
      </c>
      <c r="N127" s="4">
        <v>7473539536</v>
      </c>
      <c r="O127" s="4">
        <v>8310983464</v>
      </c>
      <c r="P127" s="4">
        <v>8694601160</v>
      </c>
      <c r="Q127" s="4">
        <v>8673926449</v>
      </c>
      <c r="R127" s="9"/>
      <c r="S127" s="9"/>
      <c r="T127" s="9"/>
      <c r="U127" s="9"/>
      <c r="V127" s="9"/>
    </row>
    <row r="128" spans="1:22" ht="16" x14ac:dyDescent="0.2">
      <c r="A128" s="34" t="s">
        <v>132</v>
      </c>
      <c r="B128" s="32" t="s">
        <v>22</v>
      </c>
      <c r="C128" s="32">
        <v>188921600</v>
      </c>
      <c r="D128" s="32">
        <v>240419218</v>
      </c>
      <c r="E128" s="32">
        <v>240419218</v>
      </c>
      <c r="F128" s="32">
        <v>245418187</v>
      </c>
      <c r="G128" s="32">
        <v>188953874</v>
      </c>
      <c r="H128" s="32">
        <v>187920656</v>
      </c>
      <c r="I128" s="32">
        <v>185283323</v>
      </c>
      <c r="J128" s="32">
        <v>184747890</v>
      </c>
      <c r="K128" s="32">
        <v>183843396</v>
      </c>
      <c r="L128" s="32">
        <v>181953498</v>
      </c>
      <c r="M128" s="33">
        <v>181318264</v>
      </c>
      <c r="N128" s="32">
        <v>182416813</v>
      </c>
      <c r="O128" s="32">
        <v>181953498</v>
      </c>
      <c r="P128" s="32">
        <v>181636226</v>
      </c>
      <c r="Q128" s="32">
        <v>181318264</v>
      </c>
      <c r="R128" s="9"/>
      <c r="S128" s="9"/>
      <c r="T128" s="9"/>
      <c r="U128" s="9"/>
      <c r="V128" s="9"/>
    </row>
    <row r="129" spans="1:30" ht="19" x14ac:dyDescent="0.25">
      <c r="A129" s="16" t="s">
        <v>195</v>
      </c>
      <c r="B129" s="22"/>
      <c r="C129" s="23" t="e">
        <f>(C128/B128)-1</f>
        <v>#VALUE!</v>
      </c>
      <c r="D129" s="23">
        <f>(D128/C128)-1</f>
        <v>0.27258724253870392</v>
      </c>
      <c r="E129" s="23">
        <f>(E128/D128)-1</f>
        <v>0</v>
      </c>
      <c r="F129" s="23">
        <f t="shared" ref="F129:N129" si="6">(F128/E128)-1</f>
        <v>2.0792717993118215E-2</v>
      </c>
      <c r="G129" s="23">
        <f t="shared" si="6"/>
        <v>-0.23007387386493894</v>
      </c>
      <c r="H129" s="23">
        <f t="shared" si="6"/>
        <v>-5.4680964096031071E-3</v>
      </c>
      <c r="I129" s="23">
        <f t="shared" si="6"/>
        <v>-1.4034290088897894E-2</v>
      </c>
      <c r="J129" s="23">
        <f t="shared" si="6"/>
        <v>-2.8898067636664582E-3</v>
      </c>
      <c r="K129" s="23">
        <f t="shared" si="6"/>
        <v>-4.895828580234407E-3</v>
      </c>
      <c r="L129" s="23">
        <f t="shared" si="6"/>
        <v>-1.0279934123932355E-2</v>
      </c>
      <c r="M129" s="23">
        <f t="shared" si="6"/>
        <v>-3.491188721197358E-3</v>
      </c>
      <c r="N129" s="23">
        <f t="shared" si="6"/>
        <v>6.05867812632499E-3</v>
      </c>
      <c r="O129" s="23">
        <f>(O128/N128)-1</f>
        <v>-2.5398700502458071E-3</v>
      </c>
      <c r="P129" s="23">
        <f>(P128/O128)-1</f>
        <v>-1.7436982717419225E-3</v>
      </c>
      <c r="Q129" s="23">
        <f>(Q128/P128)-1</f>
        <v>-1.7505428680290036E-3</v>
      </c>
      <c r="R129" s="9"/>
      <c r="S129" s="9"/>
      <c r="T129" s="9"/>
      <c r="U129" s="9"/>
      <c r="V129" s="9"/>
      <c r="W129" s="13"/>
      <c r="X129" s="13"/>
      <c r="Y129" s="13"/>
      <c r="Z129" s="13"/>
      <c r="AA129" s="14"/>
      <c r="AB129" s="14"/>
      <c r="AC129" s="14"/>
      <c r="AD129" s="14"/>
    </row>
    <row r="130" spans="1:30" ht="16" x14ac:dyDescent="0.2">
      <c r="A130" s="3" t="s">
        <v>133</v>
      </c>
      <c r="B130" s="4" t="s">
        <v>22</v>
      </c>
      <c r="C130" s="4" t="s">
        <v>22</v>
      </c>
      <c r="D130" s="4" t="s">
        <v>22</v>
      </c>
      <c r="E130" s="4" t="s">
        <v>22</v>
      </c>
      <c r="F130" s="4" t="s">
        <v>22</v>
      </c>
      <c r="G130" s="4" t="s">
        <v>22</v>
      </c>
      <c r="H130" s="4" t="s">
        <v>22</v>
      </c>
      <c r="I130" s="4">
        <v>67816019</v>
      </c>
      <c r="J130" s="4">
        <v>76074777</v>
      </c>
      <c r="K130" s="4">
        <v>63899531</v>
      </c>
      <c r="L130" s="4">
        <v>61454092</v>
      </c>
      <c r="M130" s="5">
        <v>73764689</v>
      </c>
      <c r="N130" s="4">
        <v>58783221</v>
      </c>
      <c r="O130" s="4">
        <v>61454092</v>
      </c>
      <c r="P130" s="4">
        <v>72647312</v>
      </c>
      <c r="Q130" s="4">
        <v>73764689</v>
      </c>
      <c r="R130" s="9"/>
      <c r="S130" s="9"/>
      <c r="T130" s="9"/>
      <c r="U130" s="9"/>
      <c r="V130" s="9"/>
    </row>
    <row r="131" spans="1:30" ht="16" x14ac:dyDescent="0.2">
      <c r="A131" s="3" t="s">
        <v>134</v>
      </c>
      <c r="B131" s="4" t="s">
        <v>22</v>
      </c>
      <c r="C131" s="4">
        <v>279755853</v>
      </c>
      <c r="D131" s="4">
        <v>454814632</v>
      </c>
      <c r="E131" s="4">
        <v>2256521504</v>
      </c>
      <c r="F131" s="4">
        <v>1461994219</v>
      </c>
      <c r="G131" s="4">
        <v>1389938317</v>
      </c>
      <c r="H131" s="4">
        <v>1300127884</v>
      </c>
      <c r="I131" s="4">
        <v>1268181752</v>
      </c>
      <c r="J131" s="4">
        <v>1587749844</v>
      </c>
      <c r="K131" s="4">
        <v>1397871865</v>
      </c>
      <c r="L131" s="4">
        <v>1461309886</v>
      </c>
      <c r="M131" s="5">
        <v>1639863493</v>
      </c>
      <c r="N131" s="4">
        <v>1452193182</v>
      </c>
      <c r="O131" s="4">
        <v>1461309886</v>
      </c>
      <c r="P131" s="4">
        <v>1299977597</v>
      </c>
      <c r="Q131" s="4">
        <v>1639863493</v>
      </c>
      <c r="R131" s="9"/>
      <c r="S131" s="9"/>
      <c r="T131" s="9"/>
      <c r="U131" s="9"/>
      <c r="V131" s="9"/>
    </row>
    <row r="132" spans="1:30" ht="16" x14ac:dyDescent="0.2">
      <c r="A132" s="3" t="s">
        <v>135</v>
      </c>
      <c r="B132" s="4" t="s">
        <v>22</v>
      </c>
      <c r="C132" s="6">
        <v>8.7899999999999991</v>
      </c>
      <c r="D132" s="6">
        <v>15.17</v>
      </c>
      <c r="E132" s="6">
        <v>-10707.81</v>
      </c>
      <c r="F132" s="6">
        <v>421.54</v>
      </c>
      <c r="G132" s="6">
        <v>147.78</v>
      </c>
      <c r="H132" s="6">
        <v>83.73</v>
      </c>
      <c r="I132" s="6">
        <v>76.06</v>
      </c>
      <c r="J132" s="6">
        <v>72.66</v>
      </c>
      <c r="K132" s="6">
        <v>55.6</v>
      </c>
      <c r="L132" s="6">
        <v>52.47</v>
      </c>
      <c r="M132" s="7">
        <v>55.01</v>
      </c>
      <c r="N132" s="6">
        <v>61.48</v>
      </c>
      <c r="O132" s="6">
        <v>52.47</v>
      </c>
      <c r="P132" s="6">
        <v>42.72</v>
      </c>
      <c r="Q132" s="6">
        <v>55.01</v>
      </c>
      <c r="R132" s="9"/>
      <c r="S132" s="9"/>
      <c r="T132" s="9"/>
      <c r="U132" s="9"/>
      <c r="V132" s="9"/>
    </row>
    <row r="133" spans="1:30" ht="16" x14ac:dyDescent="0.2">
      <c r="A133" s="3" t="s">
        <v>136</v>
      </c>
      <c r="B133" s="4" t="s">
        <v>22</v>
      </c>
      <c r="C133" s="6">
        <v>44.9</v>
      </c>
      <c r="D133" s="6">
        <v>39.729999999999997</v>
      </c>
      <c r="E133" s="6">
        <v>-40.08</v>
      </c>
      <c r="F133" s="6">
        <v>-29.88</v>
      </c>
      <c r="G133" s="6">
        <v>-15.15</v>
      </c>
      <c r="H133" s="6">
        <v>-2.2599999999999998</v>
      </c>
      <c r="I133" s="6">
        <v>-3.55</v>
      </c>
      <c r="J133" s="6">
        <v>0.55000000000000004</v>
      </c>
      <c r="K133" s="6">
        <v>5.83</v>
      </c>
      <c r="L133" s="6">
        <v>8.99</v>
      </c>
      <c r="M133" s="7">
        <v>9.9499999999999993</v>
      </c>
      <c r="N133" s="6">
        <v>6.65</v>
      </c>
      <c r="O133" s="6">
        <v>8.99</v>
      </c>
      <c r="P133" s="6">
        <v>11.72</v>
      </c>
      <c r="Q133" s="6">
        <v>9.9499999999999993</v>
      </c>
      <c r="R133" s="9"/>
      <c r="S133" s="9"/>
      <c r="T133" s="9"/>
      <c r="U133" s="9"/>
      <c r="V133" s="9"/>
    </row>
    <row r="134" spans="1:30" ht="16" x14ac:dyDescent="0.2">
      <c r="A134" s="3" t="s">
        <v>137</v>
      </c>
      <c r="B134" s="4" t="s">
        <v>22</v>
      </c>
      <c r="C134" s="6">
        <v>2.42</v>
      </c>
      <c r="D134" s="6">
        <v>2.33</v>
      </c>
      <c r="E134" s="6">
        <v>1.24</v>
      </c>
      <c r="F134" s="6">
        <v>2.63</v>
      </c>
      <c r="G134" s="6">
        <v>2.92</v>
      </c>
      <c r="H134" s="6">
        <v>3.34</v>
      </c>
      <c r="I134" s="6">
        <v>3.28</v>
      </c>
      <c r="J134" s="6">
        <v>3.89</v>
      </c>
      <c r="K134" s="6">
        <v>3.39</v>
      </c>
      <c r="L134" s="6">
        <v>3.73</v>
      </c>
      <c r="M134" s="7">
        <v>3.6</v>
      </c>
      <c r="N134" s="6">
        <v>4.07</v>
      </c>
      <c r="O134" s="6">
        <v>3.73</v>
      </c>
      <c r="P134" s="6">
        <v>3.81</v>
      </c>
      <c r="Q134" s="6">
        <v>3.6</v>
      </c>
      <c r="R134" s="9"/>
      <c r="S134" s="9"/>
      <c r="T134" s="9"/>
      <c r="U134" s="9"/>
      <c r="V134" s="9"/>
    </row>
    <row r="135" spans="1:30" ht="16" x14ac:dyDescent="0.2">
      <c r="A135" s="3" t="s">
        <v>138</v>
      </c>
      <c r="B135" s="4" t="s">
        <v>22</v>
      </c>
      <c r="C135" s="6">
        <v>-9.0399999999999991</v>
      </c>
      <c r="D135" s="6">
        <v>-33.42</v>
      </c>
      <c r="E135" s="6">
        <v>-38.29</v>
      </c>
      <c r="F135" s="6">
        <v>-33.42</v>
      </c>
      <c r="G135" s="6">
        <v>-19.7</v>
      </c>
      <c r="H135" s="6">
        <v>-31.92</v>
      </c>
      <c r="I135" s="6">
        <v>-33.42</v>
      </c>
      <c r="J135" s="6">
        <v>-29.13</v>
      </c>
      <c r="K135" s="6">
        <v>-27.11</v>
      </c>
      <c r="L135" s="6">
        <v>-14.79</v>
      </c>
      <c r="M135" s="7">
        <v>18.29</v>
      </c>
      <c r="N135" s="6">
        <v>-3.05</v>
      </c>
      <c r="O135" s="6">
        <v>-14.99</v>
      </c>
      <c r="P135" s="6">
        <v>5.5</v>
      </c>
      <c r="Q135" s="6">
        <v>18.29</v>
      </c>
      <c r="R135" s="9"/>
      <c r="S135" s="9"/>
      <c r="T135" s="9"/>
      <c r="U135" s="9"/>
      <c r="V135" s="9"/>
    </row>
    <row r="136" spans="1:30" ht="16" x14ac:dyDescent="0.2">
      <c r="A136" s="3" t="s">
        <v>139</v>
      </c>
      <c r="B136" s="4" t="s">
        <v>22</v>
      </c>
      <c r="C136" s="4" t="s">
        <v>22</v>
      </c>
      <c r="D136" s="4" t="s">
        <v>22</v>
      </c>
      <c r="E136" s="4" t="s">
        <v>22</v>
      </c>
      <c r="F136" s="4" t="s">
        <v>22</v>
      </c>
      <c r="G136" s="4" t="s">
        <v>22</v>
      </c>
      <c r="H136" s="4" t="s">
        <v>22</v>
      </c>
      <c r="I136" s="4">
        <v>4285</v>
      </c>
      <c r="J136" s="4">
        <v>4556</v>
      </c>
      <c r="K136" s="4">
        <v>4609</v>
      </c>
      <c r="L136" s="4">
        <v>4919</v>
      </c>
      <c r="M136" s="5">
        <v>4919</v>
      </c>
      <c r="N136" s="4">
        <v>4609</v>
      </c>
      <c r="O136" s="4">
        <v>4919</v>
      </c>
      <c r="P136" s="4">
        <v>4919</v>
      </c>
      <c r="Q136" s="4">
        <v>4919</v>
      </c>
      <c r="R136" s="9"/>
      <c r="S136" s="9"/>
      <c r="T136" s="9"/>
      <c r="U136" s="9"/>
      <c r="V136" s="9"/>
    </row>
    <row r="137" spans="1:30" x14ac:dyDescent="0.2">
      <c r="R137" s="9"/>
      <c r="S137" s="9"/>
      <c r="T137" s="9"/>
      <c r="U137" s="9"/>
      <c r="V137" s="9"/>
    </row>
    <row r="138" spans="1:30"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9"/>
      <c r="S138" s="9"/>
      <c r="T138" s="9"/>
      <c r="U138" s="9"/>
      <c r="V138" s="9"/>
    </row>
    <row r="139" spans="1:30" ht="16" x14ac:dyDescent="0.2">
      <c r="A139" s="3" t="s">
        <v>140</v>
      </c>
      <c r="B139" s="4">
        <v>441536834</v>
      </c>
      <c r="C139" s="4">
        <v>503653458</v>
      </c>
      <c r="D139" s="4">
        <v>481782283</v>
      </c>
      <c r="E139" s="4">
        <v>471550942</v>
      </c>
      <c r="F139" s="4">
        <v>596628398</v>
      </c>
      <c r="G139" s="4">
        <v>895237976</v>
      </c>
      <c r="H139" s="4">
        <v>920976728</v>
      </c>
      <c r="I139" s="4">
        <v>981283088</v>
      </c>
      <c r="J139" s="4">
        <v>814649846</v>
      </c>
      <c r="K139" s="4">
        <v>1184808253</v>
      </c>
      <c r="L139" s="4">
        <v>1260445126</v>
      </c>
      <c r="M139" s="5">
        <v>1459622794</v>
      </c>
      <c r="N139" s="4">
        <v>278775671</v>
      </c>
      <c r="O139" s="4">
        <v>300528202</v>
      </c>
      <c r="P139" s="4">
        <v>412588691</v>
      </c>
      <c r="Q139" s="4">
        <v>467730230</v>
      </c>
      <c r="R139" s="9"/>
      <c r="S139" s="9"/>
      <c r="T139" s="9"/>
      <c r="U139" s="9"/>
      <c r="V139" s="9"/>
    </row>
    <row r="140" spans="1:30" ht="16" x14ac:dyDescent="0.2">
      <c r="A140" s="3" t="s">
        <v>141</v>
      </c>
      <c r="B140" s="4">
        <v>313457779</v>
      </c>
      <c r="C140" s="4">
        <v>371485664</v>
      </c>
      <c r="D140" s="4">
        <v>349610424</v>
      </c>
      <c r="E140" s="4">
        <v>298413572</v>
      </c>
      <c r="F140" s="4">
        <v>260499190</v>
      </c>
      <c r="G140" s="4">
        <v>312675081</v>
      </c>
      <c r="H140" s="4">
        <v>331193942</v>
      </c>
      <c r="I140" s="4">
        <v>394531484</v>
      </c>
      <c r="J140" s="4">
        <v>521051768</v>
      </c>
      <c r="K140" s="4">
        <v>518368318</v>
      </c>
      <c r="L140" s="4">
        <v>584569973</v>
      </c>
      <c r="M140" s="5">
        <v>646484857</v>
      </c>
      <c r="N140" s="4">
        <v>133281099</v>
      </c>
      <c r="O140" s="4">
        <v>183010614</v>
      </c>
      <c r="P140" s="4">
        <v>164582623</v>
      </c>
      <c r="Q140" s="4">
        <v>165610521</v>
      </c>
      <c r="R140" s="9"/>
      <c r="S140" s="9"/>
      <c r="T140" s="9"/>
      <c r="U140" s="9"/>
      <c r="V140" s="9"/>
    </row>
    <row r="141" spans="1:30" ht="16" x14ac:dyDescent="0.2">
      <c r="A141" s="3" t="s">
        <v>142</v>
      </c>
      <c r="B141" s="4">
        <v>-74622059</v>
      </c>
      <c r="C141" s="4">
        <v>-115645102</v>
      </c>
      <c r="D141" s="4">
        <v>-26663992</v>
      </c>
      <c r="E141" s="4">
        <v>-70463995</v>
      </c>
      <c r="F141" s="4">
        <v>-216226831</v>
      </c>
      <c r="G141" s="4">
        <v>-199337173</v>
      </c>
      <c r="H141" s="4">
        <v>-34242537</v>
      </c>
      <c r="I141" s="4">
        <v>21292275</v>
      </c>
      <c r="J141" s="4">
        <v>-41580380</v>
      </c>
      <c r="K141" s="4">
        <v>-63590321</v>
      </c>
      <c r="L141" s="4">
        <v>-186707085</v>
      </c>
      <c r="M141" s="5">
        <v>-182145111</v>
      </c>
      <c r="N141" s="4">
        <v>8976864</v>
      </c>
      <c r="O141" s="4">
        <v>-80847186</v>
      </c>
      <c r="P141" s="4">
        <v>18621401</v>
      </c>
      <c r="Q141" s="4">
        <v>-128896190</v>
      </c>
      <c r="R141" s="9"/>
      <c r="S141" s="9"/>
      <c r="T141" s="9"/>
      <c r="U141" s="9"/>
      <c r="V141" s="9"/>
    </row>
    <row r="142" spans="1:30" ht="16" x14ac:dyDescent="0.2">
      <c r="A142" s="34" t="s">
        <v>143</v>
      </c>
      <c r="B142" s="33">
        <v>0</v>
      </c>
      <c r="C142" s="33">
        <v>0</v>
      </c>
      <c r="D142" s="33">
        <v>0</v>
      </c>
      <c r="E142" s="33">
        <v>0</v>
      </c>
      <c r="F142" s="33">
        <v>0</v>
      </c>
      <c r="G142" s="33">
        <v>0</v>
      </c>
      <c r="H142" s="33">
        <v>0</v>
      </c>
      <c r="I142" s="33">
        <v>0</v>
      </c>
      <c r="J142" s="33">
        <v>0</v>
      </c>
      <c r="K142" s="33">
        <v>0</v>
      </c>
      <c r="L142" s="33">
        <v>0</v>
      </c>
      <c r="M142" s="33">
        <v>0</v>
      </c>
      <c r="N142" s="33">
        <v>0</v>
      </c>
      <c r="O142" s="33">
        <v>0</v>
      </c>
      <c r="P142" s="33">
        <v>0</v>
      </c>
      <c r="Q142" s="33">
        <v>0</v>
      </c>
      <c r="R142" s="9"/>
      <c r="S142" s="9"/>
      <c r="T142" s="9"/>
      <c r="U142" s="9"/>
      <c r="V142" s="9"/>
    </row>
    <row r="143" spans="1:30" ht="19" x14ac:dyDescent="0.25">
      <c r="A143" s="15" t="s">
        <v>196</v>
      </c>
      <c r="B143" s="23">
        <f t="shared" ref="B143:Q143" si="7">B142/B2</f>
        <v>0</v>
      </c>
      <c r="C143" s="23">
        <f t="shared" si="7"/>
        <v>0</v>
      </c>
      <c r="D143" s="23">
        <f t="shared" si="7"/>
        <v>0</v>
      </c>
      <c r="E143" s="23">
        <f t="shared" si="7"/>
        <v>0</v>
      </c>
      <c r="F143" s="23">
        <f t="shared" si="7"/>
        <v>0</v>
      </c>
      <c r="G143" s="23">
        <f t="shared" si="7"/>
        <v>0</v>
      </c>
      <c r="H143" s="23">
        <f t="shared" si="7"/>
        <v>0</v>
      </c>
      <c r="I143" s="23">
        <f t="shared" si="7"/>
        <v>0</v>
      </c>
      <c r="J143" s="23">
        <f t="shared" si="7"/>
        <v>0</v>
      </c>
      <c r="K143" s="23">
        <f t="shared" si="7"/>
        <v>0</v>
      </c>
      <c r="L143" s="23">
        <f t="shared" si="7"/>
        <v>0</v>
      </c>
      <c r="M143" s="23">
        <f t="shared" si="7"/>
        <v>0</v>
      </c>
      <c r="N143" s="23">
        <f t="shared" si="7"/>
        <v>0</v>
      </c>
      <c r="O143" s="23">
        <f t="shared" si="7"/>
        <v>0</v>
      </c>
      <c r="P143" s="23">
        <f t="shared" si="7"/>
        <v>0</v>
      </c>
      <c r="Q143" s="23">
        <f t="shared" si="7"/>
        <v>0</v>
      </c>
      <c r="R143" s="9"/>
      <c r="S143" s="9"/>
      <c r="T143" s="9"/>
      <c r="U143" s="9"/>
      <c r="V143" s="9"/>
      <c r="W143" s="13"/>
      <c r="X143" s="13"/>
      <c r="Y143" s="13"/>
      <c r="Z143" s="13"/>
      <c r="AA143" s="14"/>
      <c r="AB143" s="14"/>
      <c r="AC143" s="14"/>
      <c r="AD143" s="14"/>
    </row>
    <row r="144" spans="1:30" ht="16" x14ac:dyDescent="0.2">
      <c r="A144" s="3" t="s">
        <v>144</v>
      </c>
      <c r="B144" s="4" t="s">
        <v>22</v>
      </c>
      <c r="C144" s="4" t="s">
        <v>22</v>
      </c>
      <c r="D144" s="4" t="s">
        <v>22</v>
      </c>
      <c r="E144" s="4" t="s">
        <v>22</v>
      </c>
      <c r="F144" s="4" t="s">
        <v>22</v>
      </c>
      <c r="G144" s="4" t="s">
        <v>22</v>
      </c>
      <c r="H144" s="4" t="s">
        <v>22</v>
      </c>
      <c r="I144" s="4" t="s">
        <v>22</v>
      </c>
      <c r="J144" s="4" t="s">
        <v>22</v>
      </c>
      <c r="K144" s="4" t="s">
        <v>22</v>
      </c>
      <c r="L144" s="4" t="s">
        <v>22</v>
      </c>
      <c r="M144" s="5" t="s">
        <v>22</v>
      </c>
      <c r="N144" s="4" t="s">
        <v>22</v>
      </c>
      <c r="O144" s="4" t="s">
        <v>22</v>
      </c>
      <c r="P144" s="4" t="s">
        <v>22</v>
      </c>
      <c r="Q144" s="4" t="s">
        <v>22</v>
      </c>
      <c r="R144" s="9"/>
      <c r="S144" s="9"/>
      <c r="T144" s="9"/>
      <c r="U144" s="9"/>
      <c r="V144" s="9"/>
    </row>
    <row r="145" spans="1:22" ht="16" x14ac:dyDescent="0.2">
      <c r="A145" s="3" t="s">
        <v>145</v>
      </c>
      <c r="B145" s="4" t="s">
        <v>22</v>
      </c>
      <c r="C145" s="4" t="s">
        <v>22</v>
      </c>
      <c r="D145" s="4" t="s">
        <v>22</v>
      </c>
      <c r="E145" s="4" t="s">
        <v>22</v>
      </c>
      <c r="F145" s="4" t="s">
        <v>22</v>
      </c>
      <c r="G145" s="4" t="s">
        <v>22</v>
      </c>
      <c r="H145" s="4" t="s">
        <v>22</v>
      </c>
      <c r="I145" s="4" t="s">
        <v>22</v>
      </c>
      <c r="J145" s="4" t="s">
        <v>22</v>
      </c>
      <c r="K145" s="4" t="s">
        <v>22</v>
      </c>
      <c r="L145" s="4" t="s">
        <v>22</v>
      </c>
      <c r="M145" s="5" t="s">
        <v>22</v>
      </c>
      <c r="N145" s="4" t="s">
        <v>22</v>
      </c>
      <c r="O145" s="4" t="s">
        <v>22</v>
      </c>
      <c r="P145" s="4" t="s">
        <v>22</v>
      </c>
      <c r="Q145" s="4" t="s">
        <v>22</v>
      </c>
      <c r="R145" s="9"/>
      <c r="S145" s="9"/>
      <c r="T145" s="9"/>
      <c r="U145" s="9"/>
      <c r="V145" s="9"/>
    </row>
    <row r="146" spans="1:22" ht="16" x14ac:dyDescent="0.2">
      <c r="A146" s="3" t="s">
        <v>146</v>
      </c>
      <c r="B146" s="4">
        <v>-74622059</v>
      </c>
      <c r="C146" s="4">
        <v>-115645102</v>
      </c>
      <c r="D146" s="4">
        <v>-26663992</v>
      </c>
      <c r="E146" s="4">
        <v>-70463995</v>
      </c>
      <c r="F146" s="4">
        <v>-216226831</v>
      </c>
      <c r="G146" s="4">
        <v>-199337173</v>
      </c>
      <c r="H146" s="4">
        <v>-34242537</v>
      </c>
      <c r="I146" s="4">
        <v>21292275</v>
      </c>
      <c r="J146" s="4">
        <v>-41580380</v>
      </c>
      <c r="K146" s="4">
        <v>-63590321</v>
      </c>
      <c r="L146" s="4">
        <v>-186707085</v>
      </c>
      <c r="M146" s="5">
        <v>-182145111</v>
      </c>
      <c r="N146" s="4">
        <v>8976864</v>
      </c>
      <c r="O146" s="4">
        <v>-80847186</v>
      </c>
      <c r="P146" s="4">
        <v>18621401</v>
      </c>
      <c r="Q146" s="4">
        <v>-128896190</v>
      </c>
      <c r="R146" s="9"/>
      <c r="S146" s="9"/>
      <c r="T146" s="9"/>
      <c r="U146" s="9"/>
      <c r="V146" s="9"/>
    </row>
    <row r="147" spans="1:22" ht="16" x14ac:dyDescent="0.2">
      <c r="A147" s="3" t="s">
        <v>147</v>
      </c>
      <c r="B147" s="4">
        <v>-70031171</v>
      </c>
      <c r="C147" s="4">
        <v>-135406353</v>
      </c>
      <c r="D147" s="4">
        <v>-289272858</v>
      </c>
      <c r="E147" s="4">
        <v>68663241</v>
      </c>
      <c r="F147" s="4">
        <v>416271642</v>
      </c>
      <c r="G147" s="4">
        <v>-213349638</v>
      </c>
      <c r="H147" s="4">
        <v>-146583153</v>
      </c>
      <c r="I147" s="4">
        <v>67023472</v>
      </c>
      <c r="J147" s="4">
        <v>-270414139</v>
      </c>
      <c r="K147" s="4">
        <v>-181383269</v>
      </c>
      <c r="L147" s="4">
        <v>-156453602</v>
      </c>
      <c r="M147" s="5">
        <v>-318811728</v>
      </c>
      <c r="N147" s="4">
        <v>-25208907</v>
      </c>
      <c r="O147" s="4">
        <v>58804277</v>
      </c>
      <c r="P147" s="4">
        <v>-169230386</v>
      </c>
      <c r="Q147" s="4">
        <v>-183176711</v>
      </c>
      <c r="R147" s="9"/>
      <c r="S147" s="9"/>
      <c r="T147" s="9"/>
      <c r="U147" s="9"/>
      <c r="V147" s="9"/>
    </row>
    <row r="148" spans="1:22" ht="16" x14ac:dyDescent="0.2">
      <c r="A148" s="3" t="s">
        <v>148</v>
      </c>
      <c r="B148" s="4">
        <v>-184169971</v>
      </c>
      <c r="C148" s="4">
        <v>-189580715</v>
      </c>
      <c r="D148" s="4">
        <v>-243010106</v>
      </c>
      <c r="E148" s="4">
        <v>148355827</v>
      </c>
      <c r="F148" s="4">
        <v>332012194</v>
      </c>
      <c r="G148" s="4">
        <v>-55032427</v>
      </c>
      <c r="H148" s="4">
        <v>-92291057</v>
      </c>
      <c r="I148" s="4">
        <v>-111058596</v>
      </c>
      <c r="J148" s="4">
        <v>-30409149</v>
      </c>
      <c r="K148" s="4">
        <v>-137524386</v>
      </c>
      <c r="L148" s="4">
        <v>-252877549</v>
      </c>
      <c r="M148" s="5">
        <v>-197180601</v>
      </c>
      <c r="N148" s="4">
        <v>1191558</v>
      </c>
      <c r="O148" s="4">
        <v>-44544933</v>
      </c>
      <c r="P148" s="4">
        <v>-88682528</v>
      </c>
      <c r="Q148" s="4">
        <v>-65144699</v>
      </c>
      <c r="R148" s="9"/>
      <c r="S148" s="9"/>
      <c r="T148" s="9"/>
      <c r="U148" s="9"/>
      <c r="V148" s="9"/>
    </row>
    <row r="149" spans="1:22" ht="16" x14ac:dyDescent="0.2">
      <c r="A149" s="3" t="s">
        <v>149</v>
      </c>
      <c r="B149" s="4">
        <v>-24993224</v>
      </c>
      <c r="C149" s="4">
        <v>-26872056</v>
      </c>
      <c r="D149" s="4">
        <v>-79299970</v>
      </c>
      <c r="E149" s="4">
        <v>-3133398</v>
      </c>
      <c r="F149" s="4">
        <v>-34899448</v>
      </c>
      <c r="G149" s="4">
        <v>-106161904</v>
      </c>
      <c r="H149" s="4">
        <v>-5319786</v>
      </c>
      <c r="I149" s="4">
        <v>-45542869</v>
      </c>
      <c r="J149" s="4">
        <v>-82800476</v>
      </c>
      <c r="K149" s="4">
        <v>-92432075</v>
      </c>
      <c r="L149" s="4">
        <v>-164693072</v>
      </c>
      <c r="M149" s="5">
        <v>-328528965</v>
      </c>
      <c r="N149" s="4">
        <v>-3469826</v>
      </c>
      <c r="O149" s="4">
        <v>-51452003</v>
      </c>
      <c r="P149" s="4">
        <v>-109317815</v>
      </c>
      <c r="Q149" s="4">
        <v>-164289320</v>
      </c>
      <c r="R149" s="9"/>
      <c r="S149" s="9"/>
      <c r="T149" s="9"/>
      <c r="U149" s="9"/>
      <c r="V149" s="9"/>
    </row>
    <row r="150" spans="1:22" ht="16" x14ac:dyDescent="0.2">
      <c r="A150" s="3" t="s">
        <v>150</v>
      </c>
      <c r="B150" s="4" t="s">
        <v>22</v>
      </c>
      <c r="C150" s="4" t="s">
        <v>22</v>
      </c>
      <c r="D150" s="4" t="s">
        <v>22</v>
      </c>
      <c r="E150" s="4" t="s">
        <v>22</v>
      </c>
      <c r="F150" s="4" t="s">
        <v>22</v>
      </c>
      <c r="G150" s="4" t="s">
        <v>22</v>
      </c>
      <c r="H150" s="4" t="s">
        <v>22</v>
      </c>
      <c r="I150" s="4" t="s">
        <v>22</v>
      </c>
      <c r="J150" s="4" t="s">
        <v>22</v>
      </c>
      <c r="K150" s="4" t="s">
        <v>22</v>
      </c>
      <c r="L150" s="4" t="s">
        <v>22</v>
      </c>
      <c r="M150" s="5" t="s">
        <v>22</v>
      </c>
      <c r="N150" s="4" t="s">
        <v>22</v>
      </c>
      <c r="O150" s="4" t="s">
        <v>22</v>
      </c>
      <c r="P150" s="4" t="s">
        <v>22</v>
      </c>
      <c r="Q150" s="4" t="s">
        <v>22</v>
      </c>
      <c r="R150" s="9"/>
      <c r="S150" s="9"/>
      <c r="T150" s="9"/>
      <c r="U150" s="9"/>
      <c r="V150" s="9"/>
    </row>
    <row r="151" spans="1:22" ht="16" x14ac:dyDescent="0.2">
      <c r="A151" s="3" t="s">
        <v>151</v>
      </c>
      <c r="B151" s="4">
        <v>32686492</v>
      </c>
      <c r="C151" s="4">
        <v>19601797</v>
      </c>
      <c r="D151" s="4">
        <v>15710463</v>
      </c>
      <c r="E151" s="4">
        <v>-49734690</v>
      </c>
      <c r="F151" s="4">
        <v>111641008</v>
      </c>
      <c r="G151" s="4">
        <v>35193734</v>
      </c>
      <c r="H151" s="4">
        <v>46243597</v>
      </c>
      <c r="I151" s="4">
        <v>60466743</v>
      </c>
      <c r="J151" s="4">
        <v>10495852</v>
      </c>
      <c r="K151" s="4">
        <v>82495306</v>
      </c>
      <c r="L151" s="4">
        <v>111280462</v>
      </c>
      <c r="M151" s="5">
        <v>186959999</v>
      </c>
      <c r="N151" s="4">
        <v>-36081878</v>
      </c>
      <c r="O151" s="4">
        <v>169479006</v>
      </c>
      <c r="P151" s="4">
        <v>-38508798</v>
      </c>
      <c r="Q151" s="4">
        <v>92071669</v>
      </c>
      <c r="R151" s="9"/>
      <c r="S151" s="9"/>
      <c r="T151" s="9"/>
      <c r="U151" s="9"/>
      <c r="V151" s="9"/>
    </row>
    <row r="152" spans="1:22" ht="16" x14ac:dyDescent="0.2">
      <c r="A152" s="3" t="s">
        <v>152</v>
      </c>
      <c r="B152" s="4">
        <v>106445532</v>
      </c>
      <c r="C152" s="4">
        <v>61444622</v>
      </c>
      <c r="D152" s="4">
        <v>17326756</v>
      </c>
      <c r="E152" s="4">
        <v>-26824497</v>
      </c>
      <c r="F152" s="4">
        <v>7517888</v>
      </c>
      <c r="G152" s="4">
        <v>-87349040</v>
      </c>
      <c r="H152" s="4">
        <v>-95215907</v>
      </c>
      <c r="I152" s="4">
        <v>163158194</v>
      </c>
      <c r="J152" s="4">
        <v>-167700367</v>
      </c>
      <c r="K152" s="4">
        <v>-33922113</v>
      </c>
      <c r="L152" s="4">
        <v>149836556</v>
      </c>
      <c r="M152" s="5">
        <v>19937839</v>
      </c>
      <c r="N152" s="4">
        <v>13151238</v>
      </c>
      <c r="O152" s="4">
        <v>-14677792</v>
      </c>
      <c r="P152" s="4">
        <v>67278755</v>
      </c>
      <c r="Q152" s="4">
        <v>-45814361</v>
      </c>
      <c r="R152" s="9"/>
      <c r="S152" s="9"/>
      <c r="T152" s="9"/>
      <c r="U152" s="9"/>
      <c r="V152" s="9"/>
    </row>
    <row r="153" spans="1:22"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5" t="s">
        <v>22</v>
      </c>
      <c r="N153" s="4" t="s">
        <v>22</v>
      </c>
      <c r="O153" s="4" t="s">
        <v>22</v>
      </c>
      <c r="P153" s="4" t="s">
        <v>22</v>
      </c>
      <c r="Q153" s="4" t="s">
        <v>22</v>
      </c>
      <c r="R153" s="9"/>
      <c r="S153" s="9"/>
      <c r="T153" s="9"/>
      <c r="U153" s="9"/>
      <c r="V153" s="9"/>
    </row>
    <row r="154" spans="1:22" ht="16" x14ac:dyDescent="0.2">
      <c r="A154" s="3" t="s">
        <v>154</v>
      </c>
      <c r="B154" s="4">
        <v>610341383</v>
      </c>
      <c r="C154" s="4">
        <v>624087667</v>
      </c>
      <c r="D154" s="4">
        <v>515455857</v>
      </c>
      <c r="E154" s="4">
        <v>768163761</v>
      </c>
      <c r="F154" s="4">
        <v>1057172398</v>
      </c>
      <c r="G154" s="4">
        <v>795226247</v>
      </c>
      <c r="H154" s="4">
        <v>1071344980</v>
      </c>
      <c r="I154" s="4">
        <v>1464130318</v>
      </c>
      <c r="J154" s="4">
        <v>1023707094</v>
      </c>
      <c r="K154" s="4">
        <v>1458202981</v>
      </c>
      <c r="L154" s="4">
        <v>1501854412</v>
      </c>
      <c r="M154" s="5">
        <v>1605150812</v>
      </c>
      <c r="N154" s="4">
        <v>395824726</v>
      </c>
      <c r="O154" s="4">
        <v>461495908</v>
      </c>
      <c r="P154" s="4">
        <v>426562330</v>
      </c>
      <c r="Q154" s="4">
        <v>321267849</v>
      </c>
      <c r="R154" s="9"/>
      <c r="S154" s="9"/>
      <c r="T154" s="9"/>
      <c r="U154" s="9"/>
      <c r="V154" s="9"/>
    </row>
    <row r="155" spans="1:22"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5" t="s">
        <v>22</v>
      </c>
      <c r="N155" s="4" t="s">
        <v>22</v>
      </c>
      <c r="O155" s="4" t="s">
        <v>22</v>
      </c>
      <c r="P155" s="4" t="s">
        <v>22</v>
      </c>
      <c r="Q155" s="4" t="s">
        <v>22</v>
      </c>
      <c r="R155" s="9"/>
      <c r="S155" s="9"/>
      <c r="T155" s="9"/>
      <c r="U155" s="9"/>
      <c r="V155" s="9"/>
    </row>
    <row r="156" spans="1:22" ht="16" x14ac:dyDescent="0.2">
      <c r="A156" s="3" t="s">
        <v>156</v>
      </c>
      <c r="B156" s="4">
        <v>3515414</v>
      </c>
      <c r="C156" s="4">
        <v>2665349</v>
      </c>
      <c r="D156" s="4">
        <v>2211514</v>
      </c>
      <c r="E156" s="4">
        <v>1487957</v>
      </c>
      <c r="F156" s="4">
        <v>3082240</v>
      </c>
      <c r="G156" s="4">
        <v>4394867</v>
      </c>
      <c r="H156" s="4">
        <v>1596624</v>
      </c>
      <c r="I156" s="4">
        <v>5088219</v>
      </c>
      <c r="J156" s="4">
        <v>1183440</v>
      </c>
      <c r="K156" s="4">
        <v>5007604</v>
      </c>
      <c r="L156" s="4">
        <v>618576</v>
      </c>
      <c r="M156" s="5">
        <v>1636444</v>
      </c>
      <c r="N156" s="4">
        <v>3920</v>
      </c>
      <c r="O156" s="4">
        <v>356377</v>
      </c>
      <c r="P156" s="4">
        <v>1215052</v>
      </c>
      <c r="Q156" s="4">
        <v>61096</v>
      </c>
      <c r="R156" s="9"/>
      <c r="S156" s="9"/>
      <c r="T156" s="9"/>
      <c r="U156" s="9"/>
      <c r="V156" s="9"/>
    </row>
    <row r="157" spans="1:22" ht="16" x14ac:dyDescent="0.2">
      <c r="A157" s="3" t="s">
        <v>157</v>
      </c>
      <c r="B157" s="4">
        <v>3515414</v>
      </c>
      <c r="C157" s="4">
        <v>2665349</v>
      </c>
      <c r="D157" s="4">
        <v>2211514</v>
      </c>
      <c r="E157" s="4">
        <v>1487957</v>
      </c>
      <c r="F157" s="4">
        <v>3082240</v>
      </c>
      <c r="G157" s="4">
        <v>4394867</v>
      </c>
      <c r="H157" s="4">
        <v>1596624</v>
      </c>
      <c r="I157" s="4">
        <v>5088219</v>
      </c>
      <c r="J157" s="4">
        <v>1183440</v>
      </c>
      <c r="K157" s="4">
        <v>5007604</v>
      </c>
      <c r="L157" s="4">
        <v>618576</v>
      </c>
      <c r="M157" s="5">
        <v>1636444</v>
      </c>
      <c r="N157" s="4">
        <v>3920</v>
      </c>
      <c r="O157" s="4">
        <v>356377</v>
      </c>
      <c r="P157" s="4">
        <v>1215052</v>
      </c>
      <c r="Q157" s="4">
        <v>61096</v>
      </c>
      <c r="R157" s="9"/>
      <c r="S157" s="9"/>
      <c r="T157" s="9"/>
      <c r="U157" s="9"/>
      <c r="V157" s="9"/>
    </row>
    <row r="158" spans="1:22"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5" t="s">
        <v>22</v>
      </c>
      <c r="N158" s="4" t="s">
        <v>22</v>
      </c>
      <c r="O158" s="4" t="s">
        <v>22</v>
      </c>
      <c r="P158" s="4" t="s">
        <v>22</v>
      </c>
      <c r="Q158" s="4" t="s">
        <v>22</v>
      </c>
      <c r="R158" s="9"/>
      <c r="S158" s="9"/>
      <c r="T158" s="9"/>
      <c r="U158" s="9"/>
      <c r="V158" s="9"/>
    </row>
    <row r="159" spans="1:22" ht="16" x14ac:dyDescent="0.2">
      <c r="A159" s="3" t="s">
        <v>159</v>
      </c>
      <c r="B159" s="4">
        <v>-340921294</v>
      </c>
      <c r="C159" s="4">
        <v>-372383277</v>
      </c>
      <c r="D159" s="4">
        <v>-399231580</v>
      </c>
      <c r="E159" s="4">
        <v>-386589685</v>
      </c>
      <c r="F159" s="4">
        <v>-359633519</v>
      </c>
      <c r="G159" s="4">
        <v>-469613722</v>
      </c>
      <c r="H159" s="4">
        <v>-732171360</v>
      </c>
      <c r="I159" s="4">
        <v>-790991087</v>
      </c>
      <c r="J159" s="4">
        <v>-865896815</v>
      </c>
      <c r="K159" s="4">
        <v>-837984199</v>
      </c>
      <c r="L159" s="4">
        <v>-861103222</v>
      </c>
      <c r="M159" s="5">
        <v>-904942810</v>
      </c>
      <c r="N159" s="4">
        <v>-194798241</v>
      </c>
      <c r="O159" s="4">
        <v>-331086691</v>
      </c>
      <c r="P159" s="4">
        <v>-162593667</v>
      </c>
      <c r="Q159" s="4">
        <v>-216464211</v>
      </c>
      <c r="R159" s="9"/>
      <c r="S159" s="9"/>
      <c r="T159" s="9"/>
      <c r="U159" s="9"/>
      <c r="V159" s="9"/>
    </row>
    <row r="160" spans="1:22" ht="16" x14ac:dyDescent="0.2">
      <c r="A160" s="3" t="s">
        <v>160</v>
      </c>
      <c r="B160" s="4">
        <v>-212957045</v>
      </c>
      <c r="C160" s="4">
        <v>-222208222</v>
      </c>
      <c r="D160" s="4">
        <v>-204895357</v>
      </c>
      <c r="E160" s="4">
        <v>-200830747</v>
      </c>
      <c r="F160" s="4">
        <v>-184710380</v>
      </c>
      <c r="G160" s="4">
        <v>-226647021</v>
      </c>
      <c r="H160" s="4">
        <v>-345010703</v>
      </c>
      <c r="I160" s="4">
        <v>-394764652</v>
      </c>
      <c r="J160" s="4">
        <v>-436026083</v>
      </c>
      <c r="K160" s="4">
        <v>-400512846</v>
      </c>
      <c r="L160" s="4">
        <v>-372135281</v>
      </c>
      <c r="M160" s="5">
        <v>-391295748</v>
      </c>
      <c r="N160" s="4">
        <v>-93422686</v>
      </c>
      <c r="O160" s="4">
        <v>-172084943</v>
      </c>
      <c r="P160" s="4">
        <v>-45107581</v>
      </c>
      <c r="Q160" s="4">
        <v>-80680538</v>
      </c>
      <c r="R160" s="9"/>
      <c r="S160" s="9"/>
      <c r="T160" s="9"/>
      <c r="U160" s="9"/>
      <c r="V160" s="9"/>
    </row>
    <row r="161" spans="1:22" ht="16" x14ac:dyDescent="0.2">
      <c r="A161" s="3" t="s">
        <v>161</v>
      </c>
      <c r="B161" s="4">
        <v>-127964249</v>
      </c>
      <c r="C161" s="4">
        <v>-150175055</v>
      </c>
      <c r="D161" s="4">
        <v>-194336223</v>
      </c>
      <c r="E161" s="4">
        <v>-185758938</v>
      </c>
      <c r="F161" s="4">
        <v>-174923139</v>
      </c>
      <c r="G161" s="4">
        <v>-242966701</v>
      </c>
      <c r="H161" s="4">
        <v>-387160657</v>
      </c>
      <c r="I161" s="4">
        <v>-396226436</v>
      </c>
      <c r="J161" s="4">
        <v>-429870731</v>
      </c>
      <c r="K161" s="4">
        <v>-437471353</v>
      </c>
      <c r="L161" s="4">
        <v>-488967941</v>
      </c>
      <c r="M161" s="5">
        <v>-513647062</v>
      </c>
      <c r="N161" s="4">
        <v>-101375554</v>
      </c>
      <c r="O161" s="4">
        <v>-159001748</v>
      </c>
      <c r="P161" s="4">
        <v>-117486086</v>
      </c>
      <c r="Q161" s="4">
        <v>-135783673</v>
      </c>
      <c r="R161" s="9"/>
      <c r="S161" s="9"/>
      <c r="T161" s="9"/>
      <c r="U161" s="9"/>
      <c r="V161" s="9"/>
    </row>
    <row r="162" spans="1:22" ht="16" x14ac:dyDescent="0.2">
      <c r="A162" s="3" t="s">
        <v>162</v>
      </c>
      <c r="B162" s="4" t="s">
        <v>22</v>
      </c>
      <c r="C162" s="4" t="s">
        <v>22</v>
      </c>
      <c r="D162" s="4" t="s">
        <v>22</v>
      </c>
      <c r="E162" s="4" t="s">
        <v>22</v>
      </c>
      <c r="F162" s="4" t="s">
        <v>22</v>
      </c>
      <c r="G162" s="4">
        <v>9966739</v>
      </c>
      <c r="H162" s="4" t="s">
        <v>22</v>
      </c>
      <c r="I162" s="4" t="s">
        <v>22</v>
      </c>
      <c r="J162" s="4" t="s">
        <v>22</v>
      </c>
      <c r="K162" s="4" t="s">
        <v>22</v>
      </c>
      <c r="L162" s="4" t="s">
        <v>22</v>
      </c>
      <c r="M162" s="5" t="s">
        <v>22</v>
      </c>
      <c r="N162" s="4" t="s">
        <v>22</v>
      </c>
      <c r="O162" s="4" t="s">
        <v>22</v>
      </c>
      <c r="P162" s="4" t="s">
        <v>22</v>
      </c>
      <c r="Q162" s="4" t="s">
        <v>22</v>
      </c>
      <c r="R162" s="9"/>
      <c r="S162" s="9"/>
      <c r="T162" s="9"/>
      <c r="U162" s="9"/>
      <c r="V162" s="9"/>
    </row>
    <row r="163" spans="1:22" ht="16" x14ac:dyDescent="0.2">
      <c r="A163" s="3" t="s">
        <v>163</v>
      </c>
      <c r="B163" s="4" t="s">
        <v>22</v>
      </c>
      <c r="C163" s="4" t="s">
        <v>22</v>
      </c>
      <c r="D163" s="4" t="s">
        <v>22</v>
      </c>
      <c r="E163" s="4" t="s">
        <v>22</v>
      </c>
      <c r="F163" s="4" t="s">
        <v>22</v>
      </c>
      <c r="G163" s="4">
        <v>9966739</v>
      </c>
      <c r="H163" s="4" t="s">
        <v>22</v>
      </c>
      <c r="I163" s="4" t="s">
        <v>22</v>
      </c>
      <c r="J163" s="4" t="s">
        <v>22</v>
      </c>
      <c r="K163" s="4" t="s">
        <v>22</v>
      </c>
      <c r="L163" s="4" t="s">
        <v>22</v>
      </c>
      <c r="M163" s="5" t="s">
        <v>22</v>
      </c>
      <c r="N163" s="4" t="s">
        <v>22</v>
      </c>
      <c r="O163" s="4" t="s">
        <v>22</v>
      </c>
      <c r="P163" s="4" t="s">
        <v>22</v>
      </c>
      <c r="Q163" s="4" t="s">
        <v>22</v>
      </c>
      <c r="R163" s="9"/>
      <c r="S163" s="9"/>
      <c r="T163" s="9"/>
      <c r="U163" s="9"/>
      <c r="V163" s="9"/>
    </row>
    <row r="164" spans="1:22" ht="16" x14ac:dyDescent="0.2">
      <c r="A164" s="3" t="s">
        <v>164</v>
      </c>
      <c r="B164" s="4" t="s">
        <v>22</v>
      </c>
      <c r="C164" s="4" t="s">
        <v>22</v>
      </c>
      <c r="D164" s="4" t="s">
        <v>22</v>
      </c>
      <c r="E164" s="4" t="s">
        <v>22</v>
      </c>
      <c r="F164" s="4" t="s">
        <v>22</v>
      </c>
      <c r="G164" s="4" t="s">
        <v>22</v>
      </c>
      <c r="H164" s="4" t="s">
        <v>22</v>
      </c>
      <c r="I164" s="4" t="s">
        <v>22</v>
      </c>
      <c r="J164" s="4" t="s">
        <v>22</v>
      </c>
      <c r="K164" s="4" t="s">
        <v>22</v>
      </c>
      <c r="L164" s="4" t="s">
        <v>22</v>
      </c>
      <c r="M164" s="5" t="s">
        <v>22</v>
      </c>
      <c r="N164" s="4" t="s">
        <v>22</v>
      </c>
      <c r="O164" s="4" t="s">
        <v>22</v>
      </c>
      <c r="P164" s="4" t="s">
        <v>22</v>
      </c>
      <c r="Q164" s="4" t="s">
        <v>22</v>
      </c>
      <c r="R164" s="9"/>
      <c r="S164" s="9"/>
      <c r="T164" s="9"/>
      <c r="U164" s="9"/>
      <c r="V164" s="9"/>
    </row>
    <row r="165" spans="1:22" ht="16" x14ac:dyDescent="0.2">
      <c r="A165" s="3" t="s">
        <v>165</v>
      </c>
      <c r="B165" s="4" t="s">
        <v>22</v>
      </c>
      <c r="C165" s="4" t="s">
        <v>22</v>
      </c>
      <c r="D165" s="4" t="s">
        <v>22</v>
      </c>
      <c r="E165" s="4" t="s">
        <v>22</v>
      </c>
      <c r="F165" s="4">
        <v>19554501</v>
      </c>
      <c r="G165" s="4" t="s">
        <v>22</v>
      </c>
      <c r="H165" s="4" t="s">
        <v>22</v>
      </c>
      <c r="I165" s="4" t="s">
        <v>22</v>
      </c>
      <c r="J165" s="4" t="s">
        <v>22</v>
      </c>
      <c r="K165" s="4" t="s">
        <v>22</v>
      </c>
      <c r="L165" s="4">
        <v>-1462963</v>
      </c>
      <c r="M165" s="5" t="s">
        <v>22</v>
      </c>
      <c r="N165" s="4" t="s">
        <v>22</v>
      </c>
      <c r="O165" s="4" t="s">
        <v>22</v>
      </c>
      <c r="P165" s="4" t="s">
        <v>22</v>
      </c>
      <c r="Q165" s="4" t="s">
        <v>22</v>
      </c>
      <c r="R165" s="9"/>
      <c r="S165" s="9"/>
      <c r="T165" s="9"/>
      <c r="U165" s="9"/>
      <c r="V165" s="9"/>
    </row>
    <row r="166" spans="1:22" ht="16" x14ac:dyDescent="0.2">
      <c r="A166" s="3" t="s">
        <v>166</v>
      </c>
      <c r="B166" s="4" t="s">
        <v>22</v>
      </c>
      <c r="C166" s="4" t="s">
        <v>22</v>
      </c>
      <c r="D166" s="4" t="s">
        <v>22</v>
      </c>
      <c r="E166" s="4" t="s">
        <v>22</v>
      </c>
      <c r="F166" s="4">
        <v>19554501</v>
      </c>
      <c r="G166" s="4" t="s">
        <v>22</v>
      </c>
      <c r="H166" s="4" t="s">
        <v>22</v>
      </c>
      <c r="I166" s="4" t="s">
        <v>22</v>
      </c>
      <c r="J166" s="4" t="s">
        <v>22</v>
      </c>
      <c r="K166" s="4" t="s">
        <v>22</v>
      </c>
      <c r="L166" s="4" t="s">
        <v>22</v>
      </c>
      <c r="M166" s="5" t="s">
        <v>22</v>
      </c>
      <c r="N166" s="4" t="s">
        <v>22</v>
      </c>
      <c r="O166" s="4" t="s">
        <v>22</v>
      </c>
      <c r="P166" s="4" t="s">
        <v>22</v>
      </c>
      <c r="Q166" s="4" t="s">
        <v>22</v>
      </c>
      <c r="R166" s="9"/>
      <c r="S166" s="9"/>
      <c r="T166" s="9"/>
      <c r="U166" s="9"/>
      <c r="V166" s="9"/>
    </row>
    <row r="167" spans="1:22" ht="16" x14ac:dyDescent="0.2">
      <c r="A167" s="3" t="s">
        <v>167</v>
      </c>
      <c r="B167" s="4" t="s">
        <v>22</v>
      </c>
      <c r="C167" s="4" t="s">
        <v>22</v>
      </c>
      <c r="D167" s="4" t="s">
        <v>22</v>
      </c>
      <c r="E167" s="4" t="s">
        <v>22</v>
      </c>
      <c r="F167" s="4" t="s">
        <v>22</v>
      </c>
      <c r="G167" s="4" t="s">
        <v>22</v>
      </c>
      <c r="H167" s="4" t="s">
        <v>22</v>
      </c>
      <c r="I167" s="4" t="s">
        <v>22</v>
      </c>
      <c r="J167" s="4" t="s">
        <v>22</v>
      </c>
      <c r="K167" s="4" t="s">
        <v>22</v>
      </c>
      <c r="L167" s="4">
        <v>-1462963</v>
      </c>
      <c r="M167" s="5" t="s">
        <v>22</v>
      </c>
      <c r="N167" s="4" t="s">
        <v>22</v>
      </c>
      <c r="O167" s="4" t="s">
        <v>22</v>
      </c>
      <c r="P167" s="4" t="s">
        <v>22</v>
      </c>
      <c r="Q167" s="4" t="s">
        <v>22</v>
      </c>
      <c r="R167" s="9"/>
      <c r="S167" s="9"/>
      <c r="T167" s="9"/>
      <c r="U167" s="9"/>
      <c r="V167" s="9"/>
    </row>
    <row r="168" spans="1:22"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5" t="s">
        <v>22</v>
      </c>
      <c r="N168" s="4" t="s">
        <v>22</v>
      </c>
      <c r="O168" s="4" t="s">
        <v>22</v>
      </c>
      <c r="P168" s="4" t="s">
        <v>22</v>
      </c>
      <c r="Q168" s="4" t="s">
        <v>22</v>
      </c>
      <c r="R168" s="9"/>
      <c r="S168" s="9"/>
      <c r="T168" s="9"/>
      <c r="U168" s="9"/>
      <c r="V168" s="9"/>
    </row>
    <row r="169" spans="1:22" ht="16" x14ac:dyDescent="0.2">
      <c r="A169" s="3" t="s">
        <v>169</v>
      </c>
      <c r="B169" s="4">
        <v>-2586416</v>
      </c>
      <c r="C169" s="4">
        <v>2229601</v>
      </c>
      <c r="D169" s="4">
        <v>46447851</v>
      </c>
      <c r="E169" s="4">
        <v>40736352</v>
      </c>
      <c r="F169" s="4" t="s">
        <v>22</v>
      </c>
      <c r="G169" s="4">
        <v>-6</v>
      </c>
      <c r="H169" s="4">
        <v>-1</v>
      </c>
      <c r="I169" s="4" t="s">
        <v>22</v>
      </c>
      <c r="J169" s="4" t="s">
        <v>22</v>
      </c>
      <c r="K169" s="4" t="s">
        <v>22</v>
      </c>
      <c r="L169" s="4" t="s">
        <v>22</v>
      </c>
      <c r="M169" s="5" t="s">
        <v>22</v>
      </c>
      <c r="N169" s="4" t="s">
        <v>22</v>
      </c>
      <c r="O169" s="4" t="s">
        <v>22</v>
      </c>
      <c r="P169" s="4">
        <v>3</v>
      </c>
      <c r="Q169" s="4" t="s">
        <v>22</v>
      </c>
      <c r="R169" s="9"/>
      <c r="S169" s="9"/>
      <c r="T169" s="9"/>
      <c r="U169" s="9"/>
      <c r="V169" s="9"/>
    </row>
    <row r="170" spans="1:22"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5" t="s">
        <v>22</v>
      </c>
      <c r="N170" s="4" t="s">
        <v>22</v>
      </c>
      <c r="O170" s="4" t="s">
        <v>22</v>
      </c>
      <c r="P170" s="4" t="s">
        <v>22</v>
      </c>
      <c r="Q170" s="4" t="s">
        <v>22</v>
      </c>
      <c r="R170" s="9"/>
      <c r="S170" s="9"/>
      <c r="T170" s="9"/>
      <c r="U170" s="9"/>
      <c r="V170" s="9"/>
    </row>
    <row r="171" spans="1:22" ht="16" x14ac:dyDescent="0.2">
      <c r="A171" s="3" t="s">
        <v>170</v>
      </c>
      <c r="B171" s="4">
        <v>-339992296</v>
      </c>
      <c r="C171" s="4">
        <v>-367488327</v>
      </c>
      <c r="D171" s="4">
        <v>-350572215</v>
      </c>
      <c r="E171" s="4">
        <v>-344365376</v>
      </c>
      <c r="F171" s="4">
        <v>-336996778</v>
      </c>
      <c r="G171" s="4">
        <v>-455252116</v>
      </c>
      <c r="H171" s="4">
        <v>-730574736</v>
      </c>
      <c r="I171" s="4">
        <v>-785902868</v>
      </c>
      <c r="J171" s="4">
        <v>-864713375</v>
      </c>
      <c r="K171" s="4">
        <v>-832976595</v>
      </c>
      <c r="L171" s="4">
        <v>-861947609</v>
      </c>
      <c r="M171" s="5">
        <v>-903306366</v>
      </c>
      <c r="N171" s="4">
        <v>-194794321</v>
      </c>
      <c r="O171" s="4">
        <v>-330730315</v>
      </c>
      <c r="P171" s="4">
        <v>-161378615</v>
      </c>
      <c r="Q171" s="4">
        <v>-216403115</v>
      </c>
      <c r="R171" s="9"/>
      <c r="S171" s="9"/>
      <c r="T171" s="9"/>
      <c r="U171" s="9"/>
      <c r="V171" s="9"/>
    </row>
    <row r="172" spans="1:22" ht="16" x14ac:dyDescent="0.2">
      <c r="A172" s="3" t="s">
        <v>171</v>
      </c>
      <c r="B172" s="4" t="s">
        <v>22</v>
      </c>
      <c r="C172" s="4" t="s">
        <v>22</v>
      </c>
      <c r="D172" s="4" t="s">
        <v>22</v>
      </c>
      <c r="E172" s="4" t="s">
        <v>22</v>
      </c>
      <c r="F172" s="4">
        <v>-91389295</v>
      </c>
      <c r="G172" s="4">
        <v>-143958004</v>
      </c>
      <c r="H172" s="4">
        <v>-152659958</v>
      </c>
      <c r="I172" s="4">
        <v>-215976354</v>
      </c>
      <c r="J172" s="4">
        <v>-254152530</v>
      </c>
      <c r="K172" s="4">
        <v>-182002825</v>
      </c>
      <c r="L172" s="4">
        <v>-267038434</v>
      </c>
      <c r="M172" s="5">
        <v>-18138229</v>
      </c>
      <c r="N172" s="4">
        <v>-17031642</v>
      </c>
      <c r="O172" s="4">
        <v>-1106587</v>
      </c>
      <c r="P172" s="4" t="s">
        <v>22</v>
      </c>
      <c r="Q172" s="4" t="s">
        <v>22</v>
      </c>
      <c r="R172" s="9"/>
      <c r="S172" s="9"/>
      <c r="T172" s="9"/>
      <c r="U172" s="9"/>
      <c r="V172" s="9"/>
    </row>
    <row r="173" spans="1:22" ht="16" x14ac:dyDescent="0.2">
      <c r="A173" s="3" t="s">
        <v>172</v>
      </c>
      <c r="B173" s="4">
        <v>-343270182</v>
      </c>
      <c r="C173" s="4">
        <v>-224705870</v>
      </c>
      <c r="D173" s="4">
        <v>169936977</v>
      </c>
      <c r="E173" s="4">
        <v>-313699343</v>
      </c>
      <c r="F173" s="4">
        <v>-324216684</v>
      </c>
      <c r="G173" s="4">
        <v>43358373</v>
      </c>
      <c r="H173" s="4">
        <v>95358135</v>
      </c>
      <c r="I173" s="4">
        <v>94051904</v>
      </c>
      <c r="J173" s="4">
        <v>855569502</v>
      </c>
      <c r="K173" s="4">
        <v>-212943112</v>
      </c>
      <c r="L173" s="4">
        <v>101401446</v>
      </c>
      <c r="M173" s="5">
        <v>-77764830</v>
      </c>
      <c r="N173" s="4">
        <v>41754519</v>
      </c>
      <c r="O173" s="4">
        <v>11393349</v>
      </c>
      <c r="P173" s="4">
        <v>-95717039</v>
      </c>
      <c r="Q173" s="4">
        <v>-35195659</v>
      </c>
      <c r="R173" s="9"/>
      <c r="S173" s="9"/>
      <c r="T173" s="9"/>
      <c r="U173" s="9"/>
      <c r="V173" s="9"/>
    </row>
    <row r="174" spans="1:22" ht="16" x14ac:dyDescent="0.2">
      <c r="A174" s="3" t="s">
        <v>173</v>
      </c>
      <c r="B174" s="4">
        <v>44037691</v>
      </c>
      <c r="C174" s="4">
        <v>101768515</v>
      </c>
      <c r="D174" s="4">
        <v>205448236</v>
      </c>
      <c r="E174" s="4">
        <v>3185299902</v>
      </c>
      <c r="F174" s="4">
        <v>1161355459</v>
      </c>
      <c r="G174" s="4">
        <v>1007438474</v>
      </c>
      <c r="H174" s="4">
        <v>108631218</v>
      </c>
      <c r="I174" s="4">
        <v>451551151</v>
      </c>
      <c r="J174" s="4">
        <v>857694564</v>
      </c>
      <c r="K174" s="4">
        <v>389153940</v>
      </c>
      <c r="L174" s="4">
        <v>168386332</v>
      </c>
      <c r="M174" s="5">
        <v>397648934</v>
      </c>
      <c r="N174" s="4">
        <v>53292841</v>
      </c>
      <c r="O174" s="4">
        <v>29832894</v>
      </c>
      <c r="P174" s="4">
        <v>328625464</v>
      </c>
      <c r="Q174" s="4">
        <v>-14102265</v>
      </c>
      <c r="R174" s="9"/>
      <c r="S174" s="9"/>
      <c r="T174" s="9"/>
      <c r="U174" s="9"/>
      <c r="V174" s="9"/>
    </row>
    <row r="175" spans="1:22" ht="16" x14ac:dyDescent="0.2">
      <c r="A175" s="3" t="s">
        <v>174</v>
      </c>
      <c r="B175" s="4">
        <v>-387307873</v>
      </c>
      <c r="C175" s="4">
        <v>-326474385</v>
      </c>
      <c r="D175" s="4">
        <v>-35511259</v>
      </c>
      <c r="E175" s="4">
        <v>-3498999245</v>
      </c>
      <c r="F175" s="4">
        <v>-1485572142</v>
      </c>
      <c r="G175" s="4">
        <v>-964080101</v>
      </c>
      <c r="H175" s="4">
        <v>-13273083</v>
      </c>
      <c r="I175" s="4">
        <v>-357499247</v>
      </c>
      <c r="J175" s="4">
        <v>-2125062</v>
      </c>
      <c r="K175" s="4">
        <v>-602097052</v>
      </c>
      <c r="L175" s="4">
        <v>-66984886</v>
      </c>
      <c r="M175" s="5">
        <v>-475413764</v>
      </c>
      <c r="N175" s="4">
        <v>-11538322</v>
      </c>
      <c r="O175" s="4">
        <v>-18439545</v>
      </c>
      <c r="P175" s="4">
        <v>-424342503</v>
      </c>
      <c r="Q175" s="4">
        <v>-21093393</v>
      </c>
      <c r="R175" s="9"/>
      <c r="S175" s="9"/>
      <c r="T175" s="9"/>
      <c r="U175" s="9"/>
      <c r="V175" s="9"/>
    </row>
    <row r="176" spans="1:22" ht="16" x14ac:dyDescent="0.2">
      <c r="A176" s="3" t="s">
        <v>175</v>
      </c>
      <c r="B176" s="4" t="s">
        <v>22</v>
      </c>
      <c r="C176" s="4" t="s">
        <v>22</v>
      </c>
      <c r="D176" s="4" t="s">
        <v>22</v>
      </c>
      <c r="E176" s="4" t="s">
        <v>22</v>
      </c>
      <c r="F176" s="4">
        <v>1455414</v>
      </c>
      <c r="G176" s="4" t="s">
        <v>22</v>
      </c>
      <c r="H176" s="4">
        <v>-114806666</v>
      </c>
      <c r="I176" s="4">
        <v>-433545648</v>
      </c>
      <c r="J176" s="4">
        <v>-158516191</v>
      </c>
      <c r="K176" s="4">
        <v>-262485995</v>
      </c>
      <c r="L176" s="4">
        <v>-424357829</v>
      </c>
      <c r="M176" s="5">
        <v>-380559391</v>
      </c>
      <c r="N176" s="4">
        <v>-83302279</v>
      </c>
      <c r="O176" s="4">
        <v>-102011460</v>
      </c>
      <c r="P176" s="4">
        <v>-104883581</v>
      </c>
      <c r="Q176" s="4">
        <v>-90362072</v>
      </c>
      <c r="R176" s="9"/>
      <c r="S176" s="9"/>
      <c r="T176" s="9"/>
      <c r="U176" s="9"/>
      <c r="V176" s="9"/>
    </row>
    <row r="177" spans="1:1022 1027:2048 2053:3060 3074:4086 4100:5112 5126:6138 6152:7164 7178:8190 8204:9216 9230:10237 10242:11263 11268:12275 12289:13301 13315:14327 14341:15353 15367:16379" ht="16" x14ac:dyDescent="0.2">
      <c r="A177" s="3" t="s">
        <v>176</v>
      </c>
      <c r="B177" s="4" t="s">
        <v>22</v>
      </c>
      <c r="C177" s="4" t="s">
        <v>22</v>
      </c>
      <c r="D177" s="4" t="s">
        <v>22</v>
      </c>
      <c r="E177" s="4" t="s">
        <v>22</v>
      </c>
      <c r="F177" s="4">
        <v>1455414</v>
      </c>
      <c r="G177" s="4" t="s">
        <v>22</v>
      </c>
      <c r="H177" s="4" t="s">
        <v>22</v>
      </c>
      <c r="I177" s="4" t="s">
        <v>22</v>
      </c>
      <c r="J177" s="4" t="s">
        <v>22</v>
      </c>
      <c r="K177" s="4" t="s">
        <v>22</v>
      </c>
      <c r="L177" s="4" t="s">
        <v>22</v>
      </c>
      <c r="M177" s="5" t="s">
        <v>22</v>
      </c>
      <c r="N177" s="4" t="s">
        <v>22</v>
      </c>
      <c r="O177" s="4" t="s">
        <v>22</v>
      </c>
      <c r="P177" s="4" t="s">
        <v>22</v>
      </c>
      <c r="Q177" s="4" t="s">
        <v>22</v>
      </c>
      <c r="R177" s="9"/>
      <c r="S177" s="9"/>
      <c r="T177" s="9"/>
      <c r="U177" s="9"/>
      <c r="V177" s="9"/>
    </row>
    <row r="178" spans="1:1022 1027:2048 2053:3060 3074:4086 4100:5112 5126:6138 6152:7164 7178:8190 8204:9216 9230:10237 10242:11263 11268:12275 12289:13301 13315:14327 14341:15353 15367:16379" ht="16" x14ac:dyDescent="0.2">
      <c r="A178" s="3" t="s">
        <v>177</v>
      </c>
      <c r="B178" s="4" t="s">
        <v>22</v>
      </c>
      <c r="C178" s="4" t="s">
        <v>22</v>
      </c>
      <c r="D178" s="4" t="s">
        <v>22</v>
      </c>
      <c r="E178" s="4" t="s">
        <v>22</v>
      </c>
      <c r="F178" s="4" t="s">
        <v>22</v>
      </c>
      <c r="G178" s="4" t="s">
        <v>22</v>
      </c>
      <c r="H178" s="4">
        <v>-114806666</v>
      </c>
      <c r="I178" s="4">
        <v>-433545648</v>
      </c>
      <c r="J178" s="4">
        <v>-158516191</v>
      </c>
      <c r="K178" s="4">
        <v>-262485995</v>
      </c>
      <c r="L178" s="4">
        <v>-424357829</v>
      </c>
      <c r="M178" s="5">
        <v>-380559391</v>
      </c>
      <c r="N178" s="4">
        <v>-83302279</v>
      </c>
      <c r="O178" s="4">
        <v>-102011460</v>
      </c>
      <c r="P178" s="4">
        <v>-104883581</v>
      </c>
      <c r="Q178" s="4">
        <v>-90362072</v>
      </c>
      <c r="R178" s="9"/>
      <c r="S178" s="9"/>
      <c r="T178" s="9"/>
      <c r="U178" s="9"/>
      <c r="V178" s="9"/>
    </row>
    <row r="179" spans="1:1022 1027:2048 2053:3060 3074:4086 4100:5112 5126:6138 6152:7164 7178:8190 8204:9216 9230:10237 10242:11263 11268:12275 12289:13301 13315:14327 14341:15353 15367:16379" ht="16" x14ac:dyDescent="0.2">
      <c r="A179" s="3" t="s">
        <v>178</v>
      </c>
      <c r="B179" s="4">
        <v>86749183</v>
      </c>
      <c r="C179" s="4" t="s">
        <v>22</v>
      </c>
      <c r="D179" s="4">
        <v>-317069223</v>
      </c>
      <c r="E179" s="4">
        <v>-67818255</v>
      </c>
      <c r="F179" s="4">
        <v>-18094881</v>
      </c>
      <c r="G179" s="4">
        <v>-1461356</v>
      </c>
      <c r="H179" s="4">
        <v>-2339880</v>
      </c>
      <c r="I179" s="4">
        <v>-6743936</v>
      </c>
      <c r="J179" s="4">
        <v>-28045933</v>
      </c>
      <c r="K179" s="4">
        <v>-1539227</v>
      </c>
      <c r="L179" s="4">
        <v>-2425073</v>
      </c>
      <c r="M179" s="5">
        <v>-333136378</v>
      </c>
      <c r="N179" s="4">
        <v>7613823</v>
      </c>
      <c r="O179" s="4" t="s">
        <v>22</v>
      </c>
      <c r="P179" s="4">
        <v>-4607659</v>
      </c>
      <c r="Q179" s="4">
        <v>-336142543</v>
      </c>
      <c r="R179" s="9"/>
      <c r="S179" s="9"/>
      <c r="T179" s="9"/>
      <c r="U179" s="9"/>
      <c r="V179" s="9"/>
    </row>
    <row r="180" spans="1:1022 1027:2048 2053:3060 3074:4086 4100:5112 5126:6138 6152:7164 7178:8190 8204:9216 9230:10237 10242:11263 11268:12275 12289:13301 13315:14327 14341:15353 15367:1637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5" t="s">
        <v>22</v>
      </c>
      <c r="N180" s="4" t="s">
        <v>22</v>
      </c>
      <c r="O180" s="4" t="s">
        <v>22</v>
      </c>
      <c r="P180" s="4" t="s">
        <v>22</v>
      </c>
      <c r="Q180" s="4" t="s">
        <v>22</v>
      </c>
      <c r="R180" s="9"/>
      <c r="S180" s="9"/>
      <c r="T180" s="9"/>
      <c r="U180" s="9"/>
      <c r="V180" s="9"/>
    </row>
    <row r="181" spans="1:1022 1027:2048 2053:3060 3074:4086 4100:5112 5126:6138 6152:7164 7178:8190 8204:9216 9230:10237 10242:11263 11268:12275 12289:13301 13315:14327 14341:15353 15367:16379" ht="16" x14ac:dyDescent="0.2">
      <c r="A181" s="3" t="s">
        <v>179</v>
      </c>
      <c r="B181" s="4">
        <v>-256520999</v>
      </c>
      <c r="C181" s="4">
        <v>-224705870</v>
      </c>
      <c r="D181" s="4">
        <v>-147132247</v>
      </c>
      <c r="E181" s="4">
        <v>-381517598</v>
      </c>
      <c r="F181" s="4">
        <v>-432245445</v>
      </c>
      <c r="G181" s="4">
        <v>-102060988</v>
      </c>
      <c r="H181" s="4">
        <v>-174448369</v>
      </c>
      <c r="I181" s="4">
        <v>-562214034</v>
      </c>
      <c r="J181" s="4">
        <v>414854848</v>
      </c>
      <c r="K181" s="4">
        <v>-658971159</v>
      </c>
      <c r="L181" s="4">
        <v>-592419890</v>
      </c>
      <c r="M181" s="5">
        <v>-809598828</v>
      </c>
      <c r="N181" s="4">
        <v>-50965579</v>
      </c>
      <c r="O181" s="4">
        <v>-91724698</v>
      </c>
      <c r="P181" s="4">
        <v>-205208278</v>
      </c>
      <c r="Q181" s="4">
        <v>-461700273</v>
      </c>
      <c r="R181" s="9"/>
      <c r="S181" s="9"/>
      <c r="T181" s="9"/>
      <c r="U181" s="9"/>
      <c r="V181" s="9"/>
    </row>
    <row r="182" spans="1:1022 1027:2048 2053:3060 3074:4086 4100:5112 5126:6138 6152:7164 7178:8190 8204:9216 9230:10237 10242:11263 11268:12275 12289:13301 13315:14327 14341:15353 15367:16379" ht="16" x14ac:dyDescent="0.2">
      <c r="A182" s="3" t="s">
        <v>180</v>
      </c>
      <c r="B182" s="4">
        <v>-5860344</v>
      </c>
      <c r="C182" s="4">
        <v>-13029834</v>
      </c>
      <c r="D182" s="4">
        <v>7039826</v>
      </c>
      <c r="E182" s="4">
        <v>10367910</v>
      </c>
      <c r="F182" s="4">
        <v>1292416</v>
      </c>
      <c r="G182" s="4">
        <v>-10044726</v>
      </c>
      <c r="H182" s="4">
        <v>1091944</v>
      </c>
      <c r="I182" s="4">
        <v>886711</v>
      </c>
      <c r="J182" s="4">
        <v>-6603569</v>
      </c>
      <c r="K182" s="4">
        <v>12986804</v>
      </c>
      <c r="L182" s="4">
        <v>409887</v>
      </c>
      <c r="M182" s="5">
        <v>-14710660</v>
      </c>
      <c r="N182" s="4">
        <v>3723620</v>
      </c>
      <c r="O182" s="4">
        <v>-11123658</v>
      </c>
      <c r="P182" s="4">
        <v>-3356838</v>
      </c>
      <c r="Q182" s="4">
        <v>-3953784</v>
      </c>
      <c r="R182" s="9"/>
      <c r="S182" s="9"/>
      <c r="T182" s="9"/>
      <c r="U182" s="9"/>
      <c r="V182" s="9"/>
    </row>
    <row r="183" spans="1:1022 1027:2048 2053:3060 3074:4086 4100:5112 5126:6138 6152:7164 7178:8190 8204:9216 9230:10237 10242:11263 11268:12275 12289:13301 13315:14327 14341:15353 15367:16379" ht="16" x14ac:dyDescent="0.2">
      <c r="A183" s="3" t="s">
        <v>181</v>
      </c>
      <c r="B183" s="4">
        <v>13828088</v>
      </c>
      <c r="C183" s="4">
        <v>31893470</v>
      </c>
      <c r="D183" s="4">
        <v>17751395</v>
      </c>
      <c r="E183" s="4">
        <v>42280786</v>
      </c>
      <c r="F183" s="4">
        <v>287930175</v>
      </c>
      <c r="G183" s="4">
        <v>237913143</v>
      </c>
      <c r="H183" s="4">
        <v>166321875</v>
      </c>
      <c r="I183" s="4">
        <v>116013416</v>
      </c>
      <c r="J183" s="4">
        <v>573848567</v>
      </c>
      <c r="K183" s="4">
        <v>-33744773</v>
      </c>
      <c r="L183" s="4">
        <v>47486913</v>
      </c>
      <c r="M183" s="5">
        <v>-107754382</v>
      </c>
      <c r="N183" s="4">
        <v>150064826</v>
      </c>
      <c r="O183" s="4">
        <v>39040895</v>
      </c>
      <c r="P183" s="4">
        <v>59975437</v>
      </c>
      <c r="Q183" s="4">
        <v>-356835539</v>
      </c>
      <c r="R183" s="9"/>
      <c r="S183" s="9"/>
      <c r="T183" s="9"/>
      <c r="U183" s="9"/>
      <c r="V183" s="9"/>
    </row>
    <row r="184" spans="1:1022 1027:2048 2053:3060 3074:4086 4100:5112 5126:6138 6152:7164 7178:8190 8204:9216 9230:10237 10242:11263 11268:12275 12289:13301 13315:14327 14341:15353 15367:16379" ht="16" x14ac:dyDescent="0.2">
      <c r="A184" s="3" t="s">
        <v>52</v>
      </c>
      <c r="B184" s="4">
        <v>777997880</v>
      </c>
      <c r="C184" s="4">
        <v>868338975</v>
      </c>
      <c r="D184" s="4">
        <v>852340394</v>
      </c>
      <c r="E184" s="4">
        <v>792974629</v>
      </c>
      <c r="F184" s="4">
        <v>908828448</v>
      </c>
      <c r="G184" s="4">
        <v>1248334320</v>
      </c>
      <c r="H184" s="4">
        <v>1279805339</v>
      </c>
      <c r="I184" s="4">
        <v>1424635245</v>
      </c>
      <c r="J184" s="4">
        <v>1412545810</v>
      </c>
      <c r="K184" s="4">
        <v>1739465502</v>
      </c>
      <c r="L184" s="4">
        <v>1914566324</v>
      </c>
      <c r="M184" s="5">
        <v>2171153275</v>
      </c>
      <c r="N184" s="4">
        <v>433095222</v>
      </c>
      <c r="O184" s="4">
        <v>505141873</v>
      </c>
      <c r="P184" s="4">
        <v>587098754</v>
      </c>
      <c r="Q184" s="4">
        <v>645817426</v>
      </c>
      <c r="R184" s="9"/>
      <c r="S184" s="9"/>
      <c r="T184" s="9"/>
      <c r="U184" s="9"/>
      <c r="V184" s="9"/>
    </row>
    <row r="185" spans="1:1022 1027:2048 2053:3060 3074:4086 4100:5112 5126:6138 6152:7164 7178:8190 8204:9216 9230:10237 10242:11263 11268:12275 12289:13301 13315:14327 14341:15353 15367:16379" ht="16" x14ac:dyDescent="0.2">
      <c r="A185" s="3" t="s">
        <v>53</v>
      </c>
      <c r="B185" s="6">
        <v>26.5</v>
      </c>
      <c r="C185" s="6">
        <v>27.05</v>
      </c>
      <c r="D185" s="6">
        <v>25.5</v>
      </c>
      <c r="E185" s="6">
        <v>25.58</v>
      </c>
      <c r="F185" s="6">
        <v>27.83</v>
      </c>
      <c r="G185" s="6">
        <v>30.45</v>
      </c>
      <c r="H185" s="6">
        <v>32.619999999999997</v>
      </c>
      <c r="I185" s="6">
        <v>33.74</v>
      </c>
      <c r="J185" s="6">
        <v>33.43</v>
      </c>
      <c r="K185" s="6">
        <v>35.83</v>
      </c>
      <c r="L185" s="6">
        <v>35.11</v>
      </c>
      <c r="M185" s="7">
        <v>37.14</v>
      </c>
      <c r="N185" s="6">
        <v>34.770000000000003</v>
      </c>
      <c r="O185" s="6">
        <v>35.11</v>
      </c>
      <c r="P185" s="6">
        <v>35.700000000000003</v>
      </c>
      <c r="Q185" s="6">
        <v>37.14</v>
      </c>
      <c r="R185" s="9"/>
      <c r="S185" s="9"/>
      <c r="T185" s="9"/>
      <c r="U185" s="9"/>
      <c r="V185" s="9"/>
    </row>
    <row r="186" spans="1:1022 1027:2048 2053:3060 3074:4086 4100:5112 5126:6138 6152:7164 7178:8190 8204:9216 9230:10237 10242:11263 11268:12275 12289:13301 13315:14327 14341:15353 15367:16379" ht="16" x14ac:dyDescent="0.2">
      <c r="A186" s="3" t="s">
        <v>182</v>
      </c>
      <c r="B186" s="4" t="s">
        <v>22</v>
      </c>
      <c r="C186" s="4" t="s">
        <v>22</v>
      </c>
      <c r="D186" s="4" t="s">
        <v>22</v>
      </c>
      <c r="E186" s="4" t="s">
        <v>22</v>
      </c>
      <c r="F186" s="4">
        <v>-19554501</v>
      </c>
      <c r="G186" s="4" t="s">
        <v>22</v>
      </c>
      <c r="H186" s="4" t="s">
        <v>22</v>
      </c>
      <c r="I186" s="4" t="s">
        <v>22</v>
      </c>
      <c r="J186" s="4" t="s">
        <v>22</v>
      </c>
      <c r="K186" s="4" t="s">
        <v>22</v>
      </c>
      <c r="L186" s="4">
        <v>1462963</v>
      </c>
      <c r="M186" s="5" t="s">
        <v>22</v>
      </c>
      <c r="N186" s="4" t="s">
        <v>22</v>
      </c>
      <c r="O186" s="4" t="s">
        <v>22</v>
      </c>
      <c r="P186" s="4" t="s">
        <v>22</v>
      </c>
      <c r="Q186" s="4" t="s">
        <v>22</v>
      </c>
      <c r="R186" s="9"/>
      <c r="S186" s="9"/>
      <c r="T186" s="9"/>
      <c r="U186" s="9"/>
      <c r="V186" s="9"/>
    </row>
    <row r="187" spans="1:1022 1027:2048 2053:3060 3074:4086 4100:5112 5126:6138 6152:7164 7178:8190 8204:9216 9230:10237 10242:11263 11268:12275 12289:13301 13315:14327 14341:15353 15367:16379" ht="16" x14ac:dyDescent="0.2">
      <c r="A187" s="3" t="s">
        <v>183</v>
      </c>
      <c r="B187" s="4">
        <v>269420089</v>
      </c>
      <c r="C187" s="4">
        <v>251704390</v>
      </c>
      <c r="D187" s="4">
        <v>116224276</v>
      </c>
      <c r="E187" s="4">
        <v>381574075</v>
      </c>
      <c r="F187" s="4">
        <v>697538879</v>
      </c>
      <c r="G187" s="4">
        <v>325612525</v>
      </c>
      <c r="H187" s="4">
        <v>339173620</v>
      </c>
      <c r="I187" s="4">
        <v>673139231</v>
      </c>
      <c r="J187" s="4">
        <v>157810280</v>
      </c>
      <c r="K187" s="4">
        <v>620218782</v>
      </c>
      <c r="L187" s="4">
        <v>640751190</v>
      </c>
      <c r="M187" s="5">
        <v>700208002</v>
      </c>
      <c r="N187" s="4">
        <v>201026485</v>
      </c>
      <c r="O187" s="4">
        <v>130409216</v>
      </c>
      <c r="P187" s="4">
        <v>263968663</v>
      </c>
      <c r="Q187" s="4">
        <v>104803638</v>
      </c>
      <c r="R187" s="9"/>
      <c r="S187" s="9"/>
      <c r="T187" s="9"/>
      <c r="U187" s="9"/>
      <c r="V187" s="9"/>
    </row>
    <row r="188" spans="1:1022 1027:2048 2053:3060 3074:4086 4100:5112 5126:6138 6152:7164 7178:8190 8204:9216 9230:10237 10242:11263 11268:12275 12289:13301 13315:14327 14341:15353 15367:16379" ht="16" x14ac:dyDescent="0.2">
      <c r="A188" s="34" t="s">
        <v>184</v>
      </c>
      <c r="B188" s="32">
        <v>269420089</v>
      </c>
      <c r="C188" s="32">
        <v>251313845</v>
      </c>
      <c r="D188" s="32">
        <v>114889430</v>
      </c>
      <c r="E188" s="32">
        <v>381574075</v>
      </c>
      <c r="F188" s="32">
        <v>697538879</v>
      </c>
      <c r="G188" s="32">
        <v>325612525</v>
      </c>
      <c r="H188" s="32">
        <v>339173620</v>
      </c>
      <c r="I188" s="32">
        <v>631035726</v>
      </c>
      <c r="J188" s="32">
        <v>213795514</v>
      </c>
      <c r="K188" s="32">
        <v>655111378</v>
      </c>
      <c r="L188" s="32">
        <v>687007896</v>
      </c>
      <c r="M188" s="33">
        <v>768911897</v>
      </c>
      <c r="N188" s="32">
        <v>233215780</v>
      </c>
      <c r="O188" s="32">
        <v>88601741</v>
      </c>
      <c r="P188" s="32">
        <v>296634899</v>
      </c>
      <c r="Q188" s="32">
        <v>150248486</v>
      </c>
      <c r="R188" s="9"/>
      <c r="S188" s="9"/>
      <c r="T188" s="9"/>
      <c r="U188" s="9"/>
      <c r="V188" s="9"/>
    </row>
    <row r="189" spans="1:1022 1027:2048 2053:3060 3074:4086 4100:5112 5126:6138 6152:7164 7178:8190 8204:9216 9230:10237 10242:11263 11268:12275 12289:13301 13315:14327 14341:15353 15367:16379" ht="19" x14ac:dyDescent="0.25">
      <c r="A189" s="24" t="s">
        <v>197</v>
      </c>
      <c r="B189" s="25"/>
      <c r="C189" s="26">
        <f>(C188/B188)-1</f>
        <v>-6.7204506045575485E-2</v>
      </c>
      <c r="D189" s="26">
        <f>(D188/C188)-1</f>
        <v>-0.54284480427252224</v>
      </c>
      <c r="E189" s="26">
        <f>(E188/D188)-1</f>
        <v>2.3212287240001102</v>
      </c>
      <c r="F189" s="26">
        <f t="shared" ref="F189:M189" si="8">(F188/E188)-1</f>
        <v>0.82805626666329468</v>
      </c>
      <c r="G189" s="26">
        <f t="shared" si="8"/>
        <v>-0.53319802694467444</v>
      </c>
      <c r="H189" s="26">
        <f t="shared" si="8"/>
        <v>4.1647952577991365E-2</v>
      </c>
      <c r="I189" s="26">
        <f t="shared" si="8"/>
        <v>0.86050945235658372</v>
      </c>
      <c r="J189" s="26">
        <f t="shared" si="8"/>
        <v>-0.66119903328579532</v>
      </c>
      <c r="K189" s="26">
        <f t="shared" si="8"/>
        <v>2.0641960897271212</v>
      </c>
      <c r="L189" s="26">
        <f t="shared" si="8"/>
        <v>4.8688694886322104E-2</v>
      </c>
      <c r="M189" s="26">
        <f t="shared" si="8"/>
        <v>0.11921842744002475</v>
      </c>
      <c r="N189" s="26"/>
      <c r="O189" s="26">
        <f>(O188/N188)-1</f>
        <v>-0.6200868526134895</v>
      </c>
      <c r="P189" s="26">
        <f>(P188/O188)-1</f>
        <v>2.3479579029942537</v>
      </c>
      <c r="Q189" s="26">
        <f>(Q188/P188)-1</f>
        <v>-0.49349019111874626</v>
      </c>
      <c r="R189" s="9"/>
      <c r="S189" s="9"/>
      <c r="T189" s="9"/>
      <c r="U189" s="9"/>
      <c r="V189" s="9"/>
      <c r="W189" s="13"/>
      <c r="X189" s="13"/>
      <c r="Y189" s="13"/>
      <c r="Z189" s="13"/>
      <c r="AA189" s="14"/>
      <c r="AB189" s="14"/>
      <c r="AC189" s="14"/>
      <c r="AD189" s="14"/>
    </row>
    <row r="190" spans="1:1022 1027:2048 2053:3060 3074:4086 4100:5112 5126:6138 6152:7164 7178:8190 8204:9216 9230:10237 10242:11263 11268:12275 12289:13301 13315:14327 14341:15353 15367:16379" s="30" customFormat="1" ht="16" customHeight="1" x14ac:dyDescent="0.2">
      <c r="A190" s="27" t="s">
        <v>198</v>
      </c>
      <c r="B190" s="28">
        <f t="shared" ref="B190:Q190" si="9">B188/B2</f>
        <v>9.1752362900882817E-2</v>
      </c>
      <c r="C190" s="28">
        <f t="shared" si="9"/>
        <v>7.8289398996980633E-2</v>
      </c>
      <c r="D190" s="28">
        <f t="shared" si="9"/>
        <v>3.4378444137833787E-2</v>
      </c>
      <c r="E190" s="28">
        <f t="shared" si="9"/>
        <v>0.12308324520859126</v>
      </c>
      <c r="F190" s="28">
        <f t="shared" si="9"/>
        <v>0.21362127393796262</v>
      </c>
      <c r="G190" s="28">
        <f t="shared" si="9"/>
        <v>7.9425735122567981E-2</v>
      </c>
      <c r="H190" s="28">
        <f t="shared" si="9"/>
        <v>8.6455335569837644E-2</v>
      </c>
      <c r="I190" s="28">
        <f t="shared" si="9"/>
        <v>0.14945040075346419</v>
      </c>
      <c r="J190" s="28">
        <f t="shared" si="9"/>
        <v>5.0597200939564678E-2</v>
      </c>
      <c r="K190" s="28">
        <f t="shared" si="9"/>
        <v>0.13493116359288299</v>
      </c>
      <c r="L190" s="28">
        <f t="shared" si="9"/>
        <v>0.12598851573741882</v>
      </c>
      <c r="M190" s="28">
        <f t="shared" si="9"/>
        <v>0.13154123264470372</v>
      </c>
      <c r="N190" s="28">
        <f t="shared" si="9"/>
        <v>0.19042799273099961</v>
      </c>
      <c r="O190" s="29">
        <f t="shared" si="9"/>
        <v>6.0520388102190799E-2</v>
      </c>
      <c r="P190" s="28">
        <f t="shared" si="9"/>
        <v>0.19151332111456387</v>
      </c>
      <c r="Q190" s="28">
        <f t="shared" si="9"/>
        <v>9.3448843005804111E-2</v>
      </c>
      <c r="R190" s="9"/>
      <c r="S190" s="9"/>
      <c r="T190" s="9"/>
      <c r="U190" s="9"/>
      <c r="V190" s="9"/>
      <c r="AH190" s="31"/>
      <c r="AM190" s="3"/>
      <c r="BA190" s="31"/>
      <c r="BF190" s="3"/>
      <c r="BT190" s="31"/>
      <c r="BY190" s="3"/>
      <c r="CM190" s="31"/>
      <c r="CR190" s="3"/>
      <c r="DF190" s="31"/>
      <c r="DK190" s="3"/>
      <c r="DY190" s="31"/>
      <c r="ED190" s="3"/>
      <c r="ER190" s="31"/>
      <c r="EW190" s="3"/>
      <c r="FK190" s="31"/>
      <c r="FP190" s="3"/>
      <c r="GD190" s="31"/>
      <c r="GI190" s="3"/>
      <c r="GW190" s="31"/>
      <c r="HB190" s="3"/>
      <c r="HP190" s="31"/>
      <c r="HU190" s="3"/>
      <c r="II190" s="31"/>
      <c r="IN190" s="3"/>
      <c r="JB190" s="31"/>
      <c r="JG190" s="3"/>
      <c r="JU190" s="31"/>
      <c r="JZ190" s="3"/>
      <c r="KN190" s="31"/>
      <c r="KS190" s="3"/>
      <c r="LG190" s="31"/>
      <c r="LL190" s="3"/>
      <c r="LZ190" s="31"/>
      <c r="ME190" s="3"/>
      <c r="MS190" s="31"/>
      <c r="MX190" s="3"/>
      <c r="NL190" s="31"/>
      <c r="NQ190" s="3"/>
      <c r="OE190" s="31"/>
      <c r="OJ190" s="3"/>
      <c r="OX190" s="31"/>
      <c r="PC190" s="3"/>
      <c r="PQ190" s="31"/>
      <c r="PV190" s="3"/>
      <c r="QJ190" s="31"/>
      <c r="QO190" s="3"/>
      <c r="RC190" s="31"/>
      <c r="RH190" s="3"/>
      <c r="RV190" s="31"/>
      <c r="SA190" s="3"/>
      <c r="SO190" s="31"/>
      <c r="ST190" s="3"/>
      <c r="TH190" s="31"/>
      <c r="TM190" s="3"/>
      <c r="UA190" s="31"/>
      <c r="UF190" s="3"/>
      <c r="UT190" s="31"/>
      <c r="UY190" s="3"/>
      <c r="VM190" s="31"/>
      <c r="VR190" s="3"/>
      <c r="WF190" s="31"/>
      <c r="WK190" s="3"/>
      <c r="WY190" s="31"/>
      <c r="XD190" s="3"/>
      <c r="XR190" s="31"/>
      <c r="XW190" s="3"/>
      <c r="YK190" s="31"/>
      <c r="YP190" s="3"/>
      <c r="ZD190" s="31"/>
      <c r="ZI190" s="3"/>
      <c r="ZW190" s="31"/>
      <c r="AAB190" s="3"/>
      <c r="AAP190" s="31"/>
      <c r="AAU190" s="3"/>
      <c r="ABI190" s="31"/>
      <c r="ABN190" s="3"/>
      <c r="ACB190" s="31"/>
      <c r="ACG190" s="3"/>
      <c r="ACU190" s="31"/>
      <c r="ACZ190" s="3"/>
      <c r="ADN190" s="31"/>
      <c r="ADS190" s="3"/>
      <c r="AEG190" s="31"/>
      <c r="AEL190" s="3"/>
      <c r="AEZ190" s="31"/>
      <c r="AFE190" s="3"/>
      <c r="AFS190" s="31"/>
      <c r="AFX190" s="3"/>
      <c r="AGL190" s="31"/>
      <c r="AGQ190" s="3"/>
      <c r="AHE190" s="31"/>
      <c r="AHJ190" s="3"/>
      <c r="AHX190" s="31"/>
      <c r="AIC190" s="3"/>
      <c r="AIQ190" s="31"/>
      <c r="AIV190" s="3"/>
      <c r="AJJ190" s="31"/>
      <c r="AJO190" s="3"/>
      <c r="AKC190" s="31"/>
      <c r="AKH190" s="3"/>
      <c r="AKV190" s="31"/>
      <c r="ALA190" s="3"/>
      <c r="ALO190" s="31"/>
      <c r="ALT190" s="3"/>
      <c r="AMH190" s="31"/>
      <c r="AMM190" s="3"/>
      <c r="ANA190" s="31"/>
      <c r="ANF190" s="3"/>
      <c r="ANT190" s="31"/>
      <c r="ANY190" s="3"/>
      <c r="AOM190" s="31"/>
      <c r="AOR190" s="3"/>
      <c r="APF190" s="31"/>
      <c r="APK190" s="3"/>
      <c r="APY190" s="31"/>
      <c r="AQD190" s="3"/>
      <c r="AQR190" s="31"/>
      <c r="AQW190" s="3"/>
      <c r="ARK190" s="31"/>
      <c r="ARP190" s="3"/>
      <c r="ASD190" s="31"/>
      <c r="ASI190" s="3"/>
      <c r="ASW190" s="31"/>
      <c r="ATB190" s="3"/>
      <c r="ATP190" s="31"/>
      <c r="ATU190" s="3"/>
      <c r="AUI190" s="31"/>
      <c r="AUN190" s="3"/>
      <c r="AVB190" s="31"/>
      <c r="AVG190" s="3"/>
      <c r="AVU190" s="31"/>
      <c r="AVZ190" s="3"/>
      <c r="AWN190" s="31"/>
      <c r="AWS190" s="3"/>
      <c r="AXG190" s="31"/>
      <c r="AXL190" s="3"/>
      <c r="AXZ190" s="31"/>
      <c r="AYE190" s="3"/>
      <c r="AYS190" s="31"/>
      <c r="AYX190" s="3"/>
      <c r="AZL190" s="31"/>
      <c r="AZQ190" s="3"/>
      <c r="BAE190" s="31"/>
      <c r="BAJ190" s="3"/>
      <c r="BAX190" s="31"/>
      <c r="BBC190" s="3"/>
      <c r="BBQ190" s="31"/>
      <c r="BBV190" s="3"/>
      <c r="BCJ190" s="31"/>
      <c r="BCO190" s="3"/>
      <c r="BDC190" s="31"/>
      <c r="BDH190" s="3"/>
      <c r="BDV190" s="31"/>
      <c r="BEA190" s="3"/>
      <c r="BEO190" s="31"/>
      <c r="BET190" s="3"/>
      <c r="BFH190" s="31"/>
      <c r="BFM190" s="3"/>
      <c r="BGA190" s="31"/>
      <c r="BGF190" s="3"/>
      <c r="BGT190" s="31"/>
      <c r="BGY190" s="3"/>
      <c r="BHM190" s="31"/>
      <c r="BHR190" s="3"/>
      <c r="BIF190" s="31"/>
      <c r="BIK190" s="3"/>
      <c r="BIY190" s="31"/>
      <c r="BJD190" s="3"/>
      <c r="BJR190" s="31"/>
      <c r="BJW190" s="3"/>
      <c r="BKK190" s="31"/>
      <c r="BKP190" s="3"/>
      <c r="BLD190" s="31"/>
      <c r="BLI190" s="3"/>
      <c r="BLW190" s="31"/>
      <c r="BMB190" s="3"/>
      <c r="BMP190" s="31"/>
      <c r="BMU190" s="3"/>
      <c r="BNI190" s="31"/>
      <c r="BNN190" s="3"/>
      <c r="BOB190" s="31"/>
      <c r="BOG190" s="3"/>
      <c r="BOU190" s="31"/>
      <c r="BOZ190" s="3"/>
      <c r="BPN190" s="31"/>
      <c r="BPS190" s="3"/>
      <c r="BQG190" s="31"/>
      <c r="BQL190" s="3"/>
      <c r="BQZ190" s="31"/>
      <c r="BRE190" s="3"/>
      <c r="BRS190" s="31"/>
      <c r="BRX190" s="3"/>
      <c r="BSL190" s="31"/>
      <c r="BSQ190" s="3"/>
      <c r="BTE190" s="31"/>
      <c r="BTJ190" s="3"/>
      <c r="BTX190" s="31"/>
      <c r="BUC190" s="3"/>
      <c r="BUQ190" s="31"/>
      <c r="BUV190" s="3"/>
      <c r="BVJ190" s="31"/>
      <c r="BVO190" s="3"/>
      <c r="BWC190" s="31"/>
      <c r="BWH190" s="3"/>
      <c r="BWV190" s="31"/>
      <c r="BXA190" s="3"/>
      <c r="BXO190" s="31"/>
      <c r="BXT190" s="3"/>
      <c r="BYH190" s="31"/>
      <c r="BYM190" s="3"/>
      <c r="BZA190" s="31"/>
      <c r="BZF190" s="3"/>
      <c r="BZT190" s="31"/>
      <c r="BZY190" s="3"/>
      <c r="CAM190" s="31"/>
      <c r="CAR190" s="3"/>
      <c r="CBF190" s="31"/>
      <c r="CBK190" s="3"/>
      <c r="CBY190" s="31"/>
      <c r="CCD190" s="3"/>
      <c r="CCR190" s="31"/>
      <c r="CCW190" s="3"/>
      <c r="CDK190" s="31"/>
      <c r="CDP190" s="3"/>
      <c r="CED190" s="31"/>
      <c r="CEI190" s="3"/>
      <c r="CEW190" s="31"/>
      <c r="CFB190" s="3"/>
      <c r="CFP190" s="31"/>
      <c r="CFU190" s="3"/>
      <c r="CGI190" s="31"/>
      <c r="CGN190" s="3"/>
      <c r="CHB190" s="31"/>
      <c r="CHG190" s="3"/>
      <c r="CHU190" s="31"/>
      <c r="CHZ190" s="3"/>
      <c r="CIN190" s="31"/>
      <c r="CIS190" s="3"/>
      <c r="CJG190" s="31"/>
      <c r="CJL190" s="3"/>
      <c r="CJZ190" s="31"/>
      <c r="CKE190" s="3"/>
      <c r="CKS190" s="31"/>
      <c r="CKX190" s="3"/>
      <c r="CLL190" s="31"/>
      <c r="CLQ190" s="3"/>
      <c r="CME190" s="31"/>
      <c r="CMJ190" s="3"/>
      <c r="CMX190" s="31"/>
      <c r="CNC190" s="3"/>
      <c r="CNQ190" s="31"/>
      <c r="CNV190" s="3"/>
      <c r="COJ190" s="31"/>
      <c r="COO190" s="3"/>
      <c r="CPC190" s="31"/>
      <c r="CPH190" s="3"/>
      <c r="CPV190" s="31"/>
      <c r="CQA190" s="3"/>
      <c r="CQO190" s="31"/>
      <c r="CQT190" s="3"/>
      <c r="CRH190" s="31"/>
      <c r="CRM190" s="3"/>
      <c r="CSA190" s="31"/>
      <c r="CSF190" s="3"/>
      <c r="CST190" s="31"/>
      <c r="CSY190" s="3"/>
      <c r="CTM190" s="31"/>
      <c r="CTR190" s="3"/>
      <c r="CUF190" s="31"/>
      <c r="CUK190" s="3"/>
      <c r="CUY190" s="31"/>
      <c r="CVD190" s="3"/>
      <c r="CVR190" s="31"/>
      <c r="CVW190" s="3"/>
      <c r="CWK190" s="31"/>
      <c r="CWP190" s="3"/>
      <c r="CXD190" s="31"/>
      <c r="CXI190" s="3"/>
      <c r="CXW190" s="31"/>
      <c r="CYB190" s="3"/>
      <c r="CYP190" s="31"/>
      <c r="CYU190" s="3"/>
      <c r="CZI190" s="31"/>
      <c r="CZN190" s="3"/>
      <c r="DAB190" s="31"/>
      <c r="DAG190" s="3"/>
      <c r="DAU190" s="31"/>
      <c r="DAZ190" s="3"/>
      <c r="DBN190" s="31"/>
      <c r="DBS190" s="3"/>
      <c r="DCG190" s="31"/>
      <c r="DCL190" s="3"/>
      <c r="DCZ190" s="31"/>
      <c r="DDE190" s="3"/>
      <c r="DDS190" s="31"/>
      <c r="DDX190" s="3"/>
      <c r="DEL190" s="31"/>
      <c r="DEQ190" s="3"/>
      <c r="DFE190" s="31"/>
      <c r="DFJ190" s="3"/>
      <c r="DFX190" s="31"/>
      <c r="DGC190" s="3"/>
      <c r="DGQ190" s="31"/>
      <c r="DGV190" s="3"/>
      <c r="DHJ190" s="31"/>
      <c r="DHO190" s="3"/>
      <c r="DIC190" s="31"/>
      <c r="DIH190" s="3"/>
      <c r="DIV190" s="31"/>
      <c r="DJA190" s="3"/>
      <c r="DJO190" s="31"/>
      <c r="DJT190" s="3"/>
      <c r="DKH190" s="31"/>
      <c r="DKM190" s="3"/>
      <c r="DLA190" s="31"/>
      <c r="DLF190" s="3"/>
      <c r="DLT190" s="31"/>
      <c r="DLY190" s="3"/>
      <c r="DMM190" s="31"/>
      <c r="DMR190" s="3"/>
      <c r="DNF190" s="31"/>
      <c r="DNK190" s="3"/>
      <c r="DNY190" s="31"/>
      <c r="DOD190" s="3"/>
      <c r="DOR190" s="31"/>
      <c r="DOW190" s="3"/>
      <c r="DPK190" s="31"/>
      <c r="DPP190" s="3"/>
      <c r="DQD190" s="31"/>
      <c r="DQI190" s="3"/>
      <c r="DQW190" s="31"/>
      <c r="DRB190" s="3"/>
      <c r="DRP190" s="31"/>
      <c r="DRU190" s="3"/>
      <c r="DSI190" s="31"/>
      <c r="DSN190" s="3"/>
      <c r="DTB190" s="31"/>
      <c r="DTG190" s="3"/>
      <c r="DTU190" s="31"/>
      <c r="DTZ190" s="3"/>
      <c r="DUN190" s="31"/>
      <c r="DUS190" s="3"/>
      <c r="DVG190" s="31"/>
      <c r="DVL190" s="3"/>
      <c r="DVZ190" s="31"/>
      <c r="DWE190" s="3"/>
      <c r="DWS190" s="31"/>
      <c r="DWX190" s="3"/>
      <c r="DXL190" s="31"/>
      <c r="DXQ190" s="3"/>
      <c r="DYE190" s="31"/>
      <c r="DYJ190" s="3"/>
      <c r="DYX190" s="31"/>
      <c r="DZC190" s="3"/>
      <c r="DZQ190" s="31"/>
      <c r="DZV190" s="3"/>
      <c r="EAJ190" s="31"/>
      <c r="EAO190" s="3"/>
      <c r="EBC190" s="31"/>
      <c r="EBH190" s="3"/>
      <c r="EBV190" s="31"/>
      <c r="ECA190" s="3"/>
      <c r="ECO190" s="31"/>
      <c r="ECT190" s="3"/>
      <c r="EDH190" s="31"/>
      <c r="EDM190" s="3"/>
      <c r="EEA190" s="31"/>
      <c r="EEF190" s="3"/>
      <c r="EET190" s="31"/>
      <c r="EEY190" s="3"/>
      <c r="EFM190" s="31"/>
      <c r="EFR190" s="3"/>
      <c r="EGF190" s="31"/>
      <c r="EGK190" s="3"/>
      <c r="EGY190" s="31"/>
      <c r="EHD190" s="3"/>
      <c r="EHR190" s="31"/>
      <c r="EHW190" s="3"/>
      <c r="EIK190" s="31"/>
      <c r="EIP190" s="3"/>
      <c r="EJD190" s="31"/>
      <c r="EJI190" s="3"/>
      <c r="EJW190" s="31"/>
      <c r="EKB190" s="3"/>
      <c r="EKP190" s="31"/>
      <c r="EKU190" s="3"/>
      <c r="ELI190" s="31"/>
      <c r="ELN190" s="3"/>
      <c r="EMB190" s="31"/>
      <c r="EMG190" s="3"/>
      <c r="EMU190" s="31"/>
      <c r="EMZ190" s="3"/>
      <c r="ENN190" s="31"/>
      <c r="ENS190" s="3"/>
      <c r="EOG190" s="31"/>
      <c r="EOL190" s="3"/>
      <c r="EOZ190" s="31"/>
      <c r="EPE190" s="3"/>
      <c r="EPS190" s="31"/>
      <c r="EPX190" s="3"/>
      <c r="EQL190" s="31"/>
      <c r="EQQ190" s="3"/>
      <c r="ERE190" s="31"/>
      <c r="ERJ190" s="3"/>
      <c r="ERX190" s="31"/>
      <c r="ESC190" s="3"/>
      <c r="ESQ190" s="31"/>
      <c r="ESV190" s="3"/>
      <c r="ETJ190" s="31"/>
      <c r="ETO190" s="3"/>
      <c r="EUC190" s="31"/>
      <c r="EUH190" s="3"/>
      <c r="EUV190" s="31"/>
      <c r="EVA190" s="3"/>
      <c r="EVO190" s="31"/>
      <c r="EVT190" s="3"/>
      <c r="EWH190" s="31"/>
      <c r="EWM190" s="3"/>
      <c r="EXA190" s="31"/>
      <c r="EXF190" s="3"/>
      <c r="EXT190" s="31"/>
      <c r="EXY190" s="3"/>
      <c r="EYM190" s="31"/>
      <c r="EYR190" s="3"/>
      <c r="EZF190" s="31"/>
      <c r="EZK190" s="3"/>
      <c r="EZY190" s="31"/>
      <c r="FAD190" s="3"/>
      <c r="FAR190" s="31"/>
      <c r="FAW190" s="3"/>
      <c r="FBK190" s="31"/>
      <c r="FBP190" s="3"/>
      <c r="FCD190" s="31"/>
      <c r="FCI190" s="3"/>
      <c r="FCW190" s="31"/>
      <c r="FDB190" s="3"/>
      <c r="FDP190" s="31"/>
      <c r="FDU190" s="3"/>
      <c r="FEI190" s="31"/>
      <c r="FEN190" s="3"/>
      <c r="FFB190" s="31"/>
      <c r="FFG190" s="3"/>
      <c r="FFU190" s="31"/>
      <c r="FFZ190" s="3"/>
      <c r="FGN190" s="31"/>
      <c r="FGS190" s="3"/>
      <c r="FHG190" s="31"/>
      <c r="FHL190" s="3"/>
      <c r="FHZ190" s="31"/>
      <c r="FIE190" s="3"/>
      <c r="FIS190" s="31"/>
      <c r="FIX190" s="3"/>
      <c r="FJL190" s="31"/>
      <c r="FJQ190" s="3"/>
      <c r="FKE190" s="31"/>
      <c r="FKJ190" s="3"/>
      <c r="FKX190" s="31"/>
      <c r="FLC190" s="3"/>
      <c r="FLQ190" s="31"/>
      <c r="FLV190" s="3"/>
      <c r="FMJ190" s="31"/>
      <c r="FMO190" s="3"/>
      <c r="FNC190" s="31"/>
      <c r="FNH190" s="3"/>
      <c r="FNV190" s="31"/>
      <c r="FOA190" s="3"/>
      <c r="FOO190" s="31"/>
      <c r="FOT190" s="3"/>
      <c r="FPH190" s="31"/>
      <c r="FPM190" s="3"/>
      <c r="FQA190" s="31"/>
      <c r="FQF190" s="3"/>
      <c r="FQT190" s="31"/>
      <c r="FQY190" s="3"/>
      <c r="FRM190" s="31"/>
      <c r="FRR190" s="3"/>
      <c r="FSF190" s="31"/>
      <c r="FSK190" s="3"/>
      <c r="FSY190" s="31"/>
      <c r="FTD190" s="3"/>
      <c r="FTR190" s="31"/>
      <c r="FTW190" s="3"/>
      <c r="FUK190" s="31"/>
      <c r="FUP190" s="3"/>
      <c r="FVD190" s="31"/>
      <c r="FVI190" s="3"/>
      <c r="FVW190" s="31"/>
      <c r="FWB190" s="3"/>
      <c r="FWP190" s="31"/>
      <c r="FWU190" s="3"/>
      <c r="FXI190" s="31"/>
      <c r="FXN190" s="3"/>
      <c r="FYB190" s="31"/>
      <c r="FYG190" s="3"/>
      <c r="FYU190" s="31"/>
      <c r="FYZ190" s="3"/>
      <c r="FZN190" s="31"/>
      <c r="FZS190" s="3"/>
      <c r="GAG190" s="31"/>
      <c r="GAL190" s="3"/>
      <c r="GAZ190" s="31"/>
      <c r="GBE190" s="3"/>
      <c r="GBS190" s="31"/>
      <c r="GBX190" s="3"/>
      <c r="GCL190" s="31"/>
      <c r="GCQ190" s="3"/>
      <c r="GDE190" s="31"/>
      <c r="GDJ190" s="3"/>
      <c r="GDX190" s="31"/>
      <c r="GEC190" s="3"/>
      <c r="GEQ190" s="31"/>
      <c r="GEV190" s="3"/>
      <c r="GFJ190" s="31"/>
      <c r="GFO190" s="3"/>
      <c r="GGC190" s="31"/>
      <c r="GGH190" s="3"/>
      <c r="GGV190" s="31"/>
      <c r="GHA190" s="3"/>
      <c r="GHO190" s="31"/>
      <c r="GHT190" s="3"/>
      <c r="GIH190" s="31"/>
      <c r="GIM190" s="3"/>
      <c r="GJA190" s="31"/>
      <c r="GJF190" s="3"/>
      <c r="GJT190" s="31"/>
      <c r="GJY190" s="3"/>
      <c r="GKM190" s="31"/>
      <c r="GKR190" s="3"/>
      <c r="GLF190" s="31"/>
      <c r="GLK190" s="3"/>
      <c r="GLY190" s="31"/>
      <c r="GMD190" s="3"/>
      <c r="GMR190" s="31"/>
      <c r="GMW190" s="3"/>
      <c r="GNK190" s="31"/>
      <c r="GNP190" s="3"/>
      <c r="GOD190" s="31"/>
      <c r="GOI190" s="3"/>
      <c r="GOW190" s="31"/>
      <c r="GPB190" s="3"/>
      <c r="GPP190" s="31"/>
      <c r="GPU190" s="3"/>
      <c r="GQI190" s="31"/>
      <c r="GQN190" s="3"/>
      <c r="GRB190" s="31"/>
      <c r="GRG190" s="3"/>
      <c r="GRU190" s="31"/>
      <c r="GRZ190" s="3"/>
      <c r="GSN190" s="31"/>
      <c r="GSS190" s="3"/>
      <c r="GTG190" s="31"/>
      <c r="GTL190" s="3"/>
      <c r="GTZ190" s="31"/>
      <c r="GUE190" s="3"/>
      <c r="GUS190" s="31"/>
      <c r="GUX190" s="3"/>
      <c r="GVL190" s="31"/>
      <c r="GVQ190" s="3"/>
      <c r="GWE190" s="31"/>
      <c r="GWJ190" s="3"/>
      <c r="GWX190" s="31"/>
      <c r="GXC190" s="3"/>
      <c r="GXQ190" s="31"/>
      <c r="GXV190" s="3"/>
      <c r="GYJ190" s="31"/>
      <c r="GYO190" s="3"/>
      <c r="GZC190" s="31"/>
      <c r="GZH190" s="3"/>
      <c r="GZV190" s="31"/>
      <c r="HAA190" s="3"/>
      <c r="HAO190" s="31"/>
      <c r="HAT190" s="3"/>
      <c r="HBH190" s="31"/>
      <c r="HBM190" s="3"/>
      <c r="HCA190" s="31"/>
      <c r="HCF190" s="3"/>
      <c r="HCT190" s="31"/>
      <c r="HCY190" s="3"/>
      <c r="HDM190" s="31"/>
      <c r="HDR190" s="3"/>
      <c r="HEF190" s="31"/>
      <c r="HEK190" s="3"/>
      <c r="HEY190" s="31"/>
      <c r="HFD190" s="3"/>
      <c r="HFR190" s="31"/>
      <c r="HFW190" s="3"/>
      <c r="HGK190" s="31"/>
      <c r="HGP190" s="3"/>
      <c r="HHD190" s="31"/>
      <c r="HHI190" s="3"/>
      <c r="HHW190" s="31"/>
      <c r="HIB190" s="3"/>
      <c r="HIP190" s="31"/>
      <c r="HIU190" s="3"/>
      <c r="HJI190" s="31"/>
      <c r="HJN190" s="3"/>
      <c r="HKB190" s="31"/>
      <c r="HKG190" s="3"/>
      <c r="HKU190" s="31"/>
      <c r="HKZ190" s="3"/>
      <c r="HLN190" s="31"/>
      <c r="HLS190" s="3"/>
      <c r="HMG190" s="31"/>
      <c r="HML190" s="3"/>
      <c r="HMZ190" s="31"/>
      <c r="HNE190" s="3"/>
      <c r="HNS190" s="31"/>
      <c r="HNX190" s="3"/>
      <c r="HOL190" s="31"/>
      <c r="HOQ190" s="3"/>
      <c r="HPE190" s="31"/>
      <c r="HPJ190" s="3"/>
      <c r="HPX190" s="31"/>
      <c r="HQC190" s="3"/>
      <c r="HQQ190" s="31"/>
      <c r="HQV190" s="3"/>
      <c r="HRJ190" s="31"/>
      <c r="HRO190" s="3"/>
      <c r="HSC190" s="31"/>
      <c r="HSH190" s="3"/>
      <c r="HSV190" s="31"/>
      <c r="HTA190" s="3"/>
      <c r="HTO190" s="31"/>
      <c r="HTT190" s="3"/>
      <c r="HUH190" s="31"/>
      <c r="HUM190" s="3"/>
      <c r="HVA190" s="31"/>
      <c r="HVF190" s="3"/>
      <c r="HVT190" s="31"/>
      <c r="HVY190" s="3"/>
      <c r="HWM190" s="31"/>
      <c r="HWR190" s="3"/>
      <c r="HXF190" s="31"/>
      <c r="HXK190" s="3"/>
      <c r="HXY190" s="31"/>
      <c r="HYD190" s="3"/>
      <c r="HYR190" s="31"/>
      <c r="HYW190" s="3"/>
      <c r="HZK190" s="31"/>
      <c r="HZP190" s="3"/>
      <c r="IAD190" s="31"/>
      <c r="IAI190" s="3"/>
      <c r="IAW190" s="31"/>
      <c r="IBB190" s="3"/>
      <c r="IBP190" s="31"/>
      <c r="IBU190" s="3"/>
      <c r="ICI190" s="31"/>
      <c r="ICN190" s="3"/>
      <c r="IDB190" s="31"/>
      <c r="IDG190" s="3"/>
      <c r="IDU190" s="31"/>
      <c r="IDZ190" s="3"/>
      <c r="IEN190" s="31"/>
      <c r="IES190" s="3"/>
      <c r="IFG190" s="31"/>
      <c r="IFL190" s="3"/>
      <c r="IFZ190" s="31"/>
      <c r="IGE190" s="3"/>
      <c r="IGS190" s="31"/>
      <c r="IGX190" s="3"/>
      <c r="IHL190" s="31"/>
      <c r="IHQ190" s="3"/>
      <c r="IIE190" s="31"/>
      <c r="IIJ190" s="3"/>
      <c r="IIX190" s="31"/>
      <c r="IJC190" s="3"/>
      <c r="IJQ190" s="31"/>
      <c r="IJV190" s="3"/>
      <c r="IKJ190" s="31"/>
      <c r="IKO190" s="3"/>
      <c r="ILC190" s="31"/>
      <c r="ILH190" s="3"/>
      <c r="ILV190" s="31"/>
      <c r="IMA190" s="3"/>
      <c r="IMO190" s="31"/>
      <c r="IMT190" s="3"/>
      <c r="INH190" s="31"/>
      <c r="INM190" s="3"/>
      <c r="IOA190" s="31"/>
      <c r="IOF190" s="3"/>
      <c r="IOT190" s="31"/>
      <c r="IOY190" s="3"/>
      <c r="IPM190" s="31"/>
      <c r="IPR190" s="3"/>
      <c r="IQF190" s="31"/>
      <c r="IQK190" s="3"/>
      <c r="IQY190" s="31"/>
      <c r="IRD190" s="3"/>
      <c r="IRR190" s="31"/>
      <c r="IRW190" s="3"/>
      <c r="ISK190" s="31"/>
      <c r="ISP190" s="3"/>
      <c r="ITD190" s="31"/>
      <c r="ITI190" s="3"/>
      <c r="ITW190" s="31"/>
      <c r="IUB190" s="3"/>
      <c r="IUP190" s="31"/>
      <c r="IUU190" s="3"/>
      <c r="IVI190" s="31"/>
      <c r="IVN190" s="3"/>
      <c r="IWB190" s="31"/>
      <c r="IWG190" s="3"/>
      <c r="IWU190" s="31"/>
      <c r="IWZ190" s="3"/>
      <c r="IXN190" s="31"/>
      <c r="IXS190" s="3"/>
      <c r="IYG190" s="31"/>
      <c r="IYL190" s="3"/>
      <c r="IYZ190" s="31"/>
      <c r="IZE190" s="3"/>
      <c r="IZS190" s="31"/>
      <c r="IZX190" s="3"/>
      <c r="JAL190" s="31"/>
      <c r="JAQ190" s="3"/>
      <c r="JBE190" s="31"/>
      <c r="JBJ190" s="3"/>
      <c r="JBX190" s="31"/>
      <c r="JCC190" s="3"/>
      <c r="JCQ190" s="31"/>
      <c r="JCV190" s="3"/>
      <c r="JDJ190" s="31"/>
      <c r="JDO190" s="3"/>
      <c r="JEC190" s="31"/>
      <c r="JEH190" s="3"/>
      <c r="JEV190" s="31"/>
      <c r="JFA190" s="3"/>
      <c r="JFO190" s="31"/>
      <c r="JFT190" s="3"/>
      <c r="JGH190" s="31"/>
      <c r="JGM190" s="3"/>
      <c r="JHA190" s="31"/>
      <c r="JHF190" s="3"/>
      <c r="JHT190" s="31"/>
      <c r="JHY190" s="3"/>
      <c r="JIM190" s="31"/>
      <c r="JIR190" s="3"/>
      <c r="JJF190" s="31"/>
      <c r="JJK190" s="3"/>
      <c r="JJY190" s="31"/>
      <c r="JKD190" s="3"/>
      <c r="JKR190" s="31"/>
      <c r="JKW190" s="3"/>
      <c r="JLK190" s="31"/>
      <c r="JLP190" s="3"/>
      <c r="JMD190" s="31"/>
      <c r="JMI190" s="3"/>
      <c r="JMW190" s="31"/>
      <c r="JNB190" s="3"/>
      <c r="JNP190" s="31"/>
      <c r="JNU190" s="3"/>
      <c r="JOI190" s="31"/>
      <c r="JON190" s="3"/>
      <c r="JPB190" s="31"/>
      <c r="JPG190" s="3"/>
      <c r="JPU190" s="31"/>
      <c r="JPZ190" s="3"/>
      <c r="JQN190" s="31"/>
      <c r="JQS190" s="3"/>
      <c r="JRG190" s="31"/>
      <c r="JRL190" s="3"/>
      <c r="JRZ190" s="31"/>
      <c r="JSE190" s="3"/>
      <c r="JSS190" s="31"/>
      <c r="JSX190" s="3"/>
      <c r="JTL190" s="31"/>
      <c r="JTQ190" s="3"/>
      <c r="JUE190" s="31"/>
      <c r="JUJ190" s="3"/>
      <c r="JUX190" s="31"/>
      <c r="JVC190" s="3"/>
      <c r="JVQ190" s="31"/>
      <c r="JVV190" s="3"/>
      <c r="JWJ190" s="31"/>
      <c r="JWO190" s="3"/>
      <c r="JXC190" s="31"/>
      <c r="JXH190" s="3"/>
      <c r="JXV190" s="31"/>
      <c r="JYA190" s="3"/>
      <c r="JYO190" s="31"/>
      <c r="JYT190" s="3"/>
      <c r="JZH190" s="31"/>
      <c r="JZM190" s="3"/>
      <c r="KAA190" s="31"/>
      <c r="KAF190" s="3"/>
      <c r="KAT190" s="31"/>
      <c r="KAY190" s="3"/>
      <c r="KBM190" s="31"/>
      <c r="KBR190" s="3"/>
      <c r="KCF190" s="31"/>
      <c r="KCK190" s="3"/>
      <c r="KCY190" s="31"/>
      <c r="KDD190" s="3"/>
      <c r="KDR190" s="31"/>
      <c r="KDW190" s="3"/>
      <c r="KEK190" s="31"/>
      <c r="KEP190" s="3"/>
      <c r="KFD190" s="31"/>
      <c r="KFI190" s="3"/>
      <c r="KFW190" s="31"/>
      <c r="KGB190" s="3"/>
      <c r="KGP190" s="31"/>
      <c r="KGU190" s="3"/>
      <c r="KHI190" s="31"/>
      <c r="KHN190" s="3"/>
      <c r="KIB190" s="31"/>
      <c r="KIG190" s="3"/>
      <c r="KIU190" s="31"/>
      <c r="KIZ190" s="3"/>
      <c r="KJN190" s="31"/>
      <c r="KJS190" s="3"/>
      <c r="KKG190" s="31"/>
      <c r="KKL190" s="3"/>
      <c r="KKZ190" s="31"/>
      <c r="KLE190" s="3"/>
      <c r="KLS190" s="31"/>
      <c r="KLX190" s="3"/>
      <c r="KML190" s="31"/>
      <c r="KMQ190" s="3"/>
      <c r="KNE190" s="31"/>
      <c r="KNJ190" s="3"/>
      <c r="KNX190" s="31"/>
      <c r="KOC190" s="3"/>
      <c r="KOQ190" s="31"/>
      <c r="KOV190" s="3"/>
      <c r="KPJ190" s="31"/>
      <c r="KPO190" s="3"/>
      <c r="KQC190" s="31"/>
      <c r="KQH190" s="3"/>
      <c r="KQV190" s="31"/>
      <c r="KRA190" s="3"/>
      <c r="KRO190" s="31"/>
      <c r="KRT190" s="3"/>
      <c r="KSH190" s="31"/>
      <c r="KSM190" s="3"/>
      <c r="KTA190" s="31"/>
      <c r="KTF190" s="3"/>
      <c r="KTT190" s="31"/>
      <c r="KTY190" s="3"/>
      <c r="KUM190" s="31"/>
      <c r="KUR190" s="3"/>
      <c r="KVF190" s="31"/>
      <c r="KVK190" s="3"/>
      <c r="KVY190" s="31"/>
      <c r="KWD190" s="3"/>
      <c r="KWR190" s="31"/>
      <c r="KWW190" s="3"/>
      <c r="KXK190" s="31"/>
      <c r="KXP190" s="3"/>
      <c r="KYD190" s="31"/>
      <c r="KYI190" s="3"/>
      <c r="KYW190" s="31"/>
      <c r="KZB190" s="3"/>
      <c r="KZP190" s="31"/>
      <c r="KZU190" s="3"/>
      <c r="LAI190" s="31"/>
      <c r="LAN190" s="3"/>
      <c r="LBB190" s="31"/>
      <c r="LBG190" s="3"/>
      <c r="LBU190" s="31"/>
      <c r="LBZ190" s="3"/>
      <c r="LCN190" s="31"/>
      <c r="LCS190" s="3"/>
      <c r="LDG190" s="31"/>
      <c r="LDL190" s="3"/>
      <c r="LDZ190" s="31"/>
      <c r="LEE190" s="3"/>
      <c r="LES190" s="31"/>
      <c r="LEX190" s="3"/>
      <c r="LFL190" s="31"/>
      <c r="LFQ190" s="3"/>
      <c r="LGE190" s="31"/>
      <c r="LGJ190" s="3"/>
      <c r="LGX190" s="31"/>
      <c r="LHC190" s="3"/>
      <c r="LHQ190" s="31"/>
      <c r="LHV190" s="3"/>
      <c r="LIJ190" s="31"/>
      <c r="LIO190" s="3"/>
      <c r="LJC190" s="31"/>
      <c r="LJH190" s="3"/>
      <c r="LJV190" s="31"/>
      <c r="LKA190" s="3"/>
      <c r="LKO190" s="31"/>
      <c r="LKT190" s="3"/>
      <c r="LLH190" s="31"/>
      <c r="LLM190" s="3"/>
      <c r="LMA190" s="31"/>
      <c r="LMF190" s="3"/>
      <c r="LMT190" s="31"/>
      <c r="LMY190" s="3"/>
      <c r="LNM190" s="31"/>
      <c r="LNR190" s="3"/>
      <c r="LOF190" s="31"/>
      <c r="LOK190" s="3"/>
      <c r="LOY190" s="31"/>
      <c r="LPD190" s="3"/>
      <c r="LPR190" s="31"/>
      <c r="LPW190" s="3"/>
      <c r="LQK190" s="31"/>
      <c r="LQP190" s="3"/>
      <c r="LRD190" s="31"/>
      <c r="LRI190" s="3"/>
      <c r="LRW190" s="31"/>
      <c r="LSB190" s="3"/>
      <c r="LSP190" s="31"/>
      <c r="LSU190" s="3"/>
      <c r="LTI190" s="31"/>
      <c r="LTN190" s="3"/>
      <c r="LUB190" s="31"/>
      <c r="LUG190" s="3"/>
      <c r="LUU190" s="31"/>
      <c r="LUZ190" s="3"/>
      <c r="LVN190" s="31"/>
      <c r="LVS190" s="3"/>
      <c r="LWG190" s="31"/>
      <c r="LWL190" s="3"/>
      <c r="LWZ190" s="31"/>
      <c r="LXE190" s="3"/>
      <c r="LXS190" s="31"/>
      <c r="LXX190" s="3"/>
      <c r="LYL190" s="31"/>
      <c r="LYQ190" s="3"/>
      <c r="LZE190" s="31"/>
      <c r="LZJ190" s="3"/>
      <c r="LZX190" s="31"/>
      <c r="MAC190" s="3"/>
      <c r="MAQ190" s="31"/>
      <c r="MAV190" s="3"/>
      <c r="MBJ190" s="31"/>
      <c r="MBO190" s="3"/>
      <c r="MCC190" s="31"/>
      <c r="MCH190" s="3"/>
      <c r="MCV190" s="31"/>
      <c r="MDA190" s="3"/>
      <c r="MDO190" s="31"/>
      <c r="MDT190" s="3"/>
      <c r="MEH190" s="31"/>
      <c r="MEM190" s="3"/>
      <c r="MFA190" s="31"/>
      <c r="MFF190" s="3"/>
      <c r="MFT190" s="31"/>
      <c r="MFY190" s="3"/>
      <c r="MGM190" s="31"/>
      <c r="MGR190" s="3"/>
      <c r="MHF190" s="31"/>
      <c r="MHK190" s="3"/>
      <c r="MHY190" s="31"/>
      <c r="MID190" s="3"/>
      <c r="MIR190" s="31"/>
      <c r="MIW190" s="3"/>
      <c r="MJK190" s="31"/>
      <c r="MJP190" s="3"/>
      <c r="MKD190" s="31"/>
      <c r="MKI190" s="3"/>
      <c r="MKW190" s="31"/>
      <c r="MLB190" s="3"/>
      <c r="MLP190" s="31"/>
      <c r="MLU190" s="3"/>
      <c r="MMI190" s="31"/>
      <c r="MMN190" s="3"/>
      <c r="MNB190" s="31"/>
      <c r="MNG190" s="3"/>
      <c r="MNU190" s="31"/>
      <c r="MNZ190" s="3"/>
      <c r="MON190" s="31"/>
      <c r="MOS190" s="3"/>
      <c r="MPG190" s="31"/>
      <c r="MPL190" s="3"/>
      <c r="MPZ190" s="31"/>
      <c r="MQE190" s="3"/>
      <c r="MQS190" s="31"/>
      <c r="MQX190" s="3"/>
      <c r="MRL190" s="31"/>
      <c r="MRQ190" s="3"/>
      <c r="MSE190" s="31"/>
      <c r="MSJ190" s="3"/>
      <c r="MSX190" s="31"/>
      <c r="MTC190" s="3"/>
      <c r="MTQ190" s="31"/>
      <c r="MTV190" s="3"/>
      <c r="MUJ190" s="31"/>
      <c r="MUO190" s="3"/>
      <c r="MVC190" s="31"/>
      <c r="MVH190" s="3"/>
      <c r="MVV190" s="31"/>
      <c r="MWA190" s="3"/>
      <c r="MWO190" s="31"/>
      <c r="MWT190" s="3"/>
      <c r="MXH190" s="31"/>
      <c r="MXM190" s="3"/>
      <c r="MYA190" s="31"/>
      <c r="MYF190" s="3"/>
      <c r="MYT190" s="31"/>
      <c r="MYY190" s="3"/>
      <c r="MZM190" s="31"/>
      <c r="MZR190" s="3"/>
      <c r="NAF190" s="31"/>
      <c r="NAK190" s="3"/>
      <c r="NAY190" s="31"/>
      <c r="NBD190" s="3"/>
      <c r="NBR190" s="31"/>
      <c r="NBW190" s="3"/>
      <c r="NCK190" s="31"/>
      <c r="NCP190" s="3"/>
      <c r="NDD190" s="31"/>
      <c r="NDI190" s="3"/>
      <c r="NDW190" s="31"/>
      <c r="NEB190" s="3"/>
      <c r="NEP190" s="31"/>
      <c r="NEU190" s="3"/>
      <c r="NFI190" s="31"/>
      <c r="NFN190" s="3"/>
      <c r="NGB190" s="31"/>
      <c r="NGG190" s="3"/>
      <c r="NGU190" s="31"/>
      <c r="NGZ190" s="3"/>
      <c r="NHN190" s="31"/>
      <c r="NHS190" s="3"/>
      <c r="NIG190" s="31"/>
      <c r="NIL190" s="3"/>
      <c r="NIZ190" s="31"/>
      <c r="NJE190" s="3"/>
      <c r="NJS190" s="31"/>
      <c r="NJX190" s="3"/>
      <c r="NKL190" s="31"/>
      <c r="NKQ190" s="3"/>
      <c r="NLE190" s="31"/>
      <c r="NLJ190" s="3"/>
      <c r="NLX190" s="31"/>
      <c r="NMC190" s="3"/>
      <c r="NMQ190" s="31"/>
      <c r="NMV190" s="3"/>
      <c r="NNJ190" s="31"/>
      <c r="NNO190" s="3"/>
      <c r="NOC190" s="31"/>
      <c r="NOH190" s="3"/>
      <c r="NOV190" s="31"/>
      <c r="NPA190" s="3"/>
      <c r="NPO190" s="31"/>
      <c r="NPT190" s="3"/>
      <c r="NQH190" s="31"/>
      <c r="NQM190" s="3"/>
      <c r="NRA190" s="31"/>
      <c r="NRF190" s="3"/>
      <c r="NRT190" s="31"/>
      <c r="NRY190" s="3"/>
      <c r="NSM190" s="31"/>
      <c r="NSR190" s="3"/>
      <c r="NTF190" s="31"/>
      <c r="NTK190" s="3"/>
      <c r="NTY190" s="31"/>
      <c r="NUD190" s="3"/>
      <c r="NUR190" s="31"/>
      <c r="NUW190" s="3"/>
      <c r="NVK190" s="31"/>
      <c r="NVP190" s="3"/>
      <c r="NWD190" s="31"/>
      <c r="NWI190" s="3"/>
      <c r="NWW190" s="31"/>
      <c r="NXB190" s="3"/>
      <c r="NXP190" s="31"/>
      <c r="NXU190" s="3"/>
      <c r="NYI190" s="31"/>
      <c r="NYN190" s="3"/>
      <c r="NZB190" s="31"/>
      <c r="NZG190" s="3"/>
      <c r="NZU190" s="31"/>
      <c r="NZZ190" s="3"/>
      <c r="OAN190" s="31"/>
      <c r="OAS190" s="3"/>
      <c r="OBG190" s="31"/>
      <c r="OBL190" s="3"/>
      <c r="OBZ190" s="31"/>
      <c r="OCE190" s="3"/>
      <c r="OCS190" s="31"/>
      <c r="OCX190" s="3"/>
      <c r="ODL190" s="31"/>
      <c r="ODQ190" s="3"/>
      <c r="OEE190" s="31"/>
      <c r="OEJ190" s="3"/>
      <c r="OEX190" s="31"/>
      <c r="OFC190" s="3"/>
      <c r="OFQ190" s="31"/>
      <c r="OFV190" s="3"/>
      <c r="OGJ190" s="31"/>
      <c r="OGO190" s="3"/>
      <c r="OHC190" s="31"/>
      <c r="OHH190" s="3"/>
      <c r="OHV190" s="31"/>
      <c r="OIA190" s="3"/>
      <c r="OIO190" s="31"/>
      <c r="OIT190" s="3"/>
      <c r="OJH190" s="31"/>
      <c r="OJM190" s="3"/>
      <c r="OKA190" s="31"/>
      <c r="OKF190" s="3"/>
      <c r="OKT190" s="31"/>
      <c r="OKY190" s="3"/>
      <c r="OLM190" s="31"/>
      <c r="OLR190" s="3"/>
      <c r="OMF190" s="31"/>
      <c r="OMK190" s="3"/>
      <c r="OMY190" s="31"/>
      <c r="OND190" s="3"/>
      <c r="ONR190" s="31"/>
      <c r="ONW190" s="3"/>
      <c r="OOK190" s="31"/>
      <c r="OOP190" s="3"/>
      <c r="OPD190" s="31"/>
      <c r="OPI190" s="3"/>
      <c r="OPW190" s="31"/>
      <c r="OQB190" s="3"/>
      <c r="OQP190" s="31"/>
      <c r="OQU190" s="3"/>
      <c r="ORI190" s="31"/>
      <c r="ORN190" s="3"/>
      <c r="OSB190" s="31"/>
      <c r="OSG190" s="3"/>
      <c r="OSU190" s="31"/>
      <c r="OSZ190" s="3"/>
      <c r="OTN190" s="31"/>
      <c r="OTS190" s="3"/>
      <c r="OUG190" s="31"/>
      <c r="OUL190" s="3"/>
      <c r="OUZ190" s="31"/>
      <c r="OVE190" s="3"/>
      <c r="OVS190" s="31"/>
      <c r="OVX190" s="3"/>
      <c r="OWL190" s="31"/>
      <c r="OWQ190" s="3"/>
      <c r="OXE190" s="31"/>
      <c r="OXJ190" s="3"/>
      <c r="OXX190" s="31"/>
      <c r="OYC190" s="3"/>
      <c r="OYQ190" s="31"/>
      <c r="OYV190" s="3"/>
      <c r="OZJ190" s="31"/>
      <c r="OZO190" s="3"/>
      <c r="PAC190" s="31"/>
      <c r="PAH190" s="3"/>
      <c r="PAV190" s="31"/>
      <c r="PBA190" s="3"/>
      <c r="PBO190" s="31"/>
      <c r="PBT190" s="3"/>
      <c r="PCH190" s="31"/>
      <c r="PCM190" s="3"/>
      <c r="PDA190" s="31"/>
      <c r="PDF190" s="3"/>
      <c r="PDT190" s="31"/>
      <c r="PDY190" s="3"/>
      <c r="PEM190" s="31"/>
      <c r="PER190" s="3"/>
      <c r="PFF190" s="31"/>
      <c r="PFK190" s="3"/>
      <c r="PFY190" s="31"/>
      <c r="PGD190" s="3"/>
      <c r="PGR190" s="31"/>
      <c r="PGW190" s="3"/>
      <c r="PHK190" s="31"/>
      <c r="PHP190" s="3"/>
      <c r="PID190" s="31"/>
      <c r="PII190" s="3"/>
      <c r="PIW190" s="31"/>
      <c r="PJB190" s="3"/>
      <c r="PJP190" s="31"/>
      <c r="PJU190" s="3"/>
      <c r="PKI190" s="31"/>
      <c r="PKN190" s="3"/>
      <c r="PLB190" s="31"/>
      <c r="PLG190" s="3"/>
      <c r="PLU190" s="31"/>
      <c r="PLZ190" s="3"/>
      <c r="PMN190" s="31"/>
      <c r="PMS190" s="3"/>
      <c r="PNG190" s="31"/>
      <c r="PNL190" s="3"/>
      <c r="PNZ190" s="31"/>
      <c r="POE190" s="3"/>
      <c r="POS190" s="31"/>
      <c r="POX190" s="3"/>
      <c r="PPL190" s="31"/>
      <c r="PPQ190" s="3"/>
      <c r="PQE190" s="31"/>
      <c r="PQJ190" s="3"/>
      <c r="PQX190" s="31"/>
      <c r="PRC190" s="3"/>
      <c r="PRQ190" s="31"/>
      <c r="PRV190" s="3"/>
      <c r="PSJ190" s="31"/>
      <c r="PSO190" s="3"/>
      <c r="PTC190" s="31"/>
      <c r="PTH190" s="3"/>
      <c r="PTV190" s="31"/>
      <c r="PUA190" s="3"/>
      <c r="PUO190" s="31"/>
      <c r="PUT190" s="3"/>
      <c r="PVH190" s="31"/>
      <c r="PVM190" s="3"/>
      <c r="PWA190" s="31"/>
      <c r="PWF190" s="3"/>
      <c r="PWT190" s="31"/>
      <c r="PWY190" s="3"/>
      <c r="PXM190" s="31"/>
      <c r="PXR190" s="3"/>
      <c r="PYF190" s="31"/>
      <c r="PYK190" s="3"/>
      <c r="PYY190" s="31"/>
      <c r="PZD190" s="3"/>
      <c r="PZR190" s="31"/>
      <c r="PZW190" s="3"/>
      <c r="QAK190" s="31"/>
      <c r="QAP190" s="3"/>
      <c r="QBD190" s="31"/>
      <c r="QBI190" s="3"/>
      <c r="QBW190" s="31"/>
      <c r="QCB190" s="3"/>
      <c r="QCP190" s="31"/>
      <c r="QCU190" s="3"/>
      <c r="QDI190" s="31"/>
      <c r="QDN190" s="3"/>
      <c r="QEB190" s="31"/>
      <c r="QEG190" s="3"/>
      <c r="QEU190" s="31"/>
      <c r="QEZ190" s="3"/>
      <c r="QFN190" s="31"/>
      <c r="QFS190" s="3"/>
      <c r="QGG190" s="31"/>
      <c r="QGL190" s="3"/>
      <c r="QGZ190" s="31"/>
      <c r="QHE190" s="3"/>
      <c r="QHS190" s="31"/>
      <c r="QHX190" s="3"/>
      <c r="QIL190" s="31"/>
      <c r="QIQ190" s="3"/>
      <c r="QJE190" s="31"/>
      <c r="QJJ190" s="3"/>
      <c r="QJX190" s="31"/>
      <c r="QKC190" s="3"/>
      <c r="QKQ190" s="31"/>
      <c r="QKV190" s="3"/>
      <c r="QLJ190" s="31"/>
      <c r="QLO190" s="3"/>
      <c r="QMC190" s="31"/>
      <c r="QMH190" s="3"/>
      <c r="QMV190" s="31"/>
      <c r="QNA190" s="3"/>
      <c r="QNO190" s="31"/>
      <c r="QNT190" s="3"/>
      <c r="QOH190" s="31"/>
      <c r="QOM190" s="3"/>
      <c r="QPA190" s="31"/>
      <c r="QPF190" s="3"/>
      <c r="QPT190" s="31"/>
      <c r="QPY190" s="3"/>
      <c r="QQM190" s="31"/>
      <c r="QQR190" s="3"/>
      <c r="QRF190" s="31"/>
      <c r="QRK190" s="3"/>
      <c r="QRY190" s="31"/>
      <c r="QSD190" s="3"/>
      <c r="QSR190" s="31"/>
      <c r="QSW190" s="3"/>
      <c r="QTK190" s="31"/>
      <c r="QTP190" s="3"/>
      <c r="QUD190" s="31"/>
      <c r="QUI190" s="3"/>
      <c r="QUW190" s="31"/>
      <c r="QVB190" s="3"/>
      <c r="QVP190" s="31"/>
      <c r="QVU190" s="3"/>
      <c r="QWI190" s="31"/>
      <c r="QWN190" s="3"/>
      <c r="QXB190" s="31"/>
      <c r="QXG190" s="3"/>
      <c r="QXU190" s="31"/>
      <c r="QXZ190" s="3"/>
      <c r="QYN190" s="31"/>
      <c r="QYS190" s="3"/>
      <c r="QZG190" s="31"/>
      <c r="QZL190" s="3"/>
      <c r="QZZ190" s="31"/>
      <c r="RAE190" s="3"/>
      <c r="RAS190" s="31"/>
      <c r="RAX190" s="3"/>
      <c r="RBL190" s="31"/>
      <c r="RBQ190" s="3"/>
      <c r="RCE190" s="31"/>
      <c r="RCJ190" s="3"/>
      <c r="RCX190" s="31"/>
      <c r="RDC190" s="3"/>
      <c r="RDQ190" s="31"/>
      <c r="RDV190" s="3"/>
      <c r="REJ190" s="31"/>
      <c r="REO190" s="3"/>
      <c r="RFC190" s="31"/>
      <c r="RFH190" s="3"/>
      <c r="RFV190" s="31"/>
      <c r="RGA190" s="3"/>
      <c r="RGO190" s="31"/>
      <c r="RGT190" s="3"/>
      <c r="RHH190" s="31"/>
      <c r="RHM190" s="3"/>
      <c r="RIA190" s="31"/>
      <c r="RIF190" s="3"/>
      <c r="RIT190" s="31"/>
      <c r="RIY190" s="3"/>
      <c r="RJM190" s="31"/>
      <c r="RJR190" s="3"/>
      <c r="RKF190" s="31"/>
      <c r="RKK190" s="3"/>
      <c r="RKY190" s="31"/>
      <c r="RLD190" s="3"/>
      <c r="RLR190" s="31"/>
      <c r="RLW190" s="3"/>
      <c r="RMK190" s="31"/>
      <c r="RMP190" s="3"/>
      <c r="RND190" s="31"/>
      <c r="RNI190" s="3"/>
      <c r="RNW190" s="31"/>
      <c r="ROB190" s="3"/>
      <c r="ROP190" s="31"/>
      <c r="ROU190" s="3"/>
      <c r="RPI190" s="31"/>
      <c r="RPN190" s="3"/>
      <c r="RQB190" s="31"/>
      <c r="RQG190" s="3"/>
      <c r="RQU190" s="31"/>
      <c r="RQZ190" s="3"/>
      <c r="RRN190" s="31"/>
      <c r="RRS190" s="3"/>
      <c r="RSG190" s="31"/>
      <c r="RSL190" s="3"/>
      <c r="RSZ190" s="31"/>
      <c r="RTE190" s="3"/>
      <c r="RTS190" s="31"/>
      <c r="RTX190" s="3"/>
      <c r="RUL190" s="31"/>
      <c r="RUQ190" s="3"/>
      <c r="RVE190" s="31"/>
      <c r="RVJ190" s="3"/>
      <c r="RVX190" s="31"/>
      <c r="RWC190" s="3"/>
      <c r="RWQ190" s="31"/>
      <c r="RWV190" s="3"/>
      <c r="RXJ190" s="31"/>
      <c r="RXO190" s="3"/>
      <c r="RYC190" s="31"/>
      <c r="RYH190" s="3"/>
      <c r="RYV190" s="31"/>
      <c r="RZA190" s="3"/>
      <c r="RZO190" s="31"/>
      <c r="RZT190" s="3"/>
      <c r="SAH190" s="31"/>
      <c r="SAM190" s="3"/>
      <c r="SBA190" s="31"/>
      <c r="SBF190" s="3"/>
      <c r="SBT190" s="31"/>
      <c r="SBY190" s="3"/>
      <c r="SCM190" s="31"/>
      <c r="SCR190" s="3"/>
      <c r="SDF190" s="31"/>
      <c r="SDK190" s="3"/>
      <c r="SDY190" s="31"/>
      <c r="SED190" s="3"/>
      <c r="SER190" s="31"/>
      <c r="SEW190" s="3"/>
      <c r="SFK190" s="31"/>
      <c r="SFP190" s="3"/>
      <c r="SGD190" s="31"/>
      <c r="SGI190" s="3"/>
      <c r="SGW190" s="31"/>
      <c r="SHB190" s="3"/>
      <c r="SHP190" s="31"/>
      <c r="SHU190" s="3"/>
      <c r="SII190" s="31"/>
      <c r="SIN190" s="3"/>
      <c r="SJB190" s="31"/>
      <c r="SJG190" s="3"/>
      <c r="SJU190" s="31"/>
      <c r="SJZ190" s="3"/>
      <c r="SKN190" s="31"/>
      <c r="SKS190" s="3"/>
      <c r="SLG190" s="31"/>
      <c r="SLL190" s="3"/>
      <c r="SLZ190" s="31"/>
      <c r="SME190" s="3"/>
      <c r="SMS190" s="31"/>
      <c r="SMX190" s="3"/>
      <c r="SNL190" s="31"/>
      <c r="SNQ190" s="3"/>
      <c r="SOE190" s="31"/>
      <c r="SOJ190" s="3"/>
      <c r="SOX190" s="31"/>
      <c r="SPC190" s="3"/>
      <c r="SPQ190" s="31"/>
      <c r="SPV190" s="3"/>
      <c r="SQJ190" s="31"/>
      <c r="SQO190" s="3"/>
      <c r="SRC190" s="31"/>
      <c r="SRH190" s="3"/>
      <c r="SRV190" s="31"/>
      <c r="SSA190" s="3"/>
      <c r="SSO190" s="31"/>
      <c r="SST190" s="3"/>
      <c r="STH190" s="31"/>
      <c r="STM190" s="3"/>
      <c r="SUA190" s="31"/>
      <c r="SUF190" s="3"/>
      <c r="SUT190" s="31"/>
      <c r="SUY190" s="3"/>
      <c r="SVM190" s="31"/>
      <c r="SVR190" s="3"/>
      <c r="SWF190" s="31"/>
      <c r="SWK190" s="3"/>
      <c r="SWY190" s="31"/>
      <c r="SXD190" s="3"/>
      <c r="SXR190" s="31"/>
      <c r="SXW190" s="3"/>
      <c r="SYK190" s="31"/>
      <c r="SYP190" s="3"/>
      <c r="SZD190" s="31"/>
      <c r="SZI190" s="3"/>
      <c r="SZW190" s="31"/>
      <c r="TAB190" s="3"/>
      <c r="TAP190" s="31"/>
      <c r="TAU190" s="3"/>
      <c r="TBI190" s="31"/>
      <c r="TBN190" s="3"/>
      <c r="TCB190" s="31"/>
      <c r="TCG190" s="3"/>
      <c r="TCU190" s="31"/>
      <c r="TCZ190" s="3"/>
      <c r="TDN190" s="31"/>
      <c r="TDS190" s="3"/>
      <c r="TEG190" s="31"/>
      <c r="TEL190" s="3"/>
      <c r="TEZ190" s="31"/>
      <c r="TFE190" s="3"/>
      <c r="TFS190" s="31"/>
      <c r="TFX190" s="3"/>
      <c r="TGL190" s="31"/>
      <c r="TGQ190" s="3"/>
      <c r="THE190" s="31"/>
      <c r="THJ190" s="3"/>
      <c r="THX190" s="31"/>
      <c r="TIC190" s="3"/>
      <c r="TIQ190" s="31"/>
      <c r="TIV190" s="3"/>
      <c r="TJJ190" s="31"/>
      <c r="TJO190" s="3"/>
      <c r="TKC190" s="31"/>
      <c r="TKH190" s="3"/>
      <c r="TKV190" s="31"/>
      <c r="TLA190" s="3"/>
      <c r="TLO190" s="31"/>
      <c r="TLT190" s="3"/>
      <c r="TMH190" s="31"/>
      <c r="TMM190" s="3"/>
      <c r="TNA190" s="31"/>
      <c r="TNF190" s="3"/>
      <c r="TNT190" s="31"/>
      <c r="TNY190" s="3"/>
      <c r="TOM190" s="31"/>
      <c r="TOR190" s="3"/>
      <c r="TPF190" s="31"/>
      <c r="TPK190" s="3"/>
      <c r="TPY190" s="31"/>
      <c r="TQD190" s="3"/>
      <c r="TQR190" s="31"/>
      <c r="TQW190" s="3"/>
      <c r="TRK190" s="31"/>
      <c r="TRP190" s="3"/>
      <c r="TSD190" s="31"/>
      <c r="TSI190" s="3"/>
      <c r="TSW190" s="31"/>
      <c r="TTB190" s="3"/>
      <c r="TTP190" s="31"/>
      <c r="TTU190" s="3"/>
      <c r="TUI190" s="31"/>
      <c r="TUN190" s="3"/>
      <c r="TVB190" s="31"/>
      <c r="TVG190" s="3"/>
      <c r="TVU190" s="31"/>
      <c r="TVZ190" s="3"/>
      <c r="TWN190" s="31"/>
      <c r="TWS190" s="3"/>
      <c r="TXG190" s="31"/>
      <c r="TXL190" s="3"/>
      <c r="TXZ190" s="31"/>
      <c r="TYE190" s="3"/>
      <c r="TYS190" s="31"/>
      <c r="TYX190" s="3"/>
      <c r="TZL190" s="31"/>
      <c r="TZQ190" s="3"/>
      <c r="UAE190" s="31"/>
      <c r="UAJ190" s="3"/>
      <c r="UAX190" s="31"/>
      <c r="UBC190" s="3"/>
      <c r="UBQ190" s="31"/>
      <c r="UBV190" s="3"/>
      <c r="UCJ190" s="31"/>
      <c r="UCO190" s="3"/>
      <c r="UDC190" s="31"/>
      <c r="UDH190" s="3"/>
      <c r="UDV190" s="31"/>
      <c r="UEA190" s="3"/>
      <c r="UEO190" s="31"/>
      <c r="UET190" s="3"/>
      <c r="UFH190" s="31"/>
      <c r="UFM190" s="3"/>
      <c r="UGA190" s="31"/>
      <c r="UGF190" s="3"/>
      <c r="UGT190" s="31"/>
      <c r="UGY190" s="3"/>
      <c r="UHM190" s="31"/>
      <c r="UHR190" s="3"/>
      <c r="UIF190" s="31"/>
      <c r="UIK190" s="3"/>
      <c r="UIY190" s="31"/>
      <c r="UJD190" s="3"/>
      <c r="UJR190" s="31"/>
      <c r="UJW190" s="3"/>
      <c r="UKK190" s="31"/>
      <c r="UKP190" s="3"/>
      <c r="ULD190" s="31"/>
      <c r="ULI190" s="3"/>
      <c r="ULW190" s="31"/>
      <c r="UMB190" s="3"/>
      <c r="UMP190" s="31"/>
      <c r="UMU190" s="3"/>
      <c r="UNI190" s="31"/>
      <c r="UNN190" s="3"/>
      <c r="UOB190" s="31"/>
      <c r="UOG190" s="3"/>
      <c r="UOU190" s="31"/>
      <c r="UOZ190" s="3"/>
      <c r="UPN190" s="31"/>
      <c r="UPS190" s="3"/>
      <c r="UQG190" s="31"/>
      <c r="UQL190" s="3"/>
      <c r="UQZ190" s="31"/>
      <c r="URE190" s="3"/>
      <c r="URS190" s="31"/>
      <c r="URX190" s="3"/>
      <c r="USL190" s="31"/>
      <c r="USQ190" s="3"/>
      <c r="UTE190" s="31"/>
      <c r="UTJ190" s="3"/>
      <c r="UTX190" s="31"/>
      <c r="UUC190" s="3"/>
      <c r="UUQ190" s="31"/>
      <c r="UUV190" s="3"/>
      <c r="UVJ190" s="31"/>
      <c r="UVO190" s="3"/>
      <c r="UWC190" s="31"/>
      <c r="UWH190" s="3"/>
      <c r="UWV190" s="31"/>
      <c r="UXA190" s="3"/>
      <c r="UXO190" s="31"/>
      <c r="UXT190" s="3"/>
      <c r="UYH190" s="31"/>
      <c r="UYM190" s="3"/>
      <c r="UZA190" s="31"/>
      <c r="UZF190" s="3"/>
      <c r="UZT190" s="31"/>
      <c r="UZY190" s="3"/>
      <c r="VAM190" s="31"/>
      <c r="VAR190" s="3"/>
      <c r="VBF190" s="31"/>
      <c r="VBK190" s="3"/>
      <c r="VBY190" s="31"/>
      <c r="VCD190" s="3"/>
      <c r="VCR190" s="31"/>
      <c r="VCW190" s="3"/>
      <c r="VDK190" s="31"/>
      <c r="VDP190" s="3"/>
      <c r="VED190" s="31"/>
      <c r="VEI190" s="3"/>
      <c r="VEW190" s="31"/>
      <c r="VFB190" s="3"/>
      <c r="VFP190" s="31"/>
      <c r="VFU190" s="3"/>
      <c r="VGI190" s="31"/>
      <c r="VGN190" s="3"/>
      <c r="VHB190" s="31"/>
      <c r="VHG190" s="3"/>
      <c r="VHU190" s="31"/>
      <c r="VHZ190" s="3"/>
      <c r="VIN190" s="31"/>
      <c r="VIS190" s="3"/>
      <c r="VJG190" s="31"/>
      <c r="VJL190" s="3"/>
      <c r="VJZ190" s="31"/>
      <c r="VKE190" s="3"/>
      <c r="VKS190" s="31"/>
      <c r="VKX190" s="3"/>
      <c r="VLL190" s="31"/>
      <c r="VLQ190" s="3"/>
      <c r="VME190" s="31"/>
      <c r="VMJ190" s="3"/>
      <c r="VMX190" s="31"/>
      <c r="VNC190" s="3"/>
      <c r="VNQ190" s="31"/>
      <c r="VNV190" s="3"/>
      <c r="VOJ190" s="31"/>
      <c r="VOO190" s="3"/>
      <c r="VPC190" s="31"/>
      <c r="VPH190" s="3"/>
      <c r="VPV190" s="31"/>
      <c r="VQA190" s="3"/>
      <c r="VQO190" s="31"/>
      <c r="VQT190" s="3"/>
      <c r="VRH190" s="31"/>
      <c r="VRM190" s="3"/>
      <c r="VSA190" s="31"/>
      <c r="VSF190" s="3"/>
      <c r="VST190" s="31"/>
      <c r="VSY190" s="3"/>
      <c r="VTM190" s="31"/>
      <c r="VTR190" s="3"/>
      <c r="VUF190" s="31"/>
      <c r="VUK190" s="3"/>
      <c r="VUY190" s="31"/>
      <c r="VVD190" s="3"/>
      <c r="VVR190" s="31"/>
      <c r="VVW190" s="3"/>
      <c r="VWK190" s="31"/>
      <c r="VWP190" s="3"/>
      <c r="VXD190" s="31"/>
      <c r="VXI190" s="3"/>
      <c r="VXW190" s="31"/>
      <c r="VYB190" s="3"/>
      <c r="VYP190" s="31"/>
      <c r="VYU190" s="3"/>
      <c r="VZI190" s="31"/>
      <c r="VZN190" s="3"/>
      <c r="WAB190" s="31"/>
      <c r="WAG190" s="3"/>
      <c r="WAU190" s="31"/>
      <c r="WAZ190" s="3"/>
      <c r="WBN190" s="31"/>
      <c r="WBS190" s="3"/>
      <c r="WCG190" s="31"/>
      <c r="WCL190" s="3"/>
      <c r="WCZ190" s="31"/>
      <c r="WDE190" s="3"/>
      <c r="WDS190" s="31"/>
      <c r="WDX190" s="3"/>
      <c r="WEL190" s="31"/>
      <c r="WEQ190" s="3"/>
      <c r="WFE190" s="31"/>
      <c r="WFJ190" s="3"/>
      <c r="WFX190" s="31"/>
      <c r="WGC190" s="3"/>
      <c r="WGQ190" s="31"/>
      <c r="WGV190" s="3"/>
      <c r="WHJ190" s="31"/>
      <c r="WHO190" s="3"/>
      <c r="WIC190" s="31"/>
      <c r="WIH190" s="3"/>
      <c r="WIV190" s="31"/>
      <c r="WJA190" s="3"/>
      <c r="WJO190" s="31"/>
      <c r="WJT190" s="3"/>
      <c r="WKH190" s="31"/>
      <c r="WKM190" s="3"/>
      <c r="WLA190" s="31"/>
      <c r="WLF190" s="3"/>
      <c r="WLT190" s="31"/>
      <c r="WLY190" s="3"/>
      <c r="WMM190" s="31"/>
      <c r="WMR190" s="3"/>
      <c r="WNF190" s="31"/>
      <c r="WNK190" s="3"/>
      <c r="WNY190" s="31"/>
      <c r="WOD190" s="3"/>
      <c r="WOR190" s="31"/>
      <c r="WOW190" s="3"/>
      <c r="WPK190" s="31"/>
      <c r="WPP190" s="3"/>
      <c r="WQD190" s="31"/>
      <c r="WQI190" s="3"/>
      <c r="WQW190" s="31"/>
      <c r="WRB190" s="3"/>
      <c r="WRP190" s="31"/>
      <c r="WRU190" s="3"/>
      <c r="WSI190" s="31"/>
      <c r="WSN190" s="3"/>
      <c r="WTB190" s="31"/>
      <c r="WTG190" s="3"/>
      <c r="WTU190" s="31"/>
      <c r="WTZ190" s="3"/>
      <c r="WUN190" s="31"/>
      <c r="WUS190" s="3"/>
      <c r="WVG190" s="31"/>
      <c r="WVL190" s="3"/>
      <c r="WVZ190" s="31"/>
      <c r="WWE190" s="3"/>
      <c r="WWS190" s="31"/>
      <c r="WWX190" s="3"/>
      <c r="WXL190" s="31"/>
      <c r="WXQ190" s="3"/>
      <c r="WYE190" s="31"/>
      <c r="WYJ190" s="3"/>
      <c r="WYX190" s="31"/>
      <c r="WZC190" s="3"/>
      <c r="WZQ190" s="31"/>
      <c r="WZV190" s="3"/>
      <c r="XAJ190" s="31"/>
      <c r="XAO190" s="3"/>
      <c r="XBC190" s="31"/>
      <c r="XBH190" s="3"/>
      <c r="XBV190" s="31"/>
      <c r="XCA190" s="3"/>
      <c r="XCO190" s="31"/>
      <c r="XCT190" s="3"/>
      <c r="XDH190" s="31"/>
      <c r="XDM190" s="3"/>
      <c r="XEA190" s="31"/>
      <c r="XEF190" s="3"/>
      <c r="XET190" s="31"/>
      <c r="XEY190" s="3"/>
    </row>
    <row r="191" spans="1:1022 1027:2048 2053:3060 3074:4086 4100:5112 5126:6138 6152:7164 7178:8190 8204:9216 9230:10237 10242:11263 11268:12275 12289:13301 13315:14327 14341:15353 15367:16379" ht="16" x14ac:dyDescent="0.2">
      <c r="A191" s="3" t="s">
        <v>185</v>
      </c>
      <c r="B191" s="4" t="s">
        <v>22</v>
      </c>
      <c r="C191" s="4">
        <v>179838925</v>
      </c>
      <c r="D191" s="4">
        <v>482708990</v>
      </c>
      <c r="E191" s="4">
        <v>255121627</v>
      </c>
      <c r="F191" s="4">
        <v>551327574</v>
      </c>
      <c r="G191" s="4">
        <v>616332466</v>
      </c>
      <c r="H191" s="4">
        <v>823289036</v>
      </c>
      <c r="I191" s="4">
        <v>1168505790</v>
      </c>
      <c r="J191" s="4">
        <v>1444433953</v>
      </c>
      <c r="K191" s="4">
        <v>849754627</v>
      </c>
      <c r="L191" s="4">
        <v>1231739153</v>
      </c>
      <c r="M191" s="5">
        <v>1137726678</v>
      </c>
      <c r="N191" s="4">
        <v>344160478</v>
      </c>
      <c r="O191" s="4">
        <v>301160690</v>
      </c>
      <c r="P191" s="4">
        <v>286952762</v>
      </c>
      <c r="Q191" s="4">
        <v>205452748</v>
      </c>
      <c r="R191" s="9"/>
      <c r="S191" s="9"/>
      <c r="T191" s="9"/>
      <c r="U191" s="9"/>
      <c r="V191" s="9"/>
    </row>
    <row r="192" spans="1:1022 1027:2048 2053:3060 3074:4086 4100:5112 5126:6138 6152:7164 7178:8190 8204:9216 9230:10237 10242:11263 11268:12275 12289:13301 13315:14327 14341:15353 15367:16379" ht="16" x14ac:dyDescent="0.2">
      <c r="A192" s="3" t="s">
        <v>186</v>
      </c>
      <c r="B192" s="4" t="s">
        <v>22</v>
      </c>
      <c r="C192" s="4" t="s">
        <v>22</v>
      </c>
      <c r="D192" s="4" t="s">
        <v>22</v>
      </c>
      <c r="E192" s="4" t="s">
        <v>22</v>
      </c>
      <c r="F192" s="4" t="s">
        <v>22</v>
      </c>
      <c r="G192" s="4" t="s">
        <v>22</v>
      </c>
      <c r="H192" s="4" t="s">
        <v>22</v>
      </c>
      <c r="I192" s="6">
        <v>3.6</v>
      </c>
      <c r="J192" s="6">
        <v>0.85</v>
      </c>
      <c r="K192" s="6">
        <v>3.36</v>
      </c>
      <c r="L192" s="6">
        <v>3.5</v>
      </c>
      <c r="M192" s="7">
        <v>3.85</v>
      </c>
      <c r="N192" s="6">
        <v>1.1000000000000001</v>
      </c>
      <c r="O192" s="6">
        <v>0.72</v>
      </c>
      <c r="P192" s="6">
        <v>1.45</v>
      </c>
      <c r="Q192" s="6">
        <v>0.57999999999999996</v>
      </c>
      <c r="R192" s="9"/>
      <c r="S192" s="9"/>
      <c r="T192" s="9"/>
      <c r="U192" s="9"/>
      <c r="V192" s="9"/>
    </row>
    <row r="193" spans="1:22" ht="16" x14ac:dyDescent="0.2">
      <c r="A193" s="3" t="s">
        <v>187</v>
      </c>
      <c r="B193" s="4" t="s">
        <v>22</v>
      </c>
      <c r="C193" s="4" t="s">
        <v>22</v>
      </c>
      <c r="D193" s="4" t="s">
        <v>22</v>
      </c>
      <c r="E193" s="4" t="s">
        <v>22</v>
      </c>
      <c r="F193" s="4" t="s">
        <v>22</v>
      </c>
      <c r="G193" s="4" t="s">
        <v>22</v>
      </c>
      <c r="H193" s="4" t="s">
        <v>22</v>
      </c>
      <c r="I193" s="6">
        <v>13.77</v>
      </c>
      <c r="J193" s="6">
        <v>22.75</v>
      </c>
      <c r="K193" s="6">
        <v>20.72</v>
      </c>
      <c r="L193" s="6">
        <v>16.600000000000001</v>
      </c>
      <c r="M193" s="7">
        <v>23.73</v>
      </c>
      <c r="N193" s="6">
        <v>15.87</v>
      </c>
      <c r="O193" s="6">
        <v>16.489999999999998</v>
      </c>
      <c r="P193" s="6">
        <v>20.79</v>
      </c>
      <c r="Q193" s="6">
        <v>23.65</v>
      </c>
      <c r="R193" s="9"/>
      <c r="S193" s="9"/>
      <c r="T193" s="9"/>
      <c r="U193" s="9"/>
      <c r="V193" s="9"/>
    </row>
    <row r="194" spans="1:22" ht="16" x14ac:dyDescent="0.2">
      <c r="A194" s="3" t="s">
        <v>188</v>
      </c>
      <c r="B194" s="6">
        <v>2.0499999999999998</v>
      </c>
      <c r="C194" s="6">
        <v>1.89</v>
      </c>
      <c r="D194" s="6">
        <v>1.63</v>
      </c>
      <c r="E194" s="6">
        <v>2.46</v>
      </c>
      <c r="F194" s="6">
        <v>2.52</v>
      </c>
      <c r="G194" s="6">
        <v>1.24</v>
      </c>
      <c r="H194" s="6">
        <v>1.19</v>
      </c>
      <c r="I194" s="6">
        <v>1.88</v>
      </c>
      <c r="J194" s="6">
        <v>1.38</v>
      </c>
      <c r="K194" s="6">
        <v>1.54</v>
      </c>
      <c r="L194" s="6">
        <v>1.5</v>
      </c>
      <c r="M194" s="7">
        <v>1.41</v>
      </c>
      <c r="N194" s="6">
        <v>1.79</v>
      </c>
      <c r="O194" s="6">
        <v>1.96</v>
      </c>
      <c r="P194" s="6">
        <v>1.33</v>
      </c>
      <c r="Q194" s="6">
        <v>0.88</v>
      </c>
      <c r="R194" s="9"/>
      <c r="S194" s="9"/>
      <c r="T194" s="9"/>
      <c r="U194" s="9"/>
      <c r="V194" s="9"/>
    </row>
    <row r="195" spans="1:22" x14ac:dyDescent="0.2">
      <c r="R195" s="9"/>
      <c r="S195" s="9"/>
      <c r="T195" s="9"/>
      <c r="U195" s="9"/>
      <c r="V195" s="9"/>
    </row>
    <row r="196" spans="1:22" ht="16" x14ac:dyDescent="0.2">
      <c r="A196" s="8"/>
    </row>
  </sheetData>
  <pageMargins left="0.7" right="0.7" top="0.75" bottom="0.75" header="0.3" footer="0.3"/>
  <ignoredErrors>
    <ignoredError sqref="B1:Q1 A4:Q7 A15:Q16 A19:Q33 A191:Q195 A2:Q2 A9:Q11 A13:Q13 A37:Q95 A130:Q141 A142 A144:Q188 A97:Q128 A96:E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EF540-0C8D-F540-A97E-1227F575B036}">
  <dimension ref="A1:P110"/>
  <sheetViews>
    <sheetView workbookViewId="0">
      <selection activeCell="H25" sqref="H25"/>
    </sheetView>
  </sheetViews>
  <sheetFormatPr baseColWidth="10" defaultRowHeight="15" x14ac:dyDescent="0.2"/>
  <cols>
    <col min="1" max="16" width="18.83203125" customWidth="1"/>
  </cols>
  <sheetData>
    <row r="1" spans="1:16" s="116" customFormat="1" ht="22" customHeight="1" x14ac:dyDescent="0.2">
      <c r="A1" s="115" t="e" vm="2">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40" cm="1">
        <f t="array" ref="A3">_FV(A1,"Market cap",TRUE)</f>
        <v>55171230000</v>
      </c>
      <c r="B3" s="41" t="s">
        <v>199</v>
      </c>
      <c r="C3" s="42">
        <f>Financials!M8*0.01</f>
        <v>0.48970000000000002</v>
      </c>
      <c r="D3" s="41" t="s">
        <v>200</v>
      </c>
      <c r="E3" s="42">
        <f>SUM(C11:E11)/3</f>
        <v>9.0959678968310767E-2</v>
      </c>
      <c r="F3" s="43" t="s">
        <v>201</v>
      </c>
      <c r="G3" s="44">
        <f>AVERAGE(Financials!I129:M129)</f>
        <v>-7.1182096555856946E-3</v>
      </c>
      <c r="H3" s="43" t="s">
        <v>202</v>
      </c>
      <c r="I3" s="45">
        <f>J14*(1+I7)/(I6-I7)</f>
        <v>45150483378.476547</v>
      </c>
      <c r="J3" s="41" t="s">
        <v>203</v>
      </c>
      <c r="K3" s="46"/>
      <c r="L3" s="47"/>
      <c r="M3" s="48"/>
      <c r="N3" s="117" t="s">
        <v>204</v>
      </c>
      <c r="O3" s="118"/>
      <c r="P3" s="48"/>
    </row>
    <row r="4" spans="1:16" ht="22" customHeight="1" x14ac:dyDescent="0.2">
      <c r="A4" s="49">
        <f>Financials!M56-Financials!M96-Financials!M105</f>
        <v>-1709828230</v>
      </c>
      <c r="B4" s="50" t="s">
        <v>205</v>
      </c>
      <c r="C4" s="51">
        <f>Financials!M17*0.01</f>
        <v>0.26079999999999998</v>
      </c>
      <c r="D4" s="50" t="s">
        <v>206</v>
      </c>
      <c r="E4" s="51">
        <f>SUM(C13:E13)/3</f>
        <v>9.3583304513172802E-2</v>
      </c>
      <c r="F4" s="52" t="s">
        <v>207</v>
      </c>
      <c r="G4" s="53">
        <f>A5*(1+(5*G3))</f>
        <v>187021559.34927514</v>
      </c>
      <c r="H4" s="54" t="s">
        <v>208</v>
      </c>
      <c r="I4" s="55">
        <f>NPV(I6,F14,G14,H14,I14,(J14+I3))</f>
        <v>38640858036.575378</v>
      </c>
      <c r="J4" s="54" t="s">
        <v>209</v>
      </c>
      <c r="K4" s="56">
        <f>(Financials!M172*-1)/Model!A3</f>
        <v>3.2876245463441727E-4</v>
      </c>
      <c r="L4" s="57" t="s">
        <v>210</v>
      </c>
      <c r="M4" s="48"/>
      <c r="N4" s="119" t="s">
        <v>211</v>
      </c>
      <c r="O4" s="120"/>
      <c r="P4" s="48"/>
    </row>
    <row r="5" spans="1:16" ht="22" customHeight="1" x14ac:dyDescent="0.2">
      <c r="A5" s="53" cm="1">
        <f t="array" ref="A5">_FV(A1,"Shares outstanding",TRUE)</f>
        <v>193923500</v>
      </c>
      <c r="B5" s="50" t="s">
        <v>212</v>
      </c>
      <c r="C5" s="58">
        <f>Financials!M34*0.01</f>
        <v>0.19510000000000002</v>
      </c>
      <c r="D5" s="50" t="s">
        <v>213</v>
      </c>
      <c r="E5" s="51">
        <f>SUM(C15:E15)/3</f>
        <v>0.48389525044254933</v>
      </c>
      <c r="F5" s="52" t="s">
        <v>214</v>
      </c>
      <c r="G5" s="53">
        <f>Financials!M56</f>
        <v>1215291039</v>
      </c>
      <c r="H5" s="54" t="s">
        <v>215</v>
      </c>
      <c r="I5" s="55">
        <f>I4+G5-G6</f>
        <v>36931029806.575378</v>
      </c>
      <c r="J5" s="54" t="s">
        <v>216</v>
      </c>
      <c r="K5" s="59" cm="1">
        <f t="array" ref="K5">_FV(A1,"Price")</f>
        <v>297.11</v>
      </c>
      <c r="L5" s="57" t="s">
        <v>217</v>
      </c>
      <c r="M5" s="48"/>
      <c r="N5" s="60" t="s">
        <v>218</v>
      </c>
      <c r="O5" s="61">
        <f>Financials!M20</f>
        <v>46824307</v>
      </c>
      <c r="P5" s="48"/>
    </row>
    <row r="6" spans="1:16" ht="22" customHeight="1" x14ac:dyDescent="0.2">
      <c r="A6" s="62">
        <f>O20/F10</f>
        <v>8.944751945525292</v>
      </c>
      <c r="B6" s="50" t="s">
        <v>219</v>
      </c>
      <c r="C6" s="51">
        <f>Financials!M190</f>
        <v>0.13154123264470372</v>
      </c>
      <c r="D6" s="63" t="s">
        <v>198</v>
      </c>
      <c r="E6" s="51">
        <f>Financials!M33/Financials!M126</f>
        <v>0.38256808647381213</v>
      </c>
      <c r="F6" s="50" t="s">
        <v>220</v>
      </c>
      <c r="G6" s="55">
        <f>Financials!M96+Financials!M105</f>
        <v>2925119269</v>
      </c>
      <c r="H6" s="54" t="s">
        <v>221</v>
      </c>
      <c r="I6" s="64">
        <f>N25</f>
        <v>6.5863349890059431E-2</v>
      </c>
      <c r="J6" s="54" t="s">
        <v>222</v>
      </c>
      <c r="K6" s="65">
        <f>I5/G4</f>
        <v>197.46937163326842</v>
      </c>
      <c r="L6" s="66" t="s">
        <v>223</v>
      </c>
      <c r="M6" s="48"/>
      <c r="N6" s="67" t="s">
        <v>224</v>
      </c>
      <c r="O6" s="68">
        <f>Financials!M96</f>
        <v>0</v>
      </c>
      <c r="P6" s="48"/>
    </row>
    <row r="7" spans="1:16" ht="22" customHeight="1" x14ac:dyDescent="0.2">
      <c r="A7" s="69">
        <f>O20/F12</f>
        <v>43.961139442231072</v>
      </c>
      <c r="B7" s="70" t="s">
        <v>225</v>
      </c>
      <c r="C7" s="71">
        <f>F14/A3</f>
        <v>1.8796028292282045E-2</v>
      </c>
      <c r="D7" s="72" t="s">
        <v>226</v>
      </c>
      <c r="E7" s="73">
        <f>Financials!M36</f>
        <v>0.19361929468214412</v>
      </c>
      <c r="F7" s="70" t="s">
        <v>194</v>
      </c>
      <c r="G7" s="74">
        <f>(Financials!M96+Financials!M105)/Financials!M126</f>
        <v>0.98131784190079685</v>
      </c>
      <c r="H7" s="75" t="s">
        <v>227</v>
      </c>
      <c r="I7" s="76">
        <v>2.5000000000000001E-2</v>
      </c>
      <c r="J7" s="77" t="s">
        <v>228</v>
      </c>
      <c r="K7" s="78">
        <f>K6/K5-1</f>
        <v>-0.33536612152647705</v>
      </c>
      <c r="L7" s="79" t="s">
        <v>229</v>
      </c>
      <c r="M7" s="48"/>
      <c r="N7" s="67" t="s">
        <v>230</v>
      </c>
      <c r="O7" s="68">
        <f>Financials!M105</f>
        <v>2925119269</v>
      </c>
      <c r="P7" s="48"/>
    </row>
    <row r="8" spans="1:16" ht="22" customHeight="1" x14ac:dyDescent="0.2">
      <c r="A8" s="80"/>
      <c r="B8" s="48"/>
      <c r="C8" s="48"/>
      <c r="D8" s="48"/>
      <c r="E8" s="48"/>
      <c r="F8" s="48"/>
      <c r="G8" s="48"/>
      <c r="H8" s="48"/>
      <c r="I8" s="48"/>
      <c r="J8" s="48"/>
      <c r="K8" s="48"/>
      <c r="L8" s="48"/>
      <c r="M8" s="48"/>
      <c r="N8" s="81" t="s">
        <v>211</v>
      </c>
      <c r="O8" s="82">
        <f>O5/(O6+O7)</f>
        <v>1.6007657361611673E-2</v>
      </c>
      <c r="P8" s="48"/>
    </row>
    <row r="9" spans="1:16" ht="22" customHeight="1" x14ac:dyDescent="0.2">
      <c r="A9" s="83"/>
      <c r="B9" s="84">
        <v>2019</v>
      </c>
      <c r="C9" s="84">
        <v>2020</v>
      </c>
      <c r="D9" s="84">
        <v>2021</v>
      </c>
      <c r="E9" s="84">
        <v>2022</v>
      </c>
      <c r="F9" s="85">
        <v>2023</v>
      </c>
      <c r="G9" s="86">
        <v>2024</v>
      </c>
      <c r="H9" s="86">
        <v>2025</v>
      </c>
      <c r="I9" s="86">
        <v>2026</v>
      </c>
      <c r="J9" s="86">
        <v>2027</v>
      </c>
      <c r="K9" s="87"/>
      <c r="L9" s="88"/>
      <c r="M9" s="88"/>
      <c r="N9" s="67" t="s">
        <v>231</v>
      </c>
      <c r="O9" s="68">
        <f>Financials!M25</f>
        <v>312653783</v>
      </c>
      <c r="P9" s="48"/>
    </row>
    <row r="10" spans="1:16" ht="22" customHeight="1" x14ac:dyDescent="0.2">
      <c r="A10" s="89" t="s">
        <v>232</v>
      </c>
      <c r="B10" s="90">
        <v>4222375603</v>
      </c>
      <c r="C10" s="90">
        <v>4225441527</v>
      </c>
      <c r="D10" s="90">
        <v>4855152513</v>
      </c>
      <c r="E10" s="90">
        <v>5452940627</v>
      </c>
      <c r="F10" s="91">
        <v>6168000000</v>
      </c>
      <c r="G10" s="90">
        <v>6730000000</v>
      </c>
      <c r="H10" s="90">
        <v>7287000000</v>
      </c>
      <c r="I10" s="90">
        <v>7600000000</v>
      </c>
      <c r="J10" s="90">
        <v>7950000000</v>
      </c>
      <c r="K10" s="92" t="s">
        <v>233</v>
      </c>
      <c r="N10" s="67" t="s">
        <v>234</v>
      </c>
      <c r="O10" s="68">
        <f>Financials!M24</f>
        <v>1459622794</v>
      </c>
      <c r="P10" s="48"/>
    </row>
    <row r="11" spans="1:16" ht="22" customHeight="1" x14ac:dyDescent="0.2">
      <c r="A11" s="93"/>
      <c r="B11" s="94"/>
      <c r="C11" s="94">
        <f t="shared" ref="C11:J11" si="0">(C10/B10)-1</f>
        <v>7.2611351719209516E-4</v>
      </c>
      <c r="D11" s="94">
        <f t="shared" si="0"/>
        <v>0.14902844637092527</v>
      </c>
      <c r="E11" s="94">
        <f t="shared" si="0"/>
        <v>0.12312447701681495</v>
      </c>
      <c r="F11" s="95">
        <f t="shared" si="0"/>
        <v>0.13113280006377015</v>
      </c>
      <c r="G11" s="94">
        <f t="shared" si="0"/>
        <v>9.1115434500648407E-2</v>
      </c>
      <c r="H11" s="94">
        <f t="shared" si="0"/>
        <v>8.2763744427934549E-2</v>
      </c>
      <c r="I11" s="94">
        <f t="shared" si="0"/>
        <v>4.2953204336489748E-2</v>
      </c>
      <c r="J11" s="94">
        <f t="shared" si="0"/>
        <v>4.6052631578947345E-2</v>
      </c>
      <c r="K11" s="95">
        <f>SUM(F11:J11)/5</f>
        <v>7.8803562981558037E-2</v>
      </c>
      <c r="L11" s="88"/>
      <c r="M11" s="88"/>
      <c r="N11" s="67" t="s">
        <v>235</v>
      </c>
      <c r="O11" s="96">
        <f>O9/O10</f>
        <v>0.2142017679397791</v>
      </c>
      <c r="P11" s="48"/>
    </row>
    <row r="12" spans="1:16" ht="22" customHeight="1" x14ac:dyDescent="0.2">
      <c r="A12" s="89" t="s">
        <v>140</v>
      </c>
      <c r="B12" s="90">
        <v>780012013</v>
      </c>
      <c r="C12" s="90">
        <v>742326902</v>
      </c>
      <c r="D12" s="90">
        <v>944415967</v>
      </c>
      <c r="E12" s="90">
        <v>998083465</v>
      </c>
      <c r="F12" s="91">
        <v>1255000000</v>
      </c>
      <c r="G12" s="90">
        <v>1428000000</v>
      </c>
      <c r="H12" s="90">
        <v>1567000000</v>
      </c>
      <c r="I12" s="90">
        <v>1723000000</v>
      </c>
      <c r="J12" s="90">
        <v>1900000000</v>
      </c>
      <c r="K12" s="92" t="s">
        <v>236</v>
      </c>
      <c r="L12" s="88"/>
      <c r="M12" s="88"/>
      <c r="N12" s="97" t="s">
        <v>237</v>
      </c>
      <c r="O12" s="98">
        <f>O8*(1-O11)</f>
        <v>1.2578788854180232E-2</v>
      </c>
      <c r="P12" s="48"/>
    </row>
    <row r="13" spans="1:16" ht="22" customHeight="1" x14ac:dyDescent="0.2">
      <c r="A13" s="93"/>
      <c r="B13" s="94"/>
      <c r="C13" s="94">
        <f t="shared" ref="C13:J13" si="1">(C12/B12)-1</f>
        <v>-4.8313500781942409E-2</v>
      </c>
      <c r="D13" s="94">
        <f t="shared" si="1"/>
        <v>0.27223729121971108</v>
      </c>
      <c r="E13" s="94">
        <f t="shared" si="1"/>
        <v>5.6826123101749726E-2</v>
      </c>
      <c r="F13" s="95">
        <f t="shared" si="1"/>
        <v>0.25740987002524873</v>
      </c>
      <c r="G13" s="94">
        <f t="shared" si="1"/>
        <v>0.1378486055776893</v>
      </c>
      <c r="H13" s="94">
        <f t="shared" si="1"/>
        <v>9.733893557422979E-2</v>
      </c>
      <c r="I13" s="94">
        <f t="shared" si="1"/>
        <v>9.9553286534779906E-2</v>
      </c>
      <c r="J13" s="94">
        <f t="shared" si="1"/>
        <v>0.10272780034822993</v>
      </c>
      <c r="K13" s="95">
        <f>SUM(F13:J13)/5</f>
        <v>0.13897569961203554</v>
      </c>
      <c r="L13" s="88"/>
      <c r="M13" s="88"/>
      <c r="N13" s="119" t="s">
        <v>238</v>
      </c>
      <c r="O13" s="120"/>
      <c r="P13" s="48"/>
    </row>
    <row r="14" spans="1:16" ht="22" customHeight="1" x14ac:dyDescent="0.2">
      <c r="A14" s="89" t="s">
        <v>183</v>
      </c>
      <c r="B14" s="90">
        <v>631035726</v>
      </c>
      <c r="C14" s="90">
        <v>213795514</v>
      </c>
      <c r="D14" s="90">
        <v>655111378</v>
      </c>
      <c r="E14" s="90">
        <v>687007896</v>
      </c>
      <c r="F14" s="91">
        <v>1037000000</v>
      </c>
      <c r="G14" s="90">
        <v>1232000000</v>
      </c>
      <c r="H14" s="90">
        <v>1442000000</v>
      </c>
      <c r="I14" s="90">
        <v>1630000000</v>
      </c>
      <c r="J14" s="90">
        <v>1800000000</v>
      </c>
      <c r="K14" s="92" t="s">
        <v>239</v>
      </c>
      <c r="L14" s="88"/>
      <c r="M14" s="88"/>
      <c r="N14" s="67" t="s">
        <v>240</v>
      </c>
      <c r="O14" s="96">
        <f>'[1]US Treasury Bonds'!$C$8</f>
        <v>4.8399999999999999E-2</v>
      </c>
      <c r="P14" s="48"/>
    </row>
    <row r="15" spans="1:16" ht="22" customHeight="1" x14ac:dyDescent="0.2">
      <c r="A15" s="99"/>
      <c r="B15" s="94"/>
      <c r="C15" s="94">
        <f t="shared" ref="C15:J15" si="2">(C14/B14)-1</f>
        <v>-0.66119903328579532</v>
      </c>
      <c r="D15" s="94">
        <f t="shared" si="2"/>
        <v>2.0641960897271212</v>
      </c>
      <c r="E15" s="94">
        <f t="shared" si="2"/>
        <v>4.8688694886322104E-2</v>
      </c>
      <c r="F15" s="95">
        <f t="shared" si="2"/>
        <v>0.50944407777228817</v>
      </c>
      <c r="G15" s="94">
        <f t="shared" si="2"/>
        <v>0.18804243008678889</v>
      </c>
      <c r="H15" s="94">
        <f t="shared" si="2"/>
        <v>0.17045454545454541</v>
      </c>
      <c r="I15" s="94">
        <f t="shared" si="2"/>
        <v>0.13037447988904294</v>
      </c>
      <c r="J15" s="94">
        <f t="shared" si="2"/>
        <v>0.10429447852760743</v>
      </c>
      <c r="K15" s="95">
        <f>SUM(F15:J15)/5</f>
        <v>0.22052200234605457</v>
      </c>
      <c r="L15" s="88"/>
      <c r="M15" s="88"/>
      <c r="N15" s="67" t="s">
        <v>241</v>
      </c>
      <c r="O15" s="100" cm="1">
        <f t="array" ref="O15">_FV(A1,"Beta")</f>
        <v>0.56989999999999996</v>
      </c>
      <c r="P15" s="48"/>
    </row>
    <row r="16" spans="1:16" ht="22" customHeight="1" x14ac:dyDescent="0.2">
      <c r="A16" s="89" t="s">
        <v>194</v>
      </c>
      <c r="B16" s="101">
        <v>0.19267023579164336</v>
      </c>
      <c r="C16" s="101">
        <v>0.1212832157113999</v>
      </c>
      <c r="D16" s="101">
        <v>0.16640026794315971</v>
      </c>
      <c r="E16" s="101">
        <v>0.1721500661212701</v>
      </c>
      <c r="F16" s="102"/>
      <c r="G16" s="103"/>
      <c r="H16" s="103"/>
      <c r="I16" s="103"/>
      <c r="J16" s="103"/>
      <c r="K16" s="102"/>
      <c r="L16" s="88"/>
      <c r="M16" s="88"/>
      <c r="N16" s="67" t="s">
        <v>242</v>
      </c>
      <c r="O16" s="96">
        <v>8.4000000000000005E-2</v>
      </c>
      <c r="P16" s="48"/>
    </row>
    <row r="17" spans="1:16" ht="22" customHeight="1" x14ac:dyDescent="0.2">
      <c r="A17" s="88"/>
      <c r="B17" s="94"/>
      <c r="C17" s="94"/>
      <c r="D17" s="94"/>
      <c r="E17" s="94"/>
      <c r="F17" s="88"/>
      <c r="G17" s="88"/>
      <c r="H17" s="88"/>
      <c r="I17" s="88"/>
      <c r="J17" s="88"/>
      <c r="K17" s="88"/>
      <c r="L17" s="88"/>
      <c r="M17" s="88"/>
      <c r="N17" s="104" t="s">
        <v>238</v>
      </c>
      <c r="O17" s="105">
        <f>(O14)+((O15)*(O16-O14))</f>
        <v>6.8688440000000003E-2</v>
      </c>
      <c r="P17" s="48"/>
    </row>
    <row r="18" spans="1:16" ht="22" customHeight="1" x14ac:dyDescent="0.2">
      <c r="A18" s="88"/>
      <c r="B18" s="88"/>
      <c r="C18" s="88"/>
      <c r="D18" s="88"/>
      <c r="E18" s="88"/>
      <c r="F18" s="88"/>
      <c r="G18" s="88"/>
      <c r="H18" s="88"/>
      <c r="I18" s="88"/>
      <c r="J18" s="88"/>
      <c r="K18" s="88"/>
      <c r="L18" s="88"/>
      <c r="M18" s="88"/>
      <c r="N18" s="119" t="s">
        <v>243</v>
      </c>
      <c r="O18" s="120"/>
      <c r="P18" s="48"/>
    </row>
    <row r="19" spans="1:16" ht="22" customHeight="1" x14ac:dyDescent="0.2">
      <c r="A19" s="110" t="str" cm="1">
        <f t="array" ref="A19">_FV(A1,"Industry")</f>
        <v>Automobiles &amp; Auto Parts</v>
      </c>
      <c r="B19" s="110"/>
      <c r="C19" s="121" cm="1">
        <f t="array" ref="C19">_FV(A1,"Year incorporated",TRUE)</f>
        <v>2015</v>
      </c>
      <c r="D19" s="121"/>
      <c r="E19" s="106"/>
      <c r="F19" s="88"/>
      <c r="G19" s="88"/>
      <c r="H19" s="88"/>
      <c r="I19" s="88"/>
      <c r="J19" s="88"/>
      <c r="K19" s="88"/>
      <c r="L19" s="88"/>
      <c r="M19" s="88"/>
      <c r="N19" s="67" t="s">
        <v>221</v>
      </c>
      <c r="O19" s="107">
        <f>O6+O7</f>
        <v>2925119269</v>
      </c>
      <c r="P19" s="48"/>
    </row>
    <row r="20" spans="1:16" ht="22" customHeight="1" x14ac:dyDescent="0.2">
      <c r="A20" s="110" t="str" cm="1">
        <f t="array" ref="A20">_FV(A1,"Description")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B20" s="110"/>
      <c r="C20" s="110"/>
      <c r="D20" s="110"/>
      <c r="E20" s="110"/>
      <c r="F20" s="88"/>
      <c r="G20" s="88"/>
      <c r="H20" s="88"/>
      <c r="I20" s="88"/>
      <c r="J20" s="88"/>
      <c r="K20" s="88"/>
      <c r="L20" s="88"/>
      <c r="M20" s="88"/>
      <c r="N20" s="67" t="s">
        <v>199</v>
      </c>
      <c r="O20" s="107" cm="1">
        <f t="array" ref="O20">_FV(A1,"Market cap",TRUE)</f>
        <v>55171230000</v>
      </c>
      <c r="P20" s="48"/>
    </row>
    <row r="21" spans="1:16" ht="22" customHeight="1" x14ac:dyDescent="0.2">
      <c r="A21" s="110"/>
      <c r="B21" s="110"/>
      <c r="C21" s="110"/>
      <c r="D21" s="110"/>
      <c r="E21" s="110"/>
      <c r="F21" s="88"/>
      <c r="G21" s="88"/>
      <c r="H21" s="88"/>
      <c r="I21" s="88"/>
      <c r="J21" s="88"/>
      <c r="K21" s="88"/>
      <c r="M21" s="88"/>
      <c r="N21" s="67" t="s">
        <v>244</v>
      </c>
      <c r="O21" s="107">
        <f>O19+O20</f>
        <v>58096349269</v>
      </c>
      <c r="P21" s="48"/>
    </row>
    <row r="22" spans="1:16" ht="22" customHeight="1" x14ac:dyDescent="0.2">
      <c r="A22" s="110"/>
      <c r="B22" s="110"/>
      <c r="C22" s="110"/>
      <c r="D22" s="110"/>
      <c r="E22" s="110"/>
      <c r="F22" s="88"/>
      <c r="G22" s="88"/>
      <c r="H22" s="88"/>
      <c r="I22" s="88"/>
      <c r="J22" s="88"/>
      <c r="K22" s="88"/>
      <c r="L22" s="88"/>
      <c r="M22" s="88"/>
      <c r="N22" s="81" t="s">
        <v>245</v>
      </c>
      <c r="O22" s="108">
        <f>(O19/O21)</f>
        <v>5.0349450624788794E-2</v>
      </c>
      <c r="P22" s="48"/>
    </row>
    <row r="23" spans="1:16" ht="22" customHeight="1" x14ac:dyDescent="0.2">
      <c r="A23" s="110"/>
      <c r="B23" s="110"/>
      <c r="C23" s="110"/>
      <c r="D23" s="110"/>
      <c r="E23" s="110"/>
      <c r="F23" s="88"/>
      <c r="G23" s="88"/>
      <c r="H23" s="88"/>
      <c r="I23" s="88"/>
      <c r="J23" s="88"/>
      <c r="K23" s="88"/>
      <c r="L23" s="88"/>
      <c r="M23" s="88"/>
      <c r="N23" s="104" t="s">
        <v>246</v>
      </c>
      <c r="O23" s="109">
        <f>O20/O21</f>
        <v>0.94965054937521121</v>
      </c>
      <c r="P23" s="48"/>
    </row>
    <row r="24" spans="1:16" ht="22" customHeight="1" x14ac:dyDescent="0.2">
      <c r="A24" s="110"/>
      <c r="B24" s="110"/>
      <c r="C24" s="110"/>
      <c r="D24" s="110"/>
      <c r="E24" s="110"/>
      <c r="F24" s="88"/>
      <c r="G24" s="88"/>
      <c r="H24" s="88"/>
      <c r="I24" s="88"/>
      <c r="J24" s="88"/>
      <c r="K24" s="88"/>
      <c r="L24" s="88"/>
      <c r="M24" s="88"/>
      <c r="N24" s="111" t="s">
        <v>247</v>
      </c>
      <c r="O24" s="112"/>
      <c r="P24" s="48"/>
    </row>
    <row r="25" spans="1:16" ht="22" customHeight="1" x14ac:dyDescent="0.2">
      <c r="A25" s="110"/>
      <c r="B25" s="110"/>
      <c r="C25" s="110"/>
      <c r="D25" s="110"/>
      <c r="E25" s="110"/>
      <c r="F25" s="88"/>
      <c r="G25" s="88"/>
      <c r="H25" s="88"/>
      <c r="I25" s="88"/>
      <c r="J25" s="88"/>
      <c r="K25" s="88"/>
      <c r="L25" s="88"/>
      <c r="M25" s="88"/>
      <c r="N25" s="113">
        <f>(O22*O12)+(O23*O17)</f>
        <v>6.5863349890059431E-2</v>
      </c>
      <c r="O25" s="114"/>
      <c r="P25" s="48"/>
    </row>
    <row r="26" spans="1:16" ht="22" customHeight="1" x14ac:dyDescent="0.2">
      <c r="A26" s="110"/>
      <c r="B26" s="110"/>
      <c r="C26" s="110"/>
      <c r="D26" s="110"/>
      <c r="E26" s="110"/>
      <c r="F26" s="88"/>
      <c r="G26" s="88"/>
      <c r="H26" s="88"/>
      <c r="I26" s="88"/>
      <c r="J26" s="88"/>
      <c r="K26" s="88"/>
      <c r="L26" s="88"/>
      <c r="M26" s="88"/>
      <c r="N26" s="88"/>
      <c r="O26" s="48"/>
      <c r="P26" s="48"/>
    </row>
    <row r="27" spans="1:16" ht="22" customHeight="1" x14ac:dyDescent="0.2">
      <c r="A27" s="110"/>
      <c r="B27" s="110"/>
      <c r="C27" s="110"/>
      <c r="D27" s="110"/>
      <c r="E27" s="110"/>
      <c r="F27" s="88"/>
      <c r="G27" s="88"/>
      <c r="H27" s="88"/>
      <c r="I27" s="88"/>
      <c r="J27" s="88"/>
      <c r="K27" s="88"/>
      <c r="L27" s="88"/>
      <c r="M27" s="88"/>
      <c r="N27" s="88"/>
      <c r="O27" s="48"/>
      <c r="P27" s="48"/>
    </row>
    <row r="28" spans="1:16" ht="22" customHeight="1" x14ac:dyDescent="0.2">
      <c r="A28" s="88"/>
      <c r="B28" s="88"/>
      <c r="C28" s="88"/>
      <c r="D28" s="88"/>
      <c r="E28" s="88"/>
      <c r="F28" s="88"/>
      <c r="G28" s="88"/>
      <c r="H28" s="88"/>
      <c r="I28" s="88"/>
      <c r="J28" s="88"/>
      <c r="K28" s="88"/>
      <c r="L28" s="88"/>
      <c r="M28" s="88"/>
      <c r="N28" s="88"/>
      <c r="O28" s="48"/>
      <c r="P28" s="48"/>
    </row>
    <row r="29" spans="1:16" ht="22" customHeight="1" x14ac:dyDescent="0.2">
      <c r="A29" s="88"/>
      <c r="B29" s="88"/>
      <c r="C29" s="88"/>
      <c r="D29" s="88"/>
      <c r="E29" s="88"/>
      <c r="F29" s="88"/>
      <c r="G29" s="88"/>
      <c r="H29" s="88"/>
      <c r="I29" s="88"/>
      <c r="J29" s="88"/>
      <c r="K29" s="88"/>
      <c r="L29" s="88"/>
      <c r="M29" s="88"/>
      <c r="N29" s="88"/>
      <c r="O29" s="48"/>
      <c r="P29" s="48"/>
    </row>
    <row r="30" spans="1:16" ht="22" customHeight="1" x14ac:dyDescent="0.2">
      <c r="A30" s="88"/>
      <c r="B30" s="88"/>
      <c r="C30" s="88"/>
      <c r="D30" s="88"/>
      <c r="E30" s="88"/>
      <c r="F30" s="88"/>
      <c r="G30" s="88"/>
      <c r="H30" s="88"/>
      <c r="I30" s="88"/>
      <c r="J30" s="88"/>
      <c r="K30" s="88"/>
      <c r="L30" s="88"/>
      <c r="M30" s="88"/>
      <c r="N30" s="88"/>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8"/>
      <c r="B33" s="88"/>
      <c r="C33" s="88"/>
      <c r="D33" s="88"/>
      <c r="E33" s="88"/>
      <c r="F33" s="88"/>
      <c r="G33" s="88"/>
      <c r="H33" s="88"/>
      <c r="I33" s="88"/>
      <c r="J33" s="88"/>
      <c r="K33" s="88"/>
      <c r="L33" s="88"/>
      <c r="M33" s="88"/>
      <c r="N33" s="88"/>
      <c r="O33" s="88"/>
      <c r="P33" s="88"/>
    </row>
    <row r="34" spans="1:16" x14ac:dyDescent="0.2">
      <c r="A34" s="88"/>
      <c r="B34" s="88"/>
      <c r="C34" s="88"/>
      <c r="D34" s="88"/>
      <c r="E34" s="88"/>
      <c r="F34" s="88"/>
      <c r="G34" s="88"/>
      <c r="H34" s="88"/>
      <c r="I34" s="88"/>
      <c r="J34" s="88"/>
      <c r="K34" s="88"/>
      <c r="L34" s="88"/>
      <c r="M34" s="88"/>
      <c r="N34" s="88"/>
      <c r="O34" s="88"/>
      <c r="P34" s="88"/>
    </row>
    <row r="35" spans="1:16" x14ac:dyDescent="0.2">
      <c r="A35" s="88"/>
      <c r="B35" s="88"/>
      <c r="C35" s="88"/>
      <c r="D35" s="88"/>
      <c r="E35" s="88"/>
      <c r="F35" s="88"/>
      <c r="G35" s="88"/>
      <c r="H35" s="88"/>
      <c r="I35" s="88"/>
      <c r="J35" s="88"/>
      <c r="K35" s="88"/>
      <c r="L35" s="88"/>
      <c r="M35" s="88"/>
      <c r="N35" s="88"/>
      <c r="O35" s="88"/>
      <c r="P35" s="88"/>
    </row>
    <row r="36" spans="1:16" x14ac:dyDescent="0.2">
      <c r="A36" s="88"/>
      <c r="B36" s="88"/>
      <c r="C36" s="88"/>
      <c r="D36" s="88"/>
      <c r="E36" s="88"/>
      <c r="F36" s="88"/>
      <c r="G36" s="88"/>
      <c r="H36" s="88"/>
      <c r="I36" s="88"/>
      <c r="J36" s="88"/>
      <c r="K36" s="88"/>
      <c r="L36" s="88"/>
      <c r="M36" s="88"/>
      <c r="N36" s="88"/>
      <c r="O36" s="88"/>
      <c r="P36" s="88"/>
    </row>
    <row r="37" spans="1:16" x14ac:dyDescent="0.2">
      <c r="A37" s="88"/>
      <c r="B37" s="88"/>
      <c r="C37" s="88"/>
      <c r="D37" s="88"/>
      <c r="E37" s="88"/>
      <c r="F37" s="88"/>
      <c r="G37" s="88"/>
      <c r="H37" s="88"/>
      <c r="I37" s="88"/>
      <c r="J37" s="88"/>
      <c r="K37" s="88"/>
      <c r="L37" s="88"/>
      <c r="M37" s="88"/>
      <c r="N37" s="88"/>
      <c r="O37" s="88"/>
      <c r="P37" s="88"/>
    </row>
    <row r="38" spans="1:16" x14ac:dyDescent="0.2">
      <c r="A38" s="88"/>
      <c r="B38" s="88"/>
      <c r="C38" s="88"/>
      <c r="D38" s="88"/>
      <c r="E38" s="88"/>
      <c r="F38" s="88"/>
      <c r="G38" s="88"/>
      <c r="H38" s="88"/>
      <c r="I38" s="88"/>
      <c r="J38" s="88"/>
      <c r="K38" s="88"/>
      <c r="L38" s="88"/>
      <c r="M38" s="88"/>
      <c r="N38" s="88"/>
      <c r="O38" s="88"/>
      <c r="P38" s="88"/>
    </row>
    <row r="39" spans="1:16" x14ac:dyDescent="0.2">
      <c r="A39" s="88"/>
      <c r="B39" s="88"/>
      <c r="C39" s="88"/>
      <c r="D39" s="88"/>
      <c r="E39" s="88"/>
      <c r="F39" s="88"/>
      <c r="G39" s="88"/>
      <c r="H39" s="88"/>
      <c r="I39" s="88"/>
      <c r="J39" s="88"/>
      <c r="K39" s="88"/>
      <c r="L39" s="88"/>
      <c r="M39" s="88"/>
      <c r="N39" s="88"/>
      <c r="O39" s="88"/>
      <c r="P39" s="88"/>
    </row>
    <row r="40" spans="1:16" x14ac:dyDescent="0.2">
      <c r="A40" s="88"/>
      <c r="B40" s="88"/>
      <c r="C40" s="88"/>
      <c r="D40" s="88"/>
      <c r="E40" s="88"/>
      <c r="F40" s="88"/>
      <c r="G40" s="88"/>
      <c r="H40" s="88"/>
      <c r="I40" s="88"/>
      <c r="J40" s="88"/>
      <c r="K40" s="88"/>
      <c r="L40" s="88"/>
      <c r="M40" s="88"/>
      <c r="N40" s="88"/>
      <c r="O40" s="88"/>
      <c r="P40" s="88"/>
    </row>
    <row r="41" spans="1:16" x14ac:dyDescent="0.2">
      <c r="A41" s="88"/>
      <c r="B41" s="88"/>
      <c r="C41" s="88"/>
      <c r="D41" s="88"/>
      <c r="E41" s="88"/>
      <c r="F41" s="88"/>
      <c r="G41" s="88"/>
      <c r="H41" s="88"/>
      <c r="I41" s="88"/>
      <c r="J41" s="88"/>
      <c r="K41" s="88"/>
      <c r="L41" s="88"/>
      <c r="M41" s="88"/>
      <c r="N41" s="88"/>
      <c r="O41" s="88"/>
      <c r="P41" s="88"/>
    </row>
    <row r="42" spans="1:16" x14ac:dyDescent="0.2">
      <c r="A42" s="88"/>
      <c r="B42" s="88"/>
      <c r="C42" s="88"/>
      <c r="D42" s="88"/>
      <c r="E42" s="88"/>
      <c r="F42" s="88"/>
      <c r="G42" s="88"/>
      <c r="H42" s="88"/>
      <c r="I42" s="88"/>
      <c r="J42" s="88"/>
      <c r="K42" s="88"/>
      <c r="L42" s="88"/>
      <c r="M42" s="88"/>
      <c r="N42" s="88"/>
      <c r="O42" s="88"/>
      <c r="P42" s="88"/>
    </row>
    <row r="43" spans="1:16" x14ac:dyDescent="0.2">
      <c r="A43" s="88"/>
      <c r="B43" s="88"/>
      <c r="C43" s="88"/>
      <c r="D43" s="88"/>
      <c r="E43" s="88"/>
      <c r="F43" s="88"/>
      <c r="G43" s="88"/>
      <c r="H43" s="88"/>
      <c r="I43" s="88"/>
      <c r="J43" s="88"/>
      <c r="K43" s="88"/>
      <c r="L43" s="88"/>
      <c r="M43" s="88"/>
      <c r="N43" s="88"/>
      <c r="O43" s="88"/>
      <c r="P43" s="88"/>
    </row>
    <row r="44" spans="1:16" x14ac:dyDescent="0.2">
      <c r="A44" s="88"/>
      <c r="B44" s="88"/>
      <c r="C44" s="88"/>
      <c r="D44" s="88"/>
      <c r="E44" s="88"/>
      <c r="F44" s="88"/>
      <c r="G44" s="88"/>
      <c r="H44" s="88"/>
      <c r="I44" s="88"/>
      <c r="J44" s="88"/>
      <c r="K44" s="88"/>
      <c r="L44" s="88"/>
      <c r="M44" s="88"/>
      <c r="N44" s="88"/>
      <c r="O44" s="88"/>
      <c r="P44" s="88"/>
    </row>
    <row r="45" spans="1:16" x14ac:dyDescent="0.2">
      <c r="A45" s="88"/>
      <c r="B45" s="88"/>
      <c r="C45" s="88"/>
      <c r="D45" s="88"/>
      <c r="E45" s="88"/>
      <c r="F45" s="88"/>
      <c r="G45" s="88"/>
      <c r="H45" s="88"/>
      <c r="I45" s="88"/>
      <c r="J45" s="88"/>
      <c r="K45" s="88"/>
      <c r="L45" s="88"/>
      <c r="M45" s="88"/>
      <c r="N45" s="88"/>
      <c r="O45" s="88"/>
      <c r="P45" s="88"/>
    </row>
    <row r="46" spans="1:16" x14ac:dyDescent="0.2">
      <c r="A46" s="88"/>
      <c r="B46" s="88"/>
      <c r="C46" s="88"/>
      <c r="D46" s="88"/>
      <c r="E46" s="88"/>
      <c r="F46" s="88"/>
      <c r="G46" s="88"/>
      <c r="H46" s="88"/>
      <c r="I46" s="88"/>
      <c r="J46" s="88"/>
      <c r="K46" s="88"/>
      <c r="L46" s="88"/>
      <c r="M46" s="88"/>
      <c r="N46" s="88"/>
      <c r="O46" s="88"/>
      <c r="P46" s="88"/>
    </row>
    <row r="47" spans="1:16" x14ac:dyDescent="0.2">
      <c r="A47" s="88"/>
      <c r="B47" s="88"/>
      <c r="C47" s="88"/>
      <c r="D47" s="88"/>
      <c r="E47" s="88"/>
      <c r="F47" s="88"/>
      <c r="G47" s="88"/>
      <c r="H47" s="88"/>
      <c r="I47" s="88"/>
      <c r="J47" s="88"/>
      <c r="K47" s="88"/>
      <c r="L47" s="88"/>
      <c r="M47" s="88"/>
      <c r="N47" s="88"/>
      <c r="O47" s="88"/>
      <c r="P47" s="88"/>
    </row>
    <row r="48" spans="1:16" x14ac:dyDescent="0.2">
      <c r="A48" s="88"/>
      <c r="B48" s="88"/>
      <c r="C48" s="88"/>
      <c r="D48" s="88"/>
      <c r="E48" s="88"/>
      <c r="F48" s="88"/>
      <c r="G48" s="88"/>
      <c r="H48" s="88"/>
      <c r="I48" s="88"/>
      <c r="J48" s="88"/>
      <c r="K48" s="88"/>
      <c r="L48" s="88"/>
      <c r="M48" s="88"/>
      <c r="N48" s="88"/>
      <c r="O48" s="88"/>
      <c r="P48" s="88"/>
    </row>
    <row r="49" spans="1:16" x14ac:dyDescent="0.2">
      <c r="A49" s="88"/>
      <c r="B49" s="88"/>
      <c r="C49" s="88"/>
      <c r="D49" s="88"/>
      <c r="E49" s="88"/>
      <c r="F49" s="88"/>
      <c r="G49" s="88"/>
      <c r="H49" s="88"/>
      <c r="I49" s="88"/>
      <c r="J49" s="88"/>
      <c r="K49" s="88"/>
      <c r="L49" s="88"/>
      <c r="M49" s="88"/>
      <c r="N49" s="88"/>
      <c r="O49" s="88"/>
      <c r="P49" s="88"/>
    </row>
    <row r="50" spans="1:16" x14ac:dyDescent="0.2">
      <c r="A50" s="88"/>
      <c r="B50" s="88"/>
      <c r="C50" s="88"/>
      <c r="D50" s="88"/>
      <c r="E50" s="88"/>
      <c r="F50" s="88"/>
      <c r="G50" s="88"/>
      <c r="H50" s="88"/>
      <c r="I50" s="88"/>
      <c r="J50" s="88"/>
      <c r="K50" s="88"/>
      <c r="L50" s="88"/>
      <c r="M50" s="88"/>
      <c r="N50" s="88"/>
      <c r="O50" s="88"/>
      <c r="P50" s="88"/>
    </row>
    <row r="51" spans="1:16" x14ac:dyDescent="0.2">
      <c r="A51" s="88"/>
      <c r="B51" s="88"/>
      <c r="C51" s="88"/>
      <c r="D51" s="88"/>
      <c r="E51" s="88"/>
      <c r="F51" s="88"/>
      <c r="G51" s="88"/>
      <c r="H51" s="88"/>
      <c r="I51" s="88"/>
      <c r="J51" s="88"/>
      <c r="K51" s="88"/>
      <c r="L51" s="88"/>
      <c r="M51" s="88"/>
      <c r="N51" s="88"/>
      <c r="O51" s="88"/>
      <c r="P51" s="88"/>
    </row>
    <row r="52" spans="1:16" x14ac:dyDescent="0.2">
      <c r="A52" s="88"/>
      <c r="B52" s="88"/>
      <c r="C52" s="88"/>
      <c r="D52" s="88"/>
      <c r="E52" s="88"/>
      <c r="F52" s="88"/>
      <c r="G52" s="88"/>
      <c r="H52" s="88"/>
      <c r="I52" s="88"/>
      <c r="J52" s="88"/>
      <c r="K52" s="88"/>
      <c r="L52" s="88"/>
      <c r="M52" s="88"/>
      <c r="N52" s="88"/>
      <c r="O52" s="88"/>
      <c r="P52" s="88"/>
    </row>
    <row r="53" spans="1:16" x14ac:dyDescent="0.2">
      <c r="A53" s="88"/>
      <c r="B53" s="88"/>
      <c r="C53" s="88"/>
      <c r="D53" s="88"/>
      <c r="E53" s="88"/>
      <c r="F53" s="88"/>
      <c r="G53" s="88"/>
      <c r="H53" s="88"/>
      <c r="I53" s="88"/>
      <c r="J53" s="88"/>
      <c r="K53" s="88"/>
      <c r="L53" s="88"/>
      <c r="M53" s="88"/>
      <c r="N53" s="88"/>
      <c r="O53" s="88"/>
      <c r="P53" s="88"/>
    </row>
    <row r="54" spans="1:16" x14ac:dyDescent="0.2">
      <c r="A54" s="88"/>
      <c r="B54" s="88"/>
      <c r="C54" s="88"/>
      <c r="D54" s="88"/>
      <c r="E54" s="88"/>
      <c r="F54" s="88"/>
      <c r="G54" s="88"/>
      <c r="H54" s="88"/>
      <c r="I54" s="88"/>
      <c r="J54" s="88"/>
      <c r="K54" s="88"/>
      <c r="L54" s="88"/>
      <c r="M54" s="88"/>
      <c r="N54" s="88"/>
      <c r="O54" s="88"/>
      <c r="P54" s="88"/>
    </row>
    <row r="55" spans="1:16" x14ac:dyDescent="0.2">
      <c r="A55" s="88"/>
      <c r="B55" s="88"/>
      <c r="C55" s="88"/>
      <c r="D55" s="88"/>
      <c r="E55" s="88"/>
      <c r="F55" s="88"/>
      <c r="G55" s="88"/>
      <c r="H55" s="88"/>
      <c r="I55" s="88"/>
      <c r="J55" s="88"/>
      <c r="K55" s="88"/>
      <c r="L55" s="88"/>
      <c r="M55" s="88"/>
      <c r="N55" s="88"/>
      <c r="O55" s="88"/>
      <c r="P55" s="88"/>
    </row>
    <row r="56" spans="1:16" x14ac:dyDescent="0.2">
      <c r="A56" s="88"/>
      <c r="B56" s="88"/>
      <c r="C56" s="88"/>
      <c r="D56" s="88"/>
      <c r="E56" s="88"/>
      <c r="F56" s="88"/>
      <c r="G56" s="88"/>
      <c r="H56" s="88"/>
      <c r="I56" s="88"/>
      <c r="J56" s="88"/>
      <c r="K56" s="88"/>
      <c r="L56" s="88"/>
      <c r="M56" s="88"/>
      <c r="N56" s="88"/>
      <c r="O56" s="88"/>
      <c r="P56" s="88"/>
    </row>
    <row r="57" spans="1:16" x14ac:dyDescent="0.2">
      <c r="A57" s="88"/>
      <c r="B57" s="88"/>
      <c r="C57" s="88"/>
      <c r="D57" s="88"/>
      <c r="E57" s="88"/>
      <c r="F57" s="88"/>
      <c r="G57" s="88"/>
      <c r="H57" s="88"/>
      <c r="I57" s="88"/>
      <c r="J57" s="88"/>
      <c r="K57" s="88"/>
      <c r="L57" s="88"/>
      <c r="M57" s="88"/>
      <c r="N57" s="88"/>
      <c r="O57" s="88"/>
      <c r="P57" s="88"/>
    </row>
    <row r="58" spans="1:16" x14ac:dyDescent="0.2">
      <c r="A58" s="88"/>
      <c r="B58" s="88"/>
      <c r="C58" s="88"/>
      <c r="D58" s="88"/>
      <c r="E58" s="88"/>
      <c r="F58" s="88"/>
      <c r="G58" s="88"/>
      <c r="H58" s="88"/>
      <c r="I58" s="88"/>
      <c r="J58" s="88"/>
      <c r="K58" s="88"/>
      <c r="L58" s="88"/>
      <c r="M58" s="88"/>
      <c r="N58" s="88"/>
      <c r="O58" s="88"/>
      <c r="P58" s="88"/>
    </row>
    <row r="59" spans="1:16" x14ac:dyDescent="0.2">
      <c r="A59" s="88"/>
      <c r="B59" s="88"/>
      <c r="C59" s="88"/>
      <c r="D59" s="88"/>
      <c r="E59" s="88"/>
      <c r="F59" s="88"/>
      <c r="G59" s="88"/>
      <c r="H59" s="88"/>
      <c r="I59" s="88"/>
      <c r="J59" s="88"/>
      <c r="K59" s="88"/>
      <c r="L59" s="88"/>
      <c r="M59" s="88"/>
      <c r="N59" s="88"/>
      <c r="O59" s="88"/>
      <c r="P59" s="88"/>
    </row>
    <row r="60" spans="1:16" x14ac:dyDescent="0.2">
      <c r="A60" s="88"/>
      <c r="B60" s="88"/>
      <c r="C60" s="88"/>
      <c r="D60" s="88"/>
      <c r="E60" s="88"/>
      <c r="F60" s="88"/>
      <c r="G60" s="88"/>
      <c r="H60" s="88"/>
      <c r="I60" s="88"/>
      <c r="J60" s="88"/>
      <c r="K60" s="88"/>
      <c r="L60" s="88"/>
      <c r="M60" s="88"/>
      <c r="N60" s="88"/>
      <c r="O60" s="88"/>
      <c r="P60" s="88"/>
    </row>
    <row r="61" spans="1:16" x14ac:dyDescent="0.2">
      <c r="A61" s="88"/>
      <c r="B61" s="88"/>
      <c r="C61" s="88"/>
      <c r="D61" s="88"/>
      <c r="E61" s="88"/>
      <c r="F61" s="88"/>
      <c r="G61" s="88"/>
      <c r="H61" s="88"/>
      <c r="I61" s="88"/>
      <c r="J61" s="88"/>
      <c r="K61" s="88"/>
      <c r="L61" s="88"/>
      <c r="M61" s="88"/>
      <c r="N61" s="88"/>
      <c r="O61" s="88"/>
      <c r="P61" s="88"/>
    </row>
    <row r="62" spans="1:16" x14ac:dyDescent="0.2">
      <c r="O62" s="48"/>
      <c r="P62" s="48"/>
    </row>
    <row r="63" spans="1:16" x14ac:dyDescent="0.2">
      <c r="O63" s="48"/>
      <c r="P63" s="48"/>
    </row>
    <row r="64" spans="1:16"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RACE/explorer/revenue_proj" xr:uid="{85B96991-088D-494D-97C1-78A45DB6DB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2023-10-27T01:10:51Z</dcterms:modified>
</cp:coreProperties>
</file>