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6548B7FD-5B19-8945-B65A-7CC99D0E7E6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2" l="1"/>
  <c r="G11" i="2" s="1"/>
  <c r="O10" i="2"/>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E11" i="2"/>
  <c r="D11" i="2"/>
  <c r="C11" i="2"/>
  <c r="E3" i="2" s="1"/>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5" i="2"/>
  <c r="F11" i="2"/>
  <c r="K11" i="2" s="1"/>
  <c r="G4" i="2"/>
  <c r="O21" i="2"/>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<sst xmlns="http://schemas.openxmlformats.org/spreadsheetml/2006/main" count="1297" uniqueCount="250">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</sst>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3" fontId="5"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https://www.bing.com/financeapi/forcetrigger?t=a1pap2&amp;q=BATS%3aCBOE&amp;form=skydnc</v>
    <v>Learn more on Bing</v>
  </rv>
  <rv s="1">
    <v>0</v>
    <v>Cboe Global Markets, Inc. (BATS:CBOE)</v>
    <v>2</v>
    <v>3</v>
    <v>Finance</v>
    <v>4</v>
    <v>en-US</v>
    <v>a1pap2</v>
    <v>268435456</v>
    <v>1</v>
    <v>Powered by Refinitiv</v>
    <v>165.8723</v>
    <v>114.17</v>
    <v>0.56969999999999998</v>
    <v>1.23</v>
    <v>7.5729999999999999E-3</v>
    <v>5.36</v>
    <v>3.2705000000000005E-2</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165.38</v>
    <v>Investment Banking &amp; Investment Services</v>
    <v>Stock</v>
    <v>45225.993370161719</v>
    <v>0</v>
    <v>162.22999999999999</v>
    <v>17267840685</v>
    <v>Cboe Global Markets, Inc.</v>
    <v>Cboe Global Markets, Inc.</v>
    <v>162.22999999999999</v>
    <v>62.533999999999999</v>
    <v>162.41999999999999</v>
    <v>163.65</v>
    <v>169.25</v>
    <v>105516900</v>
    <v>CBOE</v>
    <v>Cboe Global Markets, Inc. (BATS:CBOE)</v>
    <v>677448</v>
    <v>713886</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BATS:CBO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K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437104000</v>
      </c>
      <c r="C2" s="30">
        <v>508144000</v>
      </c>
      <c r="D2" s="30">
        <v>512338000</v>
      </c>
      <c r="E2" s="30">
        <v>572050000</v>
      </c>
      <c r="F2" s="30">
        <v>617225000</v>
      </c>
      <c r="G2" s="30">
        <v>634545000</v>
      </c>
      <c r="H2" s="30">
        <v>645106000</v>
      </c>
      <c r="I2" s="30">
        <v>2229100000</v>
      </c>
      <c r="J2" s="30">
        <v>2768800000</v>
      </c>
      <c r="K2" s="30">
        <v>2496100000</v>
      </c>
      <c r="L2" s="30">
        <v>3427100000</v>
      </c>
      <c r="M2" s="30">
        <v>3494800000</v>
      </c>
      <c r="N2" s="30">
        <v>3958500000</v>
      </c>
      <c r="O2" s="31">
        <v>3894200000</v>
      </c>
      <c r="P2" s="30">
        <v>993500000</v>
      </c>
      <c r="Q2" s="30">
        <v>1004700000</v>
      </c>
      <c r="R2" s="30">
        <v>988200000</v>
      </c>
      <c r="S2" s="30">
        <v>907800000</v>
      </c>
    </row>
    <row r="3" spans="1:30" ht="19" x14ac:dyDescent="0.25">
      <c r="A3" s="9" t="s">
        <v>191</v>
      </c>
      <c r="B3" s="10"/>
      <c r="C3" s="11">
        <f t="shared" ref="C3:O3" si="0">(C2/B2)-1</f>
        <v>0.1625242505216149</v>
      </c>
      <c r="D3" s="11">
        <f t="shared" si="0"/>
        <v>8.2535659183222698E-3</v>
      </c>
      <c r="E3" s="11">
        <f t="shared" si="0"/>
        <v>0.11654806006971952</v>
      </c>
      <c r="F3" s="11">
        <f t="shared" si="0"/>
        <v>7.8970369722926259E-2</v>
      </c>
      <c r="G3" s="11">
        <f t="shared" si="0"/>
        <v>2.8061079833124003E-2</v>
      </c>
      <c r="H3" s="11">
        <f t="shared" si="0"/>
        <v>1.6643421664342073E-2</v>
      </c>
      <c r="I3" s="11">
        <f t="shared" si="0"/>
        <v>2.4554011278766592</v>
      </c>
      <c r="J3" s="11">
        <f t="shared" si="0"/>
        <v>0.2421156520568839</v>
      </c>
      <c r="K3" s="11">
        <f t="shared" si="0"/>
        <v>-9.8490320716555946E-2</v>
      </c>
      <c r="L3" s="11">
        <f t="shared" si="0"/>
        <v>0.37298185168863429</v>
      </c>
      <c r="M3" s="11">
        <f t="shared" si="0"/>
        <v>1.9754311225234078E-2</v>
      </c>
      <c r="N3" s="11">
        <f t="shared" si="0"/>
        <v>0.13268284308114908</v>
      </c>
      <c r="O3" s="11">
        <f t="shared" si="0"/>
        <v>-1.6243526588354151E-2</v>
      </c>
      <c r="P3" s="11"/>
      <c r="Q3" s="11">
        <f>(Q2/P2)-1</f>
        <v>1.1273276295923562E-2</v>
      </c>
      <c r="R3" s="11">
        <f>(R2/Q2)-1</f>
        <v>-1.6422812779934293E-2</v>
      </c>
      <c r="S3" s="11">
        <f>(S2/R2)-1</f>
        <v>-8.1360048573163368E-2</v>
      </c>
      <c r="T3" s="12"/>
      <c r="U3" s="12"/>
      <c r="V3" s="12"/>
      <c r="W3" s="12"/>
      <c r="X3" s="12"/>
      <c r="Y3" s="12"/>
      <c r="Z3" s="12"/>
      <c r="AA3" s="13"/>
      <c r="AB3" s="13"/>
      <c r="AC3" s="13"/>
      <c r="AD3" s="13"/>
    </row>
    <row r="4" spans="1:30" ht="16" x14ac:dyDescent="0.2">
      <c r="A4" s="3" t="s">
        <v>19</v>
      </c>
      <c r="B4" s="4">
        <v>437104000</v>
      </c>
      <c r="C4" s="4">
        <v>508144000</v>
      </c>
      <c r="D4" s="4">
        <v>512338000</v>
      </c>
      <c r="E4" s="4">
        <v>572050000</v>
      </c>
      <c r="F4" s="4">
        <v>617225000</v>
      </c>
      <c r="G4" s="4">
        <v>634545000</v>
      </c>
      <c r="H4" s="4">
        <v>645106000</v>
      </c>
      <c r="I4" s="4">
        <v>2229100000</v>
      </c>
      <c r="J4" s="4">
        <v>2768800000</v>
      </c>
      <c r="K4" s="4">
        <v>2496100000</v>
      </c>
      <c r="L4" s="4">
        <v>3427100000</v>
      </c>
      <c r="M4" s="4">
        <v>3494800000</v>
      </c>
      <c r="N4" s="4">
        <v>3958500000</v>
      </c>
      <c r="O4" s="5">
        <v>3894200000</v>
      </c>
      <c r="P4" s="4">
        <v>993500000</v>
      </c>
      <c r="Q4" s="4">
        <v>1004700000</v>
      </c>
      <c r="R4" s="4">
        <v>988200000</v>
      </c>
      <c r="S4" s="4">
        <v>907800000</v>
      </c>
    </row>
    <row r="5" spans="1:30" ht="16" x14ac:dyDescent="0.2">
      <c r="A5" s="3" t="s">
        <v>20</v>
      </c>
      <c r="B5" s="4">
        <v>41353000</v>
      </c>
      <c r="C5" s="4">
        <v>47822000</v>
      </c>
      <c r="D5" s="4">
        <v>46135000</v>
      </c>
      <c r="E5" s="4">
        <v>56576000</v>
      </c>
      <c r="F5" s="4">
        <v>66110000</v>
      </c>
      <c r="G5" s="4">
        <v>176499000</v>
      </c>
      <c r="H5" s="4">
        <v>191105000</v>
      </c>
      <c r="I5" s="4">
        <v>1434900000</v>
      </c>
      <c r="J5" s="4">
        <v>1780700000</v>
      </c>
      <c r="K5" s="4">
        <v>1558200000</v>
      </c>
      <c r="L5" s="4">
        <v>2397700000</v>
      </c>
      <c r="M5" s="4">
        <v>2307200000</v>
      </c>
      <c r="N5" s="4">
        <v>2216800000</v>
      </c>
      <c r="O5" s="5">
        <v>2056200000</v>
      </c>
      <c r="P5" s="4">
        <v>551100000</v>
      </c>
      <c r="Q5" s="4">
        <v>547600000</v>
      </c>
      <c r="R5" s="4">
        <v>516800000</v>
      </c>
      <c r="S5" s="4">
        <v>440700000</v>
      </c>
    </row>
    <row r="6" spans="1:30" ht="16" x14ac:dyDescent="0.2">
      <c r="A6" s="3" t="s">
        <v>21</v>
      </c>
      <c r="B6" s="4">
        <v>41353000</v>
      </c>
      <c r="C6" s="4">
        <v>47822000</v>
      </c>
      <c r="D6" s="4">
        <v>46135000</v>
      </c>
      <c r="E6" s="4">
        <v>56576000</v>
      </c>
      <c r="F6" s="4">
        <v>66110000</v>
      </c>
      <c r="G6" s="4">
        <v>176499000</v>
      </c>
      <c r="H6" s="4">
        <v>191105000</v>
      </c>
      <c r="I6" s="4">
        <v>1434900000</v>
      </c>
      <c r="J6" s="4">
        <v>1780700000</v>
      </c>
      <c r="K6" s="4">
        <v>1558200000</v>
      </c>
      <c r="L6" s="4">
        <v>2397700000</v>
      </c>
      <c r="M6" s="4">
        <v>2307200000</v>
      </c>
      <c r="N6" s="4">
        <v>2216800000</v>
      </c>
      <c r="O6" s="5">
        <v>2056200000</v>
      </c>
      <c r="P6" s="4">
        <v>551100000</v>
      </c>
      <c r="Q6" s="4">
        <v>547600000</v>
      </c>
      <c r="R6" s="4">
        <v>516800000</v>
      </c>
      <c r="S6" s="4">
        <v>440700000</v>
      </c>
    </row>
    <row r="7" spans="1:30" ht="16" x14ac:dyDescent="0.2">
      <c r="A7" s="32" t="s">
        <v>22</v>
      </c>
      <c r="B7" s="30">
        <v>437104000</v>
      </c>
      <c r="C7" s="30">
        <v>508144000</v>
      </c>
      <c r="D7" s="30">
        <v>466203000</v>
      </c>
      <c r="E7" s="30">
        <v>515474000</v>
      </c>
      <c r="F7" s="30">
        <v>551115000</v>
      </c>
      <c r="G7" s="30">
        <v>458046000</v>
      </c>
      <c r="H7" s="30">
        <v>454001000</v>
      </c>
      <c r="I7" s="30">
        <v>794200000</v>
      </c>
      <c r="J7" s="30">
        <v>988100000</v>
      </c>
      <c r="K7" s="30">
        <v>937900000</v>
      </c>
      <c r="L7" s="30">
        <v>1029400000</v>
      </c>
      <c r="M7" s="30">
        <v>1187600000</v>
      </c>
      <c r="N7" s="30">
        <v>1741700000</v>
      </c>
      <c r="O7" s="31">
        <v>1838000000</v>
      </c>
      <c r="P7" s="30">
        <v>442400000</v>
      </c>
      <c r="Q7" s="30">
        <v>457100000</v>
      </c>
      <c r="R7" s="30">
        <v>471400000</v>
      </c>
      <c r="S7" s="30">
        <v>467100000</v>
      </c>
    </row>
    <row r="8" spans="1:30" ht="16" x14ac:dyDescent="0.2">
      <c r="A8" s="35" t="s">
        <v>58</v>
      </c>
      <c r="B8" s="36">
        <v>90.54</v>
      </c>
      <c r="C8" s="36">
        <v>90.59</v>
      </c>
      <c r="D8" s="37">
        <v>91</v>
      </c>
      <c r="E8" s="36">
        <v>90.11</v>
      </c>
      <c r="F8" s="36">
        <v>89.29</v>
      </c>
      <c r="G8" s="36">
        <v>72.180000000000007</v>
      </c>
      <c r="H8" s="36">
        <v>70.38</v>
      </c>
      <c r="I8" s="36">
        <v>35.630000000000003</v>
      </c>
      <c r="J8" s="36">
        <v>35.69</v>
      </c>
      <c r="K8" s="36">
        <v>37.57</v>
      </c>
      <c r="L8" s="36">
        <v>30.04</v>
      </c>
      <c r="M8" s="36">
        <v>33.979999999999997</v>
      </c>
      <c r="N8" s="37">
        <v>44</v>
      </c>
      <c r="O8" s="38">
        <v>47.2</v>
      </c>
      <c r="P8" s="36">
        <v>44.53</v>
      </c>
      <c r="Q8" s="36">
        <v>45.5</v>
      </c>
      <c r="R8" s="36">
        <v>47.7</v>
      </c>
      <c r="S8" s="36">
        <v>51.45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269763000</v>
      </c>
      <c r="C10" s="4">
        <v>266512000</v>
      </c>
      <c r="D10" s="4">
        <v>222106000</v>
      </c>
      <c r="E10" s="4">
        <v>229660000</v>
      </c>
      <c r="F10" s="4">
        <v>237314000</v>
      </c>
      <c r="G10" s="4">
        <v>138118000</v>
      </c>
      <c r="H10" s="4">
        <v>155801000</v>
      </c>
      <c r="I10" s="4">
        <v>336900000</v>
      </c>
      <c r="J10" s="4">
        <v>358600000</v>
      </c>
      <c r="K10" s="4">
        <v>352200000</v>
      </c>
      <c r="L10" s="4">
        <v>322000000</v>
      </c>
      <c r="M10" s="4">
        <v>366100000</v>
      </c>
      <c r="N10" s="4">
        <v>771300000</v>
      </c>
      <c r="O10" s="5">
        <v>846500000</v>
      </c>
      <c r="P10" s="4">
        <v>203200000</v>
      </c>
      <c r="Q10" s="4">
        <v>204600000</v>
      </c>
      <c r="R10" s="4">
        <v>217100000</v>
      </c>
      <c r="S10" s="4">
        <v>221600000</v>
      </c>
    </row>
    <row r="11" spans="1:30" ht="16" x14ac:dyDescent="0.2">
      <c r="A11" s="3" t="s">
        <v>26</v>
      </c>
      <c r="B11" s="4">
        <v>235006000</v>
      </c>
      <c r="C11" s="4">
        <v>226970000</v>
      </c>
      <c r="D11" s="4">
        <v>104196000</v>
      </c>
      <c r="E11" s="4">
        <v>118083000</v>
      </c>
      <c r="F11" s="4">
        <v>121734000</v>
      </c>
      <c r="G11" s="4">
        <v>52353000</v>
      </c>
      <c r="H11" s="4">
        <v>67603000</v>
      </c>
      <c r="I11" s="4">
        <v>66000000</v>
      </c>
      <c r="J11" s="4">
        <v>68300000</v>
      </c>
      <c r="K11" s="4">
        <v>68300000</v>
      </c>
      <c r="L11" s="4">
        <v>60600000</v>
      </c>
      <c r="M11" s="4">
        <v>83700000</v>
      </c>
      <c r="N11" s="4">
        <v>452000000</v>
      </c>
      <c r="O11" s="5">
        <v>540700000</v>
      </c>
      <c r="P11" s="4">
        <v>147600000</v>
      </c>
      <c r="Q11" s="4">
        <v>118400000</v>
      </c>
      <c r="R11" s="4">
        <v>134300000</v>
      </c>
      <c r="S11" s="4">
        <v>140400000</v>
      </c>
    </row>
    <row r="12" spans="1:30" ht="19" x14ac:dyDescent="0.25">
      <c r="A12" s="14" t="s">
        <v>192</v>
      </c>
      <c r="B12" s="11">
        <f t="shared" ref="B12:S12" si="1">B11/B2</f>
        <v>0.53764321534463189</v>
      </c>
      <c r="C12" s="11">
        <f t="shared" si="1"/>
        <v>0.44666472495985388</v>
      </c>
      <c r="D12" s="11">
        <f t="shared" si="1"/>
        <v>0.20337355417712527</v>
      </c>
      <c r="E12" s="11">
        <f t="shared" si="1"/>
        <v>0.20642076741543572</v>
      </c>
      <c r="F12" s="11">
        <f t="shared" si="1"/>
        <v>0.19722791526590788</v>
      </c>
      <c r="G12" s="11">
        <f t="shared" si="1"/>
        <v>8.2504786894546489E-2</v>
      </c>
      <c r="H12" s="11">
        <f t="shared" si="1"/>
        <v>0.10479363081416078</v>
      </c>
      <c r="I12" s="11">
        <f t="shared" si="1"/>
        <v>2.960836211924095E-2</v>
      </c>
      <c r="J12" s="11">
        <f t="shared" si="1"/>
        <v>2.4667726090725223E-2</v>
      </c>
      <c r="K12" s="11">
        <f t="shared" si="1"/>
        <v>2.7362685789832138E-2</v>
      </c>
      <c r="L12" s="11">
        <f t="shared" si="1"/>
        <v>1.7682588777683757E-2</v>
      </c>
      <c r="M12" s="11">
        <f t="shared" si="1"/>
        <v>2.3949868375872724E-2</v>
      </c>
      <c r="N12" s="11">
        <f t="shared" si="1"/>
        <v>0.11418466590880384</v>
      </c>
      <c r="O12" s="11">
        <f t="shared" si="1"/>
        <v>0.138847516819886</v>
      </c>
      <c r="P12" s="11">
        <f t="shared" si="1"/>
        <v>0.14856567689984901</v>
      </c>
      <c r="Q12" s="11">
        <f t="shared" si="1"/>
        <v>0.11784612322086195</v>
      </c>
      <c r="R12" s="11">
        <f t="shared" si="1"/>
        <v>0.13590366322606759</v>
      </c>
      <c r="S12" s="11">
        <f t="shared" si="1"/>
        <v>0.15465961665565103</v>
      </c>
      <c r="T12" s="12"/>
      <c r="U12" s="12"/>
      <c r="V12" s="12"/>
      <c r="W12" s="12"/>
      <c r="X12" s="12"/>
      <c r="Y12" s="12"/>
      <c r="Z12" s="12"/>
      <c r="AA12" s="13"/>
      <c r="AB12" s="13"/>
      <c r="AC12" s="13"/>
      <c r="AD12" s="13"/>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4" t="s">
        <v>193</v>
      </c>
      <c r="B14" s="11" t="e">
        <f t="shared" ref="B14:S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P14" s="11" t="e">
        <f t="shared" si="2"/>
        <v>#VALUE!</v>
      </c>
      <c r="Q14" s="11" t="e">
        <f t="shared" si="2"/>
        <v>#VALUE!</v>
      </c>
      <c r="R14" s="11" t="e">
        <f t="shared" si="2"/>
        <v>#VALUE!</v>
      </c>
      <c r="S14" s="11" t="e">
        <f t="shared" si="2"/>
        <v>#VALUE!</v>
      </c>
      <c r="T14" s="12"/>
      <c r="U14" s="12"/>
      <c r="V14" s="12"/>
      <c r="W14" s="12"/>
      <c r="X14" s="12"/>
      <c r="Y14" s="12"/>
      <c r="Z14" s="12"/>
      <c r="AA14" s="13"/>
      <c r="AB14" s="13"/>
      <c r="AC14" s="13"/>
      <c r="AD14" s="13"/>
    </row>
    <row r="15" spans="1:30" ht="16" x14ac:dyDescent="0.2">
      <c r="A15" s="3" t="s">
        <v>28</v>
      </c>
      <c r="B15" s="4">
        <v>34757000</v>
      </c>
      <c r="C15" s="4">
        <v>39542000</v>
      </c>
      <c r="D15" s="4">
        <v>117910000</v>
      </c>
      <c r="E15" s="4">
        <v>111577000</v>
      </c>
      <c r="F15" s="4">
        <v>115580000</v>
      </c>
      <c r="G15" s="4">
        <v>85765000</v>
      </c>
      <c r="H15" s="4">
        <v>88198000</v>
      </c>
      <c r="I15" s="4">
        <v>270900000</v>
      </c>
      <c r="J15" s="4">
        <v>290300000</v>
      </c>
      <c r="K15" s="4">
        <v>283900000</v>
      </c>
      <c r="L15" s="4">
        <v>261400000</v>
      </c>
      <c r="M15" s="4">
        <v>282400000</v>
      </c>
      <c r="N15" s="4">
        <v>319300000</v>
      </c>
      <c r="O15" s="5">
        <v>305800000</v>
      </c>
      <c r="P15" s="4">
        <v>55600000</v>
      </c>
      <c r="Q15" s="4">
        <v>86200000</v>
      </c>
      <c r="R15" s="4">
        <v>82800000</v>
      </c>
      <c r="S15" s="4">
        <v>81200000</v>
      </c>
    </row>
    <row r="16" spans="1:30" ht="16" x14ac:dyDescent="0.2">
      <c r="A16" s="32" t="s">
        <v>29</v>
      </c>
      <c r="B16" s="30">
        <v>167341000</v>
      </c>
      <c r="C16" s="30">
        <v>241632000</v>
      </c>
      <c r="D16" s="30">
        <v>244097000</v>
      </c>
      <c r="E16" s="30">
        <v>285814000</v>
      </c>
      <c r="F16" s="30">
        <v>313801000</v>
      </c>
      <c r="G16" s="30">
        <v>319928000</v>
      </c>
      <c r="H16" s="30">
        <v>298200000</v>
      </c>
      <c r="I16" s="30">
        <v>457300000</v>
      </c>
      <c r="J16" s="30">
        <v>629500000</v>
      </c>
      <c r="K16" s="30">
        <v>585700000</v>
      </c>
      <c r="L16" s="30">
        <v>707400000</v>
      </c>
      <c r="M16" s="30">
        <v>821500000</v>
      </c>
      <c r="N16" s="30">
        <v>970400000</v>
      </c>
      <c r="O16" s="31">
        <v>991500000</v>
      </c>
      <c r="P16" s="30">
        <v>239200000</v>
      </c>
      <c r="Q16" s="30">
        <v>252500000</v>
      </c>
      <c r="R16" s="30">
        <v>254300000</v>
      </c>
      <c r="S16" s="30">
        <v>245500000</v>
      </c>
    </row>
    <row r="17" spans="1:30" ht="16" x14ac:dyDescent="0.2">
      <c r="A17" s="25" t="s">
        <v>59</v>
      </c>
      <c r="B17" s="33">
        <v>38.28</v>
      </c>
      <c r="C17" s="33">
        <v>47.55</v>
      </c>
      <c r="D17" s="33">
        <v>47.64</v>
      </c>
      <c r="E17" s="33">
        <v>49.96</v>
      </c>
      <c r="F17" s="33">
        <v>50.84</v>
      </c>
      <c r="G17" s="33">
        <v>50.42</v>
      </c>
      <c r="H17" s="33">
        <v>46.22</v>
      </c>
      <c r="I17" s="33">
        <v>20.52</v>
      </c>
      <c r="J17" s="33">
        <v>22.74</v>
      </c>
      <c r="K17" s="33">
        <v>23.46</v>
      </c>
      <c r="L17" s="33">
        <v>20.64</v>
      </c>
      <c r="M17" s="33">
        <v>23.51</v>
      </c>
      <c r="N17" s="33">
        <v>24.51</v>
      </c>
      <c r="O17" s="34">
        <v>25.46</v>
      </c>
      <c r="P17" s="33">
        <v>24.08</v>
      </c>
      <c r="Q17" s="33">
        <v>25.13</v>
      </c>
      <c r="R17" s="33">
        <v>25.73</v>
      </c>
      <c r="S17" s="33">
        <v>27.04</v>
      </c>
    </row>
    <row r="18" spans="1:30" ht="19" x14ac:dyDescent="0.25">
      <c r="A18" s="15" t="s">
        <v>194</v>
      </c>
      <c r="B18" s="10"/>
      <c r="C18" s="11">
        <f>(C16/B16)-1</f>
        <v>0.44394977919338352</v>
      </c>
      <c r="D18" s="11">
        <f>(D16/C16)-1</f>
        <v>1.020146338233352E-2</v>
      </c>
      <c r="E18" s="11">
        <f>(E16/D16)-1</f>
        <v>0.17090337038144665</v>
      </c>
      <c r="F18" s="11">
        <f t="shared" ref="F18:N18" si="3">(F16/E16)-1</f>
        <v>9.7920325806293507E-2</v>
      </c>
      <c r="G18" s="11">
        <f t="shared" si="3"/>
        <v>1.9525113049353005E-2</v>
      </c>
      <c r="H18" s="11">
        <f t="shared" si="3"/>
        <v>-6.7915280938211087E-2</v>
      </c>
      <c r="I18" s="11">
        <f t="shared" si="3"/>
        <v>0.53353454057679417</v>
      </c>
      <c r="J18" s="11">
        <f t="shared" si="3"/>
        <v>0.37655805816750498</v>
      </c>
      <c r="K18" s="11">
        <f t="shared" si="3"/>
        <v>-6.9579030976965828E-2</v>
      </c>
      <c r="L18" s="11">
        <f t="shared" si="3"/>
        <v>0.20778555574526214</v>
      </c>
      <c r="M18" s="11">
        <f t="shared" si="3"/>
        <v>0.16129488266892844</v>
      </c>
      <c r="N18" s="11">
        <f t="shared" si="3"/>
        <v>0.18125380401704194</v>
      </c>
      <c r="O18" s="11">
        <f>(O16/N16)-1</f>
        <v>2.174361088211052E-2</v>
      </c>
      <c r="P18" s="11"/>
      <c r="Q18" s="11">
        <f>(Q16/P16)-1</f>
        <v>5.5602006688963312E-2</v>
      </c>
      <c r="R18" s="11">
        <f>(R16/Q16)-1</f>
        <v>7.128712871287135E-3</v>
      </c>
      <c r="S18" s="11">
        <f>(S16/R16)-1</f>
        <v>-3.4604797483287486E-2</v>
      </c>
      <c r="T18" s="12"/>
      <c r="U18" s="12"/>
      <c r="V18" s="12"/>
      <c r="W18" s="12"/>
      <c r="X18" s="12"/>
      <c r="Y18" s="12"/>
      <c r="Z18" s="12"/>
      <c r="AA18" s="13"/>
      <c r="AB18" s="13"/>
      <c r="AC18" s="13"/>
      <c r="AD18" s="13"/>
    </row>
    <row r="19" spans="1:30" ht="16" x14ac:dyDescent="0.2">
      <c r="A19" s="3" t="s">
        <v>30</v>
      </c>
      <c r="B19" s="4">
        <v>2718000</v>
      </c>
      <c r="C19" s="4">
        <v>1548000</v>
      </c>
      <c r="D19" s="4">
        <v>1546000</v>
      </c>
      <c r="E19" s="4">
        <v>2158000</v>
      </c>
      <c r="F19" s="4">
        <v>4104000</v>
      </c>
      <c r="G19" s="4">
        <v>-4096000</v>
      </c>
      <c r="H19" s="4">
        <v>-8404000</v>
      </c>
      <c r="I19" s="4">
        <v>122900000</v>
      </c>
      <c r="J19" s="4">
        <v>58300000</v>
      </c>
      <c r="K19" s="4">
        <v>84300000</v>
      </c>
      <c r="L19" s="4">
        <v>47000000</v>
      </c>
      <c r="M19" s="4">
        <v>65400000</v>
      </c>
      <c r="N19" s="4">
        <v>537500000</v>
      </c>
      <c r="O19" s="5">
        <v>36700000</v>
      </c>
      <c r="P19" s="4">
        <v>10200000</v>
      </c>
      <c r="Q19" s="4">
        <v>16700000</v>
      </c>
      <c r="R19" s="4">
        <v>6100000</v>
      </c>
      <c r="S19" s="4">
        <v>3700000</v>
      </c>
    </row>
    <row r="20" spans="1:30" ht="16" x14ac:dyDescent="0.2">
      <c r="A20" s="3" t="s">
        <v>31</v>
      </c>
      <c r="B20" s="4">
        <v>896000</v>
      </c>
      <c r="C20" s="4">
        <v>879000</v>
      </c>
      <c r="D20" s="4" t="s">
        <v>24</v>
      </c>
      <c r="E20" s="4" t="s">
        <v>24</v>
      </c>
      <c r="F20" s="4" t="s">
        <v>24</v>
      </c>
      <c r="G20" s="4">
        <v>43000</v>
      </c>
      <c r="H20" s="4">
        <v>5747000</v>
      </c>
      <c r="I20" s="4">
        <v>40000000</v>
      </c>
      <c r="J20" s="4">
        <v>35900000</v>
      </c>
      <c r="K20" s="4">
        <v>34000000</v>
      </c>
      <c r="L20" s="4">
        <v>36500000</v>
      </c>
      <c r="M20" s="4">
        <v>46800000</v>
      </c>
      <c r="N20" s="4">
        <v>52800000</v>
      </c>
      <c r="O20" s="5">
        <v>56600000</v>
      </c>
      <c r="P20" s="4">
        <v>15300000</v>
      </c>
      <c r="Q20" s="4">
        <v>14300000</v>
      </c>
      <c r="R20" s="4">
        <v>13100000</v>
      </c>
      <c r="S20" s="4">
        <v>13900000</v>
      </c>
    </row>
    <row r="21" spans="1:30" ht="16" x14ac:dyDescent="0.2">
      <c r="A21" s="3" t="s">
        <v>32</v>
      </c>
      <c r="B21" s="4">
        <v>896000</v>
      </c>
      <c r="C21" s="4">
        <v>879000</v>
      </c>
      <c r="D21" s="4" t="s">
        <v>24</v>
      </c>
      <c r="E21" s="4" t="s">
        <v>24</v>
      </c>
      <c r="F21" s="4" t="s">
        <v>24</v>
      </c>
      <c r="G21" s="4">
        <v>43000</v>
      </c>
      <c r="H21" s="4">
        <v>5747000</v>
      </c>
      <c r="I21" s="4">
        <v>41300000</v>
      </c>
      <c r="J21" s="4">
        <v>38200000</v>
      </c>
      <c r="K21" s="4">
        <v>35900000</v>
      </c>
      <c r="L21" s="4">
        <v>37600000</v>
      </c>
      <c r="M21" s="4">
        <v>47400000</v>
      </c>
      <c r="N21" s="4">
        <v>56400000</v>
      </c>
      <c r="O21" s="5">
        <v>63600000</v>
      </c>
      <c r="P21" s="4">
        <v>16100000</v>
      </c>
      <c r="Q21" s="4">
        <v>15700000</v>
      </c>
      <c r="R21" s="4">
        <v>15100000</v>
      </c>
      <c r="S21" s="4">
        <v>16700000</v>
      </c>
    </row>
    <row r="22" spans="1:30" ht="16" x14ac:dyDescent="0.2">
      <c r="A22" s="3" t="s">
        <v>33</v>
      </c>
      <c r="B22" s="4" t="s">
        <v>24</v>
      </c>
      <c r="C22" s="4" t="s">
        <v>24</v>
      </c>
      <c r="D22" s="4" t="s">
        <v>24</v>
      </c>
      <c r="E22" s="4" t="s">
        <v>24</v>
      </c>
      <c r="F22" s="4" t="s">
        <v>24</v>
      </c>
      <c r="G22" s="4" t="s">
        <v>24</v>
      </c>
      <c r="H22" s="4" t="s">
        <v>24</v>
      </c>
      <c r="I22" s="4">
        <v>1300000</v>
      </c>
      <c r="J22" s="4">
        <v>2300000</v>
      </c>
      <c r="K22" s="4">
        <v>1900000</v>
      </c>
      <c r="L22" s="4">
        <v>1100000</v>
      </c>
      <c r="M22" s="4">
        <v>600000</v>
      </c>
      <c r="N22" s="4">
        <v>3600000</v>
      </c>
      <c r="O22" s="5">
        <v>7000000</v>
      </c>
      <c r="P22" s="4">
        <v>800000</v>
      </c>
      <c r="Q22" s="4">
        <v>1400000</v>
      </c>
      <c r="R22" s="4">
        <v>2000000</v>
      </c>
      <c r="S22" s="4">
        <v>2800000</v>
      </c>
    </row>
    <row r="23" spans="1:30" ht="16" x14ac:dyDescent="0.2">
      <c r="A23" s="3" t="s">
        <v>34</v>
      </c>
      <c r="B23" s="4">
        <v>1822000</v>
      </c>
      <c r="C23" s="4">
        <v>669000</v>
      </c>
      <c r="D23" s="4">
        <v>1546000</v>
      </c>
      <c r="E23" s="4">
        <v>2158000</v>
      </c>
      <c r="F23" s="4">
        <v>4104000</v>
      </c>
      <c r="G23" s="4">
        <v>-4139000</v>
      </c>
      <c r="H23" s="4">
        <v>-14151000</v>
      </c>
      <c r="I23" s="4">
        <v>82900000</v>
      </c>
      <c r="J23" s="4">
        <v>22400000</v>
      </c>
      <c r="K23" s="4">
        <v>50300000</v>
      </c>
      <c r="L23" s="4">
        <v>10500000</v>
      </c>
      <c r="M23" s="4">
        <v>18600000</v>
      </c>
      <c r="N23" s="4">
        <v>484700000</v>
      </c>
      <c r="O23" s="5">
        <v>-19900000</v>
      </c>
      <c r="P23" s="4">
        <v>-5100000</v>
      </c>
      <c r="Q23" s="4">
        <v>2400000</v>
      </c>
      <c r="R23" s="4">
        <v>-7000000</v>
      </c>
      <c r="S23" s="4">
        <v>-10200000</v>
      </c>
    </row>
    <row r="24" spans="1:30" ht="16" x14ac:dyDescent="0.2">
      <c r="A24" s="3" t="s">
        <v>35</v>
      </c>
      <c r="B24" s="4">
        <v>164623000</v>
      </c>
      <c r="C24" s="4">
        <v>240084000</v>
      </c>
      <c r="D24" s="4">
        <v>242551000</v>
      </c>
      <c r="E24" s="4">
        <v>283656000</v>
      </c>
      <c r="F24" s="4">
        <v>309697000</v>
      </c>
      <c r="G24" s="4">
        <v>324024000</v>
      </c>
      <c r="H24" s="4">
        <v>306604000</v>
      </c>
      <c r="I24" s="4">
        <v>334400000</v>
      </c>
      <c r="J24" s="4">
        <v>571200000</v>
      </c>
      <c r="K24" s="4">
        <v>501400000</v>
      </c>
      <c r="L24" s="4">
        <v>660400000</v>
      </c>
      <c r="M24" s="4">
        <v>756100000</v>
      </c>
      <c r="N24" s="4">
        <v>432900000</v>
      </c>
      <c r="O24" s="5">
        <v>954800000</v>
      </c>
      <c r="P24" s="4">
        <v>229000000</v>
      </c>
      <c r="Q24" s="4">
        <v>235800000</v>
      </c>
      <c r="R24" s="4">
        <v>248200000</v>
      </c>
      <c r="S24" s="4">
        <v>241800000</v>
      </c>
    </row>
    <row r="25" spans="1:30" ht="16" x14ac:dyDescent="0.2">
      <c r="A25" s="3" t="s">
        <v>36</v>
      </c>
      <c r="B25" s="4">
        <v>65227000</v>
      </c>
      <c r="C25" s="4">
        <v>100678000</v>
      </c>
      <c r="D25" s="4">
        <v>85156000</v>
      </c>
      <c r="E25" s="4">
        <v>107657000</v>
      </c>
      <c r="F25" s="4">
        <v>119983000</v>
      </c>
      <c r="G25" s="4">
        <v>119001000</v>
      </c>
      <c r="H25" s="4">
        <v>120884000</v>
      </c>
      <c r="I25" s="4">
        <v>-66200000</v>
      </c>
      <c r="J25" s="4">
        <v>146000000</v>
      </c>
      <c r="K25" s="4">
        <v>130600000</v>
      </c>
      <c r="L25" s="4">
        <v>192200000</v>
      </c>
      <c r="M25" s="4">
        <v>227100000</v>
      </c>
      <c r="N25" s="4">
        <v>197900000</v>
      </c>
      <c r="O25" s="5">
        <v>303700000</v>
      </c>
      <c r="P25" s="4">
        <v>78800000</v>
      </c>
      <c r="Q25" s="4">
        <v>76100000</v>
      </c>
      <c r="R25" s="4">
        <v>74800000</v>
      </c>
      <c r="S25" s="4">
        <v>74000000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99396000</v>
      </c>
      <c r="C27" s="4">
        <v>139406000</v>
      </c>
      <c r="D27" s="4">
        <v>157395000</v>
      </c>
      <c r="E27" s="4">
        <v>175999000</v>
      </c>
      <c r="F27" s="4">
        <v>189714000</v>
      </c>
      <c r="G27" s="4">
        <v>205023000</v>
      </c>
      <c r="H27" s="4">
        <v>185720000</v>
      </c>
      <c r="I27" s="4">
        <v>400600000</v>
      </c>
      <c r="J27" s="4">
        <v>425200000</v>
      </c>
      <c r="K27" s="4">
        <v>370800000</v>
      </c>
      <c r="L27" s="4">
        <v>468200000</v>
      </c>
      <c r="M27" s="4">
        <v>529000000</v>
      </c>
      <c r="N27" s="4">
        <v>235000000</v>
      </c>
      <c r="O27" s="5">
        <v>651100000</v>
      </c>
      <c r="P27" s="4">
        <v>150200000</v>
      </c>
      <c r="Q27" s="4">
        <v>159700000</v>
      </c>
      <c r="R27" s="4">
        <v>173400000</v>
      </c>
      <c r="S27" s="4">
        <v>167800000</v>
      </c>
    </row>
    <row r="28" spans="1:30" ht="16" x14ac:dyDescent="0.2">
      <c r="A28" s="3" t="s">
        <v>39</v>
      </c>
      <c r="B28" s="4" t="s">
        <v>24</v>
      </c>
      <c r="C28" s="4" t="s">
        <v>24</v>
      </c>
      <c r="D28" s="4" t="s">
        <v>24</v>
      </c>
      <c r="E28" s="4" t="s">
        <v>24</v>
      </c>
      <c r="F28" s="4" t="s">
        <v>24</v>
      </c>
      <c r="G28" s="4" t="s">
        <v>24</v>
      </c>
      <c r="H28" s="4">
        <v>-2200000</v>
      </c>
      <c r="I28" s="4">
        <v>-2200000</v>
      </c>
      <c r="J28" s="4">
        <v>-2600000</v>
      </c>
      <c r="K28" s="4">
        <v>-8200000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v>-2200000</v>
      </c>
      <c r="I30" s="4">
        <v>-2200000</v>
      </c>
      <c r="J30" s="4">
        <v>-2600000</v>
      </c>
      <c r="K30" s="4">
        <v>-8200000</v>
      </c>
      <c r="L30" s="4" t="s">
        <v>24</v>
      </c>
      <c r="M30" s="4" t="s">
        <v>24</v>
      </c>
      <c r="N30" s="4" t="s">
        <v>24</v>
      </c>
      <c r="O30" s="5" t="s">
        <v>24</v>
      </c>
      <c r="P30" s="4" t="s">
        <v>24</v>
      </c>
      <c r="Q30" s="4" t="s">
        <v>24</v>
      </c>
      <c r="R30" s="4" t="s">
        <v>24</v>
      </c>
      <c r="S30" s="4" t="s">
        <v>24</v>
      </c>
    </row>
    <row r="31" spans="1:30" ht="16" x14ac:dyDescent="0.2">
      <c r="A31" s="3" t="s">
        <v>42</v>
      </c>
      <c r="B31" s="4">
        <v>99396000</v>
      </c>
      <c r="C31" s="4">
        <v>139406000</v>
      </c>
      <c r="D31" s="4">
        <v>157395000</v>
      </c>
      <c r="E31" s="4">
        <v>175999000</v>
      </c>
      <c r="F31" s="4">
        <v>189714000</v>
      </c>
      <c r="G31" s="4">
        <v>205023000</v>
      </c>
      <c r="H31" s="4">
        <v>187920000</v>
      </c>
      <c r="I31" s="4">
        <v>402800000</v>
      </c>
      <c r="J31" s="4">
        <v>427800000</v>
      </c>
      <c r="K31" s="4">
        <v>379000000</v>
      </c>
      <c r="L31" s="4">
        <v>468200000</v>
      </c>
      <c r="M31" s="4">
        <v>529000000</v>
      </c>
      <c r="N31" s="4">
        <v>235000000</v>
      </c>
      <c r="O31" s="5">
        <v>651100000</v>
      </c>
      <c r="P31" s="4">
        <v>150200000</v>
      </c>
      <c r="Q31" s="4">
        <v>159700000</v>
      </c>
      <c r="R31" s="4">
        <v>173400000</v>
      </c>
      <c r="S31" s="4">
        <v>167800000</v>
      </c>
    </row>
    <row r="32" spans="1:30" ht="16" x14ac:dyDescent="0.2">
      <c r="A32" s="3" t="s">
        <v>43</v>
      </c>
      <c r="B32" s="4" t="s">
        <v>24</v>
      </c>
      <c r="C32" s="4" t="s">
        <v>24</v>
      </c>
      <c r="D32" s="4" t="s">
        <v>24</v>
      </c>
      <c r="E32" s="4" t="s">
        <v>24</v>
      </c>
      <c r="F32" s="4" t="s">
        <v>24</v>
      </c>
      <c r="G32" s="4" t="s">
        <v>24</v>
      </c>
      <c r="H32" s="4">
        <v>1100000</v>
      </c>
      <c r="I32" s="4">
        <v>1100000</v>
      </c>
      <c r="J32" s="4">
        <v>1300000</v>
      </c>
      <c r="K32" s="4">
        <v>4100000</v>
      </c>
      <c r="L32" s="4" t="s">
        <v>24</v>
      </c>
      <c r="M32" s="4" t="s">
        <v>24</v>
      </c>
      <c r="N32" s="4" t="s">
        <v>24</v>
      </c>
      <c r="O32" s="5" t="s">
        <v>24</v>
      </c>
      <c r="P32" s="4" t="s">
        <v>24</v>
      </c>
      <c r="Q32" s="4" t="s">
        <v>24</v>
      </c>
      <c r="R32" s="4" t="s">
        <v>24</v>
      </c>
      <c r="S32" s="4" t="s">
        <v>24</v>
      </c>
    </row>
    <row r="33" spans="1:30" ht="16" x14ac:dyDescent="0.2">
      <c r="A33" s="32" t="s">
        <v>44</v>
      </c>
      <c r="B33" s="30">
        <v>99396000</v>
      </c>
      <c r="C33" s="30">
        <v>139406000</v>
      </c>
      <c r="D33" s="30">
        <v>157395000</v>
      </c>
      <c r="E33" s="30">
        <v>175999000</v>
      </c>
      <c r="F33" s="30">
        <v>189714000</v>
      </c>
      <c r="G33" s="30">
        <v>205023000</v>
      </c>
      <c r="H33" s="30">
        <v>186820000</v>
      </c>
      <c r="I33" s="30">
        <v>401700000</v>
      </c>
      <c r="J33" s="30">
        <v>426500000</v>
      </c>
      <c r="K33" s="30">
        <v>374900000</v>
      </c>
      <c r="L33" s="30">
        <v>468200000</v>
      </c>
      <c r="M33" s="30">
        <v>529000000</v>
      </c>
      <c r="N33" s="30">
        <v>235000000</v>
      </c>
      <c r="O33" s="31">
        <v>651100000</v>
      </c>
      <c r="P33" s="30">
        <v>150200000</v>
      </c>
      <c r="Q33" s="30">
        <v>159700000</v>
      </c>
      <c r="R33" s="30">
        <v>173400000</v>
      </c>
      <c r="S33" s="30">
        <v>167800000</v>
      </c>
    </row>
    <row r="34" spans="1:30" ht="16" x14ac:dyDescent="0.2">
      <c r="A34" s="25" t="s">
        <v>60</v>
      </c>
      <c r="B34" s="33">
        <v>22.74</v>
      </c>
      <c r="C34" s="33">
        <v>27.43</v>
      </c>
      <c r="D34" s="33">
        <v>30.72</v>
      </c>
      <c r="E34" s="33">
        <v>30.77</v>
      </c>
      <c r="F34" s="33">
        <v>30.74</v>
      </c>
      <c r="G34" s="33">
        <v>32.31</v>
      </c>
      <c r="H34" s="33">
        <v>28.96</v>
      </c>
      <c r="I34" s="33">
        <v>18.02</v>
      </c>
      <c r="J34" s="33">
        <v>15.4</v>
      </c>
      <c r="K34" s="33">
        <v>15.02</v>
      </c>
      <c r="L34" s="33">
        <v>13.66</v>
      </c>
      <c r="M34" s="33">
        <v>15.14</v>
      </c>
      <c r="N34" s="33">
        <v>5.94</v>
      </c>
      <c r="O34" s="34">
        <v>16.72</v>
      </c>
      <c r="P34" s="33">
        <v>15.12</v>
      </c>
      <c r="Q34" s="33">
        <v>15.9</v>
      </c>
      <c r="R34" s="33">
        <v>17.55</v>
      </c>
      <c r="S34" s="33">
        <v>18.48</v>
      </c>
    </row>
    <row r="35" spans="1:30" ht="19" x14ac:dyDescent="0.25">
      <c r="A35" s="16" t="s">
        <v>195</v>
      </c>
      <c r="B35" s="17"/>
      <c r="C35" s="18">
        <f>(C33/B33)-1</f>
        <v>0.40253128898547219</v>
      </c>
      <c r="D35" s="18">
        <f>(D33/C33)-1</f>
        <v>0.12904035694302962</v>
      </c>
      <c r="E35" s="18">
        <f>(E33/D33)-1</f>
        <v>0.11819943454366411</v>
      </c>
      <c r="F35" s="18">
        <f t="shared" ref="F35:N35" si="4">(F33/E33)-1</f>
        <v>7.7926579128290596E-2</v>
      </c>
      <c r="G35" s="18">
        <f t="shared" si="4"/>
        <v>8.0695151649324837E-2</v>
      </c>
      <c r="H35" s="18">
        <f t="shared" si="4"/>
        <v>-8.8785160689288545E-2</v>
      </c>
      <c r="I35" s="18">
        <f t="shared" si="4"/>
        <v>1.1501980516004711</v>
      </c>
      <c r="J35" s="18">
        <f t="shared" si="4"/>
        <v>6.173761513567344E-2</v>
      </c>
      <c r="K35" s="18">
        <f t="shared" si="4"/>
        <v>-0.12098475967174682</v>
      </c>
      <c r="L35" s="18">
        <f t="shared" si="4"/>
        <v>0.24886636436383025</v>
      </c>
      <c r="M35" s="18">
        <f t="shared" si="4"/>
        <v>0.12985903460059811</v>
      </c>
      <c r="N35" s="18">
        <f t="shared" si="4"/>
        <v>-0.55576559546313797</v>
      </c>
      <c r="O35" s="18">
        <f>(O33/N33)-1</f>
        <v>1.7706382978723405</v>
      </c>
      <c r="P35" s="18"/>
      <c r="Q35" s="18">
        <f>(Q33/P33)-1</f>
        <v>6.3249001331557864E-2</v>
      </c>
      <c r="R35" s="18">
        <f>(R33/Q33)-1</f>
        <v>8.578584846587356E-2</v>
      </c>
      <c r="S35" s="18">
        <f>(S33/R33)-1</f>
        <v>-3.2295271049596286E-2</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t="e">
        <f t="shared" si="5"/>
        <v>#VALUE!</v>
      </c>
      <c r="H36" s="20" t="e">
        <f t="shared" si="5"/>
        <v>#VALUE!</v>
      </c>
      <c r="I36" s="20" t="e">
        <f t="shared" si="5"/>
        <v>#VALUE!</v>
      </c>
      <c r="J36" s="20">
        <f t="shared" si="5"/>
        <v>0.10594313795889058</v>
      </c>
      <c r="K36" s="20">
        <f t="shared" si="5"/>
        <v>0.10124809846494261</v>
      </c>
      <c r="L36" s="20">
        <f t="shared" si="5"/>
        <v>0.11324681423296122</v>
      </c>
      <c r="M36" s="20">
        <f t="shared" si="5"/>
        <v>0.11542244286249531</v>
      </c>
      <c r="N36" s="20">
        <f t="shared" si="5"/>
        <v>0.13637896788217216</v>
      </c>
      <c r="O36" s="20">
        <f t="shared" si="5"/>
        <v>0.13793823038397329</v>
      </c>
      <c r="P36" s="20">
        <f t="shared" si="5"/>
        <v>3.2092449151177975E-2</v>
      </c>
      <c r="Q36" s="20">
        <f t="shared" si="5"/>
        <v>3.5486077277667429E-2</v>
      </c>
      <c r="R36" s="20">
        <f t="shared" si="5"/>
        <v>3.5265892533560148E-2</v>
      </c>
      <c r="S36" s="20">
        <f t="shared" si="5"/>
        <v>3.4154145798553144E-2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99396000</v>
      </c>
      <c r="C39" s="4">
        <v>139406000</v>
      </c>
      <c r="D39" s="4">
        <v>157395000</v>
      </c>
      <c r="E39" s="4">
        <v>175999000</v>
      </c>
      <c r="F39" s="4">
        <v>189714000</v>
      </c>
      <c r="G39" s="4">
        <v>205023000</v>
      </c>
      <c r="H39" s="4">
        <v>186820000</v>
      </c>
      <c r="I39" s="4">
        <v>401700000</v>
      </c>
      <c r="J39" s="4">
        <v>426500000</v>
      </c>
      <c r="K39" s="4">
        <v>374900000</v>
      </c>
      <c r="L39" s="4">
        <v>468200000</v>
      </c>
      <c r="M39" s="4">
        <v>529000000</v>
      </c>
      <c r="N39" s="4">
        <v>235000000</v>
      </c>
      <c r="O39" s="5">
        <v>651100000</v>
      </c>
      <c r="P39" s="4">
        <v>150200000</v>
      </c>
      <c r="Q39" s="4">
        <v>159700000</v>
      </c>
      <c r="R39" s="4">
        <v>173400000</v>
      </c>
      <c r="S39" s="4">
        <v>167800000</v>
      </c>
    </row>
    <row r="40" spans="1:30" ht="16" x14ac:dyDescent="0.2">
      <c r="A40" s="3" t="s">
        <v>48</v>
      </c>
      <c r="B40" s="4">
        <v>95754000</v>
      </c>
      <c r="C40" s="4">
        <v>89994000</v>
      </c>
      <c r="D40" s="4">
        <v>87460000</v>
      </c>
      <c r="E40" s="4">
        <v>87331000</v>
      </c>
      <c r="F40" s="4">
        <v>85406000</v>
      </c>
      <c r="G40" s="4">
        <v>83100000</v>
      </c>
      <c r="H40" s="4">
        <v>81400000</v>
      </c>
      <c r="I40" s="4">
        <v>107200000</v>
      </c>
      <c r="J40" s="4">
        <v>111800000</v>
      </c>
      <c r="K40" s="4">
        <v>111400000</v>
      </c>
      <c r="L40" s="4">
        <v>109100000</v>
      </c>
      <c r="M40" s="4">
        <v>107000000</v>
      </c>
      <c r="N40" s="4">
        <v>106300000</v>
      </c>
      <c r="O40" s="5">
        <v>105950000</v>
      </c>
      <c r="P40" s="4">
        <v>106200000</v>
      </c>
      <c r="Q40" s="4">
        <v>106000000</v>
      </c>
      <c r="R40" s="4">
        <v>105900000</v>
      </c>
      <c r="S40" s="4">
        <v>105700000</v>
      </c>
    </row>
    <row r="41" spans="1:30" ht="16" x14ac:dyDescent="0.2">
      <c r="A41" s="3" t="s">
        <v>49</v>
      </c>
      <c r="B41" s="6">
        <v>1.04</v>
      </c>
      <c r="C41" s="6">
        <v>1.55</v>
      </c>
      <c r="D41" s="6">
        <v>1.8</v>
      </c>
      <c r="E41" s="6">
        <v>2.02</v>
      </c>
      <c r="F41" s="6">
        <v>2.2200000000000002</v>
      </c>
      <c r="G41" s="6">
        <v>2.4700000000000002</v>
      </c>
      <c r="H41" s="6">
        <v>2.2999999999999998</v>
      </c>
      <c r="I41" s="6">
        <v>3.75</v>
      </c>
      <c r="J41" s="6">
        <v>3.81</v>
      </c>
      <c r="K41" s="6">
        <v>3.37</v>
      </c>
      <c r="L41" s="6">
        <v>4.29</v>
      </c>
      <c r="M41" s="6">
        <v>4.9400000000000004</v>
      </c>
      <c r="N41" s="6">
        <v>2.21</v>
      </c>
      <c r="O41" s="7">
        <v>6.15</v>
      </c>
      <c r="P41" s="6">
        <v>1.41</v>
      </c>
      <c r="Q41" s="6">
        <v>1.51</v>
      </c>
      <c r="R41" s="6">
        <v>1.64</v>
      </c>
      <c r="S41" s="6">
        <v>1.59</v>
      </c>
    </row>
    <row r="42" spans="1:30" ht="16" x14ac:dyDescent="0.2">
      <c r="A42" s="3" t="s">
        <v>50</v>
      </c>
      <c r="B42" s="6">
        <v>1.04</v>
      </c>
      <c r="C42" s="6">
        <v>1.55</v>
      </c>
      <c r="D42" s="6">
        <v>1.8</v>
      </c>
      <c r="E42" s="6">
        <v>2.02</v>
      </c>
      <c r="F42" s="6">
        <v>2.2200000000000002</v>
      </c>
      <c r="G42" s="6">
        <v>2.4700000000000002</v>
      </c>
      <c r="H42" s="6">
        <v>2.2799999999999998</v>
      </c>
      <c r="I42" s="6">
        <v>3.74</v>
      </c>
      <c r="J42" s="6">
        <v>3.8</v>
      </c>
      <c r="K42" s="6">
        <v>3.33</v>
      </c>
      <c r="L42" s="6">
        <v>4.29</v>
      </c>
      <c r="M42" s="6">
        <v>4.9400000000000004</v>
      </c>
      <c r="N42" s="6">
        <v>2.21</v>
      </c>
      <c r="O42" s="7">
        <v>6.15</v>
      </c>
      <c r="P42" s="6">
        <v>1.41</v>
      </c>
      <c r="Q42" s="6">
        <v>1.51</v>
      </c>
      <c r="R42" s="6">
        <v>1.64</v>
      </c>
      <c r="S42" s="6">
        <v>1.59</v>
      </c>
    </row>
    <row r="43" spans="1:30" ht="16" x14ac:dyDescent="0.2">
      <c r="A43" s="3" t="s">
        <v>51</v>
      </c>
      <c r="B43" s="4">
        <v>95754000</v>
      </c>
      <c r="C43" s="4">
        <v>89994000</v>
      </c>
      <c r="D43" s="4">
        <v>87460000</v>
      </c>
      <c r="E43" s="4">
        <v>87331000</v>
      </c>
      <c r="F43" s="4">
        <v>85406000</v>
      </c>
      <c r="G43" s="4">
        <v>83100000</v>
      </c>
      <c r="H43" s="4">
        <v>81400000</v>
      </c>
      <c r="I43" s="4">
        <v>107500000</v>
      </c>
      <c r="J43" s="4">
        <v>112200000</v>
      </c>
      <c r="K43" s="4">
        <v>111800000</v>
      </c>
      <c r="L43" s="4">
        <v>109300000</v>
      </c>
      <c r="M43" s="4">
        <v>107200000</v>
      </c>
      <c r="N43" s="4">
        <v>106700000</v>
      </c>
      <c r="O43" s="5">
        <v>106425000</v>
      </c>
      <c r="P43" s="4">
        <v>106400000</v>
      </c>
      <c r="Q43" s="4">
        <v>107000000</v>
      </c>
      <c r="R43" s="4">
        <v>106200000</v>
      </c>
      <c r="S43" s="4">
        <v>106100000</v>
      </c>
    </row>
    <row r="44" spans="1:30" ht="16" x14ac:dyDescent="0.2">
      <c r="A44" s="3" t="s">
        <v>52</v>
      </c>
      <c r="B44" s="6">
        <v>1.04</v>
      </c>
      <c r="C44" s="6">
        <v>1.55</v>
      </c>
      <c r="D44" s="6">
        <v>1.8</v>
      </c>
      <c r="E44" s="6">
        <v>2.02</v>
      </c>
      <c r="F44" s="6">
        <v>2.2200000000000002</v>
      </c>
      <c r="G44" s="6">
        <v>2.4700000000000002</v>
      </c>
      <c r="H44" s="6">
        <v>2.2999999999999998</v>
      </c>
      <c r="I44" s="6">
        <v>3.74</v>
      </c>
      <c r="J44" s="6">
        <v>3.8</v>
      </c>
      <c r="K44" s="6">
        <v>3.35</v>
      </c>
      <c r="L44" s="6">
        <v>4.28</v>
      </c>
      <c r="M44" s="6">
        <v>4.93</v>
      </c>
      <c r="N44" s="6">
        <v>2.2000000000000002</v>
      </c>
      <c r="O44" s="7">
        <v>6.12</v>
      </c>
      <c r="P44" s="6">
        <v>1.41</v>
      </c>
      <c r="Q44" s="6">
        <v>1.49</v>
      </c>
      <c r="R44" s="6">
        <v>1.63</v>
      </c>
      <c r="S44" s="6">
        <v>1.58</v>
      </c>
    </row>
    <row r="45" spans="1:30" ht="16" x14ac:dyDescent="0.2">
      <c r="A45" s="3" t="s">
        <v>53</v>
      </c>
      <c r="B45" s="6">
        <v>1.04</v>
      </c>
      <c r="C45" s="6">
        <v>1.55</v>
      </c>
      <c r="D45" s="6">
        <v>1.8</v>
      </c>
      <c r="E45" s="6">
        <v>2.02</v>
      </c>
      <c r="F45" s="6">
        <v>2.2200000000000002</v>
      </c>
      <c r="G45" s="6">
        <v>2.4700000000000002</v>
      </c>
      <c r="H45" s="6">
        <v>2.2799999999999998</v>
      </c>
      <c r="I45" s="6">
        <v>3.73</v>
      </c>
      <c r="J45" s="6">
        <v>3.79</v>
      </c>
      <c r="K45" s="6">
        <v>3.32</v>
      </c>
      <c r="L45" s="6">
        <v>4.28</v>
      </c>
      <c r="M45" s="6">
        <v>4.93</v>
      </c>
      <c r="N45" s="6">
        <v>2.2000000000000002</v>
      </c>
      <c r="O45" s="7">
        <v>6.12</v>
      </c>
      <c r="P45" s="6">
        <v>1.41</v>
      </c>
      <c r="Q45" s="6">
        <v>1.49</v>
      </c>
      <c r="R45" s="6">
        <v>1.63</v>
      </c>
      <c r="S45" s="6">
        <v>1.58</v>
      </c>
    </row>
    <row r="46" spans="1:30" ht="16" x14ac:dyDescent="0.2">
      <c r="A46" s="3" t="s">
        <v>54</v>
      </c>
      <c r="B46" s="4">
        <v>197301000</v>
      </c>
      <c r="C46" s="4">
        <v>275816000</v>
      </c>
      <c r="D46" s="4">
        <v>275670000</v>
      </c>
      <c r="E46" s="4">
        <v>320416000</v>
      </c>
      <c r="F46" s="4">
        <v>353801000</v>
      </c>
      <c r="G46" s="4">
        <v>366283000</v>
      </c>
      <c r="H46" s="4">
        <v>342655000</v>
      </c>
      <c r="I46" s="4">
        <v>649500000</v>
      </c>
      <c r="J46" s="4">
        <v>833500000</v>
      </c>
      <c r="K46" s="4">
        <v>762300000</v>
      </c>
      <c r="L46" s="4">
        <v>865900000</v>
      </c>
      <c r="M46" s="4">
        <v>988900000</v>
      </c>
      <c r="N46" s="4">
        <v>1137200000</v>
      </c>
      <c r="O46" s="5">
        <v>1158400000</v>
      </c>
      <c r="P46" s="4">
        <v>280200000</v>
      </c>
      <c r="Q46" s="4">
        <v>297200000</v>
      </c>
      <c r="R46" s="4">
        <v>295700000</v>
      </c>
      <c r="S46" s="4">
        <v>285300000</v>
      </c>
    </row>
    <row r="47" spans="1:30" ht="16" x14ac:dyDescent="0.2">
      <c r="A47" s="3" t="s">
        <v>55</v>
      </c>
      <c r="B47" s="6">
        <v>45.14</v>
      </c>
      <c r="C47" s="6">
        <v>54.28</v>
      </c>
      <c r="D47" s="6">
        <v>53.81</v>
      </c>
      <c r="E47" s="6">
        <v>56.01</v>
      </c>
      <c r="F47" s="6">
        <v>57.32</v>
      </c>
      <c r="G47" s="6">
        <v>57.72</v>
      </c>
      <c r="H47" s="6">
        <v>53.12</v>
      </c>
      <c r="I47" s="6">
        <v>29.14</v>
      </c>
      <c r="J47" s="6">
        <v>30.1</v>
      </c>
      <c r="K47" s="6">
        <v>30.54</v>
      </c>
      <c r="L47" s="6">
        <v>25.27</v>
      </c>
      <c r="M47" s="6">
        <v>28.3</v>
      </c>
      <c r="N47" s="6">
        <v>28.73</v>
      </c>
      <c r="O47" s="7">
        <v>29.75</v>
      </c>
      <c r="P47" s="6">
        <v>28.96</v>
      </c>
      <c r="Q47" s="6">
        <v>28.73</v>
      </c>
      <c r="R47" s="6">
        <v>28.96</v>
      </c>
      <c r="S47" s="6">
        <v>29.75</v>
      </c>
    </row>
    <row r="48" spans="1:30" ht="16" x14ac:dyDescent="0.2">
      <c r="A48" s="3" t="s">
        <v>56</v>
      </c>
      <c r="B48" s="4">
        <v>167341000</v>
      </c>
      <c r="C48" s="4">
        <v>241632000</v>
      </c>
      <c r="D48" s="4">
        <v>244097000</v>
      </c>
      <c r="E48" s="4">
        <v>285814000</v>
      </c>
      <c r="F48" s="4">
        <v>313801000</v>
      </c>
      <c r="G48" s="4">
        <v>319928000</v>
      </c>
      <c r="H48" s="4">
        <v>298200000</v>
      </c>
      <c r="I48" s="4">
        <v>457300000</v>
      </c>
      <c r="J48" s="4">
        <v>629500000</v>
      </c>
      <c r="K48" s="4">
        <v>585700000</v>
      </c>
      <c r="L48" s="4">
        <v>707400000</v>
      </c>
      <c r="M48" s="4">
        <v>821500000</v>
      </c>
      <c r="N48" s="4">
        <v>970400000</v>
      </c>
      <c r="O48" s="5">
        <v>991500000</v>
      </c>
      <c r="P48" s="4">
        <v>239200000</v>
      </c>
      <c r="Q48" s="4">
        <v>252500000</v>
      </c>
      <c r="R48" s="4">
        <v>254300000</v>
      </c>
      <c r="S48" s="4">
        <v>245500000</v>
      </c>
    </row>
    <row r="49" spans="1:19" ht="16" x14ac:dyDescent="0.2">
      <c r="A49" s="3" t="s">
        <v>57</v>
      </c>
      <c r="B49" s="4">
        <v>167341000</v>
      </c>
      <c r="C49" s="4">
        <v>241632000</v>
      </c>
      <c r="D49" s="4">
        <v>244097000</v>
      </c>
      <c r="E49" s="4">
        <v>285814000</v>
      </c>
      <c r="F49" s="4">
        <v>313801000</v>
      </c>
      <c r="G49" s="4">
        <v>319928000</v>
      </c>
      <c r="H49" s="4">
        <v>298200000</v>
      </c>
      <c r="I49" s="4">
        <v>457300000</v>
      </c>
      <c r="J49" s="4">
        <v>629500000</v>
      </c>
      <c r="K49" s="4">
        <v>585700000</v>
      </c>
      <c r="L49" s="4">
        <v>707400000</v>
      </c>
      <c r="M49" s="4">
        <v>821500000</v>
      </c>
      <c r="N49" s="4">
        <v>970400000</v>
      </c>
      <c r="O49" s="5">
        <v>991500000</v>
      </c>
      <c r="P49" s="4">
        <v>239200000</v>
      </c>
      <c r="Q49" s="4">
        <v>252500000</v>
      </c>
      <c r="R49" s="4">
        <v>254300000</v>
      </c>
      <c r="S49" s="4">
        <v>245500000</v>
      </c>
    </row>
    <row r="50" spans="1:19" ht="16" x14ac:dyDescent="0.2">
      <c r="A50" s="3" t="s">
        <v>61</v>
      </c>
      <c r="B50" s="4">
        <v>752330</v>
      </c>
      <c r="C50" s="4">
        <v>852591</v>
      </c>
      <c r="D50" s="4">
        <v>846840</v>
      </c>
      <c r="E50" s="4">
        <v>880077</v>
      </c>
      <c r="F50" s="4">
        <v>1186971</v>
      </c>
      <c r="G50" s="4">
        <v>1125080</v>
      </c>
      <c r="H50" s="4">
        <v>1166557</v>
      </c>
      <c r="I50" s="4">
        <v>2507424</v>
      </c>
      <c r="J50" s="4">
        <v>3288361</v>
      </c>
      <c r="K50" s="4">
        <v>3032928</v>
      </c>
      <c r="L50" s="4">
        <v>3393168</v>
      </c>
      <c r="M50" s="4">
        <v>2922074</v>
      </c>
      <c r="N50" s="4">
        <v>2565457</v>
      </c>
      <c r="O50" s="5">
        <v>2523785</v>
      </c>
      <c r="P50" s="4">
        <v>830686</v>
      </c>
      <c r="Q50" s="4">
        <v>651134</v>
      </c>
      <c r="R50" s="4">
        <v>640441</v>
      </c>
      <c r="S50" s="4">
        <v>588334</v>
      </c>
    </row>
    <row r="51" spans="1:19" ht="16" x14ac:dyDescent="0.2">
      <c r="A51" s="3" t="s">
        <v>62</v>
      </c>
      <c r="B51" s="6">
        <v>1.39</v>
      </c>
      <c r="C51" s="6">
        <v>0.45</v>
      </c>
      <c r="D51" s="6">
        <v>1.3</v>
      </c>
      <c r="E51" s="6">
        <v>0.67</v>
      </c>
      <c r="F51" s="6">
        <v>1.3</v>
      </c>
      <c r="G51" s="6">
        <v>0.88</v>
      </c>
      <c r="H51" s="6">
        <v>0.96</v>
      </c>
      <c r="I51" s="6">
        <v>1.1000000000000001</v>
      </c>
      <c r="J51" s="6">
        <v>1.17</v>
      </c>
      <c r="K51" s="6">
        <v>1.35</v>
      </c>
      <c r="L51" s="6">
        <v>1.56</v>
      </c>
      <c r="M51" s="6">
        <v>1.81</v>
      </c>
      <c r="N51" s="6">
        <v>1.97</v>
      </c>
      <c r="O51" s="7">
        <v>2.0099999999999998</v>
      </c>
      <c r="P51" s="6">
        <v>0.5</v>
      </c>
      <c r="Q51" s="6">
        <v>0.5</v>
      </c>
      <c r="R51" s="6">
        <v>0.5</v>
      </c>
      <c r="S51" s="6">
        <v>0.5</v>
      </c>
    </row>
    <row r="52" spans="1:19" ht="16" x14ac:dyDescent="0.2">
      <c r="A52" s="3" t="s">
        <v>63</v>
      </c>
      <c r="B52" s="4">
        <v>29960000</v>
      </c>
      <c r="C52" s="4">
        <v>34184000</v>
      </c>
      <c r="D52" s="4">
        <v>31573000</v>
      </c>
      <c r="E52" s="4">
        <v>34602000</v>
      </c>
      <c r="F52" s="4">
        <v>40000000</v>
      </c>
      <c r="G52" s="4">
        <v>46355000</v>
      </c>
      <c r="H52" s="4">
        <v>44455000</v>
      </c>
      <c r="I52" s="4">
        <v>192200000</v>
      </c>
      <c r="J52" s="4">
        <v>204000000</v>
      </c>
      <c r="K52" s="4">
        <v>176600000</v>
      </c>
      <c r="L52" s="4">
        <v>158500000</v>
      </c>
      <c r="M52" s="4">
        <v>167400000</v>
      </c>
      <c r="N52" s="4">
        <v>166800000</v>
      </c>
      <c r="O52" s="5">
        <v>166900000</v>
      </c>
      <c r="P52" s="4">
        <v>41000000</v>
      </c>
      <c r="Q52" s="4">
        <v>44700000</v>
      </c>
      <c r="R52" s="4">
        <v>41400000</v>
      </c>
      <c r="S52" s="4">
        <v>39800000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109934000</v>
      </c>
      <c r="C55" s="4">
        <v>189682000</v>
      </c>
      <c r="D55" s="4">
        <v>202909000</v>
      </c>
      <c r="E55" s="4">
        <v>308861000</v>
      </c>
      <c r="F55" s="4">
        <v>244107000</v>
      </c>
      <c r="G55" s="4">
        <v>204118000</v>
      </c>
      <c r="H55" s="4">
        <v>239089000</v>
      </c>
      <c r="I55" s="4">
        <v>436700000</v>
      </c>
      <c r="J55" s="4">
        <v>683700000</v>
      </c>
      <c r="K55" s="4">
        <v>607600000</v>
      </c>
      <c r="L55" s="4">
        <v>1566800000</v>
      </c>
      <c r="M55" s="4">
        <v>1531300000</v>
      </c>
      <c r="N55" s="4">
        <v>1556000000</v>
      </c>
      <c r="O55" s="5">
        <v>1744300000</v>
      </c>
      <c r="P55" s="4">
        <v>1897000000</v>
      </c>
      <c r="Q55" s="4">
        <v>1556000000</v>
      </c>
      <c r="R55" s="4">
        <v>2458100000</v>
      </c>
      <c r="S55" s="4">
        <v>1744300000</v>
      </c>
    </row>
    <row r="56" spans="1:19" ht="16" x14ac:dyDescent="0.2">
      <c r="A56" s="3" t="s">
        <v>65</v>
      </c>
      <c r="B56" s="4">
        <v>53789000</v>
      </c>
      <c r="C56" s="4">
        <v>134936000</v>
      </c>
      <c r="D56" s="4">
        <v>135597000</v>
      </c>
      <c r="E56" s="4">
        <v>221341000</v>
      </c>
      <c r="F56" s="4">
        <v>147927000</v>
      </c>
      <c r="G56" s="4">
        <v>102253000</v>
      </c>
      <c r="H56" s="4">
        <v>97298000</v>
      </c>
      <c r="I56" s="4">
        <v>190800000</v>
      </c>
      <c r="J56" s="4">
        <v>310800000</v>
      </c>
      <c r="K56" s="4">
        <v>300300000</v>
      </c>
      <c r="L56" s="4">
        <v>337800000</v>
      </c>
      <c r="M56" s="4">
        <v>379000000</v>
      </c>
      <c r="N56" s="4">
        <v>524400000</v>
      </c>
      <c r="O56" s="5">
        <v>517300000</v>
      </c>
      <c r="P56" s="4">
        <v>380700000</v>
      </c>
      <c r="Q56" s="4">
        <v>524400000</v>
      </c>
      <c r="R56" s="4">
        <v>515800000</v>
      </c>
      <c r="S56" s="4">
        <v>517300000</v>
      </c>
    </row>
    <row r="57" spans="1:19" ht="16" x14ac:dyDescent="0.2">
      <c r="A57" s="3" t="s">
        <v>66</v>
      </c>
      <c r="B57" s="4">
        <v>53789000</v>
      </c>
      <c r="C57" s="4">
        <v>134936000</v>
      </c>
      <c r="D57" s="4">
        <v>135597000</v>
      </c>
      <c r="E57" s="4">
        <v>221341000</v>
      </c>
      <c r="F57" s="4">
        <v>147927000</v>
      </c>
      <c r="G57" s="4">
        <v>102253000</v>
      </c>
      <c r="H57" s="4">
        <v>97298000</v>
      </c>
      <c r="I57" s="4">
        <v>143500000</v>
      </c>
      <c r="J57" s="4">
        <v>275100000</v>
      </c>
      <c r="K57" s="4">
        <v>229300000</v>
      </c>
      <c r="L57" s="4">
        <v>245400000</v>
      </c>
      <c r="M57" s="4">
        <v>341900000</v>
      </c>
      <c r="N57" s="4">
        <v>432700000</v>
      </c>
      <c r="O57" s="5">
        <v>413600000</v>
      </c>
      <c r="P57" s="4">
        <v>353300000</v>
      </c>
      <c r="Q57" s="4">
        <v>432700000</v>
      </c>
      <c r="R57" s="4">
        <v>435600000</v>
      </c>
      <c r="S57" s="4">
        <v>413600000</v>
      </c>
    </row>
    <row r="58" spans="1:19" ht="16" x14ac:dyDescent="0.2">
      <c r="A58" s="3" t="s">
        <v>67</v>
      </c>
      <c r="B58" s="4" t="s">
        <v>24</v>
      </c>
      <c r="C58" s="4" t="s">
        <v>24</v>
      </c>
      <c r="D58" s="4" t="s">
        <v>24</v>
      </c>
      <c r="E58" s="4" t="s">
        <v>24</v>
      </c>
      <c r="F58" s="4" t="s">
        <v>24</v>
      </c>
      <c r="G58" s="4" t="s">
        <v>24</v>
      </c>
      <c r="H58" s="4" t="s">
        <v>24</v>
      </c>
      <c r="I58" s="4">
        <v>47300000</v>
      </c>
      <c r="J58" s="4">
        <v>35700000</v>
      </c>
      <c r="K58" s="4">
        <v>71000000</v>
      </c>
      <c r="L58" s="4">
        <v>92400000</v>
      </c>
      <c r="M58" s="4">
        <v>37100000</v>
      </c>
      <c r="N58" s="4">
        <v>91700000</v>
      </c>
      <c r="O58" s="5">
        <v>103700000</v>
      </c>
      <c r="P58" s="4">
        <v>27400000</v>
      </c>
      <c r="Q58" s="4">
        <v>91700000</v>
      </c>
      <c r="R58" s="4">
        <v>80200000</v>
      </c>
      <c r="S58" s="4">
        <v>103700000</v>
      </c>
    </row>
    <row r="59" spans="1:19" ht="16" x14ac:dyDescent="0.2">
      <c r="A59" s="3" t="s">
        <v>68</v>
      </c>
      <c r="B59" s="4">
        <v>51098000</v>
      </c>
      <c r="C59" s="4">
        <v>49529000</v>
      </c>
      <c r="D59" s="4">
        <v>62599000</v>
      </c>
      <c r="E59" s="4">
        <v>80796000</v>
      </c>
      <c r="F59" s="4">
        <v>90586000</v>
      </c>
      <c r="G59" s="4">
        <v>96118000</v>
      </c>
      <c r="H59" s="4">
        <v>134339000</v>
      </c>
      <c r="I59" s="4">
        <v>234500000</v>
      </c>
      <c r="J59" s="4">
        <v>357700000</v>
      </c>
      <c r="K59" s="4">
        <v>291500000</v>
      </c>
      <c r="L59" s="4">
        <v>390400000</v>
      </c>
      <c r="M59" s="4">
        <v>369600000</v>
      </c>
      <c r="N59" s="4">
        <v>418100000</v>
      </c>
      <c r="O59" s="5">
        <v>401600000</v>
      </c>
      <c r="P59" s="4">
        <v>419700000</v>
      </c>
      <c r="Q59" s="4">
        <v>418100000</v>
      </c>
      <c r="R59" s="4">
        <v>397900000</v>
      </c>
      <c r="S59" s="4">
        <v>401600000</v>
      </c>
    </row>
    <row r="60" spans="1:19" ht="16" x14ac:dyDescent="0.2">
      <c r="A60" s="3" t="s">
        <v>69</v>
      </c>
      <c r="B60" s="4">
        <v>37746000</v>
      </c>
      <c r="C60" s="4">
        <v>37578000</v>
      </c>
      <c r="D60" s="4">
        <v>45666000</v>
      </c>
      <c r="E60" s="4">
        <v>49888000</v>
      </c>
      <c r="F60" s="4">
        <v>58386000</v>
      </c>
      <c r="G60" s="4">
        <v>62535000</v>
      </c>
      <c r="H60" s="4">
        <v>65462000</v>
      </c>
      <c r="I60" s="4">
        <v>217300000</v>
      </c>
      <c r="J60" s="4">
        <v>287300000</v>
      </c>
      <c r="K60" s="4">
        <v>234700000</v>
      </c>
      <c r="L60" s="4">
        <v>337300000</v>
      </c>
      <c r="M60" s="4">
        <v>326900000</v>
      </c>
      <c r="N60" s="4">
        <v>369800000</v>
      </c>
      <c r="O60" s="5">
        <v>363600000</v>
      </c>
      <c r="P60" s="4">
        <v>380200000</v>
      </c>
      <c r="Q60" s="4">
        <v>369800000</v>
      </c>
      <c r="R60" s="4">
        <v>393400000</v>
      </c>
      <c r="S60" s="4">
        <v>363600000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13352000</v>
      </c>
      <c r="C63" s="4">
        <v>11951000</v>
      </c>
      <c r="D63" s="4">
        <v>16933000</v>
      </c>
      <c r="E63" s="4">
        <v>30908000</v>
      </c>
      <c r="F63" s="4">
        <v>32200000</v>
      </c>
      <c r="G63" s="4">
        <v>33583000</v>
      </c>
      <c r="H63" s="4">
        <v>68877000</v>
      </c>
      <c r="I63" s="4">
        <v>17200000</v>
      </c>
      <c r="J63" s="4">
        <v>70400000</v>
      </c>
      <c r="K63" s="4">
        <v>56800000</v>
      </c>
      <c r="L63" s="4">
        <v>53100000</v>
      </c>
      <c r="M63" s="4">
        <v>42700000</v>
      </c>
      <c r="N63" s="4">
        <v>48300000</v>
      </c>
      <c r="O63" s="5">
        <v>38000000</v>
      </c>
      <c r="P63" s="4">
        <v>39500000</v>
      </c>
      <c r="Q63" s="4">
        <v>48300000</v>
      </c>
      <c r="R63" s="4">
        <v>4500000</v>
      </c>
      <c r="S63" s="4">
        <v>38000000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5047000</v>
      </c>
      <c r="C70" s="4">
        <v>5217000</v>
      </c>
      <c r="D70" s="4">
        <v>4713000</v>
      </c>
      <c r="E70" s="4">
        <v>6724000</v>
      </c>
      <c r="F70" s="4">
        <v>5594000</v>
      </c>
      <c r="G70" s="4">
        <v>5747000</v>
      </c>
      <c r="H70" s="4">
        <v>7452000</v>
      </c>
      <c r="I70" s="4">
        <v>11400000</v>
      </c>
      <c r="J70" s="4">
        <v>15200000</v>
      </c>
      <c r="K70" s="4">
        <v>15800000</v>
      </c>
      <c r="L70" s="4">
        <v>838600000</v>
      </c>
      <c r="M70" s="4">
        <v>782700000</v>
      </c>
      <c r="N70" s="4">
        <v>613500000</v>
      </c>
      <c r="O70" s="5">
        <v>825400000</v>
      </c>
      <c r="P70" s="4">
        <v>1096600000</v>
      </c>
      <c r="Q70" s="4">
        <v>613500000</v>
      </c>
      <c r="R70" s="4">
        <v>1544400000</v>
      </c>
      <c r="S70" s="4">
        <v>825400000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144178000</v>
      </c>
      <c r="C76" s="4">
        <v>138186000</v>
      </c>
      <c r="D76" s="4">
        <v>135949000</v>
      </c>
      <c r="E76" s="4">
        <v>132728000</v>
      </c>
      <c r="F76" s="4">
        <v>139794000</v>
      </c>
      <c r="G76" s="4">
        <v>180670000</v>
      </c>
      <c r="H76" s="4">
        <v>238076000</v>
      </c>
      <c r="I76" s="4">
        <v>4829000000</v>
      </c>
      <c r="J76" s="4">
        <v>4637300000</v>
      </c>
      <c r="K76" s="4">
        <v>4506300000</v>
      </c>
      <c r="L76" s="4">
        <v>4949700000</v>
      </c>
      <c r="M76" s="4">
        <v>5283200000</v>
      </c>
      <c r="N76" s="4">
        <v>5442900000</v>
      </c>
      <c r="O76" s="5">
        <v>5451600000</v>
      </c>
      <c r="P76" s="4">
        <v>5400400000</v>
      </c>
      <c r="Q76" s="4">
        <v>5442900000</v>
      </c>
      <c r="R76" s="4">
        <v>5445400000</v>
      </c>
      <c r="S76" s="4">
        <v>5451600000</v>
      </c>
    </row>
    <row r="77" spans="1:19" ht="16" x14ac:dyDescent="0.2">
      <c r="A77" s="3" t="s">
        <v>86</v>
      </c>
      <c r="B77" s="4">
        <v>86998000</v>
      </c>
      <c r="C77" s="4">
        <v>81712000</v>
      </c>
      <c r="D77" s="4">
        <v>78959000</v>
      </c>
      <c r="E77" s="4">
        <v>72208000</v>
      </c>
      <c r="F77" s="4">
        <v>71770000</v>
      </c>
      <c r="G77" s="4">
        <v>-90379000</v>
      </c>
      <c r="H77" s="4">
        <v>-99252000</v>
      </c>
      <c r="I77" s="4">
        <v>-70300000</v>
      </c>
      <c r="J77" s="4">
        <v>-95100000</v>
      </c>
      <c r="K77" s="4">
        <v>-18200000</v>
      </c>
      <c r="L77" s="4">
        <v>47100000</v>
      </c>
      <c r="M77" s="4">
        <v>-19800000</v>
      </c>
      <c r="N77" s="4">
        <v>-37400000</v>
      </c>
      <c r="O77" s="5">
        <v>-46400000</v>
      </c>
      <c r="P77" s="4">
        <v>222300000</v>
      </c>
      <c r="Q77" s="4">
        <v>-37400000</v>
      </c>
      <c r="R77" s="4">
        <v>-43400000</v>
      </c>
      <c r="S77" s="4">
        <v>-46400000</v>
      </c>
    </row>
    <row r="78" spans="1:19" ht="16" x14ac:dyDescent="0.2">
      <c r="A78" s="3" t="s">
        <v>87</v>
      </c>
      <c r="B78" s="4">
        <v>308271000</v>
      </c>
      <c r="C78" s="4">
        <v>320000000</v>
      </c>
      <c r="D78" s="4">
        <v>330600000</v>
      </c>
      <c r="E78" s="4">
        <v>341822000</v>
      </c>
      <c r="F78" s="4">
        <v>359656000</v>
      </c>
      <c r="G78" s="4">
        <v>65274000</v>
      </c>
      <c r="H78" s="4">
        <v>60849000</v>
      </c>
      <c r="I78" s="4">
        <v>78800000</v>
      </c>
      <c r="J78" s="4">
        <v>76600000</v>
      </c>
      <c r="K78" s="4">
        <v>100400000</v>
      </c>
      <c r="L78" s="4">
        <v>193600000</v>
      </c>
      <c r="M78" s="4">
        <v>217600000</v>
      </c>
      <c r="N78" s="4">
        <v>222200000</v>
      </c>
      <c r="O78" s="5">
        <v>223500000</v>
      </c>
      <c r="P78" s="4">
        <v>470800000</v>
      </c>
      <c r="Q78" s="4">
        <v>222200000</v>
      </c>
      <c r="R78" s="4">
        <v>224500000</v>
      </c>
      <c r="S78" s="4">
        <v>223500000</v>
      </c>
    </row>
    <row r="79" spans="1:19" ht="16" x14ac:dyDescent="0.2">
      <c r="A79" s="3" t="s">
        <v>88</v>
      </c>
      <c r="B79" s="4">
        <v>221273000</v>
      </c>
      <c r="C79" s="4">
        <v>238288000</v>
      </c>
      <c r="D79" s="4">
        <v>251641000</v>
      </c>
      <c r="E79" s="4">
        <v>269614000</v>
      </c>
      <c r="F79" s="4">
        <v>287886000</v>
      </c>
      <c r="G79" s="4">
        <v>155653000</v>
      </c>
      <c r="H79" s="4">
        <v>160101000</v>
      </c>
      <c r="I79" s="4">
        <v>149100000</v>
      </c>
      <c r="J79" s="4">
        <v>171700000</v>
      </c>
      <c r="K79" s="4">
        <v>118600000</v>
      </c>
      <c r="L79" s="4">
        <v>146500000</v>
      </c>
      <c r="M79" s="4">
        <v>237400000</v>
      </c>
      <c r="N79" s="4">
        <v>259600000</v>
      </c>
      <c r="O79" s="5">
        <v>269900000</v>
      </c>
      <c r="P79" s="4">
        <v>248500000</v>
      </c>
      <c r="Q79" s="4">
        <v>259600000</v>
      </c>
      <c r="R79" s="4">
        <v>267900000</v>
      </c>
      <c r="S79" s="4">
        <v>269900000</v>
      </c>
    </row>
    <row r="80" spans="1:19" ht="16" x14ac:dyDescent="0.2">
      <c r="A80" s="3" t="s">
        <v>89</v>
      </c>
      <c r="B80" s="4">
        <v>12615000</v>
      </c>
      <c r="C80" s="4">
        <v>14305000</v>
      </c>
      <c r="D80" s="4">
        <v>14270000</v>
      </c>
      <c r="E80" s="4">
        <v>14581000</v>
      </c>
      <c r="F80" s="4">
        <v>12351000</v>
      </c>
      <c r="G80" s="4">
        <v>48430000</v>
      </c>
      <c r="H80" s="4">
        <v>72923000</v>
      </c>
      <c r="I80" s="4">
        <v>82700000</v>
      </c>
      <c r="J80" s="4">
        <v>86200000</v>
      </c>
      <c r="K80" s="4">
        <v>61200000</v>
      </c>
      <c r="L80" s="4">
        <v>42700000</v>
      </c>
      <c r="M80" s="4">
        <v>245800000</v>
      </c>
      <c r="N80" s="4">
        <v>253200000</v>
      </c>
      <c r="O80" s="5">
        <v>294200000</v>
      </c>
      <c r="P80" s="4">
        <v>253600000</v>
      </c>
      <c r="Q80" s="4">
        <v>253200000</v>
      </c>
      <c r="R80" s="4">
        <v>269700000</v>
      </c>
      <c r="S80" s="4">
        <v>294200000</v>
      </c>
    </row>
    <row r="81" spans="1:19" ht="16" x14ac:dyDescent="0.2">
      <c r="A81" s="3" t="s">
        <v>90</v>
      </c>
      <c r="B81" s="4">
        <v>12615000</v>
      </c>
      <c r="C81" s="4">
        <v>14305000</v>
      </c>
      <c r="D81" s="4">
        <v>14270000</v>
      </c>
      <c r="E81" s="4">
        <v>14581000</v>
      </c>
      <c r="F81" s="4">
        <v>12351000</v>
      </c>
      <c r="G81" s="4">
        <v>48430000</v>
      </c>
      <c r="H81" s="4">
        <v>72923000</v>
      </c>
      <c r="I81" s="4">
        <v>82700000</v>
      </c>
      <c r="J81" s="4">
        <v>86200000</v>
      </c>
      <c r="K81" s="4">
        <v>61200000</v>
      </c>
      <c r="L81" s="4">
        <v>42700000</v>
      </c>
      <c r="M81" s="4">
        <v>245800000</v>
      </c>
      <c r="N81" s="4">
        <v>253200000</v>
      </c>
      <c r="O81" s="5">
        <v>294200000</v>
      </c>
      <c r="P81" s="4">
        <v>253600000</v>
      </c>
      <c r="Q81" s="4">
        <v>253200000</v>
      </c>
      <c r="R81" s="4">
        <v>269700000</v>
      </c>
      <c r="S81" s="4">
        <v>294200000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44565000</v>
      </c>
      <c r="C83" s="4">
        <v>42169000</v>
      </c>
      <c r="D83" s="4">
        <v>42720000</v>
      </c>
      <c r="E83" s="4">
        <v>45939000</v>
      </c>
      <c r="F83" s="4">
        <v>55673000</v>
      </c>
      <c r="G83" s="4">
        <v>222619000</v>
      </c>
      <c r="H83" s="4">
        <v>264405000</v>
      </c>
      <c r="I83" s="4">
        <v>4816600000</v>
      </c>
      <c r="J83" s="4">
        <v>4646200000</v>
      </c>
      <c r="K83" s="4">
        <v>4463300000</v>
      </c>
      <c r="L83" s="4">
        <v>4859900000</v>
      </c>
      <c r="M83" s="4">
        <v>5057200000</v>
      </c>
      <c r="N83" s="4">
        <v>5227100000</v>
      </c>
      <c r="O83" s="5">
        <v>5203800000</v>
      </c>
      <c r="P83" s="4">
        <v>4924500000</v>
      </c>
      <c r="Q83" s="4">
        <v>5227100000</v>
      </c>
      <c r="R83" s="4">
        <v>5219100000</v>
      </c>
      <c r="S83" s="4">
        <v>5203800000</v>
      </c>
    </row>
    <row r="84" spans="1:19" ht="16" x14ac:dyDescent="0.2">
      <c r="A84" s="3" t="s">
        <v>93</v>
      </c>
      <c r="B84" s="4">
        <v>44565000</v>
      </c>
      <c r="C84" s="4">
        <v>42169000</v>
      </c>
      <c r="D84" s="4">
        <v>42720000</v>
      </c>
      <c r="E84" s="4">
        <v>45939000</v>
      </c>
      <c r="F84" s="4">
        <v>55673000</v>
      </c>
      <c r="G84" s="4">
        <v>7655000</v>
      </c>
      <c r="H84" s="4">
        <v>35134000</v>
      </c>
      <c r="I84" s="4">
        <v>4610000000</v>
      </c>
      <c r="J84" s="4">
        <v>4411600000</v>
      </c>
      <c r="K84" s="4">
        <v>4272000000</v>
      </c>
      <c r="L84" s="4">
        <v>4624100000</v>
      </c>
      <c r="M84" s="4">
        <v>4694000000</v>
      </c>
      <c r="N84" s="4">
        <v>4785600000</v>
      </c>
      <c r="O84" s="5">
        <v>4752800000</v>
      </c>
      <c r="P84" s="4">
        <v>4819900000</v>
      </c>
      <c r="Q84" s="4">
        <v>4785600000</v>
      </c>
      <c r="R84" s="4">
        <v>4764900000</v>
      </c>
      <c r="S84" s="4">
        <v>4752800000</v>
      </c>
    </row>
    <row r="85" spans="1:19" ht="16" x14ac:dyDescent="0.2">
      <c r="A85" s="3" t="s">
        <v>94</v>
      </c>
      <c r="B85" s="4" t="s">
        <v>24</v>
      </c>
      <c r="C85" s="4" t="s">
        <v>24</v>
      </c>
      <c r="D85" s="4" t="s">
        <v>24</v>
      </c>
      <c r="E85" s="4" t="s">
        <v>24</v>
      </c>
      <c r="F85" s="4" t="s">
        <v>24</v>
      </c>
      <c r="G85" s="4">
        <v>7655000</v>
      </c>
      <c r="H85" s="4">
        <v>26468000</v>
      </c>
      <c r="I85" s="4">
        <v>2707400000</v>
      </c>
      <c r="J85" s="4">
        <v>2691400000</v>
      </c>
      <c r="K85" s="4">
        <v>2682100000</v>
      </c>
      <c r="L85" s="4">
        <v>2895100000</v>
      </c>
      <c r="M85" s="4">
        <v>3025400000</v>
      </c>
      <c r="N85" s="4">
        <v>3122800000</v>
      </c>
      <c r="O85" s="5">
        <v>3138400000</v>
      </c>
      <c r="P85" s="4">
        <v>3113900000</v>
      </c>
      <c r="Q85" s="4">
        <v>3122800000</v>
      </c>
      <c r="R85" s="4">
        <v>3128400000</v>
      </c>
      <c r="S85" s="4">
        <v>3138400000</v>
      </c>
    </row>
    <row r="86" spans="1:19" ht="16" x14ac:dyDescent="0.2">
      <c r="A86" s="3" t="s">
        <v>95</v>
      </c>
      <c r="B86" s="4">
        <v>44565000</v>
      </c>
      <c r="C86" s="4">
        <v>42169000</v>
      </c>
      <c r="D86" s="4">
        <v>42720000</v>
      </c>
      <c r="E86" s="4">
        <v>45939000</v>
      </c>
      <c r="F86" s="4">
        <v>55673000</v>
      </c>
      <c r="G86" s="4" t="s">
        <v>24</v>
      </c>
      <c r="H86" s="4">
        <v>8666000</v>
      </c>
      <c r="I86" s="4">
        <v>1902600000</v>
      </c>
      <c r="J86" s="4">
        <v>1720200000</v>
      </c>
      <c r="K86" s="4">
        <v>1589900000</v>
      </c>
      <c r="L86" s="4">
        <v>1729000000</v>
      </c>
      <c r="M86" s="4">
        <v>1668600000</v>
      </c>
      <c r="N86" s="4">
        <v>1662800000</v>
      </c>
      <c r="O86" s="5">
        <v>1614400000</v>
      </c>
      <c r="P86" s="4">
        <v>1706000000</v>
      </c>
      <c r="Q86" s="4">
        <v>1662800000</v>
      </c>
      <c r="R86" s="4">
        <v>1636500000</v>
      </c>
      <c r="S86" s="4">
        <v>1614400000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t="s">
        <v>24</v>
      </c>
      <c r="D89" s="4" t="s">
        <v>24</v>
      </c>
      <c r="E89" s="4" t="s">
        <v>24</v>
      </c>
      <c r="F89" s="4" t="s">
        <v>24</v>
      </c>
      <c r="G89" s="4">
        <v>214964000</v>
      </c>
      <c r="H89" s="4">
        <v>229271000</v>
      </c>
      <c r="I89" s="4">
        <v>206600000</v>
      </c>
      <c r="J89" s="4">
        <v>234600000</v>
      </c>
      <c r="K89" s="4">
        <v>191300000</v>
      </c>
      <c r="L89" s="4">
        <v>235800000</v>
      </c>
      <c r="M89" s="4">
        <v>363200000</v>
      </c>
      <c r="N89" s="4">
        <v>441500000</v>
      </c>
      <c r="O89" s="5">
        <v>451000000</v>
      </c>
      <c r="P89" s="4">
        <v>104600000</v>
      </c>
      <c r="Q89" s="4">
        <v>441500000</v>
      </c>
      <c r="R89" s="4">
        <v>454200000</v>
      </c>
      <c r="S89" s="4">
        <v>451000000</v>
      </c>
    </row>
    <row r="90" spans="1:19" ht="16" x14ac:dyDescent="0.2">
      <c r="A90" s="3" t="s">
        <v>99</v>
      </c>
      <c r="B90" s="4">
        <v>254112000</v>
      </c>
      <c r="C90" s="4">
        <v>327868000</v>
      </c>
      <c r="D90" s="4">
        <v>338858000</v>
      </c>
      <c r="E90" s="4">
        <v>441589000</v>
      </c>
      <c r="F90" s="4">
        <v>383901000</v>
      </c>
      <c r="G90" s="4">
        <v>384788000</v>
      </c>
      <c r="H90" s="4">
        <v>477165000</v>
      </c>
      <c r="I90" s="4">
        <v>5265700000</v>
      </c>
      <c r="J90" s="4">
        <v>5321000000</v>
      </c>
      <c r="K90" s="4">
        <v>5113900000</v>
      </c>
      <c r="L90" s="4">
        <v>6516500000</v>
      </c>
      <c r="M90" s="4">
        <v>6814500000</v>
      </c>
      <c r="N90" s="4">
        <v>6998900000</v>
      </c>
      <c r="O90" s="5">
        <v>7195900000</v>
      </c>
      <c r="P90" s="4">
        <v>7297400000</v>
      </c>
      <c r="Q90" s="4">
        <v>6998900000</v>
      </c>
      <c r="R90" s="4">
        <v>7903500000</v>
      </c>
      <c r="S90" s="4">
        <v>7195900000</v>
      </c>
    </row>
    <row r="91" spans="1:19" ht="16" x14ac:dyDescent="0.2">
      <c r="A91" s="3" t="s">
        <v>100</v>
      </c>
      <c r="B91" s="4">
        <v>48433000</v>
      </c>
      <c r="C91" s="4">
        <v>51836000</v>
      </c>
      <c r="D91" s="4">
        <v>50956000</v>
      </c>
      <c r="E91" s="4">
        <v>106231000</v>
      </c>
      <c r="F91" s="4">
        <v>69802000</v>
      </c>
      <c r="G91" s="4">
        <v>67878000</v>
      </c>
      <c r="H91" s="4">
        <v>82196000</v>
      </c>
      <c r="I91" s="4">
        <v>262000000</v>
      </c>
      <c r="J91" s="4">
        <v>283700000</v>
      </c>
      <c r="K91" s="4">
        <v>274900000</v>
      </c>
      <c r="L91" s="4">
        <v>407100000</v>
      </c>
      <c r="M91" s="4">
        <v>344400000</v>
      </c>
      <c r="N91" s="4">
        <v>570800000</v>
      </c>
      <c r="O91" s="5">
        <v>501200000</v>
      </c>
      <c r="P91" s="4">
        <v>282400000</v>
      </c>
      <c r="Q91" s="4">
        <v>570800000</v>
      </c>
      <c r="R91" s="4">
        <v>463000000</v>
      </c>
      <c r="S91" s="4">
        <v>501200000</v>
      </c>
    </row>
    <row r="92" spans="1:19" ht="16" x14ac:dyDescent="0.2">
      <c r="A92" s="3" t="s">
        <v>101</v>
      </c>
      <c r="B92" s="4">
        <v>40084000</v>
      </c>
      <c r="C92" s="4">
        <v>46071000</v>
      </c>
      <c r="D92" s="4">
        <v>45148000</v>
      </c>
      <c r="E92" s="4">
        <v>52958000</v>
      </c>
      <c r="F92" s="4">
        <v>58566000</v>
      </c>
      <c r="G92" s="4">
        <v>60104000</v>
      </c>
      <c r="H92" s="4">
        <v>74960000</v>
      </c>
      <c r="I92" s="4">
        <v>153800000</v>
      </c>
      <c r="J92" s="4">
        <v>198500000</v>
      </c>
      <c r="K92" s="4">
        <v>171900000</v>
      </c>
      <c r="L92" s="4">
        <v>250000000</v>
      </c>
      <c r="M92" s="4">
        <v>295400000</v>
      </c>
      <c r="N92" s="4">
        <v>420200000</v>
      </c>
      <c r="O92" s="5">
        <v>391400000</v>
      </c>
      <c r="P92" s="4">
        <v>21300000</v>
      </c>
      <c r="Q92" s="4">
        <v>420200000</v>
      </c>
      <c r="R92" s="4">
        <v>368200000</v>
      </c>
      <c r="S92" s="4">
        <v>391400000</v>
      </c>
    </row>
    <row r="93" spans="1:19" ht="16" x14ac:dyDescent="0.2">
      <c r="A93" s="3" t="s">
        <v>102</v>
      </c>
      <c r="B93" s="4" t="s">
        <v>24</v>
      </c>
      <c r="C93" s="4" t="s">
        <v>24</v>
      </c>
      <c r="D93" s="4" t="s">
        <v>24</v>
      </c>
      <c r="E93" s="4" t="s">
        <v>24</v>
      </c>
      <c r="F93" s="4">
        <v>1774000</v>
      </c>
      <c r="G93" s="4">
        <v>1633000</v>
      </c>
      <c r="H93" s="4">
        <v>18000</v>
      </c>
      <c r="I93" s="4">
        <v>2600000</v>
      </c>
      <c r="J93" s="4">
        <v>4100000</v>
      </c>
      <c r="K93" s="4">
        <v>4000000</v>
      </c>
      <c r="L93" s="4">
        <v>4200000</v>
      </c>
      <c r="M93" s="4">
        <v>8200000</v>
      </c>
      <c r="N93" s="4">
        <v>3500000</v>
      </c>
      <c r="O93" s="5" t="s">
        <v>24</v>
      </c>
      <c r="P93" s="4" t="s">
        <v>24</v>
      </c>
      <c r="Q93" s="4">
        <v>3500000</v>
      </c>
      <c r="R93" s="4">
        <v>19400000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8349000</v>
      </c>
      <c r="C95" s="4">
        <v>5765000</v>
      </c>
      <c r="D95" s="4">
        <v>5808000</v>
      </c>
      <c r="E95" s="4">
        <v>53273000</v>
      </c>
      <c r="F95" s="4">
        <v>9462000</v>
      </c>
      <c r="G95" s="4">
        <v>6141000</v>
      </c>
      <c r="H95" s="4">
        <v>7218000</v>
      </c>
      <c r="I95" s="4">
        <v>105600000</v>
      </c>
      <c r="J95" s="4">
        <v>81100000</v>
      </c>
      <c r="K95" s="4">
        <v>99000000</v>
      </c>
      <c r="L95" s="4">
        <v>152900000</v>
      </c>
      <c r="M95" s="4">
        <v>40800000</v>
      </c>
      <c r="N95" s="4">
        <v>147100000</v>
      </c>
      <c r="O95" s="5">
        <v>109800000</v>
      </c>
      <c r="P95" s="4">
        <v>261100000</v>
      </c>
      <c r="Q95" s="4">
        <v>147100000</v>
      </c>
      <c r="R95" s="4">
        <v>75400000</v>
      </c>
      <c r="S95" s="4">
        <v>109800000</v>
      </c>
    </row>
    <row r="96" spans="1:19" ht="16" x14ac:dyDescent="0.2">
      <c r="A96" s="3" t="s">
        <v>105</v>
      </c>
      <c r="B96" s="4" t="s">
        <v>24</v>
      </c>
      <c r="C96" s="4" t="s">
        <v>24</v>
      </c>
      <c r="D96" s="4" t="s">
        <v>24</v>
      </c>
      <c r="E96" s="4" t="s">
        <v>24</v>
      </c>
      <c r="F96" s="4" t="s">
        <v>24</v>
      </c>
      <c r="G96" s="4" t="s">
        <v>24</v>
      </c>
      <c r="H96" s="4" t="s">
        <v>24</v>
      </c>
      <c r="I96" s="4" t="s">
        <v>24</v>
      </c>
      <c r="J96" s="4">
        <v>299800000</v>
      </c>
      <c r="K96" s="4">
        <v>68700000</v>
      </c>
      <c r="L96" s="4">
        <v>68700000</v>
      </c>
      <c r="M96" s="4">
        <v>304700000</v>
      </c>
      <c r="N96" s="4">
        <v>304700000</v>
      </c>
      <c r="O96" s="5">
        <v>164900000</v>
      </c>
      <c r="P96" s="4">
        <v>304700000</v>
      </c>
      <c r="Q96" s="4">
        <v>304700000</v>
      </c>
      <c r="R96" s="4">
        <v>304800000</v>
      </c>
      <c r="S96" s="4">
        <v>164900000</v>
      </c>
    </row>
    <row r="97" spans="1:19" ht="16" x14ac:dyDescent="0.2">
      <c r="A97" s="3" t="s">
        <v>106</v>
      </c>
      <c r="B97" s="4" t="s">
        <v>24</v>
      </c>
      <c r="C97" s="4" t="s">
        <v>24</v>
      </c>
      <c r="D97" s="4" t="s">
        <v>24</v>
      </c>
      <c r="E97" s="4" t="s">
        <v>24</v>
      </c>
      <c r="F97" s="4" t="s">
        <v>24</v>
      </c>
      <c r="G97" s="4" t="s">
        <v>24</v>
      </c>
      <c r="H97" s="4" t="s">
        <v>24</v>
      </c>
      <c r="I97" s="4" t="s">
        <v>24</v>
      </c>
      <c r="J97" s="4">
        <v>299800000</v>
      </c>
      <c r="K97" s="4" t="s">
        <v>24</v>
      </c>
      <c r="L97" s="4">
        <v>68700000</v>
      </c>
      <c r="M97" s="4" t="s">
        <v>24</v>
      </c>
      <c r="N97" s="4">
        <v>304700000</v>
      </c>
      <c r="O97" s="5">
        <v>164900000</v>
      </c>
      <c r="P97" s="4" t="s">
        <v>24</v>
      </c>
      <c r="Q97" s="4">
        <v>304700000</v>
      </c>
      <c r="R97" s="4">
        <v>304800000</v>
      </c>
      <c r="S97" s="4">
        <v>164900000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v>16900000</v>
      </c>
      <c r="P98" s="4" t="s">
        <v>24</v>
      </c>
      <c r="Q98" s="4" t="s">
        <v>24</v>
      </c>
      <c r="R98" s="4">
        <v>18800000</v>
      </c>
      <c r="S98" s="4">
        <v>16900000</v>
      </c>
    </row>
    <row r="99" spans="1:19" ht="16" x14ac:dyDescent="0.2">
      <c r="A99" s="3" t="s">
        <v>108</v>
      </c>
      <c r="B99" s="4">
        <v>383000</v>
      </c>
      <c r="C99" s="4">
        <v>451000</v>
      </c>
      <c r="D99" s="4">
        <v>1194000</v>
      </c>
      <c r="E99" s="4">
        <v>1227000</v>
      </c>
      <c r="F99" s="4">
        <v>2089000</v>
      </c>
      <c r="G99" s="4">
        <v>6119000</v>
      </c>
      <c r="H99" s="4">
        <v>3207000</v>
      </c>
      <c r="I99" s="4">
        <v>72000000</v>
      </c>
      <c r="J99" s="4">
        <v>12400000</v>
      </c>
      <c r="K99" s="4">
        <v>6700000</v>
      </c>
      <c r="L99" s="4">
        <v>837500000</v>
      </c>
      <c r="M99" s="4">
        <v>824900000</v>
      </c>
      <c r="N99" s="4">
        <v>601700000</v>
      </c>
      <c r="O99" s="5">
        <v>802000000</v>
      </c>
      <c r="P99" s="4">
        <v>1262800000</v>
      </c>
      <c r="Q99" s="4">
        <v>601700000</v>
      </c>
      <c r="R99" s="4">
        <v>1535700000</v>
      </c>
      <c r="S99" s="4">
        <v>802000000</v>
      </c>
    </row>
    <row r="100" spans="1:19" ht="16" x14ac:dyDescent="0.2">
      <c r="A100" s="3" t="s">
        <v>109</v>
      </c>
      <c r="B100" s="4">
        <v>280000</v>
      </c>
      <c r="C100" s="4">
        <v>351000</v>
      </c>
      <c r="D100" s="4">
        <v>1084000</v>
      </c>
      <c r="E100" s="4">
        <v>1100000</v>
      </c>
      <c r="F100" s="4">
        <v>1988000</v>
      </c>
      <c r="G100" s="4">
        <v>4019000</v>
      </c>
      <c r="H100" s="4">
        <v>3107000</v>
      </c>
      <c r="I100" s="4">
        <v>15400000</v>
      </c>
      <c r="J100" s="4">
        <v>8500000</v>
      </c>
      <c r="K100" s="4">
        <v>4500000</v>
      </c>
      <c r="L100" s="4">
        <v>10200000</v>
      </c>
      <c r="M100" s="4">
        <v>15200000</v>
      </c>
      <c r="N100" s="4">
        <v>11700000</v>
      </c>
      <c r="O100" s="5">
        <v>14400000</v>
      </c>
      <c r="P100" s="4">
        <v>15600000</v>
      </c>
      <c r="Q100" s="4">
        <v>11700000</v>
      </c>
      <c r="R100" s="4">
        <v>21700000</v>
      </c>
      <c r="S100" s="4">
        <v>14400000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v>93500000</v>
      </c>
      <c r="P102" s="4" t="s">
        <v>24</v>
      </c>
      <c r="Q102" s="4" t="s">
        <v>24</v>
      </c>
      <c r="R102" s="4">
        <v>92200000</v>
      </c>
      <c r="S102" s="4">
        <v>93500000</v>
      </c>
    </row>
    <row r="103" spans="1:19" ht="16" x14ac:dyDescent="0.2">
      <c r="A103" s="3" t="s">
        <v>112</v>
      </c>
      <c r="B103" s="4">
        <v>103000</v>
      </c>
      <c r="C103" s="4">
        <v>100000</v>
      </c>
      <c r="D103" s="4">
        <v>110000</v>
      </c>
      <c r="E103" s="4">
        <v>127000</v>
      </c>
      <c r="F103" s="4">
        <v>101000</v>
      </c>
      <c r="G103" s="4">
        <v>2100000</v>
      </c>
      <c r="H103" s="4">
        <v>100000</v>
      </c>
      <c r="I103" s="4">
        <v>56600000</v>
      </c>
      <c r="J103" s="4">
        <v>3900000</v>
      </c>
      <c r="K103" s="4">
        <v>2200000</v>
      </c>
      <c r="L103" s="4">
        <v>827300000</v>
      </c>
      <c r="M103" s="4">
        <v>809700000</v>
      </c>
      <c r="N103" s="4">
        <v>590000000</v>
      </c>
      <c r="O103" s="5">
        <v>694100000</v>
      </c>
      <c r="P103" s="4">
        <v>1247200000</v>
      </c>
      <c r="Q103" s="4">
        <v>590000000</v>
      </c>
      <c r="R103" s="4">
        <v>1421800000</v>
      </c>
      <c r="S103" s="4">
        <v>694100000</v>
      </c>
    </row>
    <row r="104" spans="1:19" ht="16" x14ac:dyDescent="0.2">
      <c r="A104" s="3" t="s">
        <v>113</v>
      </c>
      <c r="B104" s="4">
        <v>48816000</v>
      </c>
      <c r="C104" s="4">
        <v>52287000</v>
      </c>
      <c r="D104" s="4">
        <v>52150000</v>
      </c>
      <c r="E104" s="4">
        <v>107458000</v>
      </c>
      <c r="F104" s="4">
        <v>71891000</v>
      </c>
      <c r="G104" s="4">
        <v>73997000</v>
      </c>
      <c r="H104" s="4">
        <v>85403000</v>
      </c>
      <c r="I104" s="4">
        <v>334000000</v>
      </c>
      <c r="J104" s="4">
        <v>595900000</v>
      </c>
      <c r="K104" s="4">
        <v>281600000</v>
      </c>
      <c r="L104" s="4">
        <v>1313300000</v>
      </c>
      <c r="M104" s="4">
        <v>1169300000</v>
      </c>
      <c r="N104" s="4">
        <v>1477200000</v>
      </c>
      <c r="O104" s="5">
        <v>1468100000</v>
      </c>
      <c r="P104" s="4">
        <v>1545200000</v>
      </c>
      <c r="Q104" s="4">
        <v>1477200000</v>
      </c>
      <c r="R104" s="4">
        <v>2303500000</v>
      </c>
      <c r="S104" s="4">
        <v>1468100000</v>
      </c>
    </row>
    <row r="105" spans="1:19" ht="16" x14ac:dyDescent="0.2">
      <c r="A105" s="3" t="s">
        <v>114</v>
      </c>
      <c r="B105" s="4" t="s">
        <v>24</v>
      </c>
      <c r="C105" s="4" t="s">
        <v>24</v>
      </c>
      <c r="D105" s="4" t="s">
        <v>24</v>
      </c>
      <c r="E105" s="4" t="s">
        <v>24</v>
      </c>
      <c r="F105" s="4" t="s">
        <v>24</v>
      </c>
      <c r="G105" s="4" t="s">
        <v>24</v>
      </c>
      <c r="H105" s="4" t="s">
        <v>24</v>
      </c>
      <c r="I105" s="4">
        <v>1237900000</v>
      </c>
      <c r="J105" s="4">
        <v>915600000</v>
      </c>
      <c r="K105" s="4">
        <v>914300000</v>
      </c>
      <c r="L105" s="4">
        <v>1267300000</v>
      </c>
      <c r="M105" s="4">
        <v>1428500000</v>
      </c>
      <c r="N105" s="4">
        <v>1566600000</v>
      </c>
      <c r="O105" s="5">
        <v>1561700000</v>
      </c>
      <c r="P105" s="4">
        <v>1991600000</v>
      </c>
      <c r="Q105" s="4">
        <v>1566600000</v>
      </c>
      <c r="R105" s="4">
        <v>1564700000</v>
      </c>
      <c r="S105" s="4">
        <v>1561700000</v>
      </c>
    </row>
    <row r="106" spans="1:19" ht="16" x14ac:dyDescent="0.2">
      <c r="A106" s="3" t="s">
        <v>115</v>
      </c>
      <c r="B106" s="4" t="s">
        <v>24</v>
      </c>
      <c r="C106" s="4" t="s">
        <v>24</v>
      </c>
      <c r="D106" s="4" t="s">
        <v>24</v>
      </c>
      <c r="E106" s="4" t="s">
        <v>24</v>
      </c>
      <c r="F106" s="4" t="s">
        <v>24</v>
      </c>
      <c r="G106" s="4" t="s">
        <v>24</v>
      </c>
      <c r="H106" s="4" t="s">
        <v>24</v>
      </c>
      <c r="I106" s="4">
        <v>1237900000</v>
      </c>
      <c r="J106" s="4">
        <v>915600000</v>
      </c>
      <c r="K106" s="4">
        <v>867600000</v>
      </c>
      <c r="L106" s="4">
        <v>1135200000</v>
      </c>
      <c r="M106" s="4">
        <v>1299300000</v>
      </c>
      <c r="N106" s="4">
        <v>1437300000</v>
      </c>
      <c r="O106" s="5">
        <v>1438200000</v>
      </c>
      <c r="P106" s="4">
        <v>1859800000</v>
      </c>
      <c r="Q106" s="4">
        <v>1437300000</v>
      </c>
      <c r="R106" s="4">
        <v>1437800000</v>
      </c>
      <c r="S106" s="4">
        <v>1438200000</v>
      </c>
    </row>
    <row r="107" spans="1:19" ht="16" x14ac:dyDescent="0.2">
      <c r="A107" s="3" t="s">
        <v>116</v>
      </c>
      <c r="B107" s="4" t="s">
        <v>24</v>
      </c>
      <c r="C107" s="4" t="s">
        <v>24</v>
      </c>
      <c r="D107" s="4" t="s">
        <v>24</v>
      </c>
      <c r="E107" s="4" t="s">
        <v>24</v>
      </c>
      <c r="F107" s="4" t="s">
        <v>24</v>
      </c>
      <c r="G107" s="4" t="s">
        <v>24</v>
      </c>
      <c r="H107" s="4" t="s">
        <v>24</v>
      </c>
      <c r="I107" s="4" t="s">
        <v>24</v>
      </c>
      <c r="J107" s="4" t="s">
        <v>24</v>
      </c>
      <c r="K107" s="4">
        <v>46700000</v>
      </c>
      <c r="L107" s="4">
        <v>132100000</v>
      </c>
      <c r="M107" s="4">
        <v>129200000</v>
      </c>
      <c r="N107" s="4">
        <v>129300000</v>
      </c>
      <c r="O107" s="5">
        <v>123500000</v>
      </c>
      <c r="P107" s="4">
        <v>131800000</v>
      </c>
      <c r="Q107" s="4">
        <v>129300000</v>
      </c>
      <c r="R107" s="4">
        <v>126900000</v>
      </c>
      <c r="S107" s="4">
        <v>123500000</v>
      </c>
    </row>
    <row r="108" spans="1:19" ht="16" x14ac:dyDescent="0.2">
      <c r="A108" s="3" t="s">
        <v>117</v>
      </c>
      <c r="B108" s="4">
        <v>29422000</v>
      </c>
      <c r="C108" s="4">
        <v>39311000</v>
      </c>
      <c r="D108" s="4">
        <v>47586000</v>
      </c>
      <c r="E108" s="4">
        <v>49614000</v>
      </c>
      <c r="F108" s="4">
        <v>61943000</v>
      </c>
      <c r="G108" s="4">
        <v>51146000</v>
      </c>
      <c r="H108" s="4">
        <v>73816000</v>
      </c>
      <c r="I108" s="4">
        <v>583200000</v>
      </c>
      <c r="J108" s="4">
        <v>568500000</v>
      </c>
      <c r="K108" s="4">
        <v>562400000</v>
      </c>
      <c r="L108" s="4">
        <v>587000000</v>
      </c>
      <c r="M108" s="4">
        <v>611900000</v>
      </c>
      <c r="N108" s="4">
        <v>489800000</v>
      </c>
      <c r="O108" s="5">
        <v>501700000</v>
      </c>
      <c r="P108" s="4">
        <v>466800000</v>
      </c>
      <c r="Q108" s="4">
        <v>489800000</v>
      </c>
      <c r="R108" s="4">
        <v>496600000</v>
      </c>
      <c r="S108" s="4">
        <v>501700000</v>
      </c>
    </row>
    <row r="109" spans="1:19" ht="16" x14ac:dyDescent="0.2">
      <c r="A109" s="3" t="s">
        <v>118</v>
      </c>
      <c r="B109" s="4">
        <v>20482000</v>
      </c>
      <c r="C109" s="4">
        <v>21439000</v>
      </c>
      <c r="D109" s="4">
        <v>20989000</v>
      </c>
      <c r="E109" s="4">
        <v>13745000</v>
      </c>
      <c r="F109" s="4">
        <v>13677000</v>
      </c>
      <c r="G109" s="4">
        <v>5309000</v>
      </c>
      <c r="H109" s="4" t="s">
        <v>24</v>
      </c>
      <c r="I109" s="4">
        <v>488200000</v>
      </c>
      <c r="J109" s="4">
        <v>436800000</v>
      </c>
      <c r="K109" s="4">
        <v>399700000</v>
      </c>
      <c r="L109" s="4">
        <v>377600000</v>
      </c>
      <c r="M109" s="4">
        <v>372700000</v>
      </c>
      <c r="N109" s="4">
        <v>222900000</v>
      </c>
      <c r="O109" s="5">
        <v>206100000</v>
      </c>
      <c r="P109" s="4">
        <v>239100000</v>
      </c>
      <c r="Q109" s="4">
        <v>222900000</v>
      </c>
      <c r="R109" s="4">
        <v>211400000</v>
      </c>
      <c r="S109" s="4">
        <v>206100000</v>
      </c>
    </row>
    <row r="110" spans="1:19" ht="16" x14ac:dyDescent="0.2">
      <c r="A110" s="3" t="s">
        <v>119</v>
      </c>
      <c r="B110" s="4">
        <v>1782000</v>
      </c>
      <c r="C110" s="4">
        <v>1781000</v>
      </c>
      <c r="D110" s="4">
        <v>1794000</v>
      </c>
      <c r="E110" s="4">
        <v>2110000</v>
      </c>
      <c r="F110" s="4">
        <v>1612000</v>
      </c>
      <c r="G110" s="4">
        <v>1896000</v>
      </c>
      <c r="H110" s="4">
        <v>1843000</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7158000</v>
      </c>
      <c r="C114" s="4">
        <v>16091000</v>
      </c>
      <c r="D114" s="4">
        <v>24803000</v>
      </c>
      <c r="E114" s="4">
        <v>33759000</v>
      </c>
      <c r="F114" s="4">
        <v>46654000</v>
      </c>
      <c r="G114" s="4">
        <v>43941000</v>
      </c>
      <c r="H114" s="4">
        <v>71973000</v>
      </c>
      <c r="I114" s="4">
        <v>95000000</v>
      </c>
      <c r="J114" s="4">
        <v>131700000</v>
      </c>
      <c r="K114" s="4">
        <v>162700000</v>
      </c>
      <c r="L114" s="4">
        <v>209400000</v>
      </c>
      <c r="M114" s="4">
        <v>239200000</v>
      </c>
      <c r="N114" s="4">
        <v>266900000</v>
      </c>
      <c r="O114" s="5">
        <v>295600000</v>
      </c>
      <c r="P114" s="4">
        <v>227700000</v>
      </c>
      <c r="Q114" s="4">
        <v>266900000</v>
      </c>
      <c r="R114" s="4">
        <v>285200000</v>
      </c>
      <c r="S114" s="4">
        <v>295600000</v>
      </c>
    </row>
    <row r="115" spans="1:19" ht="16" x14ac:dyDescent="0.2">
      <c r="A115" s="3" t="s">
        <v>121</v>
      </c>
      <c r="B115" s="4">
        <v>29422000</v>
      </c>
      <c r="C115" s="4">
        <v>39311000</v>
      </c>
      <c r="D115" s="4">
        <v>47586000</v>
      </c>
      <c r="E115" s="4">
        <v>49614000</v>
      </c>
      <c r="F115" s="4">
        <v>61943000</v>
      </c>
      <c r="G115" s="4">
        <v>51146000</v>
      </c>
      <c r="H115" s="4">
        <v>73816000</v>
      </c>
      <c r="I115" s="4">
        <v>1821100000</v>
      </c>
      <c r="J115" s="4">
        <v>1484100000</v>
      </c>
      <c r="K115" s="4">
        <v>1476700000</v>
      </c>
      <c r="L115" s="4">
        <v>1854300000</v>
      </c>
      <c r="M115" s="4">
        <v>2040400000</v>
      </c>
      <c r="N115" s="4">
        <v>2056400000</v>
      </c>
      <c r="O115" s="5">
        <v>2063400000</v>
      </c>
      <c r="P115" s="4">
        <v>2458400000</v>
      </c>
      <c r="Q115" s="4">
        <v>2056400000</v>
      </c>
      <c r="R115" s="4">
        <v>2061300000</v>
      </c>
      <c r="S115" s="4">
        <v>2063400000</v>
      </c>
    </row>
    <row r="116" spans="1:19" ht="16" x14ac:dyDescent="0.2">
      <c r="A116" s="3" t="s">
        <v>122</v>
      </c>
      <c r="B116" s="4">
        <v>78238000</v>
      </c>
      <c r="C116" s="4">
        <v>91598000</v>
      </c>
      <c r="D116" s="4">
        <v>99736000</v>
      </c>
      <c r="E116" s="4">
        <v>157072000</v>
      </c>
      <c r="F116" s="4">
        <v>133834000</v>
      </c>
      <c r="G116" s="4">
        <v>125143000</v>
      </c>
      <c r="H116" s="4">
        <v>159219000</v>
      </c>
      <c r="I116" s="4">
        <v>2155100000</v>
      </c>
      <c r="J116" s="4">
        <v>2080000000</v>
      </c>
      <c r="K116" s="4">
        <v>1758300000</v>
      </c>
      <c r="L116" s="4">
        <v>3167600000</v>
      </c>
      <c r="M116" s="4">
        <v>3209700000</v>
      </c>
      <c r="N116" s="4">
        <v>3533600000</v>
      </c>
      <c r="O116" s="5">
        <v>3531500000</v>
      </c>
      <c r="P116" s="4">
        <v>4003600000</v>
      </c>
      <c r="Q116" s="4">
        <v>3533600000</v>
      </c>
      <c r="R116" s="4">
        <v>4364800000</v>
      </c>
      <c r="S116" s="4">
        <v>3531500000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43759000</v>
      </c>
      <c r="C118" s="4">
        <v>56377000</v>
      </c>
      <c r="D118" s="4">
        <v>68725000</v>
      </c>
      <c r="E118" s="4">
        <v>91904000</v>
      </c>
      <c r="F118" s="4">
        <v>111038000</v>
      </c>
      <c r="G118" s="4">
        <v>124504000</v>
      </c>
      <c r="H118" s="4">
        <v>140178000</v>
      </c>
      <c r="I118" s="4">
        <v>2624900000</v>
      </c>
      <c r="J118" s="4">
        <v>2661400000</v>
      </c>
      <c r="K118" s="4">
        <v>2692500000</v>
      </c>
      <c r="L118" s="4">
        <v>2714500000</v>
      </c>
      <c r="M118" s="4">
        <v>1510500000</v>
      </c>
      <c r="N118" s="4">
        <v>1456200000</v>
      </c>
      <c r="O118" s="5">
        <v>1483100000</v>
      </c>
      <c r="P118" s="4">
        <v>1534000000</v>
      </c>
      <c r="Q118" s="4">
        <v>1456200000</v>
      </c>
      <c r="R118" s="4">
        <v>1473400000</v>
      </c>
      <c r="S118" s="4">
        <v>1483100000</v>
      </c>
    </row>
    <row r="119" spans="1:19" ht="16" x14ac:dyDescent="0.2">
      <c r="A119" s="3" t="s">
        <v>125</v>
      </c>
      <c r="B119" s="4">
        <v>901000</v>
      </c>
      <c r="C119" s="4">
        <v>908000</v>
      </c>
      <c r="D119" s="4">
        <v>913000</v>
      </c>
      <c r="E119" s="4">
        <v>919000</v>
      </c>
      <c r="F119" s="4">
        <v>926000</v>
      </c>
      <c r="G119" s="4">
        <v>927000</v>
      </c>
      <c r="H119" s="4">
        <v>929000</v>
      </c>
      <c r="I119" s="4">
        <v>1200000</v>
      </c>
      <c r="J119" s="4">
        <v>1200000</v>
      </c>
      <c r="K119" s="4">
        <v>1200000</v>
      </c>
      <c r="L119" s="4">
        <v>1200000</v>
      </c>
      <c r="M119" s="4">
        <v>1100000</v>
      </c>
      <c r="N119" s="4">
        <v>1100000</v>
      </c>
      <c r="O119" s="5">
        <v>1100000</v>
      </c>
      <c r="P119" s="4">
        <v>1100000</v>
      </c>
      <c r="Q119" s="4">
        <v>1100000</v>
      </c>
      <c r="R119" s="4">
        <v>1100000</v>
      </c>
      <c r="S119" s="4">
        <v>1100000</v>
      </c>
    </row>
    <row r="120" spans="1:19" ht="16" x14ac:dyDescent="0.2">
      <c r="A120" s="3" t="s">
        <v>126</v>
      </c>
      <c r="B120" s="4">
        <v>42858000</v>
      </c>
      <c r="C120" s="4">
        <v>55469000</v>
      </c>
      <c r="D120" s="4">
        <v>67812000</v>
      </c>
      <c r="E120" s="4">
        <v>90985000</v>
      </c>
      <c r="F120" s="4">
        <v>110112000</v>
      </c>
      <c r="G120" s="4">
        <v>123577000</v>
      </c>
      <c r="H120" s="4">
        <v>139249000</v>
      </c>
      <c r="I120" s="4">
        <v>2623700000</v>
      </c>
      <c r="J120" s="4">
        <v>2660200000</v>
      </c>
      <c r="K120" s="4">
        <v>2691300000</v>
      </c>
      <c r="L120" s="4">
        <v>2713300000</v>
      </c>
      <c r="M120" s="4">
        <v>1509400000</v>
      </c>
      <c r="N120" s="4">
        <v>1455100000</v>
      </c>
      <c r="O120" s="5">
        <v>1482000000</v>
      </c>
      <c r="P120" s="4">
        <v>1532900000</v>
      </c>
      <c r="Q120" s="4">
        <v>1455100000</v>
      </c>
      <c r="R120" s="4">
        <v>1472300000</v>
      </c>
      <c r="S120" s="4">
        <v>1482000000</v>
      </c>
    </row>
    <row r="121" spans="1:19" ht="16" x14ac:dyDescent="0.2">
      <c r="A121" s="3" t="s">
        <v>127</v>
      </c>
      <c r="B121" s="4" t="s">
        <v>24</v>
      </c>
      <c r="C121" s="4">
        <v>51329000</v>
      </c>
      <c r="D121" s="4">
        <v>104201000</v>
      </c>
      <c r="E121" s="4">
        <v>155627000</v>
      </c>
      <c r="F121" s="4">
        <v>332287000</v>
      </c>
      <c r="G121" s="4">
        <v>467632000</v>
      </c>
      <c r="H121" s="4">
        <v>532249000</v>
      </c>
      <c r="I121" s="4">
        <v>558300000</v>
      </c>
      <c r="J121" s="4">
        <v>720100000</v>
      </c>
      <c r="K121" s="4">
        <v>887100000</v>
      </c>
      <c r="L121" s="4">
        <v>1250400000</v>
      </c>
      <c r="M121" s="4">
        <v>106800000</v>
      </c>
      <c r="N121" s="4">
        <v>131000000</v>
      </c>
      <c r="O121" s="5">
        <v>222100000</v>
      </c>
      <c r="P121" s="4">
        <v>201200000</v>
      </c>
      <c r="Q121" s="4">
        <v>131000000</v>
      </c>
      <c r="R121" s="4">
        <v>213700000</v>
      </c>
      <c r="S121" s="4">
        <v>222100000</v>
      </c>
    </row>
    <row r="122" spans="1:19" ht="16" x14ac:dyDescent="0.2">
      <c r="A122" s="3" t="s">
        <v>128</v>
      </c>
      <c r="B122" s="4">
        <v>133087000</v>
      </c>
      <c r="C122" s="4">
        <v>232121000</v>
      </c>
      <c r="D122" s="4">
        <v>275491000</v>
      </c>
      <c r="E122" s="4">
        <v>349290000</v>
      </c>
      <c r="F122" s="4">
        <v>472005000</v>
      </c>
      <c r="G122" s="4">
        <v>603597000</v>
      </c>
      <c r="H122" s="4">
        <v>710779000</v>
      </c>
      <c r="I122" s="4">
        <v>993300000</v>
      </c>
      <c r="J122" s="4">
        <v>1288200000</v>
      </c>
      <c r="K122" s="4">
        <v>1512600000</v>
      </c>
      <c r="L122" s="4">
        <v>1810200000</v>
      </c>
      <c r="M122" s="4">
        <v>2145500000</v>
      </c>
      <c r="N122" s="4">
        <v>2171100000</v>
      </c>
      <c r="O122" s="5">
        <v>2405800000</v>
      </c>
      <c r="P122" s="4">
        <v>2064800000</v>
      </c>
      <c r="Q122" s="4">
        <v>2171100000</v>
      </c>
      <c r="R122" s="4">
        <v>2291200000</v>
      </c>
      <c r="S122" s="4">
        <v>2405800000</v>
      </c>
    </row>
    <row r="123" spans="1:19" ht="16" x14ac:dyDescent="0.2">
      <c r="A123" s="3" t="s">
        <v>129</v>
      </c>
      <c r="B123" s="4">
        <v>-972000</v>
      </c>
      <c r="C123" s="4">
        <v>-899000</v>
      </c>
      <c r="D123" s="4">
        <v>-893000</v>
      </c>
      <c r="E123" s="4">
        <v>-1050000</v>
      </c>
      <c r="F123" s="4">
        <v>-689000</v>
      </c>
      <c r="G123" s="4">
        <v>-824000</v>
      </c>
      <c r="H123" s="4">
        <v>-762000</v>
      </c>
      <c r="I123" s="4">
        <v>50700000</v>
      </c>
      <c r="J123" s="4">
        <v>11500000</v>
      </c>
      <c r="K123" s="4">
        <v>37600000</v>
      </c>
      <c r="L123" s="4">
        <v>74600000</v>
      </c>
      <c r="M123" s="4">
        <v>55600000</v>
      </c>
      <c r="N123" s="4">
        <v>-31000000</v>
      </c>
      <c r="O123" s="5">
        <v>-2400000</v>
      </c>
      <c r="P123" s="4">
        <v>-103800000</v>
      </c>
      <c r="Q123" s="4">
        <v>-31000000</v>
      </c>
      <c r="R123" s="4">
        <v>-12200000</v>
      </c>
      <c r="S123" s="4">
        <v>-2400000</v>
      </c>
    </row>
    <row r="124" spans="1:19" ht="16" x14ac:dyDescent="0.2">
      <c r="A124" s="3" t="s">
        <v>130</v>
      </c>
      <c r="B124" s="4">
        <v>175874000</v>
      </c>
      <c r="C124" s="4">
        <v>236270000</v>
      </c>
      <c r="D124" s="4">
        <v>239122000</v>
      </c>
      <c r="E124" s="4">
        <v>284517000</v>
      </c>
      <c r="F124" s="4">
        <v>250067000</v>
      </c>
      <c r="G124" s="4">
        <v>259645000</v>
      </c>
      <c r="H124" s="4">
        <v>317946000</v>
      </c>
      <c r="I124" s="4">
        <v>3110600000</v>
      </c>
      <c r="J124" s="4">
        <v>3241000000</v>
      </c>
      <c r="K124" s="4">
        <v>3355600000</v>
      </c>
      <c r="L124" s="4">
        <v>3348900000</v>
      </c>
      <c r="M124" s="4">
        <v>3604800000</v>
      </c>
      <c r="N124" s="4">
        <v>3465300000</v>
      </c>
      <c r="O124" s="5">
        <v>3664400000</v>
      </c>
      <c r="P124" s="4">
        <v>3293800000</v>
      </c>
      <c r="Q124" s="4">
        <v>3465300000</v>
      </c>
      <c r="R124" s="4">
        <v>3538700000</v>
      </c>
      <c r="S124" s="4">
        <v>3664400000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175874000</v>
      </c>
      <c r="C126" s="4">
        <v>236270000</v>
      </c>
      <c r="D126" s="4">
        <v>239122000</v>
      </c>
      <c r="E126" s="4">
        <v>284517000</v>
      </c>
      <c r="F126" s="4">
        <v>250067000</v>
      </c>
      <c r="G126" s="4">
        <v>259645000</v>
      </c>
      <c r="H126" s="4">
        <v>317946000</v>
      </c>
      <c r="I126" s="4">
        <v>3110600000</v>
      </c>
      <c r="J126" s="4">
        <v>3241000000</v>
      </c>
      <c r="K126" s="4">
        <v>3355600000</v>
      </c>
      <c r="L126" s="4">
        <v>3348900000</v>
      </c>
      <c r="M126" s="4">
        <v>3604800000</v>
      </c>
      <c r="N126" s="4">
        <v>3465300000</v>
      </c>
      <c r="O126" s="5">
        <v>3664400000</v>
      </c>
      <c r="P126" s="4">
        <v>3293800000</v>
      </c>
      <c r="Q126" s="4">
        <v>3465300000</v>
      </c>
      <c r="R126" s="4">
        <v>3538700000</v>
      </c>
      <c r="S126" s="4">
        <v>3664400000</v>
      </c>
    </row>
    <row r="127" spans="1:19" ht="16" x14ac:dyDescent="0.2">
      <c r="A127" s="3" t="s">
        <v>133</v>
      </c>
      <c r="B127" s="4">
        <v>254112000</v>
      </c>
      <c r="C127" s="4">
        <v>327868000</v>
      </c>
      <c r="D127" s="4">
        <v>338858000</v>
      </c>
      <c r="E127" s="4">
        <v>441589000</v>
      </c>
      <c r="F127" s="4">
        <v>383901000</v>
      </c>
      <c r="G127" s="4">
        <v>384788000</v>
      </c>
      <c r="H127" s="4">
        <v>477165000</v>
      </c>
      <c r="I127" s="4">
        <v>5265700000</v>
      </c>
      <c r="J127" s="4">
        <v>5321000000</v>
      </c>
      <c r="K127" s="4">
        <v>5113900000</v>
      </c>
      <c r="L127" s="4">
        <v>6516500000</v>
      </c>
      <c r="M127" s="4">
        <v>6814500000</v>
      </c>
      <c r="N127" s="4">
        <v>6998900000</v>
      </c>
      <c r="O127" s="5">
        <v>7195900000</v>
      </c>
      <c r="P127" s="4">
        <v>7297400000</v>
      </c>
      <c r="Q127" s="4">
        <v>6998900000</v>
      </c>
      <c r="R127" s="4">
        <v>7903500000</v>
      </c>
      <c r="S127" s="4">
        <v>7195900000</v>
      </c>
    </row>
    <row r="128" spans="1:19" ht="16" x14ac:dyDescent="0.2">
      <c r="A128" s="32" t="s">
        <v>134</v>
      </c>
      <c r="B128" s="30">
        <v>90084711</v>
      </c>
      <c r="C128" s="30">
        <v>88768885</v>
      </c>
      <c r="D128" s="30">
        <v>87271683</v>
      </c>
      <c r="E128" s="30">
        <v>86770737</v>
      </c>
      <c r="F128" s="30">
        <v>84114475</v>
      </c>
      <c r="G128" s="30">
        <v>82088549</v>
      </c>
      <c r="H128" s="30">
        <v>81285307</v>
      </c>
      <c r="I128" s="30">
        <v>112741217</v>
      </c>
      <c r="J128" s="30">
        <v>111601976</v>
      </c>
      <c r="K128" s="30">
        <v>110656892</v>
      </c>
      <c r="L128" s="30">
        <v>107299933</v>
      </c>
      <c r="M128" s="30">
        <v>106646498</v>
      </c>
      <c r="N128" s="30">
        <v>105951199</v>
      </c>
      <c r="O128" s="31">
        <v>105516820</v>
      </c>
      <c r="P128" s="30">
        <v>106082175</v>
      </c>
      <c r="Q128" s="30">
        <v>105951199</v>
      </c>
      <c r="R128" s="30">
        <v>105574173</v>
      </c>
      <c r="S128" s="30">
        <v>105516820</v>
      </c>
    </row>
    <row r="129" spans="1:30" ht="16" x14ac:dyDescent="0.2">
      <c r="A129" s="15" t="s">
        <v>197</v>
      </c>
      <c r="B129" s="10"/>
      <c r="C129" s="11">
        <f>(C128/B128)-1</f>
        <v>-1.4606540725872974E-2</v>
      </c>
      <c r="D129" s="11">
        <f>(D128/C128)-1</f>
        <v>-1.6866292733089927E-2</v>
      </c>
      <c r="E129" s="11">
        <f>(E128/D128)-1</f>
        <v>-5.7400749335840828E-3</v>
      </c>
      <c r="F129" s="11">
        <f t="shared" ref="F129:N129" si="6">(F128/E128)-1</f>
        <v>-3.0612417179307849E-2</v>
      </c>
      <c r="G129" s="11">
        <f t="shared" si="6"/>
        <v>-2.4085343218274824E-2</v>
      </c>
      <c r="H129" s="11">
        <f t="shared" si="6"/>
        <v>-9.7850675859796343E-3</v>
      </c>
      <c r="I129" s="11">
        <f t="shared" si="6"/>
        <v>0.38698149962083561</v>
      </c>
      <c r="J129" s="11">
        <f t="shared" si="6"/>
        <v>-1.0104920190811884E-2</v>
      </c>
      <c r="K129" s="11">
        <f t="shared" si="6"/>
        <v>-8.4683446823557995E-3</v>
      </c>
      <c r="L129" s="11">
        <f t="shared" si="6"/>
        <v>-3.0336646360897279E-2</v>
      </c>
      <c r="M129" s="11">
        <f t="shared" si="6"/>
        <v>-6.0897987699581879E-3</v>
      </c>
      <c r="N129" s="11">
        <f t="shared" si="6"/>
        <v>-6.5196608706269421E-3</v>
      </c>
      <c r="O129" s="11">
        <f>(O128/N128)-1</f>
        <v>-4.0998025893034251E-3</v>
      </c>
      <c r="P129" s="11"/>
      <c r="Q129" s="11">
        <f>(Q128/P128)-1</f>
        <v>-1.2346654845641902E-3</v>
      </c>
      <c r="R129" s="11">
        <f>(R128/Q128)-1</f>
        <v>-3.5584873371748982E-3</v>
      </c>
      <c r="S129" s="11">
        <f>(S128/R128)-1</f>
        <v>-5.4324839466179942E-4</v>
      </c>
    </row>
    <row r="130" spans="1:30" ht="16" x14ac:dyDescent="0.2">
      <c r="A130" s="3" t="s">
        <v>135</v>
      </c>
      <c r="B130" s="4" t="s">
        <v>24</v>
      </c>
      <c r="C130" s="4" t="s">
        <v>24</v>
      </c>
      <c r="D130" s="4" t="s">
        <v>24</v>
      </c>
      <c r="E130" s="4" t="s">
        <v>24</v>
      </c>
      <c r="F130" s="4" t="s">
        <v>24</v>
      </c>
      <c r="G130" s="4" t="s">
        <v>24</v>
      </c>
      <c r="H130" s="4" t="s">
        <v>24</v>
      </c>
      <c r="I130" s="4" t="s">
        <v>24</v>
      </c>
      <c r="J130" s="4" t="s">
        <v>24</v>
      </c>
      <c r="K130" s="4">
        <v>46700000</v>
      </c>
      <c r="L130" s="4">
        <v>132100000</v>
      </c>
      <c r="M130" s="4">
        <v>129200000</v>
      </c>
      <c r="N130" s="4">
        <v>129300000</v>
      </c>
      <c r="O130" s="5">
        <v>140400000</v>
      </c>
      <c r="P130" s="4">
        <v>131800000</v>
      </c>
      <c r="Q130" s="4">
        <v>129300000</v>
      </c>
      <c r="R130" s="4">
        <v>145700000</v>
      </c>
      <c r="S130" s="4">
        <v>140400000</v>
      </c>
    </row>
    <row r="131" spans="1:30" ht="16" x14ac:dyDescent="0.2">
      <c r="A131" s="3" t="s">
        <v>136</v>
      </c>
      <c r="B131" s="4">
        <v>-53789000</v>
      </c>
      <c r="C131" s="4">
        <v>-134936000</v>
      </c>
      <c r="D131" s="4">
        <v>-135597000</v>
      </c>
      <c r="E131" s="4">
        <v>-221341000</v>
      </c>
      <c r="F131" s="4">
        <v>-147927000</v>
      </c>
      <c r="G131" s="4">
        <v>-102253000</v>
      </c>
      <c r="H131" s="4">
        <v>-97298000</v>
      </c>
      <c r="I131" s="4">
        <v>1094400000</v>
      </c>
      <c r="J131" s="4">
        <v>940300000</v>
      </c>
      <c r="K131" s="4">
        <v>638300000</v>
      </c>
      <c r="L131" s="4">
        <v>958500000</v>
      </c>
      <c r="M131" s="4">
        <v>957400000</v>
      </c>
      <c r="N131" s="4">
        <v>1309300000</v>
      </c>
      <c r="O131" s="5">
        <v>1189500000</v>
      </c>
      <c r="P131" s="4">
        <v>1506500000</v>
      </c>
      <c r="Q131" s="4">
        <v>1309300000</v>
      </c>
      <c r="R131" s="4">
        <v>1307000000</v>
      </c>
      <c r="S131" s="4">
        <v>1189500000</v>
      </c>
    </row>
    <row r="132" spans="1:30" ht="16" x14ac:dyDescent="0.2">
      <c r="A132" s="3" t="s">
        <v>137</v>
      </c>
      <c r="B132" s="6">
        <v>-30.58</v>
      </c>
      <c r="C132" s="6">
        <v>-57.11</v>
      </c>
      <c r="D132" s="6">
        <v>-56.71</v>
      </c>
      <c r="E132" s="6">
        <v>-77.8</v>
      </c>
      <c r="F132" s="6">
        <v>-59.15</v>
      </c>
      <c r="G132" s="6">
        <v>-39.380000000000003</v>
      </c>
      <c r="H132" s="6">
        <v>-30.6</v>
      </c>
      <c r="I132" s="6">
        <v>35.18</v>
      </c>
      <c r="J132" s="6">
        <v>29.01</v>
      </c>
      <c r="K132" s="6">
        <v>19.02</v>
      </c>
      <c r="L132" s="6">
        <v>28.62</v>
      </c>
      <c r="M132" s="6">
        <v>26.56</v>
      </c>
      <c r="N132" s="6">
        <v>37.78</v>
      </c>
      <c r="O132" s="7">
        <v>32.46</v>
      </c>
      <c r="P132" s="6">
        <v>45.74</v>
      </c>
      <c r="Q132" s="6">
        <v>37.78</v>
      </c>
      <c r="R132" s="6">
        <v>36.93</v>
      </c>
      <c r="S132" s="6">
        <v>32.46</v>
      </c>
    </row>
    <row r="133" spans="1:30" ht="16" x14ac:dyDescent="0.2">
      <c r="A133" s="3" t="s">
        <v>138</v>
      </c>
      <c r="B133" s="6">
        <v>62.66</v>
      </c>
      <c r="C133" s="6">
        <v>67.94</v>
      </c>
      <c r="D133" s="6">
        <v>66.319999999999993</v>
      </c>
      <c r="E133" s="6">
        <v>60.3</v>
      </c>
      <c r="F133" s="6">
        <v>59.23</v>
      </c>
      <c r="G133" s="6">
        <v>66.819999999999993</v>
      </c>
      <c r="H133" s="6">
        <v>63.98</v>
      </c>
      <c r="I133" s="6">
        <v>-228.67</v>
      </c>
      <c r="J133" s="6">
        <v>-128.72</v>
      </c>
      <c r="K133" s="6">
        <v>-108.85</v>
      </c>
      <c r="L133" s="6">
        <v>-67.39</v>
      </c>
      <c r="M133" s="6">
        <v>-51.37</v>
      </c>
      <c r="N133" s="6">
        <v>-59.65</v>
      </c>
      <c r="O133" s="7">
        <v>-44.55</v>
      </c>
      <c r="P133" s="6">
        <v>-61.6</v>
      </c>
      <c r="Q133" s="6">
        <v>-59.65</v>
      </c>
      <c r="R133" s="6">
        <v>-39.07</v>
      </c>
      <c r="S133" s="6">
        <v>-44.55</v>
      </c>
    </row>
    <row r="134" spans="1:30" ht="16" x14ac:dyDescent="0.2">
      <c r="A134" s="3" t="s">
        <v>139</v>
      </c>
      <c r="B134" s="6">
        <v>2.25</v>
      </c>
      <c r="C134" s="6">
        <v>3.63</v>
      </c>
      <c r="D134" s="6">
        <v>3.89</v>
      </c>
      <c r="E134" s="6">
        <v>2.87</v>
      </c>
      <c r="F134" s="6">
        <v>3.4</v>
      </c>
      <c r="G134" s="6">
        <v>2.76</v>
      </c>
      <c r="H134" s="6">
        <v>2.8</v>
      </c>
      <c r="I134" s="6">
        <v>1.31</v>
      </c>
      <c r="J134" s="6">
        <v>1.1499999999999999</v>
      </c>
      <c r="K134" s="6">
        <v>2.16</v>
      </c>
      <c r="L134" s="6">
        <v>1.19</v>
      </c>
      <c r="M134" s="6">
        <v>1.31</v>
      </c>
      <c r="N134" s="6">
        <v>1.05</v>
      </c>
      <c r="O134" s="7">
        <v>1.19</v>
      </c>
      <c r="P134" s="6">
        <v>1.23</v>
      </c>
      <c r="Q134" s="6">
        <v>1.05</v>
      </c>
      <c r="R134" s="6">
        <v>1.07</v>
      </c>
      <c r="S134" s="6">
        <v>1.19</v>
      </c>
    </row>
    <row r="135" spans="1:30" ht="16" x14ac:dyDescent="0.2">
      <c r="A135" s="3" t="s">
        <v>140</v>
      </c>
      <c r="B135" s="6">
        <v>-338.02</v>
      </c>
      <c r="C135" s="6">
        <v>-301.74</v>
      </c>
      <c r="D135" s="6">
        <v>-331.19</v>
      </c>
      <c r="E135" s="6">
        <v>-285.98</v>
      </c>
      <c r="F135" s="6">
        <v>-275.85000000000002</v>
      </c>
      <c r="G135" s="6">
        <v>-87.93</v>
      </c>
      <c r="H135" s="6">
        <v>-92.77</v>
      </c>
      <c r="I135" s="6">
        <v>-5.95</v>
      </c>
      <c r="J135" s="6">
        <v>-2.85</v>
      </c>
      <c r="K135" s="6">
        <v>-5.22</v>
      </c>
      <c r="L135" s="6">
        <v>-1.65</v>
      </c>
      <c r="M135" s="6">
        <v>-8.4600000000000009</v>
      </c>
      <c r="N135" s="6">
        <v>-26.79</v>
      </c>
      <c r="O135" s="7">
        <v>-2.4900000000000002</v>
      </c>
      <c r="P135" s="6">
        <v>30.48</v>
      </c>
      <c r="Q135" s="6">
        <v>-24.71</v>
      </c>
      <c r="R135" s="6">
        <v>2.91</v>
      </c>
      <c r="S135" s="6">
        <v>-2.4900000000000002</v>
      </c>
    </row>
    <row r="136" spans="1:30" ht="16" x14ac:dyDescent="0.2">
      <c r="A136" s="3" t="s">
        <v>141</v>
      </c>
      <c r="B136" s="4">
        <v>581</v>
      </c>
      <c r="C136" s="4">
        <v>596</v>
      </c>
      <c r="D136" s="4">
        <v>605</v>
      </c>
      <c r="E136" s="4">
        <v>650</v>
      </c>
      <c r="F136" s="4">
        <v>520</v>
      </c>
      <c r="G136" s="4">
        <v>564</v>
      </c>
      <c r="H136" s="4">
        <v>553</v>
      </c>
      <c r="I136" s="4">
        <v>889</v>
      </c>
      <c r="J136" s="4">
        <v>842</v>
      </c>
      <c r="K136" s="4">
        <v>823</v>
      </c>
      <c r="L136" s="4">
        <v>1010</v>
      </c>
      <c r="M136" s="4">
        <v>1196</v>
      </c>
      <c r="N136" s="4">
        <v>1543</v>
      </c>
      <c r="O136" s="5">
        <v>1543</v>
      </c>
      <c r="P136" s="4">
        <v>1196</v>
      </c>
      <c r="Q136" s="4">
        <v>1543</v>
      </c>
      <c r="R136" s="4">
        <v>1543</v>
      </c>
      <c r="S136" s="4">
        <v>1543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99396000</v>
      </c>
      <c r="C139" s="4">
        <v>139406000</v>
      </c>
      <c r="D139" s="4">
        <v>157395000</v>
      </c>
      <c r="E139" s="4">
        <v>175999000</v>
      </c>
      <c r="F139" s="4">
        <v>189714000</v>
      </c>
      <c r="G139" s="4">
        <v>205023000</v>
      </c>
      <c r="H139" s="4">
        <v>185720000</v>
      </c>
      <c r="I139" s="4">
        <v>400600000</v>
      </c>
      <c r="J139" s="4">
        <v>425200000</v>
      </c>
      <c r="K139" s="4">
        <v>370800000</v>
      </c>
      <c r="L139" s="4">
        <v>468200000</v>
      </c>
      <c r="M139" s="4">
        <v>529000000</v>
      </c>
      <c r="N139" s="4">
        <v>235000000</v>
      </c>
      <c r="O139" s="5">
        <v>651100000</v>
      </c>
      <c r="P139" s="4">
        <v>150200000</v>
      </c>
      <c r="Q139" s="4">
        <v>159700000</v>
      </c>
      <c r="R139" s="4">
        <v>173400000</v>
      </c>
      <c r="S139" s="4">
        <v>167800000</v>
      </c>
    </row>
    <row r="140" spans="1:30" ht="16" x14ac:dyDescent="0.2">
      <c r="A140" s="3" t="s">
        <v>143</v>
      </c>
      <c r="B140" s="4">
        <v>29960000</v>
      </c>
      <c r="C140" s="4">
        <v>34184000</v>
      </c>
      <c r="D140" s="4">
        <v>31573000</v>
      </c>
      <c r="E140" s="4">
        <v>34602000</v>
      </c>
      <c r="F140" s="4">
        <v>40000000</v>
      </c>
      <c r="G140" s="4">
        <v>46355000</v>
      </c>
      <c r="H140" s="4">
        <v>44455000</v>
      </c>
      <c r="I140" s="4">
        <v>192200000</v>
      </c>
      <c r="J140" s="4">
        <v>204000000</v>
      </c>
      <c r="K140" s="4">
        <v>176600000</v>
      </c>
      <c r="L140" s="4">
        <v>158500000</v>
      </c>
      <c r="M140" s="4">
        <v>167400000</v>
      </c>
      <c r="N140" s="4">
        <v>166800000</v>
      </c>
      <c r="O140" s="5">
        <v>166900000</v>
      </c>
      <c r="P140" s="4">
        <v>41000000</v>
      </c>
      <c r="Q140" s="4">
        <v>44700000</v>
      </c>
      <c r="R140" s="4">
        <v>41400000</v>
      </c>
      <c r="S140" s="4">
        <v>39800000</v>
      </c>
    </row>
    <row r="141" spans="1:30" ht="16" x14ac:dyDescent="0.2">
      <c r="A141" s="3" t="s">
        <v>144</v>
      </c>
      <c r="B141" s="4">
        <v>23258000</v>
      </c>
      <c r="C141" s="4">
        <v>15594000</v>
      </c>
      <c r="D141" s="4">
        <v>13551000</v>
      </c>
      <c r="E141" s="4">
        <v>15902000</v>
      </c>
      <c r="F141" s="4">
        <v>20166000</v>
      </c>
      <c r="G141" s="4">
        <v>3822000</v>
      </c>
      <c r="H141" s="4">
        <v>12178000</v>
      </c>
      <c r="I141" s="4">
        <v>-164300000</v>
      </c>
      <c r="J141" s="4">
        <v>-7700000</v>
      </c>
      <c r="K141" s="4">
        <v>33300000</v>
      </c>
      <c r="L141" s="4">
        <v>-11300000</v>
      </c>
      <c r="M141" s="4">
        <v>14000000</v>
      </c>
      <c r="N141" s="4">
        <v>333400000</v>
      </c>
      <c r="O141" s="5">
        <v>-21500000</v>
      </c>
      <c r="P141" s="4">
        <v>-7500000</v>
      </c>
      <c r="Q141" s="4">
        <v>-1300000</v>
      </c>
      <c r="R141" s="4">
        <v>-7700000</v>
      </c>
      <c r="S141" s="4">
        <v>-5000000</v>
      </c>
    </row>
    <row r="142" spans="1:30" ht="16" x14ac:dyDescent="0.2">
      <c r="A142" s="32" t="s">
        <v>145</v>
      </c>
      <c r="B142" s="30">
        <v>20801000</v>
      </c>
      <c r="C142" s="30">
        <v>12618000</v>
      </c>
      <c r="D142" s="30">
        <v>12348000</v>
      </c>
      <c r="E142" s="30">
        <v>20823000</v>
      </c>
      <c r="F142" s="30">
        <v>15577000</v>
      </c>
      <c r="G142" s="30">
        <v>12181000</v>
      </c>
      <c r="H142" s="30">
        <v>14503000</v>
      </c>
      <c r="I142" s="30">
        <v>52600000</v>
      </c>
      <c r="J142" s="30">
        <v>35100000</v>
      </c>
      <c r="K142" s="30">
        <v>21800000</v>
      </c>
      <c r="L142" s="30">
        <v>21700000</v>
      </c>
      <c r="M142" s="30">
        <v>26600000</v>
      </c>
      <c r="N142" s="30">
        <v>30700000</v>
      </c>
      <c r="O142" s="31">
        <v>40600000</v>
      </c>
      <c r="P142" s="30">
        <v>7000000</v>
      </c>
      <c r="Q142" s="30">
        <v>7600000</v>
      </c>
      <c r="R142" s="30">
        <v>16900000</v>
      </c>
      <c r="S142" s="30">
        <v>9100000</v>
      </c>
    </row>
    <row r="143" spans="1:30" ht="19" x14ac:dyDescent="0.25">
      <c r="A143" s="14" t="s">
        <v>198</v>
      </c>
      <c r="B143" s="21">
        <f t="shared" ref="B143:S143" si="7">B142/B2</f>
        <v>4.7588216991837184E-2</v>
      </c>
      <c r="C143" s="21">
        <f t="shared" si="7"/>
        <v>2.4831543814351837E-2</v>
      </c>
      <c r="D143" s="21">
        <f t="shared" si="7"/>
        <v>2.4101276891427145E-2</v>
      </c>
      <c r="E143" s="21">
        <f t="shared" si="7"/>
        <v>3.640066427759811E-2</v>
      </c>
      <c r="F143" s="21">
        <f t="shared" si="7"/>
        <v>2.5237150147839119E-2</v>
      </c>
      <c r="G143" s="21">
        <f t="shared" si="7"/>
        <v>1.9196432089134734E-2</v>
      </c>
      <c r="H143" s="21">
        <f t="shared" si="7"/>
        <v>2.2481576671120714E-2</v>
      </c>
      <c r="I143" s="21">
        <f t="shared" si="7"/>
        <v>2.3596967385940516E-2</v>
      </c>
      <c r="J143" s="21">
        <f t="shared" si="7"/>
        <v>1.2676971973418088E-2</v>
      </c>
      <c r="K143" s="21">
        <f t="shared" si="7"/>
        <v>8.7336244541484712E-3</v>
      </c>
      <c r="L143" s="21">
        <f t="shared" si="7"/>
        <v>6.3318841002596949E-3</v>
      </c>
      <c r="M143" s="21">
        <f t="shared" si="7"/>
        <v>7.6113082293693488E-3</v>
      </c>
      <c r="N143" s="21">
        <f t="shared" si="7"/>
        <v>7.7554629278767211E-3</v>
      </c>
      <c r="O143" s="21">
        <f t="shared" si="7"/>
        <v>1.042576138873196E-2</v>
      </c>
      <c r="P143" s="21">
        <f t="shared" si="7"/>
        <v>7.0457976849521891E-3</v>
      </c>
      <c r="Q143" s="21">
        <f t="shared" si="7"/>
        <v>7.5644470986364091E-3</v>
      </c>
      <c r="R143" s="21">
        <f t="shared" si="7"/>
        <v>1.7101801254806721E-2</v>
      </c>
      <c r="S143" s="21">
        <f t="shared" si="7"/>
        <v>1.0024234412866271E-2</v>
      </c>
      <c r="T143" s="12"/>
      <c r="U143" s="12"/>
      <c r="V143" s="12"/>
      <c r="W143" s="12"/>
      <c r="X143" s="12"/>
      <c r="Y143" s="12"/>
      <c r="Z143" s="12"/>
      <c r="AA143" s="13"/>
      <c r="AB143" s="13"/>
      <c r="AC143" s="13"/>
      <c r="AD143" s="13"/>
    </row>
    <row r="144" spans="1:30" ht="16" x14ac:dyDescent="0.2">
      <c r="A144" s="3" t="s">
        <v>146</v>
      </c>
      <c r="B144" s="4">
        <v>21000</v>
      </c>
      <c r="C144" s="4">
        <v>940000</v>
      </c>
      <c r="D144" s="4">
        <v>-493000</v>
      </c>
      <c r="E144" s="4">
        <v>-7145000</v>
      </c>
      <c r="F144" s="4">
        <v>-290000</v>
      </c>
      <c r="G144" s="4">
        <v>-8283000</v>
      </c>
      <c r="H144" s="4">
        <v>232000</v>
      </c>
      <c r="I144" s="4">
        <v>-238400000</v>
      </c>
      <c r="J144" s="4">
        <v>-47700000</v>
      </c>
      <c r="K144" s="4">
        <v>-37200000</v>
      </c>
      <c r="L144" s="4">
        <v>-30900000</v>
      </c>
      <c r="M144" s="4">
        <v>-18900000</v>
      </c>
      <c r="N144" s="4">
        <v>-155700000</v>
      </c>
      <c r="O144" s="5">
        <v>-30700000</v>
      </c>
      <c r="P144" s="4">
        <v>-4500000</v>
      </c>
      <c r="Q144" s="4">
        <v>-8900000</v>
      </c>
      <c r="R144" s="4">
        <v>-10600000</v>
      </c>
      <c r="S144" s="4">
        <v>-6700000</v>
      </c>
    </row>
    <row r="145" spans="1:19" ht="16" x14ac:dyDescent="0.2">
      <c r="A145" s="3" t="s">
        <v>147</v>
      </c>
      <c r="B145" s="4">
        <v>1620000</v>
      </c>
      <c r="C145" s="4">
        <v>459000</v>
      </c>
      <c r="D145" s="4" t="s">
        <v>24</v>
      </c>
      <c r="E145" s="4">
        <v>245000</v>
      </c>
      <c r="F145" s="4">
        <v>3000000</v>
      </c>
      <c r="G145" s="4">
        <v>118000</v>
      </c>
      <c r="H145" s="4" t="s">
        <v>24</v>
      </c>
      <c r="I145" s="4">
        <v>14900000</v>
      </c>
      <c r="J145" s="4" t="s">
        <v>24</v>
      </c>
      <c r="K145" s="4">
        <v>16600000</v>
      </c>
      <c r="L145" s="4">
        <v>23200000</v>
      </c>
      <c r="M145" s="4">
        <v>5600000</v>
      </c>
      <c r="N145" s="4">
        <v>471500000</v>
      </c>
      <c r="O145" s="5">
        <v>800000</v>
      </c>
      <c r="P145" s="4">
        <v>800000</v>
      </c>
      <c r="Q145" s="4" t="s">
        <v>24</v>
      </c>
      <c r="R145" s="4" t="s">
        <v>24</v>
      </c>
      <c r="S145" s="4" t="s">
        <v>24</v>
      </c>
    </row>
    <row r="146" spans="1:19" ht="16" x14ac:dyDescent="0.2">
      <c r="A146" s="3" t="s">
        <v>148</v>
      </c>
      <c r="B146" s="4">
        <v>816000</v>
      </c>
      <c r="C146" s="4">
        <v>1577000</v>
      </c>
      <c r="D146" s="4">
        <v>1696000</v>
      </c>
      <c r="E146" s="4">
        <v>1979000</v>
      </c>
      <c r="F146" s="4">
        <v>1879000</v>
      </c>
      <c r="G146" s="4">
        <v>-194000</v>
      </c>
      <c r="H146" s="4">
        <v>-2557000</v>
      </c>
      <c r="I146" s="4">
        <v>6600000</v>
      </c>
      <c r="J146" s="4">
        <v>4900000</v>
      </c>
      <c r="K146" s="4">
        <v>32100000</v>
      </c>
      <c r="L146" s="4">
        <v>-25300000</v>
      </c>
      <c r="M146" s="4">
        <v>700000</v>
      </c>
      <c r="N146" s="4">
        <v>-13100000</v>
      </c>
      <c r="O146" s="5">
        <v>-32200000</v>
      </c>
      <c r="P146" s="4">
        <v>-10800000</v>
      </c>
      <c r="Q146" s="4" t="s">
        <v>24</v>
      </c>
      <c r="R146" s="4">
        <v>-14000000</v>
      </c>
      <c r="S146" s="4">
        <v>-7400000</v>
      </c>
    </row>
    <row r="147" spans="1:19" ht="16" x14ac:dyDescent="0.2">
      <c r="A147" s="3" t="s">
        <v>149</v>
      </c>
      <c r="B147" s="4">
        <v>-17701000</v>
      </c>
      <c r="C147" s="4">
        <v>13945000</v>
      </c>
      <c r="D147" s="4">
        <v>-1984000</v>
      </c>
      <c r="E147" s="4">
        <v>-2123000</v>
      </c>
      <c r="F147" s="4">
        <v>12777000</v>
      </c>
      <c r="G147" s="4">
        <v>-9922000</v>
      </c>
      <c r="H147" s="4">
        <v>-12790000</v>
      </c>
      <c r="I147" s="4">
        <v>-54100000</v>
      </c>
      <c r="J147" s="4">
        <v>-86800000</v>
      </c>
      <c r="K147" s="4">
        <v>52100000</v>
      </c>
      <c r="L147" s="4">
        <v>843400000</v>
      </c>
      <c r="M147" s="4">
        <v>-113600000</v>
      </c>
      <c r="N147" s="4">
        <v>-84100000</v>
      </c>
      <c r="O147" s="5">
        <v>-243100000</v>
      </c>
      <c r="P147" s="4">
        <v>-14400000</v>
      </c>
      <c r="Q147" s="4">
        <v>-346700000</v>
      </c>
      <c r="R147" s="4">
        <v>823700000</v>
      </c>
      <c r="S147" s="4">
        <v>-705700000</v>
      </c>
    </row>
    <row r="148" spans="1:19" ht="16" x14ac:dyDescent="0.2">
      <c r="A148" s="3" t="s">
        <v>150</v>
      </c>
      <c r="B148" s="4">
        <v>-8021000</v>
      </c>
      <c r="C148" s="4">
        <v>1569000</v>
      </c>
      <c r="D148" s="4">
        <v>-13070000</v>
      </c>
      <c r="E148" s="4">
        <v>-18196000</v>
      </c>
      <c r="F148" s="4">
        <v>-9790000</v>
      </c>
      <c r="G148" s="4">
        <v>-6230000</v>
      </c>
      <c r="H148" s="4">
        <v>-34177000</v>
      </c>
      <c r="I148" s="4">
        <v>21400000</v>
      </c>
      <c r="J148" s="4">
        <v>-123500000</v>
      </c>
      <c r="K148" s="4">
        <v>63800000</v>
      </c>
      <c r="L148" s="4">
        <v>-84600000</v>
      </c>
      <c r="M148" s="4">
        <v>22300000</v>
      </c>
      <c r="N148" s="4">
        <v>-55200000</v>
      </c>
      <c r="O148" s="5">
        <v>46200000</v>
      </c>
      <c r="P148" s="4">
        <v>14600000</v>
      </c>
      <c r="Q148" s="4">
        <v>8700000</v>
      </c>
      <c r="R148" s="4">
        <v>23600000</v>
      </c>
      <c r="S148" s="4">
        <v>-700000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535000</v>
      </c>
      <c r="C150" s="4">
        <v>704000</v>
      </c>
      <c r="D150" s="4">
        <v>6000</v>
      </c>
      <c r="E150" s="4">
        <v>139000</v>
      </c>
      <c r="F150" s="4">
        <v>-615000</v>
      </c>
      <c r="G150" s="4">
        <v>-500000</v>
      </c>
      <c r="H150" s="4">
        <v>-213000</v>
      </c>
      <c r="I150" s="4">
        <v>-7300000</v>
      </c>
      <c r="J150" s="4">
        <v>-15800000</v>
      </c>
      <c r="K150" s="4">
        <v>-16900000</v>
      </c>
      <c r="L150" s="4" t="s">
        <v>24</v>
      </c>
      <c r="M150" s="4" t="s">
        <v>24</v>
      </c>
      <c r="N150" s="4" t="s">
        <v>24</v>
      </c>
      <c r="O150" s="5" t="s">
        <v>24</v>
      </c>
      <c r="P150" s="4" t="s">
        <v>24</v>
      </c>
      <c r="Q150" s="4" t="s">
        <v>24</v>
      </c>
      <c r="R150" s="4" t="s">
        <v>24</v>
      </c>
      <c r="S150" s="4" t="s">
        <v>24</v>
      </c>
    </row>
    <row r="151" spans="1:19" ht="16" x14ac:dyDescent="0.2">
      <c r="A151" s="3" t="s">
        <v>153</v>
      </c>
      <c r="B151" s="4">
        <v>-4421000</v>
      </c>
      <c r="C151" s="4">
        <v>12220000</v>
      </c>
      <c r="D151" s="4">
        <v>9828000</v>
      </c>
      <c r="E151" s="4">
        <v>18196000</v>
      </c>
      <c r="F151" s="4">
        <v>20236000</v>
      </c>
      <c r="G151" s="4">
        <v>-4690000</v>
      </c>
      <c r="H151" s="4">
        <v>31724000</v>
      </c>
      <c r="I151" s="4">
        <v>-76300000</v>
      </c>
      <c r="J151" s="4">
        <v>58800000</v>
      </c>
      <c r="K151" s="4">
        <v>13300000</v>
      </c>
      <c r="L151" s="4">
        <v>112200000</v>
      </c>
      <c r="M151" s="4">
        <v>-63200000</v>
      </c>
      <c r="N151" s="4">
        <v>141300000</v>
      </c>
      <c r="O151" s="5">
        <v>-28800000</v>
      </c>
      <c r="P151" s="4">
        <v>-73900000</v>
      </c>
      <c r="Q151" s="4">
        <v>122800000</v>
      </c>
      <c r="R151" s="4">
        <v>-112000000</v>
      </c>
      <c r="S151" s="4">
        <v>34300000</v>
      </c>
    </row>
    <row r="152" spans="1:19" ht="16" x14ac:dyDescent="0.2">
      <c r="A152" s="3" t="s">
        <v>154</v>
      </c>
      <c r="B152" s="4">
        <v>-5794000</v>
      </c>
      <c r="C152" s="4">
        <v>-548000</v>
      </c>
      <c r="D152" s="4">
        <v>1252000</v>
      </c>
      <c r="E152" s="4">
        <v>-2262000</v>
      </c>
      <c r="F152" s="4">
        <v>2946000</v>
      </c>
      <c r="G152" s="4">
        <v>1498000</v>
      </c>
      <c r="H152" s="4">
        <v>-10124000</v>
      </c>
      <c r="I152" s="4">
        <v>8100000</v>
      </c>
      <c r="J152" s="4">
        <v>-6300000</v>
      </c>
      <c r="K152" s="4">
        <v>-8100000</v>
      </c>
      <c r="L152" s="4">
        <v>815800000</v>
      </c>
      <c r="M152" s="4">
        <v>-72700000</v>
      </c>
      <c r="N152" s="4">
        <v>-170200000</v>
      </c>
      <c r="O152" s="5">
        <v>-260500000</v>
      </c>
      <c r="P152" s="4">
        <v>44900000</v>
      </c>
      <c r="Q152" s="4">
        <v>-478200000</v>
      </c>
      <c r="R152" s="4">
        <v>912100000</v>
      </c>
      <c r="S152" s="4">
        <v>-739300000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134913000</v>
      </c>
      <c r="C154" s="4">
        <v>203129000</v>
      </c>
      <c r="D154" s="4">
        <v>200535000</v>
      </c>
      <c r="E154" s="4">
        <v>224380000</v>
      </c>
      <c r="F154" s="4">
        <v>262657000</v>
      </c>
      <c r="G154" s="4">
        <v>245278000</v>
      </c>
      <c r="H154" s="4">
        <v>229563000</v>
      </c>
      <c r="I154" s="4">
        <v>374400000</v>
      </c>
      <c r="J154" s="4">
        <v>534700000</v>
      </c>
      <c r="K154" s="4">
        <v>632800000</v>
      </c>
      <c r="L154" s="4">
        <v>1458800000</v>
      </c>
      <c r="M154" s="4">
        <v>596800000</v>
      </c>
      <c r="N154" s="4">
        <v>651100000</v>
      </c>
      <c r="O154" s="5">
        <v>553400000</v>
      </c>
      <c r="P154" s="4">
        <v>169300000</v>
      </c>
      <c r="Q154" s="4">
        <v>-143600000</v>
      </c>
      <c r="R154" s="4">
        <v>1030800000</v>
      </c>
      <c r="S154" s="4">
        <v>-503100000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-23556000</v>
      </c>
      <c r="C159" s="4">
        <v>-29143000</v>
      </c>
      <c r="D159" s="4">
        <v>-30066000</v>
      </c>
      <c r="E159" s="4">
        <v>-28673000</v>
      </c>
      <c r="F159" s="4">
        <v>-50154000</v>
      </c>
      <c r="G159" s="4">
        <v>-39300000</v>
      </c>
      <c r="H159" s="4">
        <v>-44400000</v>
      </c>
      <c r="I159" s="4">
        <v>-37500000</v>
      </c>
      <c r="J159" s="4">
        <v>-36300000</v>
      </c>
      <c r="K159" s="4">
        <v>-35100000</v>
      </c>
      <c r="L159" s="4">
        <v>-47400000</v>
      </c>
      <c r="M159" s="4">
        <v>-51000000</v>
      </c>
      <c r="N159" s="4">
        <v>-59800000</v>
      </c>
      <c r="O159" s="5">
        <v>-57800000</v>
      </c>
      <c r="P159" s="4">
        <v>-10200000</v>
      </c>
      <c r="Q159" s="4">
        <v>-27400000</v>
      </c>
      <c r="R159" s="4">
        <v>-12400000</v>
      </c>
      <c r="S159" s="4">
        <v>-7800000</v>
      </c>
    </row>
    <row r="160" spans="1:19" ht="16" x14ac:dyDescent="0.2">
      <c r="A160" s="3" t="s">
        <v>162</v>
      </c>
      <c r="B160" s="4">
        <v>-23556000</v>
      </c>
      <c r="C160" s="4">
        <v>-29143000</v>
      </c>
      <c r="D160" s="4">
        <v>-30066000</v>
      </c>
      <c r="E160" s="4">
        <v>-28673000</v>
      </c>
      <c r="F160" s="4">
        <v>-50154000</v>
      </c>
      <c r="G160" s="4">
        <v>-39300000</v>
      </c>
      <c r="H160" s="4">
        <v>-44400000</v>
      </c>
      <c r="I160" s="4">
        <v>-37500000</v>
      </c>
      <c r="J160" s="4">
        <v>-36300000</v>
      </c>
      <c r="K160" s="4">
        <v>-35100000</v>
      </c>
      <c r="L160" s="4">
        <v>-47400000</v>
      </c>
      <c r="M160" s="4">
        <v>-51000000</v>
      </c>
      <c r="N160" s="4">
        <v>-59800000</v>
      </c>
      <c r="O160" s="5">
        <v>-57800000</v>
      </c>
      <c r="P160" s="4">
        <v>-10200000</v>
      </c>
      <c r="Q160" s="4">
        <v>-27400000</v>
      </c>
      <c r="R160" s="4">
        <v>-12400000</v>
      </c>
      <c r="S160" s="4">
        <v>-7800000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-7990000</v>
      </c>
      <c r="C162" s="4">
        <v>-1250000</v>
      </c>
      <c r="D162" s="4">
        <v>-2911000</v>
      </c>
      <c r="E162" s="4">
        <v>-2532000</v>
      </c>
      <c r="F162" s="4">
        <v>-1987000</v>
      </c>
      <c r="G162" s="4">
        <v>-35386000</v>
      </c>
      <c r="H162" s="4">
        <v>-23326000</v>
      </c>
      <c r="I162" s="4">
        <v>15100000</v>
      </c>
      <c r="J162" s="4">
        <v>10700000</v>
      </c>
      <c r="K162" s="4">
        <v>19200000</v>
      </c>
      <c r="L162" s="4">
        <v>-32100000</v>
      </c>
      <c r="M162" s="4">
        <v>-150800000</v>
      </c>
      <c r="N162" s="4">
        <v>-67000000</v>
      </c>
      <c r="O162" s="5">
        <v>-46200000</v>
      </c>
      <c r="P162" s="4">
        <v>39400000</v>
      </c>
      <c r="Q162" s="4">
        <v>-62200000</v>
      </c>
      <c r="R162" s="4">
        <v>13500000</v>
      </c>
      <c r="S162" s="4">
        <v>-36900000</v>
      </c>
    </row>
    <row r="163" spans="1:19" ht="16" x14ac:dyDescent="0.2">
      <c r="A163" s="3" t="s">
        <v>165</v>
      </c>
      <c r="B163" s="4" t="s">
        <v>24</v>
      </c>
      <c r="C163" s="4" t="s">
        <v>24</v>
      </c>
      <c r="D163" s="4" t="s">
        <v>24</v>
      </c>
      <c r="E163" s="4" t="s">
        <v>24</v>
      </c>
      <c r="F163" s="4" t="s">
        <v>24</v>
      </c>
      <c r="G163" s="4" t="s">
        <v>24</v>
      </c>
      <c r="H163" s="4" t="s">
        <v>24</v>
      </c>
      <c r="I163" s="4">
        <v>155100000</v>
      </c>
      <c r="J163" s="4">
        <v>178700000</v>
      </c>
      <c r="K163" s="4">
        <v>128000000</v>
      </c>
      <c r="L163" s="4">
        <v>202500000</v>
      </c>
      <c r="M163" s="4">
        <v>160200000</v>
      </c>
      <c r="N163" s="4">
        <v>52300000</v>
      </c>
      <c r="O163" s="5">
        <v>107000000</v>
      </c>
      <c r="P163" s="4">
        <v>41200000</v>
      </c>
      <c r="Q163" s="4">
        <v>1400000</v>
      </c>
      <c r="R163" s="4">
        <v>64400000</v>
      </c>
      <c r="S163" s="4" t="s">
        <v>24</v>
      </c>
    </row>
    <row r="164" spans="1:19" ht="16" x14ac:dyDescent="0.2">
      <c r="A164" s="3" t="s">
        <v>166</v>
      </c>
      <c r="B164" s="4">
        <v>-7990000</v>
      </c>
      <c r="C164" s="4">
        <v>-1250000</v>
      </c>
      <c r="D164" s="4">
        <v>-2911000</v>
      </c>
      <c r="E164" s="4">
        <v>-2532000</v>
      </c>
      <c r="F164" s="4">
        <v>-1987000</v>
      </c>
      <c r="G164" s="4">
        <v>-35386000</v>
      </c>
      <c r="H164" s="4">
        <v>-23326000</v>
      </c>
      <c r="I164" s="4">
        <v>-140000000</v>
      </c>
      <c r="J164" s="4">
        <v>-168000000</v>
      </c>
      <c r="K164" s="4">
        <v>-108800000</v>
      </c>
      <c r="L164" s="4">
        <v>-234600000</v>
      </c>
      <c r="M164" s="4">
        <v>-311000000</v>
      </c>
      <c r="N164" s="4">
        <v>-119300000</v>
      </c>
      <c r="O164" s="5">
        <v>-153200000</v>
      </c>
      <c r="P164" s="4">
        <v>-1800000</v>
      </c>
      <c r="Q164" s="4">
        <v>-63600000</v>
      </c>
      <c r="R164" s="4">
        <v>-50900000</v>
      </c>
      <c r="S164" s="4">
        <v>-36900000</v>
      </c>
    </row>
    <row r="165" spans="1:19" ht="16" x14ac:dyDescent="0.2">
      <c r="A165" s="3" t="s">
        <v>167</v>
      </c>
      <c r="B165" s="4">
        <v>-7990000</v>
      </c>
      <c r="C165" s="4">
        <v>-1250000</v>
      </c>
      <c r="D165" s="4">
        <v>-2911000</v>
      </c>
      <c r="E165" s="4">
        <v>-2532000</v>
      </c>
      <c r="F165" s="4">
        <v>-1987000</v>
      </c>
      <c r="G165" s="4">
        <v>-2960000</v>
      </c>
      <c r="H165" s="4">
        <v>-16237000</v>
      </c>
      <c r="I165" s="4">
        <v>-1414100000</v>
      </c>
      <c r="J165" s="4" t="s">
        <v>24</v>
      </c>
      <c r="K165" s="4" t="s">
        <v>24</v>
      </c>
      <c r="L165" s="4">
        <v>-351500000</v>
      </c>
      <c r="M165" s="4">
        <v>-151500000</v>
      </c>
      <c r="N165" s="4">
        <v>-708300000</v>
      </c>
      <c r="O165" s="5">
        <v>-1800000</v>
      </c>
      <c r="P165" s="4">
        <v>-900000</v>
      </c>
      <c r="Q165" s="4">
        <v>-900000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-7990000</v>
      </c>
      <c r="C167" s="4">
        <v>-1250000</v>
      </c>
      <c r="D167" s="4">
        <v>-2911000</v>
      </c>
      <c r="E167" s="4">
        <v>-2532000</v>
      </c>
      <c r="F167" s="4">
        <v>-1987000</v>
      </c>
      <c r="G167" s="4">
        <v>-2960000</v>
      </c>
      <c r="H167" s="4">
        <v>-16237000</v>
      </c>
      <c r="I167" s="4">
        <v>-1414100000</v>
      </c>
      <c r="J167" s="4" t="s">
        <v>24</v>
      </c>
      <c r="K167" s="4" t="s">
        <v>24</v>
      </c>
      <c r="L167" s="4">
        <v>-351500000</v>
      </c>
      <c r="M167" s="4">
        <v>-151500000</v>
      </c>
      <c r="N167" s="4">
        <v>-708300000</v>
      </c>
      <c r="O167" s="5">
        <v>-1800000</v>
      </c>
      <c r="P167" s="4">
        <v>-900000</v>
      </c>
      <c r="Q167" s="4">
        <v>-900000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6992000</v>
      </c>
      <c r="C169" s="4">
        <v>1362000</v>
      </c>
      <c r="D169" s="4">
        <v>2911000</v>
      </c>
      <c r="E169" s="4">
        <v>2540000</v>
      </c>
      <c r="F169" s="4">
        <v>1990000</v>
      </c>
      <c r="G169" s="4">
        <v>-1775000</v>
      </c>
      <c r="H169" s="4">
        <v>-423000</v>
      </c>
      <c r="I169" s="4" t="s">
        <v>24</v>
      </c>
      <c r="J169" s="4" t="s">
        <v>24</v>
      </c>
      <c r="K169" s="4" t="s">
        <v>24</v>
      </c>
      <c r="L169" s="4">
        <v>500000</v>
      </c>
      <c r="M169" s="4">
        <v>600000</v>
      </c>
      <c r="N169" s="4" t="s">
        <v>24</v>
      </c>
      <c r="O169" s="5">
        <v>800000</v>
      </c>
      <c r="P169" s="4" t="s">
        <v>24</v>
      </c>
      <c r="Q169" s="4" t="s">
        <v>24</v>
      </c>
      <c r="R169" s="4">
        <v>800000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-32544000</v>
      </c>
      <c r="C171" s="4">
        <v>-30281000</v>
      </c>
      <c r="D171" s="4">
        <v>-32977000</v>
      </c>
      <c r="E171" s="4">
        <v>-31197000</v>
      </c>
      <c r="F171" s="4">
        <v>-52138000</v>
      </c>
      <c r="G171" s="4">
        <v>-79421000</v>
      </c>
      <c r="H171" s="4">
        <v>-84386000</v>
      </c>
      <c r="I171" s="4">
        <v>-1436500000</v>
      </c>
      <c r="J171" s="4">
        <v>-25600000</v>
      </c>
      <c r="K171" s="4">
        <v>-15900000</v>
      </c>
      <c r="L171" s="4">
        <v>-430500000</v>
      </c>
      <c r="M171" s="4">
        <v>-352700000</v>
      </c>
      <c r="N171" s="4">
        <v>-835100000</v>
      </c>
      <c r="O171" s="5">
        <v>-105000000</v>
      </c>
      <c r="P171" s="4">
        <v>28300000</v>
      </c>
      <c r="Q171" s="4">
        <v>-90500000</v>
      </c>
      <c r="R171" s="4">
        <v>1900000</v>
      </c>
      <c r="S171" s="4">
        <v>-44700000</v>
      </c>
    </row>
    <row r="172" spans="1:19" ht="16" x14ac:dyDescent="0.2">
      <c r="A172" s="3" t="s">
        <v>173</v>
      </c>
      <c r="B172" s="4">
        <v>-133078000</v>
      </c>
      <c r="C172" s="4">
        <v>-40372000</v>
      </c>
      <c r="D172" s="4">
        <v>-114025000</v>
      </c>
      <c r="E172" s="4">
        <v>-58369000</v>
      </c>
      <c r="F172" s="4">
        <v>-110830000</v>
      </c>
      <c r="G172" s="4">
        <v>-73431000</v>
      </c>
      <c r="H172" s="4">
        <v>-78538000</v>
      </c>
      <c r="I172" s="4">
        <v>-118100000</v>
      </c>
      <c r="J172" s="4">
        <v>-130300000</v>
      </c>
      <c r="K172" s="4">
        <v>-150000000</v>
      </c>
      <c r="L172" s="4">
        <v>-170600000</v>
      </c>
      <c r="M172" s="4">
        <v>-193300000</v>
      </c>
      <c r="N172" s="4">
        <v>-209400000</v>
      </c>
      <c r="O172" s="5">
        <v>-213300000</v>
      </c>
      <c r="P172" s="4">
        <v>-53400000</v>
      </c>
      <c r="Q172" s="4">
        <v>-53400000</v>
      </c>
      <c r="R172" s="4">
        <v>-53300000</v>
      </c>
      <c r="S172" s="4">
        <v>-53200000</v>
      </c>
    </row>
    <row r="173" spans="1:19" ht="16" x14ac:dyDescent="0.2">
      <c r="A173" s="3" t="s">
        <v>174</v>
      </c>
      <c r="B173" s="4" t="s">
        <v>24</v>
      </c>
      <c r="C173" s="4" t="s">
        <v>24</v>
      </c>
      <c r="D173" s="4" t="s">
        <v>24</v>
      </c>
      <c r="E173" s="4" t="s">
        <v>24</v>
      </c>
      <c r="F173" s="4" t="s">
        <v>24</v>
      </c>
      <c r="G173" s="4">
        <v>-4040000</v>
      </c>
      <c r="H173" s="4" t="s">
        <v>24</v>
      </c>
      <c r="I173" s="4">
        <v>1243900000</v>
      </c>
      <c r="J173" s="4">
        <v>-25000000</v>
      </c>
      <c r="K173" s="4">
        <v>-350000000</v>
      </c>
      <c r="L173" s="4">
        <v>338700000</v>
      </c>
      <c r="M173" s="4">
        <v>90000000</v>
      </c>
      <c r="N173" s="4">
        <v>443600000</v>
      </c>
      <c r="O173" s="5">
        <v>-220000000</v>
      </c>
      <c r="P173" s="4">
        <v>-100000000</v>
      </c>
      <c r="Q173" s="4">
        <v>-120000000</v>
      </c>
      <c r="R173" s="4" t="s">
        <v>24</v>
      </c>
      <c r="S173" s="4" t="s">
        <v>24</v>
      </c>
    </row>
    <row r="174" spans="1:19" ht="16" x14ac:dyDescent="0.2">
      <c r="A174" s="3" t="s">
        <v>175</v>
      </c>
      <c r="B174" s="4" t="s">
        <v>24</v>
      </c>
      <c r="C174" s="4" t="s">
        <v>24</v>
      </c>
      <c r="D174" s="4" t="s">
        <v>24</v>
      </c>
      <c r="E174" s="4" t="s">
        <v>24</v>
      </c>
      <c r="F174" s="4" t="s">
        <v>24</v>
      </c>
      <c r="G174" s="4" t="s">
        <v>24</v>
      </c>
      <c r="H174" s="4" t="s">
        <v>24</v>
      </c>
      <c r="I174" s="4">
        <v>1943900000</v>
      </c>
      <c r="J174" s="4">
        <v>339000000</v>
      </c>
      <c r="K174" s="4" t="s">
        <v>24</v>
      </c>
      <c r="L174" s="4">
        <v>563700000</v>
      </c>
      <c r="M174" s="4">
        <v>110000000</v>
      </c>
      <c r="N174" s="4">
        <v>663600000</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v>-4040000</v>
      </c>
      <c r="H175" s="4" t="s">
        <v>24</v>
      </c>
      <c r="I175" s="4">
        <v>-700000000</v>
      </c>
      <c r="J175" s="4">
        <v>-364000000</v>
      </c>
      <c r="K175" s="4">
        <v>-350000000</v>
      </c>
      <c r="L175" s="4">
        <v>-225000000</v>
      </c>
      <c r="M175" s="4">
        <v>-20000000</v>
      </c>
      <c r="N175" s="4">
        <v>-220000000</v>
      </c>
      <c r="O175" s="5">
        <v>-220000000</v>
      </c>
      <c r="P175" s="4">
        <v>-100000000</v>
      </c>
      <c r="Q175" s="4">
        <v>-120000000</v>
      </c>
      <c r="R175" s="4" t="s">
        <v>24</v>
      </c>
      <c r="S175" s="4" t="s">
        <v>24</v>
      </c>
    </row>
    <row r="176" spans="1:19" ht="16" x14ac:dyDescent="0.2">
      <c r="A176" s="3" t="s">
        <v>177</v>
      </c>
      <c r="B176" s="4">
        <v>2048000</v>
      </c>
      <c r="C176" s="4">
        <v>-46990000</v>
      </c>
      <c r="D176" s="4">
        <v>-52872000</v>
      </c>
      <c r="E176" s="4">
        <v>-51426000</v>
      </c>
      <c r="F176" s="4">
        <v>-176660000</v>
      </c>
      <c r="G176" s="4">
        <v>-135345000</v>
      </c>
      <c r="H176" s="4">
        <v>-64617000</v>
      </c>
      <c r="I176" s="4">
        <v>-26100000</v>
      </c>
      <c r="J176" s="4">
        <v>-161800000</v>
      </c>
      <c r="K176" s="4">
        <v>-167900000</v>
      </c>
      <c r="L176" s="4">
        <v>-349100000</v>
      </c>
      <c r="M176" s="4">
        <v>-81300000</v>
      </c>
      <c r="N176" s="4">
        <v>-100900000</v>
      </c>
      <c r="O176" s="5">
        <v>-93400000</v>
      </c>
      <c r="P176" s="4" t="s">
        <v>24</v>
      </c>
      <c r="Q176" s="4">
        <v>-15300000</v>
      </c>
      <c r="R176" s="4">
        <v>-70000000</v>
      </c>
      <c r="S176" s="4">
        <v>-8100000</v>
      </c>
    </row>
    <row r="177" spans="1:1022 1027:2048 2053:3060 3074:4086 4100:5112 5126:6138 6152:7164 7178:8190 8204:9216 9230:10237 10242:11263 11268:12275 12289:13301 13315:14327 14341:15353 15367:16379" ht="16" x14ac:dyDescent="0.2">
      <c r="A177" s="3" t="s">
        <v>178</v>
      </c>
      <c r="B177" s="4">
        <v>301238000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-299190000</v>
      </c>
      <c r="C178" s="4">
        <v>-46990000</v>
      </c>
      <c r="D178" s="4">
        <v>-52872000</v>
      </c>
      <c r="E178" s="4">
        <v>-51426000</v>
      </c>
      <c r="F178" s="4">
        <v>-176660000</v>
      </c>
      <c r="G178" s="4">
        <v>-135345000</v>
      </c>
      <c r="H178" s="4">
        <v>-64617000</v>
      </c>
      <c r="I178" s="4">
        <v>-26100000</v>
      </c>
      <c r="J178" s="4">
        <v>-161800000</v>
      </c>
      <c r="K178" s="4">
        <v>-167900000</v>
      </c>
      <c r="L178" s="4">
        <v>-349100000</v>
      </c>
      <c r="M178" s="4">
        <v>-81300000</v>
      </c>
      <c r="N178" s="4">
        <v>-100900000</v>
      </c>
      <c r="O178" s="5">
        <v>-93400000</v>
      </c>
      <c r="P178" s="4" t="s">
        <v>24</v>
      </c>
      <c r="Q178" s="4">
        <v>-15300000</v>
      </c>
      <c r="R178" s="4">
        <v>-70000000</v>
      </c>
      <c r="S178" s="4">
        <v>-8100000</v>
      </c>
    </row>
    <row r="179" spans="1:1022 1027:2048 2053:3060 3074:4086 4100:5112 5126:6138 6152:7164 7178:8190 8204:9216 9230:10237 10242:11263 11268:12275 12289:13301 13315:14327 14341:15353 15367:16379" ht="16" x14ac:dyDescent="0.2">
      <c r="A179" s="3" t="s">
        <v>180</v>
      </c>
      <c r="B179" s="4">
        <v>-301280000</v>
      </c>
      <c r="C179" s="4">
        <v>-4339000</v>
      </c>
      <c r="D179" s="4" t="s">
        <v>24</v>
      </c>
      <c r="E179" s="4">
        <v>2356000</v>
      </c>
      <c r="F179" s="4">
        <v>3557000</v>
      </c>
      <c r="G179" s="4">
        <v>1285000</v>
      </c>
      <c r="H179" s="4">
        <v>-6977000</v>
      </c>
      <c r="I179" s="4" t="s">
        <v>24</v>
      </c>
      <c r="J179" s="4">
        <v>-54500000</v>
      </c>
      <c r="K179" s="4">
        <v>5000000</v>
      </c>
      <c r="L179" s="4">
        <v>-20700000</v>
      </c>
      <c r="M179" s="4">
        <v>-15700000</v>
      </c>
      <c r="N179" s="4">
        <v>-51600000</v>
      </c>
      <c r="O179" s="5">
        <v>-176100000</v>
      </c>
      <c r="P179" s="4">
        <v>-7700000</v>
      </c>
      <c r="Q179" s="4">
        <v>-4300000</v>
      </c>
      <c r="R179" s="4">
        <v>-17900000</v>
      </c>
      <c r="S179" s="4">
        <v>-146200000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-432310000</v>
      </c>
      <c r="C181" s="4">
        <v>-91701000</v>
      </c>
      <c r="D181" s="4">
        <v>-166897000</v>
      </c>
      <c r="E181" s="4">
        <v>-107439000</v>
      </c>
      <c r="F181" s="4">
        <v>-283933000</v>
      </c>
      <c r="G181" s="4">
        <v>-211531000</v>
      </c>
      <c r="H181" s="4">
        <v>-150132000</v>
      </c>
      <c r="I181" s="4">
        <v>1099700000</v>
      </c>
      <c r="J181" s="4">
        <v>-371600000</v>
      </c>
      <c r="K181" s="4">
        <v>-662900000</v>
      </c>
      <c r="L181" s="4">
        <v>-201700000</v>
      </c>
      <c r="M181" s="4">
        <v>-200300000</v>
      </c>
      <c r="N181" s="4">
        <v>81700000</v>
      </c>
      <c r="O181" s="5">
        <v>-702800000</v>
      </c>
      <c r="P181" s="4">
        <v>-161100000</v>
      </c>
      <c r="Q181" s="4">
        <v>-193000000</v>
      </c>
      <c r="R181" s="4">
        <v>-141200000</v>
      </c>
      <c r="S181" s="4">
        <v>-207500000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8600000</v>
      </c>
      <c r="J182" s="4">
        <v>-5900000</v>
      </c>
      <c r="K182" s="4">
        <v>200000</v>
      </c>
      <c r="L182" s="4">
        <v>1600000</v>
      </c>
      <c r="M182" s="4">
        <v>-9100000</v>
      </c>
      <c r="N182" s="4">
        <v>-10000000</v>
      </c>
      <c r="O182" s="5">
        <v>26100000</v>
      </c>
      <c r="P182" s="4">
        <v>-14700000</v>
      </c>
      <c r="Q182" s="4">
        <v>20500000</v>
      </c>
      <c r="R182" s="4">
        <v>21100000</v>
      </c>
      <c r="S182" s="4">
        <v>-800000</v>
      </c>
    </row>
    <row r="183" spans="1:1022 1027:2048 2053:3060 3074:4086 4100:5112 5126:6138 6152:7164 7178:8190 8204:9216 9230:10237 10242:11263 11268:12275 12289:13301 13315:14327 14341:15353 15367:16379" ht="16" x14ac:dyDescent="0.2">
      <c r="A183" s="3" t="s">
        <v>183</v>
      </c>
      <c r="B183" s="4">
        <v>-329941000</v>
      </c>
      <c r="C183" s="4">
        <v>81147000</v>
      </c>
      <c r="D183" s="4">
        <v>661000</v>
      </c>
      <c r="E183" s="4">
        <v>85744000</v>
      </c>
      <c r="F183" s="4">
        <v>-73414000</v>
      </c>
      <c r="G183" s="4">
        <v>-45674000</v>
      </c>
      <c r="H183" s="4">
        <v>-4955000</v>
      </c>
      <c r="I183" s="4">
        <v>37600000</v>
      </c>
      <c r="J183" s="4">
        <v>137500000</v>
      </c>
      <c r="K183" s="4">
        <v>-46000000</v>
      </c>
      <c r="L183" s="4">
        <v>826600000</v>
      </c>
      <c r="M183" s="4">
        <v>43800000</v>
      </c>
      <c r="N183" s="4">
        <v>-102300000</v>
      </c>
      <c r="O183" s="5">
        <v>-254400000</v>
      </c>
      <c r="P183" s="4">
        <v>36500000</v>
      </c>
      <c r="Q183" s="4">
        <v>-427100000</v>
      </c>
      <c r="R183" s="4">
        <v>891500000</v>
      </c>
      <c r="S183" s="4">
        <v>-755300000</v>
      </c>
    </row>
    <row r="184" spans="1:1022 1027:2048 2053:3060 3074:4086 4100:5112 5126:6138 6152:7164 7178:8190 8204:9216 9230:10237 10242:11263 11268:12275 12289:13301 13315:14327 14341:15353 15367:16379" ht="16" x14ac:dyDescent="0.2">
      <c r="A184" s="3" t="s">
        <v>54</v>
      </c>
      <c r="B184" s="4">
        <v>197301000</v>
      </c>
      <c r="C184" s="4">
        <v>275816000</v>
      </c>
      <c r="D184" s="4">
        <v>275670000</v>
      </c>
      <c r="E184" s="4">
        <v>320416000</v>
      </c>
      <c r="F184" s="4">
        <v>353801000</v>
      </c>
      <c r="G184" s="4">
        <v>366283000</v>
      </c>
      <c r="H184" s="4">
        <v>342655000</v>
      </c>
      <c r="I184" s="4">
        <v>649500000</v>
      </c>
      <c r="J184" s="4">
        <v>833500000</v>
      </c>
      <c r="K184" s="4">
        <v>762300000</v>
      </c>
      <c r="L184" s="4">
        <v>865900000</v>
      </c>
      <c r="M184" s="4">
        <v>988900000</v>
      </c>
      <c r="N184" s="4">
        <v>1137200000</v>
      </c>
      <c r="O184" s="5">
        <v>1158400000</v>
      </c>
      <c r="P184" s="4">
        <v>280200000</v>
      </c>
      <c r="Q184" s="4">
        <v>297200000</v>
      </c>
      <c r="R184" s="4">
        <v>295700000</v>
      </c>
      <c r="S184" s="4">
        <v>285300000</v>
      </c>
    </row>
    <row r="185" spans="1:1022 1027:2048 2053:3060 3074:4086 4100:5112 5126:6138 6152:7164 7178:8190 8204:9216 9230:10237 10242:11263 11268:12275 12289:13301 13315:14327 14341:15353 15367:16379" ht="16" x14ac:dyDescent="0.2">
      <c r="A185" s="3" t="s">
        <v>55</v>
      </c>
      <c r="B185" s="6">
        <v>45.14</v>
      </c>
      <c r="C185" s="6">
        <v>54.28</v>
      </c>
      <c r="D185" s="6">
        <v>53.81</v>
      </c>
      <c r="E185" s="6">
        <v>56.01</v>
      </c>
      <c r="F185" s="6">
        <v>57.32</v>
      </c>
      <c r="G185" s="6">
        <v>57.72</v>
      </c>
      <c r="H185" s="6">
        <v>53.12</v>
      </c>
      <c r="I185" s="6">
        <v>29.14</v>
      </c>
      <c r="J185" s="6">
        <v>30.1</v>
      </c>
      <c r="K185" s="6">
        <v>30.54</v>
      </c>
      <c r="L185" s="6">
        <v>25.27</v>
      </c>
      <c r="M185" s="6">
        <v>28.3</v>
      </c>
      <c r="N185" s="6">
        <v>28.73</v>
      </c>
      <c r="O185" s="7">
        <v>29.75</v>
      </c>
      <c r="P185" s="6">
        <v>28.96</v>
      </c>
      <c r="Q185" s="6">
        <v>28.73</v>
      </c>
      <c r="R185" s="6">
        <v>28.96</v>
      </c>
      <c r="S185" s="6">
        <v>29.75</v>
      </c>
    </row>
    <row r="186" spans="1:1022 1027:2048 2053:3060 3074:4086 4100:5112 5126:6138 6152:7164 7178:8190 8204:9216 9230:10237 10242:11263 11268:12275 12289:13301 13315:14327 14341:15353 15367:16379" ht="16" x14ac:dyDescent="0.2">
      <c r="A186" s="3" t="s">
        <v>184</v>
      </c>
      <c r="B186" s="4">
        <v>7990000</v>
      </c>
      <c r="C186" s="4">
        <v>1250000</v>
      </c>
      <c r="D186" s="4">
        <v>2911000</v>
      </c>
      <c r="E186" s="4">
        <v>2532000</v>
      </c>
      <c r="F186" s="4">
        <v>1987000</v>
      </c>
      <c r="G186" s="4">
        <v>2960000</v>
      </c>
      <c r="H186" s="4">
        <v>16237000</v>
      </c>
      <c r="I186" s="4">
        <v>1414100000</v>
      </c>
      <c r="J186" s="4" t="s">
        <v>24</v>
      </c>
      <c r="K186" s="4" t="s">
        <v>24</v>
      </c>
      <c r="L186" s="4">
        <v>351500000</v>
      </c>
      <c r="M186" s="4">
        <v>151500000</v>
      </c>
      <c r="N186" s="4">
        <v>708300000</v>
      </c>
      <c r="O186" s="5">
        <v>1800000</v>
      </c>
      <c r="P186" s="4">
        <v>900000</v>
      </c>
      <c r="Q186" s="4">
        <v>900000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111357000</v>
      </c>
      <c r="C187" s="4">
        <v>173986000</v>
      </c>
      <c r="D187" s="4">
        <v>170469000</v>
      </c>
      <c r="E187" s="4">
        <v>195707000</v>
      </c>
      <c r="F187" s="4">
        <v>212503000</v>
      </c>
      <c r="G187" s="4">
        <v>205978000</v>
      </c>
      <c r="H187" s="4">
        <v>185163000</v>
      </c>
      <c r="I187" s="4">
        <v>336900000</v>
      </c>
      <c r="J187" s="4">
        <v>498400000</v>
      </c>
      <c r="K187" s="4">
        <v>597700000</v>
      </c>
      <c r="L187" s="4">
        <v>1411400000</v>
      </c>
      <c r="M187" s="4">
        <v>545800000</v>
      </c>
      <c r="N187" s="4">
        <v>591300000</v>
      </c>
      <c r="O187" s="5">
        <v>495600000</v>
      </c>
      <c r="P187" s="4">
        <v>159100000</v>
      </c>
      <c r="Q187" s="4">
        <v>-171000000</v>
      </c>
      <c r="R187" s="4">
        <v>1018400000</v>
      </c>
      <c r="S187" s="4">
        <v>-510900000</v>
      </c>
    </row>
    <row r="188" spans="1:1022 1027:2048 2053:3060 3074:4086 4100:5112 5126:6138 6152:7164 7178:8190 8204:9216 9230:10237 10242:11263 11268:12275 12289:13301 13315:14327 14341:15353 15367:16379" ht="16" x14ac:dyDescent="0.2">
      <c r="A188" s="32" t="s">
        <v>186</v>
      </c>
      <c r="B188" s="30">
        <v>111897986</v>
      </c>
      <c r="C188" s="30">
        <v>174496396</v>
      </c>
      <c r="D188" s="30">
        <v>170469000</v>
      </c>
      <c r="E188" s="30">
        <v>195707000</v>
      </c>
      <c r="F188" s="30">
        <v>212503000</v>
      </c>
      <c r="G188" s="30">
        <v>206005208</v>
      </c>
      <c r="H188" s="30">
        <v>188644145</v>
      </c>
      <c r="I188" s="30" t="s">
        <v>24</v>
      </c>
      <c r="J188" s="30">
        <v>526835994</v>
      </c>
      <c r="K188" s="30">
        <v>624249103</v>
      </c>
      <c r="L188" s="30">
        <v>1438057056</v>
      </c>
      <c r="M188" s="30">
        <v>578963074</v>
      </c>
      <c r="N188" s="30">
        <v>621916771</v>
      </c>
      <c r="O188" s="31">
        <v>538970297</v>
      </c>
      <c r="P188" s="30">
        <v>169659913</v>
      </c>
      <c r="Q188" s="30">
        <v>-160366879</v>
      </c>
      <c r="R188" s="30">
        <v>1028949315</v>
      </c>
      <c r="S188" s="30">
        <v>-499310835</v>
      </c>
    </row>
    <row r="189" spans="1:1022 1027:2048 2053:3060 3074:4086 4100:5112 5126:6138 6152:7164 7178:8190 8204:9216 9230:10237 10242:11263 11268:12275 12289:13301 13315:14327 14341:15353 15367:16379" ht="19" x14ac:dyDescent="0.25">
      <c r="A189" s="22" t="s">
        <v>199</v>
      </c>
      <c r="B189" s="23"/>
      <c r="C189" s="24">
        <f>(C188/B188)-1</f>
        <v>0.55942392028396304</v>
      </c>
      <c r="D189" s="24">
        <f>(D188/C188)-1</f>
        <v>-2.3080109918144132E-2</v>
      </c>
      <c r="E189" s="24">
        <f>(E188/D188)-1</f>
        <v>0.14805037866122284</v>
      </c>
      <c r="F189" s="24">
        <f t="shared" ref="F189:N189" si="8">(F188/E188)-1</f>
        <v>8.58221729422044E-2</v>
      </c>
      <c r="G189" s="24">
        <f t="shared" si="8"/>
        <v>-3.057741302475725E-2</v>
      </c>
      <c r="H189" s="24">
        <f t="shared" si="8"/>
        <v>-8.4274874254635312E-2</v>
      </c>
      <c r="I189" s="24" t="e">
        <f t="shared" si="8"/>
        <v>#VALUE!</v>
      </c>
      <c r="J189" s="24" t="e">
        <f t="shared" si="8"/>
        <v>#VALUE!</v>
      </c>
      <c r="K189" s="24">
        <f t="shared" si="8"/>
        <v>0.18490215192092596</v>
      </c>
      <c r="L189" s="24">
        <f t="shared" si="8"/>
        <v>1.3036589865952921</v>
      </c>
      <c r="M189" s="24">
        <f t="shared" si="8"/>
        <v>-0.59739909373943512</v>
      </c>
      <c r="N189" s="24">
        <f t="shared" si="8"/>
        <v>7.4190736730819662E-2</v>
      </c>
      <c r="O189" s="24">
        <f>(O188/N188)-1</f>
        <v>-0.13337230617953544</v>
      </c>
      <c r="P189" s="24"/>
      <c r="Q189" s="24">
        <f>(Q188/P188)-1</f>
        <v>-1.9452255171202404</v>
      </c>
      <c r="R189" s="24">
        <f>(R188/Q188)-1</f>
        <v>-7.41622086440929</v>
      </c>
      <c r="S189" s="24">
        <f>(S188/R188)-1</f>
        <v>-1.4852628090820974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0.25599854039313297</v>
      </c>
      <c r="C190" s="26">
        <f t="shared" si="9"/>
        <v>0.34339950092887056</v>
      </c>
      <c r="D190" s="26">
        <f t="shared" si="9"/>
        <v>0.33272761341145884</v>
      </c>
      <c r="E190" s="26">
        <f t="shared" si="9"/>
        <v>0.34211519972030419</v>
      </c>
      <c r="F190" s="26">
        <f t="shared" si="9"/>
        <v>0.34428773947912028</v>
      </c>
      <c r="G190" s="26">
        <f t="shared" si="9"/>
        <v>0.32465027381824774</v>
      </c>
      <c r="H190" s="26">
        <f t="shared" si="9"/>
        <v>0.29242348544270241</v>
      </c>
      <c r="I190" s="26" t="e">
        <f t="shared" si="9"/>
        <v>#VALUE!</v>
      </c>
      <c r="J190" s="26">
        <f t="shared" si="9"/>
        <v>0.19027592964461137</v>
      </c>
      <c r="K190" s="26">
        <f t="shared" si="9"/>
        <v>0.25008978125876369</v>
      </c>
      <c r="L190" s="26">
        <f t="shared" si="9"/>
        <v>0.41961339208076798</v>
      </c>
      <c r="M190" s="26">
        <f t="shared" si="9"/>
        <v>0.16566415073823967</v>
      </c>
      <c r="N190" s="26">
        <f t="shared" si="9"/>
        <v>0.15710920070733864</v>
      </c>
      <c r="O190" s="27">
        <f t="shared" si="9"/>
        <v>0.1384033426634482</v>
      </c>
      <c r="P190" s="26">
        <f t="shared" si="9"/>
        <v>0.17076991746351283</v>
      </c>
      <c r="Q190" s="26">
        <f t="shared" si="9"/>
        <v>-0.15961668060117448</v>
      </c>
      <c r="R190" s="26">
        <f t="shared" si="9"/>
        <v>1.0412358986035215</v>
      </c>
      <c r="S190" s="26">
        <f t="shared" si="9"/>
        <v>-0.55002295109054855</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111357000</v>
      </c>
      <c r="C191" s="4">
        <v>173986000</v>
      </c>
      <c r="D191" s="4">
        <v>170469000</v>
      </c>
      <c r="E191" s="4">
        <v>195707000</v>
      </c>
      <c r="F191" s="4">
        <v>212503000</v>
      </c>
      <c r="G191" s="4">
        <v>201938000</v>
      </c>
      <c r="H191" s="4">
        <v>185163000</v>
      </c>
      <c r="I191" s="4">
        <v>1580800000</v>
      </c>
      <c r="J191" s="4">
        <v>473400000</v>
      </c>
      <c r="K191" s="4">
        <v>247700000</v>
      </c>
      <c r="L191" s="4">
        <v>1750100000</v>
      </c>
      <c r="M191" s="4">
        <v>635800000</v>
      </c>
      <c r="N191" s="4">
        <v>1034900000</v>
      </c>
      <c r="O191" s="5">
        <v>275600000</v>
      </c>
      <c r="P191" s="4">
        <v>59100000</v>
      </c>
      <c r="Q191" s="4">
        <v>-291000000</v>
      </c>
      <c r="R191" s="4">
        <v>1018400000</v>
      </c>
      <c r="S191" s="4">
        <v>-510900000</v>
      </c>
    </row>
    <row r="192" spans="1:1022 1027:2048 2053:3060 3074:4086 4100:5112 5126:6138 6152:7164 7178:8190 8204:9216 9230:10237 10242:11263 11268:12275 12289:13301 13315:14327 14341:15353 15367:16379" ht="16" x14ac:dyDescent="0.2">
      <c r="A192" s="3" t="s">
        <v>188</v>
      </c>
      <c r="B192" s="6">
        <v>1.1599999999999999</v>
      </c>
      <c r="C192" s="6">
        <v>1.93</v>
      </c>
      <c r="D192" s="6">
        <v>1.95</v>
      </c>
      <c r="E192" s="6">
        <v>2.2400000000000002</v>
      </c>
      <c r="F192" s="6">
        <v>2.4900000000000002</v>
      </c>
      <c r="G192" s="6">
        <v>2.48</v>
      </c>
      <c r="H192" s="6">
        <v>2.27</v>
      </c>
      <c r="I192" s="6">
        <v>3.14</v>
      </c>
      <c r="J192" s="6">
        <v>4.46</v>
      </c>
      <c r="K192" s="6">
        <v>5.37</v>
      </c>
      <c r="L192" s="6">
        <v>12.94</v>
      </c>
      <c r="M192" s="6">
        <v>5.0999999999999996</v>
      </c>
      <c r="N192" s="6">
        <v>5.56</v>
      </c>
      <c r="O192" s="7">
        <v>4.68</v>
      </c>
      <c r="P192" s="6">
        <v>1.5</v>
      </c>
      <c r="Q192" s="6">
        <v>-1.61</v>
      </c>
      <c r="R192" s="6">
        <v>9.6199999999999992</v>
      </c>
      <c r="S192" s="6">
        <v>-4.83</v>
      </c>
    </row>
    <row r="193" spans="1:19" ht="16" x14ac:dyDescent="0.2">
      <c r="A193" s="3" t="s">
        <v>189</v>
      </c>
      <c r="B193" s="6">
        <v>13.81</v>
      </c>
      <c r="C193" s="6">
        <v>10.02</v>
      </c>
      <c r="D193" s="6">
        <v>11.17</v>
      </c>
      <c r="E193" s="6">
        <v>17.93</v>
      </c>
      <c r="F193" s="6">
        <v>17.32</v>
      </c>
      <c r="G193" s="6">
        <v>18.95</v>
      </c>
      <c r="H193" s="6">
        <v>21.95</v>
      </c>
      <c r="I193" s="6">
        <v>32.520000000000003</v>
      </c>
      <c r="J193" s="6">
        <v>19.22</v>
      </c>
      <c r="K193" s="6">
        <v>20.09</v>
      </c>
      <c r="L193" s="6">
        <v>6.76</v>
      </c>
      <c r="M193" s="6">
        <v>21.58</v>
      </c>
      <c r="N193" s="6">
        <v>18.829999999999998</v>
      </c>
      <c r="O193" s="7">
        <v>24.03</v>
      </c>
      <c r="P193" s="6">
        <v>90.4</v>
      </c>
      <c r="Q193" s="6">
        <v>19.11</v>
      </c>
      <c r="R193" s="6">
        <v>30.28</v>
      </c>
      <c r="S193" s="6">
        <v>24.44</v>
      </c>
    </row>
    <row r="194" spans="1:19" ht="16" x14ac:dyDescent="0.2">
      <c r="A194" s="3" t="s">
        <v>190</v>
      </c>
      <c r="B194" s="6">
        <v>1.36</v>
      </c>
      <c r="C194" s="6">
        <v>1.46</v>
      </c>
      <c r="D194" s="6">
        <v>1.27</v>
      </c>
      <c r="E194" s="6">
        <v>1.27</v>
      </c>
      <c r="F194" s="6">
        <v>1.38</v>
      </c>
      <c r="G194" s="6">
        <v>1.2</v>
      </c>
      <c r="H194" s="6">
        <v>1.23</v>
      </c>
      <c r="I194" s="6">
        <v>0.93</v>
      </c>
      <c r="J194" s="6">
        <v>1.25</v>
      </c>
      <c r="K194" s="6">
        <v>1.69</v>
      </c>
      <c r="L194" s="6">
        <v>3.12</v>
      </c>
      <c r="M194" s="6">
        <v>1.1299999999999999</v>
      </c>
      <c r="N194" s="6">
        <v>2.77</v>
      </c>
      <c r="O194" s="7">
        <v>0.85</v>
      </c>
      <c r="P194" s="6">
        <v>1.1299999999999999</v>
      </c>
      <c r="Q194" s="6">
        <v>-0.9</v>
      </c>
      <c r="R194" s="6">
        <v>5.94</v>
      </c>
      <c r="S194" s="4">
        <v>-3</v>
      </c>
    </row>
    <row r="196" spans="1:19" ht="16" x14ac:dyDescent="0.2">
      <c r="A196" s="8"/>
    </row>
  </sheetData>
  <pageMargins left="0.7" right="0.7" top="0.75" bottom="0.75" header="0.3" footer="0.3"/>
  <ignoredErrors>
    <ignoredError sqref="B1:S1 A4:S7 A15:S16 A19:S33 A37:S95 A2:S2 A9:S11 A13:S13 A191:S195 A96:J96 N96:O96 Q96:S96 L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67AF-C857-6349-A2BE-2C2DF57A5FFA}">
  <dimension ref="A1:P110"/>
  <sheetViews>
    <sheetView tabSelected="1" workbookViewId="0">
      <selection activeCell="H21" sqref="H21"/>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9" cm="1">
        <f t="array" ref="A3">_FV(A1,"Market cap",TRUE)</f>
        <v>17267840685</v>
      </c>
      <c r="B3" s="40" t="s">
        <v>201</v>
      </c>
      <c r="C3" s="41">
        <f>Financials!O8*0.01</f>
        <v>0.47200000000000003</v>
      </c>
      <c r="D3" s="40" t="s">
        <v>202</v>
      </c>
      <c r="E3" s="41">
        <f>SUM(C11:E11)/3</f>
        <v>0.17513966866500583</v>
      </c>
      <c r="F3" s="42" t="s">
        <v>203</v>
      </c>
      <c r="G3" s="43">
        <f>SUM(Financials!K129:N129)/4</f>
        <v>-1.2853612670959552E-2</v>
      </c>
      <c r="H3" s="42" t="s">
        <v>204</v>
      </c>
      <c r="I3" s="44">
        <f>J14*(1+I7)/(I6-I7)</f>
        <v>22862942370.69566</v>
      </c>
      <c r="J3" s="40" t="s">
        <v>205</v>
      </c>
      <c r="K3" s="45"/>
      <c r="L3" s="46"/>
      <c r="M3" s="47"/>
      <c r="N3" s="117" t="s">
        <v>206</v>
      </c>
      <c r="O3" s="118"/>
      <c r="P3" s="47"/>
    </row>
    <row r="4" spans="1:16" ht="22" customHeight="1" x14ac:dyDescent="0.2">
      <c r="A4" s="48">
        <f>Financials!O56-Financials!O96-Financials!O105</f>
        <v>-1209300000</v>
      </c>
      <c r="B4" s="49" t="s">
        <v>207</v>
      </c>
      <c r="C4" s="50">
        <f>Financials!O17*0.01</f>
        <v>0.25459999999999999</v>
      </c>
      <c r="D4" s="49" t="s">
        <v>208</v>
      </c>
      <c r="E4" s="50">
        <f>SUM(C13:E13)/3</f>
        <v>-5.9013398832903206E-2</v>
      </c>
      <c r="F4" s="51" t="s">
        <v>209</v>
      </c>
      <c r="G4" s="52">
        <f>A5*(1+(5*G3))</f>
        <v>98735533.185798138</v>
      </c>
      <c r="H4" s="53" t="s">
        <v>210</v>
      </c>
      <c r="I4" s="54">
        <f>NPV(I6,F14,G14,H14,I14,(J14+I3))</f>
        <v>20153542385.704273</v>
      </c>
      <c r="J4" s="51" t="s">
        <v>211</v>
      </c>
      <c r="K4" s="43" cm="1">
        <f t="array" ref="K4">_FV(A1,"Change (%)",TRUE)</f>
        <v>7.5729999999999999E-3</v>
      </c>
      <c r="L4" s="42" t="s">
        <v>212</v>
      </c>
      <c r="M4" s="47"/>
      <c r="N4" s="119" t="s">
        <v>213</v>
      </c>
      <c r="O4" s="120"/>
      <c r="P4" s="47"/>
    </row>
    <row r="5" spans="1:16" ht="22" customHeight="1" x14ac:dyDescent="0.2">
      <c r="A5" s="52" cm="1">
        <f t="array" ref="A5">_FV(A1,"Shares outstanding",TRUE)</f>
        <v>105516900</v>
      </c>
      <c r="B5" s="49" t="s">
        <v>214</v>
      </c>
      <c r="C5" s="55">
        <f>Financials!O34*0.01</f>
        <v>0.16719999999999999</v>
      </c>
      <c r="D5" s="49" t="s">
        <v>215</v>
      </c>
      <c r="E5" s="50">
        <f>SUM(C15:E15)/3</f>
        <v>0.26015020986222553</v>
      </c>
      <c r="F5" s="51" t="s">
        <v>216</v>
      </c>
      <c r="G5" s="52">
        <f>Financials!O56</f>
        <v>517300000</v>
      </c>
      <c r="H5" s="53" t="s">
        <v>217</v>
      </c>
      <c r="I5" s="54">
        <f>I4+G5-G6</f>
        <v>18944242385.704273</v>
      </c>
      <c r="J5" s="51" t="s">
        <v>218</v>
      </c>
      <c r="K5" s="56" cm="1">
        <f t="array" ref="K5">_FV(A1,"Price")</f>
        <v>163.65</v>
      </c>
      <c r="L5" s="49" t="s">
        <v>219</v>
      </c>
      <c r="M5" s="47"/>
      <c r="N5" s="57" t="s">
        <v>220</v>
      </c>
      <c r="O5" s="58">
        <f>Financials!O21</f>
        <v>63600000</v>
      </c>
      <c r="P5" s="47"/>
    </row>
    <row r="6" spans="1:16" ht="22" customHeight="1" x14ac:dyDescent="0.2">
      <c r="A6" s="59">
        <f>O20/F10</f>
        <v>4.0957876387571162</v>
      </c>
      <c r="B6" s="49" t="s">
        <v>221</v>
      </c>
      <c r="C6" s="50">
        <f>Financials!O190</f>
        <v>0.1384033426634482</v>
      </c>
      <c r="D6" s="60" t="s">
        <v>200</v>
      </c>
      <c r="E6" s="50">
        <f>Financials!O33/Financials!O126</f>
        <v>0.17768256740530511</v>
      </c>
      <c r="F6" s="49" t="s">
        <v>222</v>
      </c>
      <c r="G6" s="54">
        <f>Financials!O96+Financials!O105</f>
        <v>1726600000</v>
      </c>
      <c r="H6" s="53" t="s">
        <v>223</v>
      </c>
      <c r="I6" s="61">
        <f>N25</f>
        <v>6.4721484018785427E-2</v>
      </c>
      <c r="J6" s="53" t="s">
        <v>224</v>
      </c>
      <c r="K6" s="62">
        <f>I5/G4</f>
        <v>191.86853784498692</v>
      </c>
      <c r="L6" s="63" t="s">
        <v>225</v>
      </c>
      <c r="M6" s="47"/>
      <c r="N6" s="64" t="s">
        <v>226</v>
      </c>
      <c r="O6" s="65">
        <f>Financials!O96</f>
        <v>164900000</v>
      </c>
      <c r="P6" s="47"/>
    </row>
    <row r="7" spans="1:16" ht="22" customHeight="1" x14ac:dyDescent="0.2">
      <c r="A7" s="66">
        <f>O20/F12</f>
        <v>22.138257288461539</v>
      </c>
      <c r="B7" s="67" t="s">
        <v>227</v>
      </c>
      <c r="C7" s="68">
        <f>F14/A3</f>
        <v>4.3085873536364512E-2</v>
      </c>
      <c r="D7" s="69" t="s">
        <v>228</v>
      </c>
      <c r="E7" s="70">
        <f>(Financials!O16*(1-0.25))/(Financials!O126+Financials!O105+Financials!O96)</f>
        <v>0.13793823038397329</v>
      </c>
      <c r="F7" s="67" t="s">
        <v>196</v>
      </c>
      <c r="G7" s="71">
        <f>(Financials!O96+Financials!O105)/Financials!O126</f>
        <v>0.47118218535094419</v>
      </c>
      <c r="H7" s="72" t="s">
        <v>229</v>
      </c>
      <c r="I7" s="73">
        <v>2.5000000000000001E-2</v>
      </c>
      <c r="J7" s="74" t="s">
        <v>230</v>
      </c>
      <c r="K7" s="75">
        <f>K6/K5-1</f>
        <v>0.17243225080957481</v>
      </c>
      <c r="L7" s="76" t="s">
        <v>231</v>
      </c>
      <c r="M7" s="47"/>
      <c r="N7" s="64" t="s">
        <v>232</v>
      </c>
      <c r="O7" s="65">
        <f>Financials!O105</f>
        <v>1561700000</v>
      </c>
      <c r="P7" s="47"/>
    </row>
    <row r="8" spans="1:16" ht="22" customHeight="1" x14ac:dyDescent="0.2">
      <c r="A8" s="77"/>
      <c r="B8" s="47"/>
      <c r="C8" s="47"/>
      <c r="D8" s="47"/>
      <c r="E8" s="47"/>
      <c r="F8" s="47"/>
      <c r="G8" s="47"/>
      <c r="H8" s="47"/>
      <c r="I8" s="47"/>
      <c r="J8" s="47"/>
      <c r="K8" s="47"/>
      <c r="L8" s="47"/>
      <c r="M8" s="47"/>
      <c r="N8" s="78" t="s">
        <v>213</v>
      </c>
      <c r="O8" s="79">
        <f>O5/(O6+O7)</f>
        <v>3.6835399050156377E-2</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303700000</v>
      </c>
      <c r="P9" s="47"/>
    </row>
    <row r="10" spans="1:16" ht="22" customHeight="1" x14ac:dyDescent="0.2">
      <c r="A10" s="86" t="s">
        <v>234</v>
      </c>
      <c r="B10" s="87">
        <v>2496100000</v>
      </c>
      <c r="C10" s="87">
        <v>3427100000</v>
      </c>
      <c r="D10" s="87">
        <v>3494800000</v>
      </c>
      <c r="E10" s="87">
        <v>3958500000</v>
      </c>
      <c r="F10" s="88">
        <f>4216000000</f>
        <v>4216000000</v>
      </c>
      <c r="G10" s="87">
        <v>4450000000</v>
      </c>
      <c r="H10" s="87">
        <v>4700000000</v>
      </c>
      <c r="I10" s="87">
        <v>4850000000</v>
      </c>
      <c r="J10" s="87">
        <v>5000000000</v>
      </c>
      <c r="K10" s="89" t="s">
        <v>235</v>
      </c>
      <c r="N10" s="64" t="s">
        <v>236</v>
      </c>
      <c r="O10" s="65">
        <f>Financials!O24</f>
        <v>954800000</v>
      </c>
      <c r="P10" s="47"/>
    </row>
    <row r="11" spans="1:16" ht="22" customHeight="1" x14ac:dyDescent="0.2">
      <c r="A11" s="90"/>
      <c r="B11" s="91"/>
      <c r="C11" s="91">
        <f t="shared" ref="C11:J11" si="0">(C10/B10)-1</f>
        <v>0.37298185168863429</v>
      </c>
      <c r="D11" s="91">
        <f t="shared" si="0"/>
        <v>1.9754311225234078E-2</v>
      </c>
      <c r="E11" s="91">
        <f t="shared" si="0"/>
        <v>0.13268284308114908</v>
      </c>
      <c r="F11" s="92">
        <f t="shared" si="0"/>
        <v>6.5049892636099615E-2</v>
      </c>
      <c r="G11" s="91">
        <f t="shared" si="0"/>
        <v>5.5502846299810171E-2</v>
      </c>
      <c r="H11" s="91">
        <f t="shared" si="0"/>
        <v>5.6179775280898792E-2</v>
      </c>
      <c r="I11" s="91">
        <f t="shared" si="0"/>
        <v>3.1914893617021267E-2</v>
      </c>
      <c r="J11" s="91">
        <f t="shared" si="0"/>
        <v>3.0927835051546282E-2</v>
      </c>
      <c r="K11" s="93">
        <f>SUM(F11:J11)/5</f>
        <v>4.7915048577075223E-2</v>
      </c>
      <c r="L11" s="85"/>
      <c r="M11" s="85"/>
      <c r="N11" s="64" t="s">
        <v>237</v>
      </c>
      <c r="O11" s="94">
        <f>O9/O10</f>
        <v>0.31807708420611647</v>
      </c>
      <c r="P11" s="47"/>
    </row>
    <row r="12" spans="1:16" ht="22" customHeight="1" x14ac:dyDescent="0.2">
      <c r="A12" s="86" t="s">
        <v>142</v>
      </c>
      <c r="B12" s="87">
        <v>374900000</v>
      </c>
      <c r="C12" s="87">
        <v>468200000</v>
      </c>
      <c r="D12" s="87">
        <v>529000000</v>
      </c>
      <c r="E12" s="87">
        <v>235000000</v>
      </c>
      <c r="F12" s="88">
        <v>780000000</v>
      </c>
      <c r="G12" s="87">
        <v>815000000</v>
      </c>
      <c r="H12" s="87">
        <v>856000000</v>
      </c>
      <c r="I12" s="87">
        <v>856000000</v>
      </c>
      <c r="J12" s="87">
        <v>889000000</v>
      </c>
      <c r="K12" s="89" t="s">
        <v>238</v>
      </c>
      <c r="L12" s="85"/>
      <c r="M12" s="85"/>
      <c r="N12" s="95" t="s">
        <v>239</v>
      </c>
      <c r="O12" s="96">
        <f>O8*(1-O11)</f>
        <v>2.5118902724713885E-2</v>
      </c>
      <c r="P12" s="47"/>
    </row>
    <row r="13" spans="1:16" ht="22" customHeight="1" x14ac:dyDescent="0.2">
      <c r="A13" s="90"/>
      <c r="B13" s="91"/>
      <c r="C13" s="91">
        <f t="shared" ref="C13:J13" si="1">(C12/B12)-1</f>
        <v>0.24886636436383025</v>
      </c>
      <c r="D13" s="91">
        <f t="shared" si="1"/>
        <v>0.12985903460059811</v>
      </c>
      <c r="E13" s="91">
        <f t="shared" si="1"/>
        <v>-0.55576559546313797</v>
      </c>
      <c r="F13" s="92">
        <f t="shared" si="1"/>
        <v>2.3191489361702127</v>
      </c>
      <c r="G13" s="91">
        <f t="shared" si="1"/>
        <v>4.4871794871794934E-2</v>
      </c>
      <c r="H13" s="91">
        <f t="shared" si="1"/>
        <v>5.03067484662576E-2</v>
      </c>
      <c r="I13" s="91">
        <f t="shared" si="1"/>
        <v>0</v>
      </c>
      <c r="J13" s="91">
        <f t="shared" si="1"/>
        <v>3.8551401869158841E-2</v>
      </c>
      <c r="K13" s="93">
        <f>SUM(F13:J13)/5</f>
        <v>0.49057577627548482</v>
      </c>
      <c r="L13" s="85"/>
      <c r="M13" s="85"/>
      <c r="N13" s="119" t="s">
        <v>240</v>
      </c>
      <c r="O13" s="120"/>
      <c r="P13" s="47"/>
    </row>
    <row r="14" spans="1:16" ht="22" customHeight="1" x14ac:dyDescent="0.2">
      <c r="A14" s="86" t="s">
        <v>185</v>
      </c>
      <c r="B14" s="87">
        <v>624249103</v>
      </c>
      <c r="C14" s="87">
        <v>1438057056</v>
      </c>
      <c r="D14" s="87">
        <v>578963074</v>
      </c>
      <c r="E14" s="87">
        <v>621916771</v>
      </c>
      <c r="F14" s="88">
        <v>744000000</v>
      </c>
      <c r="G14" s="87">
        <v>811000000</v>
      </c>
      <c r="H14" s="87">
        <v>866000000</v>
      </c>
      <c r="I14" s="87">
        <v>855000000</v>
      </c>
      <c r="J14" s="87">
        <v>886000000</v>
      </c>
      <c r="K14" s="89" t="s">
        <v>241</v>
      </c>
      <c r="L14" s="85"/>
      <c r="M14" s="85"/>
      <c r="N14" s="64" t="s">
        <v>242</v>
      </c>
      <c r="O14" s="94">
        <f>'[1]US Treasury Bonds'!$C$8</f>
        <v>4.8399999999999999E-2</v>
      </c>
      <c r="P14" s="47"/>
    </row>
    <row r="15" spans="1:16" ht="22" customHeight="1" x14ac:dyDescent="0.2">
      <c r="A15" s="97"/>
      <c r="B15" s="91"/>
      <c r="C15" s="91">
        <f t="shared" ref="C15:J15" si="2">(C14/B14)-1</f>
        <v>1.3036589865952921</v>
      </c>
      <c r="D15" s="91">
        <f t="shared" si="2"/>
        <v>-0.59739909373943512</v>
      </c>
      <c r="E15" s="91">
        <f t="shared" si="2"/>
        <v>7.4190736730819662E-2</v>
      </c>
      <c r="F15" s="92">
        <f t="shared" si="2"/>
        <v>0.19630155463358623</v>
      </c>
      <c r="G15" s="91">
        <f t="shared" si="2"/>
        <v>9.0053763440860246E-2</v>
      </c>
      <c r="H15" s="91">
        <f t="shared" si="2"/>
        <v>6.7817509247842134E-2</v>
      </c>
      <c r="I15" s="91">
        <f t="shared" si="2"/>
        <v>-1.2702078521939941E-2</v>
      </c>
      <c r="J15" s="91">
        <f t="shared" si="2"/>
        <v>3.6257309941520433E-2</v>
      </c>
      <c r="K15" s="93">
        <f>SUM(F15:J15)/5</f>
        <v>7.554561174837382E-2</v>
      </c>
      <c r="L15" s="85"/>
      <c r="M15" s="85"/>
      <c r="N15" s="64" t="s">
        <v>243</v>
      </c>
      <c r="O15" s="98" cm="1">
        <f t="array" ref="O15">_FV(A1,"Beta")</f>
        <v>0.56969999999999998</v>
      </c>
      <c r="P15" s="47"/>
    </row>
    <row r="16" spans="1:16" ht="22" customHeight="1" x14ac:dyDescent="0.2">
      <c r="A16" s="86" t="s">
        <v>196</v>
      </c>
      <c r="B16" s="99">
        <v>0.10124809846494261</v>
      </c>
      <c r="C16" s="99">
        <v>0.11324681423296122</v>
      </c>
      <c r="D16" s="99">
        <v>0.11542244286249531</v>
      </c>
      <c r="E16" s="99">
        <v>0.13637896788217216</v>
      </c>
      <c r="F16" s="100"/>
      <c r="G16" s="101"/>
      <c r="H16" s="101"/>
      <c r="I16" s="101"/>
      <c r="J16" s="101"/>
      <c r="K16" s="102"/>
      <c r="L16" s="85"/>
      <c r="M16" s="85"/>
      <c r="N16" s="64" t="s">
        <v>244</v>
      </c>
      <c r="O16" s="94">
        <v>8.4000000000000005E-2</v>
      </c>
      <c r="P16" s="47"/>
    </row>
    <row r="17" spans="1:16" ht="22" customHeight="1" x14ac:dyDescent="0.2">
      <c r="A17" s="85"/>
      <c r="B17" s="103"/>
      <c r="C17" s="103"/>
      <c r="D17" s="103"/>
      <c r="E17" s="103"/>
      <c r="F17" s="85"/>
      <c r="G17" s="85"/>
      <c r="H17" s="85"/>
      <c r="I17" s="85"/>
      <c r="J17" s="85"/>
      <c r="K17" s="85"/>
      <c r="L17" s="85"/>
      <c r="M17" s="85"/>
      <c r="N17" s="104" t="s">
        <v>240</v>
      </c>
      <c r="O17" s="105">
        <f>(O14)+((O15)*(O16-O14))</f>
        <v>6.8681320000000004E-2</v>
      </c>
      <c r="P17" s="47"/>
    </row>
    <row r="18" spans="1:16" ht="22" customHeight="1" x14ac:dyDescent="0.2">
      <c r="A18" s="85"/>
      <c r="B18" s="85"/>
      <c r="C18" s="85"/>
      <c r="D18" s="85"/>
      <c r="E18" s="85"/>
      <c r="F18" s="85"/>
      <c r="G18" s="85"/>
      <c r="H18" s="85"/>
      <c r="I18" s="85"/>
      <c r="J18" s="85"/>
      <c r="K18" s="85"/>
      <c r="L18" s="85"/>
      <c r="M18" s="85"/>
      <c r="N18" s="119" t="s">
        <v>245</v>
      </c>
      <c r="O18" s="120"/>
      <c r="P18" s="47"/>
    </row>
    <row r="19" spans="1:16" ht="22" customHeight="1" x14ac:dyDescent="0.2">
      <c r="A19" s="110" t="str" cm="1">
        <f t="array" ref="A19">_FV(A1,"Industry")</f>
        <v>Investment Banking &amp; Investment Services</v>
      </c>
      <c r="B19" s="110"/>
      <c r="C19" s="121" cm="1">
        <f t="array" ref="C19">_FV(A1,"Year incorporated",TRUE)</f>
        <v>2006</v>
      </c>
      <c r="D19" s="121"/>
      <c r="E19" s="106"/>
      <c r="F19" s="85"/>
      <c r="G19" s="85"/>
      <c r="H19" s="85"/>
      <c r="I19" s="85"/>
      <c r="J19" s="85"/>
      <c r="K19" s="85"/>
      <c r="L19" s="85"/>
      <c r="M19" s="85"/>
      <c r="N19" s="64" t="s">
        <v>223</v>
      </c>
      <c r="O19" s="107">
        <f>O6+O7</f>
        <v>1726600000</v>
      </c>
      <c r="P19" s="47"/>
    </row>
    <row r="20" spans="1:16" ht="22" customHeight="1" x14ac:dyDescent="0.2">
      <c r="A20" s="110" t="str" cm="1">
        <f t="array" ref="A20">_FV(A1,"Description")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c r="B20" s="110"/>
      <c r="C20" s="110"/>
      <c r="D20" s="110"/>
      <c r="E20" s="110"/>
      <c r="F20" s="85"/>
      <c r="G20" s="85"/>
      <c r="H20" s="85"/>
      <c r="I20" s="85"/>
      <c r="J20" s="85"/>
      <c r="K20" s="85"/>
      <c r="L20" s="85"/>
      <c r="M20" s="85"/>
      <c r="N20" s="64" t="s">
        <v>201</v>
      </c>
      <c r="O20" s="107" cm="1">
        <f t="array" ref="O20">_FV(A1,"Market cap",TRUE)</f>
        <v>17267840685</v>
      </c>
      <c r="P20" s="47"/>
    </row>
    <row r="21" spans="1:16" ht="22" customHeight="1" x14ac:dyDescent="0.2">
      <c r="A21" s="110"/>
      <c r="B21" s="110"/>
      <c r="C21" s="110"/>
      <c r="D21" s="110"/>
      <c r="E21" s="110"/>
      <c r="F21" s="85"/>
      <c r="G21" s="85"/>
      <c r="H21" s="85"/>
      <c r="I21" s="85"/>
      <c r="J21" s="85"/>
      <c r="K21" s="85"/>
      <c r="M21" s="85"/>
      <c r="N21" s="64" t="s">
        <v>246</v>
      </c>
      <c r="O21" s="107">
        <f>O19+O20</f>
        <v>18994440685</v>
      </c>
      <c r="P21" s="47"/>
    </row>
    <row r="22" spans="1:16" ht="22" customHeight="1" x14ac:dyDescent="0.2">
      <c r="A22" s="110"/>
      <c r="B22" s="110"/>
      <c r="C22" s="110"/>
      <c r="D22" s="110"/>
      <c r="E22" s="110"/>
      <c r="F22" s="85"/>
      <c r="G22" s="85"/>
      <c r="H22" s="85"/>
      <c r="I22" s="85"/>
      <c r="J22" s="85"/>
      <c r="K22" s="85"/>
      <c r="L22" s="85"/>
      <c r="M22" s="85"/>
      <c r="N22" s="78" t="s">
        <v>247</v>
      </c>
      <c r="O22" s="108">
        <f>(O19/O21)</f>
        <v>9.0900281226153942E-2</v>
      </c>
      <c r="P22" s="47"/>
    </row>
    <row r="23" spans="1:16" ht="22" customHeight="1" x14ac:dyDescent="0.2">
      <c r="A23" s="110"/>
      <c r="B23" s="110"/>
      <c r="C23" s="110"/>
      <c r="D23" s="110"/>
      <c r="E23" s="110"/>
      <c r="F23" s="85"/>
      <c r="G23" s="85"/>
      <c r="H23" s="85"/>
      <c r="I23" s="85"/>
      <c r="J23" s="85"/>
      <c r="K23" s="85"/>
      <c r="L23" s="85"/>
      <c r="M23" s="85"/>
      <c r="N23" s="104" t="s">
        <v>248</v>
      </c>
      <c r="O23" s="109">
        <f>O20/O21</f>
        <v>0.9090997187738461</v>
      </c>
      <c r="P23" s="47"/>
    </row>
    <row r="24" spans="1:16" ht="22" customHeight="1" x14ac:dyDescent="0.2">
      <c r="A24" s="110"/>
      <c r="B24" s="110"/>
      <c r="C24" s="110"/>
      <c r="D24" s="110"/>
      <c r="E24" s="110"/>
      <c r="F24" s="85"/>
      <c r="G24" s="85"/>
      <c r="H24" s="85"/>
      <c r="I24" s="85"/>
      <c r="J24" s="85"/>
      <c r="K24" s="85"/>
      <c r="L24" s="85"/>
      <c r="M24" s="85"/>
      <c r="N24" s="111" t="s">
        <v>249</v>
      </c>
      <c r="O24" s="112"/>
      <c r="P24" s="47"/>
    </row>
    <row r="25" spans="1:16" ht="22" customHeight="1" x14ac:dyDescent="0.2">
      <c r="A25" s="110"/>
      <c r="B25" s="110"/>
      <c r="C25" s="110"/>
      <c r="D25" s="110"/>
      <c r="E25" s="110"/>
      <c r="F25" s="85"/>
      <c r="G25" s="85"/>
      <c r="H25" s="85"/>
      <c r="I25" s="85"/>
      <c r="J25" s="85"/>
      <c r="K25" s="85"/>
      <c r="L25" s="85"/>
      <c r="M25" s="85"/>
      <c r="N25" s="113">
        <f>(O22*O12)+(O23*O17)</f>
        <v>6.4721484018785427E-2</v>
      </c>
      <c r="O25" s="114"/>
      <c r="P25" s="47"/>
    </row>
    <row r="26" spans="1:16" ht="22" customHeight="1" x14ac:dyDescent="0.2">
      <c r="A26" s="110"/>
      <c r="B26" s="110"/>
      <c r="C26" s="110"/>
      <c r="D26" s="110"/>
      <c r="E26" s="110"/>
      <c r="F26" s="85"/>
      <c r="G26" s="85"/>
      <c r="H26" s="85"/>
      <c r="I26" s="85"/>
      <c r="J26" s="85"/>
      <c r="K26" s="85"/>
      <c r="L26" s="85"/>
      <c r="M26" s="85"/>
      <c r="N26" s="85"/>
      <c r="O26" s="47"/>
      <c r="P26" s="47"/>
    </row>
    <row r="27" spans="1:16" ht="22" customHeight="1" x14ac:dyDescent="0.2">
      <c r="A27" s="110"/>
      <c r="B27" s="110"/>
      <c r="C27" s="110"/>
      <c r="D27" s="110"/>
      <c r="E27" s="110"/>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BATS:CBOE/explorer/revenue_proj" xr:uid="{0AC0C39F-C5C5-B74F-A8EB-159A5638A6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2023-10-27T00:38:21Z</dcterms:modified>
</cp:coreProperties>
</file>