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44EADD46-1B7E-D242-9CD1-291FBA10E67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6" i="1" l="1" a="1"/>
  <c r="Z116" i="1" s="1"/>
  <c r="Z106" i="1"/>
  <c r="AA106" i="1" s="1"/>
  <c r="AB106" i="1" s="1"/>
  <c r="AC106" i="1" s="1"/>
  <c r="Y106" i="1"/>
  <c r="AF101" i="1" a="1"/>
  <c r="AF101" i="1" s="1"/>
  <c r="AF95" i="1" a="1"/>
  <c r="AF95" i="1" s="1"/>
  <c r="AF97" i="1" s="1"/>
  <c r="Z111" i="1"/>
  <c r="AF90" i="1"/>
  <c r="AF89" i="1"/>
  <c r="AF91" i="1" s="1"/>
  <c r="AF87" i="1"/>
  <c r="AF86" i="1"/>
  <c r="AF99" i="1" s="1"/>
  <c r="AF85" i="1"/>
  <c r="AF88" i="1" s="1"/>
  <c r="AD19" i="1"/>
  <c r="AD16" i="1"/>
  <c r="Z114" i="1" s="1"/>
  <c r="AG13" i="1"/>
  <c r="AF13" i="1"/>
  <c r="AE13" i="1"/>
  <c r="AD13" i="1"/>
  <c r="AG10" i="1"/>
  <c r="AF10" i="1"/>
  <c r="AE10" i="1"/>
  <c r="AD10" i="1"/>
  <c r="AG7" i="1"/>
  <c r="AF7" i="1"/>
  <c r="AE7" i="1"/>
  <c r="AD7" i="1"/>
  <c r="AG4" i="1"/>
  <c r="AF4" i="1"/>
  <c r="AE4" i="1"/>
  <c r="AD4" i="1"/>
  <c r="AC4" i="1"/>
  <c r="AB4" i="1"/>
  <c r="AA4" i="1"/>
  <c r="Z4" i="1"/>
  <c r="Y4" i="1"/>
  <c r="X80" i="1"/>
  <c r="X105" i="1"/>
  <c r="W105" i="1"/>
  <c r="V105" i="1"/>
  <c r="U105" i="1"/>
  <c r="T105" i="1"/>
  <c r="S105" i="1"/>
  <c r="R105" i="1"/>
  <c r="Q105" i="1"/>
  <c r="P105" i="1"/>
  <c r="O105" i="1"/>
  <c r="N105" i="1"/>
  <c r="M105" i="1"/>
  <c r="L105" i="1"/>
  <c r="K105" i="1"/>
  <c r="J105" i="1"/>
  <c r="I105" i="1"/>
  <c r="H105" i="1"/>
  <c r="G105" i="1"/>
  <c r="F105" i="1"/>
  <c r="E105" i="1"/>
  <c r="D105" i="1"/>
  <c r="C105" i="1"/>
  <c r="X89"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X35" i="1"/>
  <c r="X29" i="1"/>
  <c r="X20" i="1"/>
  <c r="X13" i="1"/>
  <c r="X9"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AF106" i="1" l="1"/>
  <c r="Z108" i="1"/>
  <c r="AF92" i="1"/>
  <c r="AF16" i="1"/>
  <c r="AG16" i="1"/>
  <c r="AE16" i="1"/>
  <c r="AF103" i="1"/>
  <c r="AF100" i="1" s="1"/>
  <c r="Z112" i="1"/>
  <c r="Y108" i="1"/>
  <c r="AF102" i="1" l="1"/>
  <c r="AF105" i="1" s="1"/>
  <c r="AF108" i="1" s="1"/>
  <c r="AA108" i="1"/>
  <c r="AC107" i="1" l="1"/>
  <c r="AC108" i="1" s="1"/>
  <c r="AB108" i="1"/>
  <c r="Z110" i="1" s="1"/>
  <c r="Z113" i="1" s="1"/>
  <c r="Z115" i="1" s="1"/>
  <c r="Z118" i="1" l="1"/>
  <c r="Z117" i="1"/>
  <c r="X6" i="1" l="1"/>
  <c r="X7"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<sst xmlns="http://schemas.openxmlformats.org/spreadsheetml/2006/main" count="693" uniqueCount="160">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</sst>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GPN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32338308457712E-2"/>
          <c:y val="0.1120660273535142"/>
          <c:w val="0.87158872305140966"/>
          <c:h val="0.7336395883440032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340033000</c:v>
                </c:pt>
                <c:pt idx="1">
                  <c:v>353195000</c:v>
                </c:pt>
                <c:pt idx="2">
                  <c:v>462826000</c:v>
                </c:pt>
                <c:pt idx="3">
                  <c:v>516084000</c:v>
                </c:pt>
                <c:pt idx="4">
                  <c:v>629320000</c:v>
                </c:pt>
                <c:pt idx="5">
                  <c:v>784331000</c:v>
                </c:pt>
                <c:pt idx="6">
                  <c:v>908056000</c:v>
                </c:pt>
                <c:pt idx="7">
                  <c:v>1061523000</c:v>
                </c:pt>
                <c:pt idx="8">
                  <c:v>1274229000</c:v>
                </c:pt>
                <c:pt idx="9">
                  <c:v>1601524000</c:v>
                </c:pt>
                <c:pt idx="10">
                  <c:v>1642468000</c:v>
                </c:pt>
                <c:pt idx="11">
                  <c:v>1859802000</c:v>
                </c:pt>
                <c:pt idx="12">
                  <c:v>2203847000</c:v>
                </c:pt>
                <c:pt idx="13">
                  <c:v>2375923000</c:v>
                </c:pt>
                <c:pt idx="14">
                  <c:v>2554236000</c:v>
                </c:pt>
                <c:pt idx="15">
                  <c:v>2773718000</c:v>
                </c:pt>
                <c:pt idx="16">
                  <c:v>2898150000</c:v>
                </c:pt>
                <c:pt idx="17">
                  <c:v>3975163000</c:v>
                </c:pt>
                <c:pt idx="18">
                  <c:v>3366366000</c:v>
                </c:pt>
                <c:pt idx="19">
                  <c:v>4911892000</c:v>
                </c:pt>
                <c:pt idx="20">
                  <c:v>7423558000</c:v>
                </c:pt>
                <c:pt idx="21">
                  <c:v>8523762000</c:v>
                </c:pt>
                <c:pt idx="22">
                  <c:v>8975515000</c:v>
                </c:pt>
              </c:numCache>
            </c:numRef>
          </c:val>
          <c:extLst>
            <c:ext xmlns:c16="http://schemas.microsoft.com/office/drawing/2014/chart" uri="{C3380CC4-5D6E-409C-BE32-E72D297353CC}">
              <c16:uniqueId val="{00000000-BF70-5044-B4E2-6944A5F73D1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73800000</c:v>
                </c:pt>
                <c:pt idx="1">
                  <c:v>60240000</c:v>
                </c:pt>
                <c:pt idx="2">
                  <c:v>78035000</c:v>
                </c:pt>
                <c:pt idx="3">
                  <c:v>117205000</c:v>
                </c:pt>
                <c:pt idx="4">
                  <c:v>135289000</c:v>
                </c:pt>
                <c:pt idx="5">
                  <c:v>191553000</c:v>
                </c:pt>
                <c:pt idx="6">
                  <c:v>233535000</c:v>
                </c:pt>
                <c:pt idx="7">
                  <c:v>256786000</c:v>
                </c:pt>
                <c:pt idx="8">
                  <c:v>297376000</c:v>
                </c:pt>
                <c:pt idx="9">
                  <c:v>198019000</c:v>
                </c:pt>
                <c:pt idx="10">
                  <c:v>376882000</c:v>
                </c:pt>
                <c:pt idx="11">
                  <c:v>404712000</c:v>
                </c:pt>
                <c:pt idx="12">
                  <c:v>386989000</c:v>
                </c:pt>
                <c:pt idx="13">
                  <c:v>456766000</c:v>
                </c:pt>
                <c:pt idx="14">
                  <c:v>516565000</c:v>
                </c:pt>
                <c:pt idx="15">
                  <c:v>567976000</c:v>
                </c:pt>
                <c:pt idx="16">
                  <c:v>599558000</c:v>
                </c:pt>
                <c:pt idx="17">
                  <c:v>993036000</c:v>
                </c:pt>
                <c:pt idx="18">
                  <c:v>1247973000</c:v>
                </c:pt>
                <c:pt idx="19">
                  <c:v>1676043000</c:v>
                </c:pt>
                <c:pt idx="20">
                  <c:v>2619661000</c:v>
                </c:pt>
                <c:pt idx="21">
                  <c:v>3159529000</c:v>
                </c:pt>
                <c:pt idx="22">
                  <c:v>2390075000</c:v>
                </c:pt>
              </c:numCache>
            </c:numRef>
          </c:val>
          <c:extLst>
            <c:ext xmlns:c16="http://schemas.microsoft.com/office/drawing/2014/chart" uri="{C3380CC4-5D6E-409C-BE32-E72D297353CC}">
              <c16:uniqueId val="{00000001-BF70-5044-B4E2-6944A5F73D1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1'!$B$106:$X$106</c:f>
              <c:numCache>
                <c:formatCode>#,###,,;\(#,###,,\);\ \-\ \-</c:formatCode>
                <c:ptCount val="23"/>
                <c:pt idx="0">
                  <c:v>35294000</c:v>
                </c:pt>
                <c:pt idx="1">
                  <c:v>65013000</c:v>
                </c:pt>
                <c:pt idx="2">
                  <c:v>138078000</c:v>
                </c:pt>
                <c:pt idx="3">
                  <c:v>17633000</c:v>
                </c:pt>
                <c:pt idx="4">
                  <c:v>67606000</c:v>
                </c:pt>
                <c:pt idx="5">
                  <c:v>195254000</c:v>
                </c:pt>
                <c:pt idx="6">
                  <c:v>209735000</c:v>
                </c:pt>
                <c:pt idx="7">
                  <c:v>155758000</c:v>
                </c:pt>
                <c:pt idx="8">
                  <c:v>227440000</c:v>
                </c:pt>
                <c:pt idx="9">
                  <c:v>342031000</c:v>
                </c:pt>
                <c:pt idx="10">
                  <c:v>409707000</c:v>
                </c:pt>
                <c:pt idx="11">
                  <c:v>611235000</c:v>
                </c:pt>
                <c:pt idx="12">
                  <c:v>-283351000</c:v>
                </c:pt>
                <c:pt idx="13">
                  <c:v>141956000</c:v>
                </c:pt>
                <c:pt idx="14">
                  <c:v>112687000</c:v>
                </c:pt>
                <c:pt idx="15">
                  <c:v>332151000</c:v>
                </c:pt>
                <c:pt idx="16">
                  <c:v>493410000</c:v>
                </c:pt>
                <c:pt idx="17">
                  <c:v>330483000</c:v>
                </c:pt>
                <c:pt idx="18">
                  <c:v>892792000</c:v>
                </c:pt>
                <c:pt idx="19">
                  <c:v>1083410000</c:v>
                </c:pt>
                <c:pt idx="20">
                  <c:v>1877914000</c:v>
                </c:pt>
                <c:pt idx="21">
                  <c:v>2287609000</c:v>
                </c:pt>
                <c:pt idx="22">
                  <c:v>1628388000</c:v>
                </c:pt>
              </c:numCache>
            </c:numRef>
          </c:val>
          <c:extLst>
            <c:ext xmlns:c16="http://schemas.microsoft.com/office/drawing/2014/chart" uri="{C3380CC4-5D6E-409C-BE32-E72D297353CC}">
              <c16:uniqueId val="{00000002-BF70-5044-B4E2-6944A5F73D13}"/>
            </c:ext>
          </c:extLst>
        </c:ser>
        <c:dLbls>
          <c:showLegendKey val="0"/>
          <c:showVal val="0"/>
          <c:showCatName val="0"/>
          <c:showSerName val="0"/>
          <c:showPercent val="0"/>
          <c:showBubbleSize val="0"/>
        </c:dLbls>
        <c:gapWidth val="100"/>
        <c:overlap val="-24"/>
        <c:axId val="745016736"/>
        <c:axId val="745053744"/>
      </c:barChart>
      <c:catAx>
        <c:axId val="7450167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45053744"/>
        <c:crosses val="autoZero"/>
        <c:auto val="1"/>
        <c:lblAlgn val="ctr"/>
        <c:lblOffset val="100"/>
        <c:noMultiLvlLbl val="0"/>
      </c:catAx>
      <c:valAx>
        <c:axId val="74505374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45016736"/>
        <c:crosses val="autoZero"/>
        <c:crossBetween val="between"/>
      </c:valAx>
      <c:spPr>
        <a:noFill/>
        <a:ln>
          <a:noFill/>
        </a:ln>
        <a:effectLst/>
      </c:spPr>
    </c:plotArea>
    <c:legend>
      <c:legendPos val="b"/>
      <c:layout>
        <c:manualLayout>
          <c:xMode val="edge"/>
          <c:yMode val="edge"/>
          <c:x val="0.34929718859769393"/>
          <c:y val="0.9192986482200024"/>
          <c:w val="0.30405891800838331"/>
          <c:h val="4.66007519674524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63499</xdr:colOff>
      <xdr:row>108</xdr:row>
      <xdr:rowOff>33338</xdr:rowOff>
    </xdr:from>
    <xdr:to>
      <xdr:col>32</xdr:col>
      <xdr:colOff>15874</xdr:colOff>
      <xdr:row>133</xdr:row>
      <xdr:rowOff>0</xdr:rowOff>
    </xdr:to>
    <xdr:graphicFrame macro="">
      <xdr:nvGraphicFramePr>
        <xdr:cNvPr id="2" name="Chart 1">
          <a:extLst>
            <a:ext uri="{FF2B5EF4-FFF2-40B4-BE49-F238E27FC236}">
              <a16:creationId xmlns:a16="http://schemas.microsoft.com/office/drawing/2014/main" id="{D0536021-5698-76A0-DC1B-8468B0E81F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https://www.bing.com/financeapi/forcetrigger?t=a1u4zr&amp;q=XNYS%3aGPN&amp;form=skydnc</v>
    <v>Learn more on Bing</v>
  </rv>
  <rv s="1">
    <v>0</v>
    <v>GLOBAL PAYMENTS INC. (XNYS:GPN)</v>
    <v>2</v>
    <v>3</v>
    <v>Finance</v>
    <v>4</v>
    <v>en-US</v>
    <v>a1u4zr</v>
    <v>268435456</v>
    <v>1</v>
    <v>Powered by Refinitiv</v>
    <v>136.88</v>
    <v>92.27</v>
    <v>1.0036</v>
    <v>-2.11</v>
    <v>-2.0274999999999998E-2</v>
    <v>0</v>
    <v>0</v>
    <v>USD</v>
    <v>Global Payments Inc. is a payments technology company that delivers software and services. The Company operates through three segments: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Consumer Solutions segment provides general purpose reloadable (GPR) prepaid debit and payroll cards, demand deposit accounts and other financial service solutions to the underbanked and other consumers and businesses in the United States.</v>
    <v>25000</v>
    <v>New York Stock Exchange</v>
    <v>XNYS</v>
    <v>XNYS</v>
    <v>3550 Lenox Road, ATLANTA, GA, 30326 US</v>
    <v>104.6</v>
    <v>Professional &amp; Commercial Services</v>
    <v>Stock</v>
    <v>45065.958333367969</v>
    <v>0</v>
    <v>101.88500000000001</v>
    <v>26708740000</v>
    <v>GLOBAL PAYMENTS INC.</v>
    <v>GLOBAL PAYMENTS INC.</v>
    <v>104.54</v>
    <v>259.19880000000001</v>
    <v>104.07</v>
    <v>101.96</v>
    <v>101.96</v>
    <v>261953100</v>
    <v>GPN</v>
    <v>GLOBAL PAYMENTS INC. (XNYS:GPN)</v>
    <v>1471754</v>
    <v>2085182</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123360/000119312505168681/d10k.htm" TargetMode="External"/><Relationship Id="rId18" Type="http://schemas.openxmlformats.org/officeDocument/2006/relationships/hyperlink" Target="https://www.sec.gov/Archives/edgar/data/1123360/000119312508160811/0001193125-08-160811-index.html" TargetMode="External"/><Relationship Id="rId26" Type="http://schemas.openxmlformats.org/officeDocument/2006/relationships/hyperlink" Target="https://www.sec.gov/Archives/edgar/data/1123360/000112336012000045/0001123360-12-000045-index.html" TargetMode="External"/><Relationship Id="rId39" Type="http://schemas.openxmlformats.org/officeDocument/2006/relationships/hyperlink" Target="https://www.sec.gov/Archives/edgar/data/1123360/000112336019000008/0001123360-19-000008-index.html" TargetMode="External"/><Relationship Id="rId21" Type="http://schemas.openxmlformats.org/officeDocument/2006/relationships/hyperlink" Target="https://www.sec.gov/Archives/edgar/data/1123360/000119312509157024/0001193125-09-157024-index.html" TargetMode="External"/><Relationship Id="rId34" Type="http://schemas.openxmlformats.org/officeDocument/2006/relationships/hyperlink" Target="https://www.sec.gov/Archives/edgar/data/1123360/000112336016000094/gpn20160531-10k.htm" TargetMode="External"/><Relationship Id="rId42" Type="http://schemas.openxmlformats.org/officeDocument/2006/relationships/hyperlink" Target="https://www.sec.gov/Archives/edgar/data/1123360/000112336021000009/0001123360-21-000009-index.htm" TargetMode="External"/><Relationship Id="rId47" Type="http://schemas.openxmlformats.org/officeDocument/2006/relationships/hyperlink" Target="https://www.sec.gov/Archives/edgar/data/1123360/000112336023000009/0001123360-23-000009-index.htm" TargetMode="External"/><Relationship Id="rId7" Type="http://schemas.openxmlformats.org/officeDocument/2006/relationships/hyperlink" Target="https://www.sec.gov/Archives/edgar/data/1123360/000093176302002979/0000931763-02-002979-index.html"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123360/000119312507165419/0001193125-07-165419-index.html" TargetMode="External"/><Relationship Id="rId29" Type="http://schemas.openxmlformats.org/officeDocument/2006/relationships/hyperlink" Target="https://www.sec.gov/Archives/edgar/data/1123360/000112336013000025/0001123360-13-000025-index.html" TargetMode="External"/><Relationship Id="rId11" Type="http://schemas.openxmlformats.org/officeDocument/2006/relationships/hyperlink" Target="https://www.sec.gov/Archives/edgar/data/1123360/000119312504136910/0001193125-04-136910-index.html" TargetMode="External"/><Relationship Id="rId24" Type="http://schemas.openxmlformats.org/officeDocument/2006/relationships/hyperlink" Target="https://www.sec.gov/Archives/edgar/data/1123360/000119312511196004/0001193125-11-196004-index.html" TargetMode="External"/><Relationship Id="rId32" Type="http://schemas.openxmlformats.org/officeDocument/2006/relationships/hyperlink" Target="https://www.sec.gov/Archives/edgar/data/1123360/000112336015000026/0001123360-15-000026-index.html" TargetMode="External"/><Relationship Id="rId37" Type="http://schemas.openxmlformats.org/officeDocument/2006/relationships/hyperlink" Target="https://www.sec.gov/Archives/edgar/data/1123360/000112336018000007/0001123360-18-000007-index.htm" TargetMode="External"/><Relationship Id="rId40" Type="http://schemas.openxmlformats.org/officeDocument/2006/relationships/hyperlink" Target="https://www.sec.gov/Archives/edgar/data/1123360/000112336020000009/0001123360-20-000009-index.html" TargetMode="External"/><Relationship Id="rId45" Type="http://schemas.openxmlformats.org/officeDocument/2006/relationships/hyperlink" Target="https://www.sec.gov/Archives/edgar/data/1123360/000112336022000007/0001123360-22-000007-index.htm" TargetMode="External"/><Relationship Id="rId5" Type="http://schemas.openxmlformats.org/officeDocument/2006/relationships/hyperlink" Target="https://www.sec.gov/Archives/edgar/data/1123360/000093176301501581/0000931763-01-501581-index.htm" TargetMode="External"/><Relationship Id="rId15" Type="http://schemas.openxmlformats.org/officeDocument/2006/relationships/hyperlink" Target="https://www.sec.gov/Archives/edgar/data/1123360/000119312506161792/d10k.htm" TargetMode="External"/><Relationship Id="rId23" Type="http://schemas.openxmlformats.org/officeDocument/2006/relationships/hyperlink" Target="https://www.sec.gov/Archives/edgar/data/1123360/000119312510169025/0001193125-10-169025-index.html" TargetMode="External"/><Relationship Id="rId28" Type="http://schemas.openxmlformats.org/officeDocument/2006/relationships/hyperlink" Target="https://www.sec.gov/Archives/edgar/data/1123360/000112336013000025/0001123360-13-000025-index.html" TargetMode="External"/><Relationship Id="rId36" Type="http://schemas.openxmlformats.org/officeDocument/2006/relationships/hyperlink" Target="https://www.sec.gov/Archives/edgar/data/1123360/000112336018000007/0001123360-18-000007-index.htm" TargetMode="External"/><Relationship Id="rId49" Type="http://schemas.openxmlformats.org/officeDocument/2006/relationships/drawing" Target="../drawings/drawing1.xml"/><Relationship Id="rId10" Type="http://schemas.openxmlformats.org/officeDocument/2006/relationships/hyperlink" Target="https://www.sec.gov/Archives/edgar/data/1123360/000119312504136910/0001193125-04-136910-index.html" TargetMode="External"/><Relationship Id="rId19" Type="http://schemas.openxmlformats.org/officeDocument/2006/relationships/hyperlink" Target="https://www.sec.gov/Archives/edgar/data/1123360/000119312508160811/0001193125-08-160811-index.html" TargetMode="External"/><Relationship Id="rId31" Type="http://schemas.openxmlformats.org/officeDocument/2006/relationships/hyperlink" Target="https://www.sec.gov/Archives/edgar/data/1123360/000112336014000033/0001123360-14-000033-index.html" TargetMode="External"/><Relationship Id="rId44" Type="http://schemas.openxmlformats.org/officeDocument/2006/relationships/hyperlink" Target="https://www.sec.gov/Archives/edgar/data/1123360/000112336022000007/0001123360-22-000007-index.htm" TargetMode="External"/><Relationship Id="rId4" Type="http://schemas.openxmlformats.org/officeDocument/2006/relationships/hyperlink" Target="https://www.sec.gov/Archives/edgar/data/1123360/000093176301501581/0000931763-01-501581-index.htm" TargetMode="External"/><Relationship Id="rId9" Type="http://schemas.openxmlformats.org/officeDocument/2006/relationships/hyperlink" Target="https://www.sec.gov/Archives/edgar/data/1123360/000119312503042188/0001193125-03-042188-index.html" TargetMode="External"/><Relationship Id="rId14" Type="http://schemas.openxmlformats.org/officeDocument/2006/relationships/hyperlink" Target="https://www.sec.gov/Archives/edgar/data/1123360/000119312506161792/d10k.htm" TargetMode="External"/><Relationship Id="rId22" Type="http://schemas.openxmlformats.org/officeDocument/2006/relationships/hyperlink" Target="https://www.sec.gov/Archives/edgar/data/1123360/000119312510169025/0001193125-10-169025-index.html" TargetMode="External"/><Relationship Id="rId27" Type="http://schemas.openxmlformats.org/officeDocument/2006/relationships/hyperlink" Target="https://www.sec.gov/Archives/edgar/data/1123360/000112336012000045/0001123360-12-000045-index.html" TargetMode="External"/><Relationship Id="rId30" Type="http://schemas.openxmlformats.org/officeDocument/2006/relationships/hyperlink" Target="https://www.sec.gov/Archives/edgar/data/1123360/000112336014000033/0001123360-14-000033-index.html" TargetMode="External"/><Relationship Id="rId35" Type="http://schemas.openxmlformats.org/officeDocument/2006/relationships/hyperlink" Target="https://www.sec.gov/Archives/edgar/data/1123360/000112336016000094/gpn20160531-10k.htm" TargetMode="External"/><Relationship Id="rId43" Type="http://schemas.openxmlformats.org/officeDocument/2006/relationships/hyperlink" Target="https://www.sec.gov/Archives/edgar/data/1123360/000112336021000009/0001123360-21-000009-index.htm" TargetMode="External"/><Relationship Id="rId48" Type="http://schemas.openxmlformats.org/officeDocument/2006/relationships/hyperlink" Target="https://finbox.com/NYSE:GPN/explorer/revenue_proj" TargetMode="External"/><Relationship Id="rId8" Type="http://schemas.openxmlformats.org/officeDocument/2006/relationships/hyperlink" Target="https://www.sec.gov/Archives/edgar/data/1123360/000119312503042188/0001193125-03-042188-index.html"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123360/000119312505168681/d10k.htm" TargetMode="External"/><Relationship Id="rId17" Type="http://schemas.openxmlformats.org/officeDocument/2006/relationships/hyperlink" Target="https://www.sec.gov/Archives/edgar/data/1123360/000119312507165419/0001193125-07-165419-index.html" TargetMode="External"/><Relationship Id="rId25" Type="http://schemas.openxmlformats.org/officeDocument/2006/relationships/hyperlink" Target="https://www.sec.gov/Archives/edgar/data/1123360/000119312511196004/0001193125-11-196004-index.html" TargetMode="External"/><Relationship Id="rId33" Type="http://schemas.openxmlformats.org/officeDocument/2006/relationships/hyperlink" Target="https://www.sec.gov/Archives/edgar/data/1123360/000112336015000026/0001123360-15-000026-index.html" TargetMode="External"/><Relationship Id="rId38" Type="http://schemas.openxmlformats.org/officeDocument/2006/relationships/hyperlink" Target="https://www.sec.gov/Archives/edgar/data/1123360/000112336019000008/0001123360-19-000008-index.html" TargetMode="External"/><Relationship Id="rId46" Type="http://schemas.openxmlformats.org/officeDocument/2006/relationships/hyperlink" Target="https://www.sec.gov/Archives/edgar/data/1123360/000112336023000009/0001123360-23-000009-index.htm" TargetMode="External"/><Relationship Id="rId20" Type="http://schemas.openxmlformats.org/officeDocument/2006/relationships/hyperlink" Target="https://www.sec.gov/Archives/edgar/data/1123360/000119312509157024/0001193125-09-157024-index.html" TargetMode="External"/><Relationship Id="rId41" Type="http://schemas.openxmlformats.org/officeDocument/2006/relationships/hyperlink" Target="https://www.sec.gov/Archives/edgar/data/1123360/000112336020000009/0001123360-20-000009-index.html" TargetMode="External"/><Relationship Id="rId1" Type="http://schemas.openxmlformats.org/officeDocument/2006/relationships/hyperlink" Target="https://roic.ai/company/GPN" TargetMode="External"/><Relationship Id="rId6" Type="http://schemas.openxmlformats.org/officeDocument/2006/relationships/hyperlink" Target="https://www.sec.gov/Archives/edgar/data/1123360/000093176302002979/0000931763-02-002979-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V78" activePane="bottomRight" state="frozen"/>
      <selection pane="topRight"/>
      <selection pane="bottomLeft"/>
      <selection pane="bottomRight" activeCell="Y91" sqref="Y91"/>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340033000</v>
      </c>
      <c r="C3" s="1">
        <v>353195000</v>
      </c>
      <c r="D3" s="1">
        <v>462826000</v>
      </c>
      <c r="E3" s="1">
        <v>516084000</v>
      </c>
      <c r="F3" s="1">
        <v>629320000</v>
      </c>
      <c r="G3" s="1">
        <v>784331000</v>
      </c>
      <c r="H3" s="1">
        <v>908056000</v>
      </c>
      <c r="I3" s="1">
        <v>1061523000</v>
      </c>
      <c r="J3" s="1">
        <v>1274229000</v>
      </c>
      <c r="K3" s="1">
        <v>1601524000</v>
      </c>
      <c r="L3" s="1">
        <v>1642468000</v>
      </c>
      <c r="M3" s="1">
        <v>1859802000</v>
      </c>
      <c r="N3" s="1">
        <v>2203847000</v>
      </c>
      <c r="O3" s="1">
        <v>2375923000</v>
      </c>
      <c r="P3" s="1">
        <v>2554236000</v>
      </c>
      <c r="Q3" s="1">
        <v>2773718000</v>
      </c>
      <c r="R3" s="1">
        <v>2898150000</v>
      </c>
      <c r="S3" s="1">
        <v>3975163000</v>
      </c>
      <c r="T3" s="1">
        <v>3366366000</v>
      </c>
      <c r="U3" s="1">
        <v>4911892000</v>
      </c>
      <c r="V3" s="1">
        <v>7423558000</v>
      </c>
      <c r="W3" s="1">
        <v>8523762000</v>
      </c>
      <c r="X3" s="1">
        <v>8975515000</v>
      </c>
      <c r="Y3" s="28">
        <v>8615000000</v>
      </c>
      <c r="Z3" s="28">
        <v>9279000000</v>
      </c>
      <c r="AA3" s="28">
        <v>10032000000</v>
      </c>
      <c r="AB3" s="28">
        <v>10500000000</v>
      </c>
      <c r="AC3" s="28">
        <v>11000000000</v>
      </c>
      <c r="AD3" s="18" t="s">
        <v>109</v>
      </c>
      <c r="AE3" s="19" t="s">
        <v>110</v>
      </c>
      <c r="AF3" s="19" t="s">
        <v>111</v>
      </c>
      <c r="AG3" s="19" t="s">
        <v>112</v>
      </c>
    </row>
    <row r="4" spans="1:33" ht="19" x14ac:dyDescent="0.25">
      <c r="A4" s="14" t="s">
        <v>94</v>
      </c>
      <c r="B4" s="1"/>
      <c r="C4" s="15">
        <f>(C3/B3)-1</f>
        <v>3.8708007752188855E-2</v>
      </c>
      <c r="D4" s="15">
        <f>(D3/C3)-1</f>
        <v>0.31039793881566835</v>
      </c>
      <c r="E4" s="15">
        <f>(E3/D3)-1</f>
        <v>0.11507132270010767</v>
      </c>
      <c r="F4" s="15">
        <f t="shared" ref="F4:AC4" si="0">(F3/E3)-1</f>
        <v>0.21941389386223942</v>
      </c>
      <c r="G4" s="15">
        <f t="shared" si="0"/>
        <v>0.24631507023453891</v>
      </c>
      <c r="H4" s="16">
        <f t="shared" si="0"/>
        <v>0.15774590064653826</v>
      </c>
      <c r="I4" s="16">
        <f t="shared" si="0"/>
        <v>0.16900609654030152</v>
      </c>
      <c r="J4" s="16">
        <f t="shared" si="0"/>
        <v>0.20037813594241483</v>
      </c>
      <c r="K4" s="16">
        <f t="shared" si="0"/>
        <v>0.25685728389481022</v>
      </c>
      <c r="L4" s="16">
        <f t="shared" si="0"/>
        <v>2.5565648719594547E-2</v>
      </c>
      <c r="M4" s="16">
        <f t="shared" si="0"/>
        <v>0.13232160383033342</v>
      </c>
      <c r="N4" s="16">
        <f t="shared" si="0"/>
        <v>0.18499012260444925</v>
      </c>
      <c r="O4" s="16">
        <f t="shared" si="0"/>
        <v>7.8079830405649808E-2</v>
      </c>
      <c r="P4" s="16">
        <f t="shared" si="0"/>
        <v>7.5049991098196323E-2</v>
      </c>
      <c r="Q4" s="16">
        <f t="shared" si="0"/>
        <v>8.5928629930828615E-2</v>
      </c>
      <c r="R4" s="16">
        <f t="shared" si="0"/>
        <v>4.486108537349498E-2</v>
      </c>
      <c r="S4" s="16">
        <f t="shared" si="0"/>
        <v>0.37162086158411389</v>
      </c>
      <c r="T4" s="16">
        <f t="shared" si="0"/>
        <v>-0.15315019786610007</v>
      </c>
      <c r="U4" s="16">
        <f t="shared" si="0"/>
        <v>0.45910813025084019</v>
      </c>
      <c r="V4" s="16">
        <f t="shared" si="0"/>
        <v>0.51134389762641352</v>
      </c>
      <c r="W4" s="16">
        <f t="shared" si="0"/>
        <v>0.14820440548858116</v>
      </c>
      <c r="X4" s="16">
        <f t="shared" si="0"/>
        <v>5.2999250800292108E-2</v>
      </c>
      <c r="Y4" s="16">
        <f t="shared" si="0"/>
        <v>-4.0166497409897972E-2</v>
      </c>
      <c r="Z4" s="16">
        <f t="shared" si="0"/>
        <v>7.707486941381303E-2</v>
      </c>
      <c r="AA4" s="16">
        <f t="shared" si="0"/>
        <v>8.1150986097639821E-2</v>
      </c>
      <c r="AB4" s="16">
        <f t="shared" si="0"/>
        <v>4.6650717703349276E-2</v>
      </c>
      <c r="AC4" s="16">
        <f t="shared" si="0"/>
        <v>4.7619047619047672E-2</v>
      </c>
      <c r="AD4" s="17">
        <f>(X4+W4+V4)/3</f>
        <v>0.23751585130509559</v>
      </c>
      <c r="AE4" s="17">
        <f>(X20+W20+V20)/3</f>
        <v>0.17518406948230161</v>
      </c>
      <c r="AF4" s="17">
        <f>(X29+W29+V29)/3</f>
        <v>4.1536566592584534E-2</v>
      </c>
      <c r="AG4" s="17">
        <f>(X105+W105+V105)/3</f>
        <v>0.22111034676916649</v>
      </c>
    </row>
    <row r="5" spans="1:33" ht="19" x14ac:dyDescent="0.25">
      <c r="A5" s="5" t="s">
        <v>2</v>
      </c>
      <c r="B5" s="1">
        <v>181479000</v>
      </c>
      <c r="C5" s="1">
        <v>192389000</v>
      </c>
      <c r="D5" s="1">
        <v>252126000</v>
      </c>
      <c r="E5" s="1">
        <v>260290000</v>
      </c>
      <c r="F5" s="1">
        <v>289353000</v>
      </c>
      <c r="G5" s="1">
        <v>337272000</v>
      </c>
      <c r="H5" s="1">
        <v>358020000</v>
      </c>
      <c r="I5" s="1">
        <v>414837000</v>
      </c>
      <c r="J5" s="1">
        <v>475612000</v>
      </c>
      <c r="K5" s="1">
        <v>598785000</v>
      </c>
      <c r="L5" s="1">
        <v>584609000</v>
      </c>
      <c r="M5" s="1">
        <v>665017000</v>
      </c>
      <c r="N5" s="1">
        <v>784756000</v>
      </c>
      <c r="O5" s="1">
        <v>862075000</v>
      </c>
      <c r="P5" s="1">
        <v>952225000</v>
      </c>
      <c r="Q5" s="1">
        <v>1022107000</v>
      </c>
      <c r="R5" s="1">
        <v>1147639000</v>
      </c>
      <c r="S5" s="1">
        <v>1928037000</v>
      </c>
      <c r="T5" s="1">
        <v>1095014000</v>
      </c>
      <c r="U5" s="1">
        <v>2073803000</v>
      </c>
      <c r="V5" s="1">
        <v>3650727000</v>
      </c>
      <c r="W5" s="1">
        <v>3773725000</v>
      </c>
      <c r="X5" s="1">
        <v>3778617000</v>
      </c>
    </row>
    <row r="6" spans="1:33" ht="20" x14ac:dyDescent="0.25">
      <c r="A6" s="6" t="s">
        <v>3</v>
      </c>
      <c r="B6" s="10">
        <v>158554000</v>
      </c>
      <c r="C6" s="10">
        <v>160806000</v>
      </c>
      <c r="D6" s="10">
        <v>210700000</v>
      </c>
      <c r="E6" s="10">
        <v>255794000</v>
      </c>
      <c r="F6" s="10">
        <v>339967000</v>
      </c>
      <c r="G6" s="10">
        <v>447059000</v>
      </c>
      <c r="H6" s="10">
        <v>550036000</v>
      </c>
      <c r="I6" s="10">
        <v>646686000</v>
      </c>
      <c r="J6" s="10">
        <v>798617000</v>
      </c>
      <c r="K6" s="10">
        <v>1002739000</v>
      </c>
      <c r="L6" s="10">
        <v>1057859000</v>
      </c>
      <c r="M6" s="10">
        <v>1194785000</v>
      </c>
      <c r="N6" s="10">
        <v>1419091000</v>
      </c>
      <c r="O6" s="10">
        <v>1513848000</v>
      </c>
      <c r="P6" s="10">
        <v>1602011000</v>
      </c>
      <c r="Q6" s="10">
        <v>1751611000</v>
      </c>
      <c r="R6" s="10">
        <v>1750511000</v>
      </c>
      <c r="S6" s="10">
        <v>2047126000</v>
      </c>
      <c r="T6" s="10">
        <v>2271352000</v>
      </c>
      <c r="U6" s="10">
        <v>2838089000</v>
      </c>
      <c r="V6" s="10">
        <v>3772831000</v>
      </c>
      <c r="W6" s="10">
        <v>4750037000</v>
      </c>
      <c r="X6" s="10">
        <f>X3-X5</f>
        <v>5196898000</v>
      </c>
      <c r="AD6" s="18" t="s">
        <v>113</v>
      </c>
      <c r="AE6" s="19" t="s">
        <v>114</v>
      </c>
      <c r="AF6" s="19" t="s">
        <v>115</v>
      </c>
      <c r="AG6" s="19" t="s">
        <v>116</v>
      </c>
    </row>
    <row r="7" spans="1:33" ht="19" x14ac:dyDescent="0.25">
      <c r="A7" s="5" t="s">
        <v>4</v>
      </c>
      <c r="B7" s="2">
        <v>0.46629999999999999</v>
      </c>
      <c r="C7" s="2">
        <v>0.45529999999999998</v>
      </c>
      <c r="D7" s="2">
        <v>0.45519999999999999</v>
      </c>
      <c r="E7" s="2">
        <v>0.49559999999999998</v>
      </c>
      <c r="F7" s="2">
        <v>0.54020000000000001</v>
      </c>
      <c r="G7" s="2">
        <v>0.56999999999999995</v>
      </c>
      <c r="H7" s="2">
        <v>0.60570000000000002</v>
      </c>
      <c r="I7" s="2">
        <v>0.60919999999999996</v>
      </c>
      <c r="J7" s="2">
        <v>0.62670000000000003</v>
      </c>
      <c r="K7" s="2">
        <v>0.62609999999999999</v>
      </c>
      <c r="L7" s="2">
        <v>0.64410000000000001</v>
      </c>
      <c r="M7" s="2">
        <v>0.64239999999999997</v>
      </c>
      <c r="N7" s="2">
        <v>0.64390000000000003</v>
      </c>
      <c r="O7" s="2">
        <v>0.63719999999999999</v>
      </c>
      <c r="P7" s="2">
        <v>0.62719999999999998</v>
      </c>
      <c r="Q7" s="2">
        <v>0.63149999999999995</v>
      </c>
      <c r="R7" s="2">
        <v>0.60399999999999998</v>
      </c>
      <c r="S7" s="2">
        <v>0.51500000000000001</v>
      </c>
      <c r="T7" s="2">
        <v>0.67469999999999997</v>
      </c>
      <c r="U7" s="2">
        <v>0.57779999999999998</v>
      </c>
      <c r="V7" s="2">
        <v>0.50819999999999999</v>
      </c>
      <c r="W7" s="2">
        <v>0.55730000000000002</v>
      </c>
      <c r="X7" s="2">
        <f>X6/X3</f>
        <v>0.57900833545484576</v>
      </c>
      <c r="AD7" s="17">
        <f>X7</f>
        <v>0.57900833545484576</v>
      </c>
      <c r="AE7" s="20">
        <f>X21</f>
        <v>0.26629999999999998</v>
      </c>
      <c r="AF7" s="20">
        <f>X30</f>
        <v>1.24E-2</v>
      </c>
      <c r="AG7" s="20">
        <f>X106/X3</f>
        <v>0.18142557836514117</v>
      </c>
    </row>
    <row r="8" spans="1:33"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row>
    <row r="9" spans="1:33" ht="19" customHeight="1" x14ac:dyDescent="0.25">
      <c r="A9" s="14" t="s">
        <v>95</v>
      </c>
      <c r="B9" s="15">
        <f>B8/B3</f>
        <v>0</v>
      </c>
      <c r="C9" s="15">
        <f t="shared" ref="C9:X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AD9" s="18" t="s">
        <v>96</v>
      </c>
      <c r="AE9" s="19" t="s">
        <v>97</v>
      </c>
      <c r="AF9" s="19" t="s">
        <v>98</v>
      </c>
      <c r="AG9" s="19" t="s">
        <v>99</v>
      </c>
    </row>
    <row r="10" spans="1:33" ht="19" x14ac:dyDescent="0.25">
      <c r="A10" s="5" t="s">
        <v>6</v>
      </c>
      <c r="B10" s="1" t="s">
        <v>92</v>
      </c>
      <c r="C10" s="1">
        <v>102878000</v>
      </c>
      <c r="D10" s="1">
        <v>128289000</v>
      </c>
      <c r="E10" s="1">
        <v>161272000</v>
      </c>
      <c r="F10" s="1">
        <v>217418000</v>
      </c>
      <c r="G10" s="1">
        <v>283232000</v>
      </c>
      <c r="H10" s="1">
        <v>347070000</v>
      </c>
      <c r="I10" s="1">
        <v>425509000</v>
      </c>
      <c r="J10" s="1">
        <v>545941000</v>
      </c>
      <c r="K10" s="1">
        <v>693646000</v>
      </c>
      <c r="L10" s="1">
        <v>734580000</v>
      </c>
      <c r="M10" s="1">
        <v>863191000</v>
      </c>
      <c r="N10" s="1">
        <v>1027304000</v>
      </c>
      <c r="O10" s="1">
        <v>1119860000</v>
      </c>
      <c r="P10" s="1">
        <v>1203512000</v>
      </c>
      <c r="Q10" s="1">
        <v>1295014000</v>
      </c>
      <c r="R10" s="1">
        <v>1325567000</v>
      </c>
      <c r="S10" s="1" t="s">
        <v>92</v>
      </c>
      <c r="T10" s="1">
        <v>1534297000</v>
      </c>
      <c r="U10" s="1">
        <v>2046672000</v>
      </c>
      <c r="V10" s="1" t="s">
        <v>92</v>
      </c>
      <c r="W10" s="1" t="s">
        <v>92</v>
      </c>
      <c r="X10" s="1" t="s">
        <v>92</v>
      </c>
      <c r="AD10" s="17">
        <f>X9</f>
        <v>0</v>
      </c>
      <c r="AE10" s="20">
        <f>X13</f>
        <v>0.39268810759048367</v>
      </c>
      <c r="AF10" s="20">
        <f>X80</f>
        <v>1.8189596920065311E-2</v>
      </c>
      <c r="AG10" s="20">
        <f>X89</f>
        <v>0</v>
      </c>
    </row>
    <row r="11" spans="1:33"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row>
    <row r="12" spans="1:33" ht="20" x14ac:dyDescent="0.25">
      <c r="A12" s="5" t="s">
        <v>8</v>
      </c>
      <c r="B12" s="1" t="s">
        <v>92</v>
      </c>
      <c r="C12" s="1">
        <v>102878000</v>
      </c>
      <c r="D12" s="1">
        <v>128289000</v>
      </c>
      <c r="E12" s="1">
        <v>161272000</v>
      </c>
      <c r="F12" s="1">
        <v>217418000</v>
      </c>
      <c r="G12" s="1">
        <v>283232000</v>
      </c>
      <c r="H12" s="1">
        <v>347070000</v>
      </c>
      <c r="I12" s="1">
        <v>425509000</v>
      </c>
      <c r="J12" s="1">
        <v>545941000</v>
      </c>
      <c r="K12" s="1">
        <v>693646000</v>
      </c>
      <c r="L12" s="1">
        <v>734580000</v>
      </c>
      <c r="M12" s="1">
        <v>863191000</v>
      </c>
      <c r="N12" s="1">
        <v>1027304000</v>
      </c>
      <c r="O12" s="1">
        <v>1119860000</v>
      </c>
      <c r="P12" s="1">
        <v>1203512000</v>
      </c>
      <c r="Q12" s="1">
        <v>1295014000</v>
      </c>
      <c r="R12" s="1">
        <v>1325567000</v>
      </c>
      <c r="S12" s="1">
        <v>1488258000</v>
      </c>
      <c r="T12" s="1">
        <v>1534297000</v>
      </c>
      <c r="U12" s="1">
        <v>2046672000</v>
      </c>
      <c r="V12" s="1" t="s">
        <v>92</v>
      </c>
      <c r="W12" s="1">
        <v>3391161000</v>
      </c>
      <c r="X12" s="1">
        <v>3524578000</v>
      </c>
      <c r="AD12" s="18" t="s">
        <v>117</v>
      </c>
      <c r="AE12" s="19" t="s">
        <v>118</v>
      </c>
      <c r="AF12" s="19" t="s">
        <v>119</v>
      </c>
      <c r="AG12" s="19" t="s">
        <v>120</v>
      </c>
    </row>
    <row r="13" spans="1:33" ht="19" x14ac:dyDescent="0.25">
      <c r="A13" s="14" t="s">
        <v>100</v>
      </c>
      <c r="B13" s="15" t="e">
        <f>B12/B3</f>
        <v>#VALUE!</v>
      </c>
      <c r="C13" s="15">
        <f t="shared" ref="C13:X13" si="2">C12/C3</f>
        <v>0.29127818910233721</v>
      </c>
      <c r="D13" s="15">
        <f t="shared" si="2"/>
        <v>0.27718624277806347</v>
      </c>
      <c r="E13" s="15">
        <f t="shared" si="2"/>
        <v>0.31249176490648811</v>
      </c>
      <c r="F13" s="15">
        <f t="shared" si="2"/>
        <v>0.34548083645839955</v>
      </c>
      <c r="G13" s="15">
        <f t="shared" si="2"/>
        <v>0.36111284648955605</v>
      </c>
      <c r="H13" s="15">
        <f t="shared" si="2"/>
        <v>0.38221211026632718</v>
      </c>
      <c r="I13" s="15">
        <f t="shared" si="2"/>
        <v>0.40084765002736633</v>
      </c>
      <c r="J13" s="15">
        <f t="shared" si="2"/>
        <v>0.42844810469703642</v>
      </c>
      <c r="K13" s="15">
        <f t="shared" si="2"/>
        <v>0.43311620681301061</v>
      </c>
      <c r="L13" s="15">
        <f t="shared" si="2"/>
        <v>0.44724159009490594</v>
      </c>
      <c r="M13" s="15">
        <f t="shared" si="2"/>
        <v>0.46413059024562831</v>
      </c>
      <c r="N13" s="15">
        <f t="shared" si="2"/>
        <v>0.46614125209236396</v>
      </c>
      <c r="O13" s="15">
        <f t="shared" si="2"/>
        <v>0.4713368236260182</v>
      </c>
      <c r="P13" s="15">
        <f t="shared" si="2"/>
        <v>0.4711827724611195</v>
      </c>
      <c r="Q13" s="15">
        <f t="shared" si="2"/>
        <v>0.46688740528056566</v>
      </c>
      <c r="R13" s="15">
        <f t="shared" si="2"/>
        <v>0.45738384831702983</v>
      </c>
      <c r="S13" s="15">
        <f t="shared" si="2"/>
        <v>0.37438917599102223</v>
      </c>
      <c r="T13" s="15">
        <f t="shared" si="2"/>
        <v>0.45577248582002078</v>
      </c>
      <c r="U13" s="15">
        <f t="shared" si="2"/>
        <v>0.41667691390608752</v>
      </c>
      <c r="V13" s="15" t="e">
        <f t="shared" si="2"/>
        <v>#VALUE!</v>
      </c>
      <c r="W13" s="15">
        <f t="shared" si="2"/>
        <v>0.39784792207947617</v>
      </c>
      <c r="X13" s="15">
        <f t="shared" si="2"/>
        <v>0.39268810759048367</v>
      </c>
      <c r="AD13" s="17">
        <f>X28/X72</f>
        <v>4.9989001729145183E-3</v>
      </c>
      <c r="AE13" s="20">
        <f>X28/X54</f>
        <v>2.4881824000858397E-3</v>
      </c>
      <c r="AF13" s="20">
        <f>X22/(X72+X56+X61)</f>
        <v>1.7900271136324159E-2</v>
      </c>
      <c r="AG13" s="21">
        <f>X67/X72</f>
        <v>0.9984441011202454</v>
      </c>
    </row>
    <row r="14" spans="1:33" ht="19" x14ac:dyDescent="0.25">
      <c r="A14" s="5" t="s">
        <v>9</v>
      </c>
      <c r="B14" s="1">
        <v>95342000</v>
      </c>
      <c r="C14" s="1" t="s">
        <v>92</v>
      </c>
      <c r="D14" s="1">
        <v>-10993000</v>
      </c>
      <c r="E14" s="1" t="s">
        <v>92</v>
      </c>
      <c r="F14" s="1" t="s">
        <v>92</v>
      </c>
      <c r="G14" s="1" t="s">
        <v>92</v>
      </c>
      <c r="H14" s="1" t="s">
        <v>92</v>
      </c>
      <c r="I14" s="1" t="s">
        <v>92</v>
      </c>
      <c r="J14" s="1" t="s">
        <v>92</v>
      </c>
      <c r="K14" s="1" t="s">
        <v>92</v>
      </c>
      <c r="L14" s="1" t="s">
        <v>92</v>
      </c>
      <c r="M14" s="1" t="s">
        <v>92</v>
      </c>
      <c r="N14" s="1" t="s">
        <v>92</v>
      </c>
      <c r="O14" s="1">
        <v>36775000</v>
      </c>
      <c r="P14" s="1">
        <v>-7000000</v>
      </c>
      <c r="Q14" s="1" t="s">
        <v>92</v>
      </c>
      <c r="R14" s="1" t="s">
        <v>92</v>
      </c>
      <c r="S14" s="1" t="s">
        <v>92</v>
      </c>
      <c r="T14" s="1" t="s">
        <v>92</v>
      </c>
      <c r="U14" s="1" t="s">
        <v>92</v>
      </c>
      <c r="V14" s="1">
        <v>2878878000</v>
      </c>
      <c r="W14" s="1" t="s">
        <v>92</v>
      </c>
      <c r="X14" s="1" t="s">
        <v>92</v>
      </c>
    </row>
    <row r="15" spans="1:33" ht="20" x14ac:dyDescent="0.25">
      <c r="A15" s="5" t="s">
        <v>10</v>
      </c>
      <c r="B15" s="1">
        <v>95342000</v>
      </c>
      <c r="C15" s="1">
        <v>102878000</v>
      </c>
      <c r="D15" s="1">
        <v>117296000</v>
      </c>
      <c r="E15" s="1">
        <v>161272000</v>
      </c>
      <c r="F15" s="1">
        <v>217418000</v>
      </c>
      <c r="G15" s="1">
        <v>283232000</v>
      </c>
      <c r="H15" s="1">
        <v>347070000</v>
      </c>
      <c r="I15" s="1">
        <v>425509000</v>
      </c>
      <c r="J15" s="1">
        <v>545941000</v>
      </c>
      <c r="K15" s="1">
        <v>693646000</v>
      </c>
      <c r="L15" s="1">
        <v>734580000</v>
      </c>
      <c r="M15" s="1">
        <v>863191000</v>
      </c>
      <c r="N15" s="1">
        <v>1027304000</v>
      </c>
      <c r="O15" s="1">
        <v>1156635000</v>
      </c>
      <c r="P15" s="1">
        <v>1196512000</v>
      </c>
      <c r="Q15" s="1">
        <v>1295014000</v>
      </c>
      <c r="R15" s="1">
        <v>1325567000</v>
      </c>
      <c r="S15" s="1">
        <v>1488258000</v>
      </c>
      <c r="T15" s="1">
        <v>1534297000</v>
      </c>
      <c r="U15" s="1">
        <v>2046672000</v>
      </c>
      <c r="V15" s="1">
        <v>2878878000</v>
      </c>
      <c r="W15" s="1">
        <v>3391161000</v>
      </c>
      <c r="X15" s="1">
        <v>3524578000</v>
      </c>
      <c r="AD15" s="18" t="s">
        <v>121</v>
      </c>
      <c r="AE15" s="19" t="s">
        <v>122</v>
      </c>
      <c r="AF15" s="19" t="s">
        <v>123</v>
      </c>
      <c r="AG15" s="19" t="s">
        <v>124</v>
      </c>
    </row>
    <row r="16" spans="1:33" ht="19" x14ac:dyDescent="0.25">
      <c r="A16" s="5" t="s">
        <v>11</v>
      </c>
      <c r="B16" s="1">
        <v>276821000</v>
      </c>
      <c r="C16" s="1">
        <v>295267000</v>
      </c>
      <c r="D16" s="1">
        <v>369422000</v>
      </c>
      <c r="E16" s="1">
        <v>421562000</v>
      </c>
      <c r="F16" s="1">
        <v>506771000</v>
      </c>
      <c r="G16" s="1">
        <v>620504000</v>
      </c>
      <c r="H16" s="1">
        <v>705090000</v>
      </c>
      <c r="I16" s="1">
        <v>840346000</v>
      </c>
      <c r="J16" s="1">
        <v>1021553000</v>
      </c>
      <c r="K16" s="1">
        <v>1292431000</v>
      </c>
      <c r="L16" s="1">
        <v>1319189000</v>
      </c>
      <c r="M16" s="1">
        <v>1528208000</v>
      </c>
      <c r="N16" s="1">
        <v>1812060000</v>
      </c>
      <c r="O16" s="1">
        <v>2018710000</v>
      </c>
      <c r="P16" s="1">
        <v>2148737000</v>
      </c>
      <c r="Q16" s="1">
        <v>2317121000</v>
      </c>
      <c r="R16" s="1">
        <v>2473206000</v>
      </c>
      <c r="S16" s="1">
        <v>3416295000</v>
      </c>
      <c r="T16" s="1">
        <v>2629311000</v>
      </c>
      <c r="U16" s="1">
        <v>4120475000</v>
      </c>
      <c r="V16" s="1">
        <v>6529605000</v>
      </c>
      <c r="W16" s="1">
        <v>7164886000</v>
      </c>
      <c r="X16" s="1" t="s">
        <v>92</v>
      </c>
      <c r="AD16" s="29">
        <f>(X35+W35+V35+U35+T35)/5</f>
        <v>0.15136283028076322</v>
      </c>
      <c r="AE16" s="30">
        <f>AF101/X3</f>
        <v>2.9757334258814119</v>
      </c>
      <c r="AF16" s="30">
        <f>AF101/X28</f>
        <v>239.55530840501197</v>
      </c>
      <c r="AG16" s="31">
        <f>AF101/X106</f>
        <v>16.401950886398083</v>
      </c>
    </row>
    <row r="17" spans="1:30" ht="19" x14ac:dyDescent="0.25">
      <c r="A17" s="5" t="s">
        <v>12</v>
      </c>
      <c r="B17" s="1" t="s">
        <v>92</v>
      </c>
      <c r="C17" s="1" t="s">
        <v>92</v>
      </c>
      <c r="D17" s="1" t="s">
        <v>92</v>
      </c>
      <c r="E17" s="1" t="s">
        <v>92</v>
      </c>
      <c r="F17" s="1" t="s">
        <v>92</v>
      </c>
      <c r="G17" s="1" t="s">
        <v>92</v>
      </c>
      <c r="H17" s="1" t="s">
        <v>92</v>
      </c>
      <c r="I17" s="1" t="s">
        <v>92</v>
      </c>
      <c r="J17" s="1" t="s">
        <v>92</v>
      </c>
      <c r="K17" s="1">
        <v>7265000</v>
      </c>
      <c r="L17" s="1">
        <v>17519000</v>
      </c>
      <c r="M17" s="1">
        <v>18161000</v>
      </c>
      <c r="N17" s="1">
        <v>16848000</v>
      </c>
      <c r="O17" s="1">
        <v>33282000</v>
      </c>
      <c r="P17" s="1">
        <v>41812000</v>
      </c>
      <c r="Q17" s="1">
        <v>44436000</v>
      </c>
      <c r="R17" s="1">
        <v>69316000</v>
      </c>
      <c r="S17" s="1">
        <v>174847000</v>
      </c>
      <c r="T17" s="1">
        <v>195619000</v>
      </c>
      <c r="U17" s="1">
        <v>304905000</v>
      </c>
      <c r="V17" s="1">
        <v>343548000</v>
      </c>
      <c r="W17" s="1">
        <v>333651000</v>
      </c>
      <c r="X17" s="1">
        <v>449433000</v>
      </c>
    </row>
    <row r="18" spans="1:30" ht="20" x14ac:dyDescent="0.25">
      <c r="A18" s="5" t="s">
        <v>13</v>
      </c>
      <c r="B18" s="1">
        <v>20028000</v>
      </c>
      <c r="C18" s="1">
        <v>21756000</v>
      </c>
      <c r="D18" s="1">
        <v>29571000</v>
      </c>
      <c r="E18" s="1">
        <v>32061000</v>
      </c>
      <c r="F18" s="1">
        <v>35540000</v>
      </c>
      <c r="G18" s="1">
        <v>45306000</v>
      </c>
      <c r="H18" s="1">
        <v>40489000</v>
      </c>
      <c r="I18" s="1">
        <v>40365000</v>
      </c>
      <c r="J18" s="1">
        <v>44034000</v>
      </c>
      <c r="K18" s="1">
        <v>66288000</v>
      </c>
      <c r="L18" s="1">
        <v>68667000</v>
      </c>
      <c r="M18" s="1">
        <v>82237000</v>
      </c>
      <c r="N18" s="1">
        <v>99099000</v>
      </c>
      <c r="O18" s="1">
        <v>111788000</v>
      </c>
      <c r="P18" s="1">
        <v>122069000</v>
      </c>
      <c r="Q18" s="1">
        <v>137505000</v>
      </c>
      <c r="R18" s="1">
        <v>187881000</v>
      </c>
      <c r="S18" s="1">
        <v>451151000</v>
      </c>
      <c r="T18" s="1">
        <v>522813000</v>
      </c>
      <c r="U18" s="1">
        <v>878335000</v>
      </c>
      <c r="V18" s="1">
        <v>1614440000</v>
      </c>
      <c r="W18" s="1">
        <v>1691384000</v>
      </c>
      <c r="X18" s="1">
        <v>1662455000</v>
      </c>
      <c r="AD18" s="18" t="s">
        <v>125</v>
      </c>
    </row>
    <row r="19" spans="1:30" ht="19" x14ac:dyDescent="0.25">
      <c r="A19" s="6" t="s">
        <v>14</v>
      </c>
      <c r="B19" s="10">
        <v>73800000</v>
      </c>
      <c r="C19" s="10">
        <v>60240000</v>
      </c>
      <c r="D19" s="10">
        <v>78035000</v>
      </c>
      <c r="E19" s="10">
        <v>117205000</v>
      </c>
      <c r="F19" s="10">
        <v>135289000</v>
      </c>
      <c r="G19" s="10">
        <v>191553000</v>
      </c>
      <c r="H19" s="10">
        <v>233535000</v>
      </c>
      <c r="I19" s="10">
        <v>256786000</v>
      </c>
      <c r="J19" s="10">
        <v>297376000</v>
      </c>
      <c r="K19" s="10">
        <v>198019000</v>
      </c>
      <c r="L19" s="10">
        <v>376882000</v>
      </c>
      <c r="M19" s="10">
        <v>404712000</v>
      </c>
      <c r="N19" s="10">
        <v>386989000</v>
      </c>
      <c r="O19" s="10">
        <v>456766000</v>
      </c>
      <c r="P19" s="10">
        <v>516565000</v>
      </c>
      <c r="Q19" s="10">
        <v>567976000</v>
      </c>
      <c r="R19" s="10">
        <v>599558000</v>
      </c>
      <c r="S19" s="10">
        <v>993036000</v>
      </c>
      <c r="T19" s="10">
        <v>1247973000</v>
      </c>
      <c r="U19" s="10">
        <v>1676043000</v>
      </c>
      <c r="V19" s="10">
        <v>2619661000</v>
      </c>
      <c r="W19" s="10">
        <v>3159529000</v>
      </c>
      <c r="X19" s="10">
        <v>2390075000</v>
      </c>
      <c r="AD19" s="32">
        <f>X40-X56-X61</f>
        <v>-11461012000</v>
      </c>
    </row>
    <row r="20" spans="1:30" ht="19" customHeight="1" x14ac:dyDescent="0.25">
      <c r="A20" s="14" t="s">
        <v>101</v>
      </c>
      <c r="B20" s="1"/>
      <c r="C20" s="15">
        <f>(C19/B19)-1</f>
        <v>-0.18373983739837396</v>
      </c>
      <c r="D20" s="15">
        <f>(D19/C19)-1</f>
        <v>0.29540172642762275</v>
      </c>
      <c r="E20" s="15">
        <f>(E19/D19)-1</f>
        <v>0.50195425129749482</v>
      </c>
      <c r="F20" s="15">
        <f t="shared" ref="F20:X20" si="3">(F19/E19)-1</f>
        <v>0.15429375879868612</v>
      </c>
      <c r="G20" s="15">
        <f t="shared" si="3"/>
        <v>0.41588007894211643</v>
      </c>
      <c r="H20" s="15">
        <f t="shared" si="3"/>
        <v>0.21916649700083002</v>
      </c>
      <c r="I20" s="15">
        <f t="shared" si="3"/>
        <v>9.9561093626223007E-2</v>
      </c>
      <c r="J20" s="15">
        <f t="shared" si="3"/>
        <v>0.15806936515230574</v>
      </c>
      <c r="K20" s="15">
        <f t="shared" si="3"/>
        <v>-0.33411236952544932</v>
      </c>
      <c r="L20" s="15">
        <f t="shared" si="3"/>
        <v>0.9032618082103232</v>
      </c>
      <c r="M20" s="15">
        <f t="shared" si="3"/>
        <v>7.3842741229350306E-2</v>
      </c>
      <c r="N20" s="15">
        <f t="shared" si="3"/>
        <v>-4.3791634545059188E-2</v>
      </c>
      <c r="O20" s="15">
        <f t="shared" si="3"/>
        <v>0.18030745059937114</v>
      </c>
      <c r="P20" s="15">
        <f t="shared" si="3"/>
        <v>0.13091823822263482</v>
      </c>
      <c r="Q20" s="15">
        <f t="shared" si="3"/>
        <v>9.9524745191795772E-2</v>
      </c>
      <c r="R20" s="15">
        <f t="shared" si="3"/>
        <v>5.5604462160373069E-2</v>
      </c>
      <c r="S20" s="15">
        <f t="shared" si="3"/>
        <v>0.65628012635975175</v>
      </c>
      <c r="T20" s="15">
        <f t="shared" si="3"/>
        <v>0.25672483172815497</v>
      </c>
      <c r="U20" s="15">
        <f t="shared" si="3"/>
        <v>0.3430122286299464</v>
      </c>
      <c r="V20" s="15">
        <f t="shared" si="3"/>
        <v>0.56300345516194983</v>
      </c>
      <c r="W20" s="15">
        <f t="shared" si="3"/>
        <v>0.20608315350726669</v>
      </c>
      <c r="X20" s="15">
        <f t="shared" si="3"/>
        <v>-0.24353440022231165</v>
      </c>
    </row>
    <row r="21" spans="1:30" ht="19" x14ac:dyDescent="0.25">
      <c r="A21" s="5" t="s">
        <v>15</v>
      </c>
      <c r="B21" s="2">
        <v>0.217</v>
      </c>
      <c r="C21" s="2">
        <v>0.1706</v>
      </c>
      <c r="D21" s="2">
        <v>0.1686</v>
      </c>
      <c r="E21" s="2">
        <v>0.2271</v>
      </c>
      <c r="F21" s="2">
        <v>0.215</v>
      </c>
      <c r="G21" s="2">
        <v>0.2442</v>
      </c>
      <c r="H21" s="2">
        <v>0.25719999999999998</v>
      </c>
      <c r="I21" s="2">
        <v>0.2419</v>
      </c>
      <c r="J21" s="2">
        <v>0.2334</v>
      </c>
      <c r="K21" s="2">
        <v>0.1236</v>
      </c>
      <c r="L21" s="2">
        <v>0.22950000000000001</v>
      </c>
      <c r="M21" s="2">
        <v>0.21759999999999999</v>
      </c>
      <c r="N21" s="2">
        <v>0.17560000000000001</v>
      </c>
      <c r="O21" s="2">
        <v>0.19220000000000001</v>
      </c>
      <c r="P21" s="2">
        <v>0.20219999999999999</v>
      </c>
      <c r="Q21" s="2">
        <v>0.20480000000000001</v>
      </c>
      <c r="R21" s="2">
        <v>0.2069</v>
      </c>
      <c r="S21" s="2">
        <v>0.24979999999999999</v>
      </c>
      <c r="T21" s="2">
        <v>0.37069999999999997</v>
      </c>
      <c r="U21" s="2">
        <v>0.3412</v>
      </c>
      <c r="V21" s="2">
        <v>0.35289999999999999</v>
      </c>
      <c r="W21" s="2">
        <v>0.37069999999999997</v>
      </c>
      <c r="X21" s="2">
        <v>0.26629999999999998</v>
      </c>
    </row>
    <row r="22" spans="1:30" ht="19" x14ac:dyDescent="0.25">
      <c r="A22" s="6" t="s">
        <v>16</v>
      </c>
      <c r="B22" s="10">
        <v>63212000</v>
      </c>
      <c r="C22" s="10">
        <v>53046000</v>
      </c>
      <c r="D22" s="10">
        <v>82411000</v>
      </c>
      <c r="E22" s="10">
        <v>93265000</v>
      </c>
      <c r="F22" s="10">
        <v>112901000</v>
      </c>
      <c r="G22" s="10">
        <v>160101000</v>
      </c>
      <c r="H22" s="10">
        <v>201088000</v>
      </c>
      <c r="I22" s="10">
        <v>218089000</v>
      </c>
      <c r="J22" s="10">
        <v>251359000</v>
      </c>
      <c r="K22" s="10">
        <v>161429000</v>
      </c>
      <c r="L22" s="10">
        <v>323279000</v>
      </c>
      <c r="M22" s="10">
        <v>331594000</v>
      </c>
      <c r="N22" s="10">
        <v>307349000</v>
      </c>
      <c r="O22" s="10">
        <v>357213000</v>
      </c>
      <c r="P22" s="10">
        <v>405499000</v>
      </c>
      <c r="Q22" s="10">
        <v>456597000</v>
      </c>
      <c r="R22" s="10">
        <v>424944000</v>
      </c>
      <c r="S22" s="10">
        <v>558868000</v>
      </c>
      <c r="T22" s="10">
        <v>737055000</v>
      </c>
      <c r="U22" s="10">
        <v>791417000</v>
      </c>
      <c r="V22" s="10">
        <v>893953000</v>
      </c>
      <c r="W22" s="10">
        <v>1358876000</v>
      </c>
      <c r="X22" s="10">
        <v>640151000</v>
      </c>
    </row>
    <row r="23" spans="1:30" ht="19" x14ac:dyDescent="0.25">
      <c r="A23" s="5" t="s">
        <v>17</v>
      </c>
      <c r="B23" s="2">
        <v>0.18590000000000001</v>
      </c>
      <c r="C23" s="2">
        <v>0.1502</v>
      </c>
      <c r="D23" s="2">
        <v>0.17810000000000001</v>
      </c>
      <c r="E23" s="2">
        <v>0.1807</v>
      </c>
      <c r="F23" s="2">
        <v>0.1794</v>
      </c>
      <c r="G23" s="2">
        <v>0.2041</v>
      </c>
      <c r="H23" s="2">
        <v>0.22140000000000001</v>
      </c>
      <c r="I23" s="2">
        <v>0.2054</v>
      </c>
      <c r="J23" s="2">
        <v>0.1973</v>
      </c>
      <c r="K23" s="2">
        <v>0.1008</v>
      </c>
      <c r="L23" s="2">
        <v>0.1968</v>
      </c>
      <c r="M23" s="2">
        <v>0.17829999999999999</v>
      </c>
      <c r="N23" s="2">
        <v>0.13950000000000001</v>
      </c>
      <c r="O23" s="2">
        <v>0.15029999999999999</v>
      </c>
      <c r="P23" s="2">
        <v>0.1588</v>
      </c>
      <c r="Q23" s="2">
        <v>0.1646</v>
      </c>
      <c r="R23" s="2">
        <v>0.14660000000000001</v>
      </c>
      <c r="S23" s="2">
        <v>0.1406</v>
      </c>
      <c r="T23" s="2">
        <v>0.21890000000000001</v>
      </c>
      <c r="U23" s="2">
        <v>0.16109999999999999</v>
      </c>
      <c r="V23" s="2">
        <v>0.12039999999999999</v>
      </c>
      <c r="W23" s="2">
        <v>0.15939999999999999</v>
      </c>
      <c r="X23" s="2">
        <v>7.1300000000000002E-2</v>
      </c>
    </row>
    <row r="24" spans="1:30" ht="19" x14ac:dyDescent="0.25">
      <c r="A24" s="5" t="s">
        <v>18</v>
      </c>
      <c r="B24" s="1">
        <v>-9440000</v>
      </c>
      <c r="C24" s="1">
        <v>-14562000</v>
      </c>
      <c r="D24" s="1">
        <v>-17948000</v>
      </c>
      <c r="E24" s="1">
        <v>-8121000</v>
      </c>
      <c r="F24" s="1">
        <v>-13152000</v>
      </c>
      <c r="G24" s="1">
        <v>-6184000</v>
      </c>
      <c r="H24" s="1">
        <v>432000</v>
      </c>
      <c r="I24" s="1">
        <v>8242000</v>
      </c>
      <c r="J24" s="1">
        <v>10044000</v>
      </c>
      <c r="K24" s="1">
        <v>-2000</v>
      </c>
      <c r="L24" s="1">
        <v>-12890000</v>
      </c>
      <c r="M24" s="1">
        <v>-7387000</v>
      </c>
      <c r="N24" s="1">
        <v>-6902000</v>
      </c>
      <c r="O24" s="1">
        <v>-22929000</v>
      </c>
      <c r="P24" s="1">
        <v>-28149000</v>
      </c>
      <c r="Q24" s="1">
        <v>-39487000</v>
      </c>
      <c r="R24" s="1">
        <v>-64032000</v>
      </c>
      <c r="S24" s="1">
        <v>-166185000</v>
      </c>
      <c r="T24" s="1">
        <v>-174900000</v>
      </c>
      <c r="U24" s="1">
        <v>-273492000</v>
      </c>
      <c r="V24" s="1">
        <v>-299997000</v>
      </c>
      <c r="W24" s="1">
        <v>-314331000</v>
      </c>
      <c r="X24" s="1">
        <v>-415829000</v>
      </c>
    </row>
    <row r="25" spans="1:30" ht="19" x14ac:dyDescent="0.25">
      <c r="A25" s="6" t="s">
        <v>19</v>
      </c>
      <c r="B25" s="10">
        <v>53772000</v>
      </c>
      <c r="C25" s="10">
        <v>38484000</v>
      </c>
      <c r="D25" s="10">
        <v>64463000</v>
      </c>
      <c r="E25" s="10">
        <v>85144000</v>
      </c>
      <c r="F25" s="10">
        <v>99749000</v>
      </c>
      <c r="G25" s="10">
        <v>153917000</v>
      </c>
      <c r="H25" s="10">
        <v>201520000</v>
      </c>
      <c r="I25" s="10">
        <v>226331000</v>
      </c>
      <c r="J25" s="10">
        <v>261403000</v>
      </c>
      <c r="K25" s="10">
        <v>161427000</v>
      </c>
      <c r="L25" s="10">
        <v>310389000</v>
      </c>
      <c r="M25" s="10">
        <v>324207000</v>
      </c>
      <c r="N25" s="10">
        <v>300447000</v>
      </c>
      <c r="O25" s="10">
        <v>334284000</v>
      </c>
      <c r="P25" s="10">
        <v>377350000</v>
      </c>
      <c r="Q25" s="10">
        <v>417110000</v>
      </c>
      <c r="R25" s="10">
        <v>360912000</v>
      </c>
      <c r="S25" s="10">
        <v>392683000</v>
      </c>
      <c r="T25" s="10">
        <v>562155000</v>
      </c>
      <c r="U25" s="10">
        <v>517925000</v>
      </c>
      <c r="V25" s="10">
        <v>593956000</v>
      </c>
      <c r="W25" s="10">
        <v>1044545000</v>
      </c>
      <c r="X25" s="10">
        <v>224322000</v>
      </c>
    </row>
    <row r="26" spans="1:30" ht="19" x14ac:dyDescent="0.25">
      <c r="A26" s="5" t="s">
        <v>20</v>
      </c>
      <c r="B26" s="2">
        <v>0.15809999999999999</v>
      </c>
      <c r="C26" s="2">
        <v>0.109</v>
      </c>
      <c r="D26" s="2">
        <v>0.13930000000000001</v>
      </c>
      <c r="E26" s="2">
        <v>0.16500000000000001</v>
      </c>
      <c r="F26" s="2">
        <v>0.1585</v>
      </c>
      <c r="G26" s="2">
        <v>0.19620000000000001</v>
      </c>
      <c r="H26" s="2">
        <v>0.22189999999999999</v>
      </c>
      <c r="I26" s="2">
        <v>0.2132</v>
      </c>
      <c r="J26" s="2">
        <v>0.2051</v>
      </c>
      <c r="K26" s="2">
        <v>0.1008</v>
      </c>
      <c r="L26" s="2">
        <v>0.189</v>
      </c>
      <c r="M26" s="2">
        <v>0.17430000000000001</v>
      </c>
      <c r="N26" s="2">
        <v>0.1363</v>
      </c>
      <c r="O26" s="2">
        <v>0.14069999999999999</v>
      </c>
      <c r="P26" s="2">
        <v>0.1477</v>
      </c>
      <c r="Q26" s="2">
        <v>0.15040000000000001</v>
      </c>
      <c r="R26" s="2">
        <v>0.1245</v>
      </c>
      <c r="S26" s="2">
        <v>9.8799999999999999E-2</v>
      </c>
      <c r="T26" s="2">
        <v>0.16700000000000001</v>
      </c>
      <c r="U26" s="2">
        <v>0.10539999999999999</v>
      </c>
      <c r="V26" s="2">
        <v>0.08</v>
      </c>
      <c r="W26" s="2">
        <v>0.1225</v>
      </c>
      <c r="X26" s="2">
        <v>2.5000000000000001E-2</v>
      </c>
    </row>
    <row r="27" spans="1:30" ht="19" x14ac:dyDescent="0.25">
      <c r="A27" s="5" t="s">
        <v>21</v>
      </c>
      <c r="B27" s="1">
        <v>20725000</v>
      </c>
      <c r="C27" s="1">
        <v>14816000</v>
      </c>
      <c r="D27" s="1">
        <v>24624000</v>
      </c>
      <c r="E27" s="1">
        <v>31844000</v>
      </c>
      <c r="F27" s="1">
        <v>37306000</v>
      </c>
      <c r="G27" s="1">
        <v>53351000</v>
      </c>
      <c r="H27" s="1">
        <v>67522000</v>
      </c>
      <c r="I27" s="1">
        <v>73436000</v>
      </c>
      <c r="J27" s="1">
        <v>90588000</v>
      </c>
      <c r="K27" s="1">
        <v>87249000</v>
      </c>
      <c r="L27" s="1">
        <v>87379000</v>
      </c>
      <c r="M27" s="1">
        <v>95076000</v>
      </c>
      <c r="N27" s="1">
        <v>82881000</v>
      </c>
      <c r="O27" s="1">
        <v>95571000</v>
      </c>
      <c r="P27" s="1">
        <v>107398000</v>
      </c>
      <c r="Q27" s="1">
        <v>107995000</v>
      </c>
      <c r="R27" s="1">
        <v>70695000</v>
      </c>
      <c r="S27" s="1">
        <v>-101387000</v>
      </c>
      <c r="T27" s="1">
        <v>77488000</v>
      </c>
      <c r="U27" s="1">
        <v>62190000</v>
      </c>
      <c r="V27" s="1">
        <v>77153000</v>
      </c>
      <c r="W27" s="1">
        <v>169034000</v>
      </c>
      <c r="X27" s="1">
        <v>166694000</v>
      </c>
    </row>
    <row r="28" spans="1:30" ht="20" thickBot="1" x14ac:dyDescent="0.3">
      <c r="A28" s="7" t="s">
        <v>22</v>
      </c>
      <c r="B28" s="11">
        <v>33047000</v>
      </c>
      <c r="C28" s="11">
        <v>23668000</v>
      </c>
      <c r="D28" s="11">
        <v>23840000</v>
      </c>
      <c r="E28" s="11">
        <v>53300000</v>
      </c>
      <c r="F28" s="11">
        <v>62443000</v>
      </c>
      <c r="G28" s="11">
        <v>92896000</v>
      </c>
      <c r="H28" s="11">
        <v>125524000</v>
      </c>
      <c r="I28" s="11">
        <v>142985000</v>
      </c>
      <c r="J28" s="11">
        <v>162754000</v>
      </c>
      <c r="K28" s="11">
        <v>37217000</v>
      </c>
      <c r="L28" s="11">
        <v>203317000</v>
      </c>
      <c r="M28" s="11">
        <v>209238000</v>
      </c>
      <c r="N28" s="11">
        <v>188161000</v>
      </c>
      <c r="O28" s="11">
        <v>216125000</v>
      </c>
      <c r="P28" s="11">
        <v>245286000</v>
      </c>
      <c r="Q28" s="11">
        <v>278040000</v>
      </c>
      <c r="R28" s="11">
        <v>271666000</v>
      </c>
      <c r="S28" s="11">
        <v>468425000</v>
      </c>
      <c r="T28" s="11">
        <v>452053000</v>
      </c>
      <c r="U28" s="11">
        <v>430613000</v>
      </c>
      <c r="V28" s="11">
        <v>584520000</v>
      </c>
      <c r="W28" s="11">
        <v>965460000</v>
      </c>
      <c r="X28" s="11">
        <v>111493000</v>
      </c>
    </row>
    <row r="29" spans="1:30" ht="20" customHeight="1" thickTop="1" x14ac:dyDescent="0.25">
      <c r="A29" s="14" t="s">
        <v>102</v>
      </c>
      <c r="B29" s="1"/>
      <c r="C29" s="15">
        <f>(C28/B28)-1</f>
        <v>-0.2838079099464399</v>
      </c>
      <c r="D29" s="15">
        <f>(D28/C28)-1</f>
        <v>7.267196214297833E-3</v>
      </c>
      <c r="E29" s="15">
        <f>(E28/D28)-1</f>
        <v>1.2357382550335569</v>
      </c>
      <c r="F29" s="15">
        <f t="shared" ref="F29:X29" si="4">(F28/E28)-1</f>
        <v>0.17153846153846164</v>
      </c>
      <c r="G29" s="15">
        <f t="shared" si="4"/>
        <v>0.48769277581154014</v>
      </c>
      <c r="H29" s="15">
        <f t="shared" si="4"/>
        <v>0.35123148467103005</v>
      </c>
      <c r="I29" s="15">
        <f t="shared" si="4"/>
        <v>0.13910487237500391</v>
      </c>
      <c r="J29" s="15">
        <f t="shared" si="4"/>
        <v>0.1382592579641222</v>
      </c>
      <c r="K29" s="15">
        <f t="shared" si="4"/>
        <v>-0.77132973690354767</v>
      </c>
      <c r="L29" s="15">
        <f t="shared" si="4"/>
        <v>4.4630142139344926</v>
      </c>
      <c r="M29" s="15">
        <f t="shared" si="4"/>
        <v>2.9122011440263273E-2</v>
      </c>
      <c r="N29" s="15">
        <f t="shared" si="4"/>
        <v>-0.10073218057905353</v>
      </c>
      <c r="O29" s="15">
        <f t="shared" si="4"/>
        <v>0.14861740743299623</v>
      </c>
      <c r="P29" s="15">
        <f t="shared" si="4"/>
        <v>0.13492654713707353</v>
      </c>
      <c r="Q29" s="15">
        <f t="shared" si="4"/>
        <v>0.13353391551087301</v>
      </c>
      <c r="R29" s="15">
        <f t="shared" si="4"/>
        <v>-2.2924759027478037E-2</v>
      </c>
      <c r="S29" s="15">
        <f t="shared" si="4"/>
        <v>0.72426803501358283</v>
      </c>
      <c r="T29" s="15">
        <f t="shared" si="4"/>
        <v>-3.4951166141858336E-2</v>
      </c>
      <c r="U29" s="15">
        <f t="shared" si="4"/>
        <v>-4.7428067062932899E-2</v>
      </c>
      <c r="V29" s="15">
        <f t="shared" si="4"/>
        <v>0.35741373344511196</v>
      </c>
      <c r="W29" s="15">
        <f t="shared" si="4"/>
        <v>0.65171422705809889</v>
      </c>
      <c r="X29" s="15">
        <f t="shared" si="4"/>
        <v>-0.88451826072545725</v>
      </c>
    </row>
    <row r="30" spans="1:30" ht="19" x14ac:dyDescent="0.25">
      <c r="A30" s="5" t="s">
        <v>23</v>
      </c>
      <c r="B30" s="2">
        <v>9.7199999999999995E-2</v>
      </c>
      <c r="C30" s="2">
        <v>6.7000000000000004E-2</v>
      </c>
      <c r="D30" s="2">
        <v>5.1499999999999997E-2</v>
      </c>
      <c r="E30" s="2">
        <v>0.1033</v>
      </c>
      <c r="F30" s="2">
        <v>9.9199999999999997E-2</v>
      </c>
      <c r="G30" s="2">
        <v>0.11840000000000001</v>
      </c>
      <c r="H30" s="2">
        <v>0.13819999999999999</v>
      </c>
      <c r="I30" s="2">
        <v>0.13469999999999999</v>
      </c>
      <c r="J30" s="2">
        <v>0.12770000000000001</v>
      </c>
      <c r="K30" s="2">
        <v>2.3199999999999998E-2</v>
      </c>
      <c r="L30" s="2">
        <v>0.12379999999999999</v>
      </c>
      <c r="M30" s="2">
        <v>0.1125</v>
      </c>
      <c r="N30" s="2">
        <v>8.5400000000000004E-2</v>
      </c>
      <c r="O30" s="2">
        <v>9.0999999999999998E-2</v>
      </c>
      <c r="P30" s="2">
        <v>9.6000000000000002E-2</v>
      </c>
      <c r="Q30" s="2">
        <v>0.1002</v>
      </c>
      <c r="R30" s="2">
        <v>9.3700000000000006E-2</v>
      </c>
      <c r="S30" s="2">
        <v>0.1178</v>
      </c>
      <c r="T30" s="2">
        <v>0.1343</v>
      </c>
      <c r="U30" s="2">
        <v>8.77E-2</v>
      </c>
      <c r="V30" s="2">
        <v>7.8700000000000006E-2</v>
      </c>
      <c r="W30" s="2">
        <v>0.1133</v>
      </c>
      <c r="X30" s="2">
        <v>1.24E-2</v>
      </c>
    </row>
    <row r="31" spans="1:30" ht="19" x14ac:dyDescent="0.25">
      <c r="A31" s="5" t="s">
        <v>24</v>
      </c>
      <c r="B31" s="12">
        <v>0.31</v>
      </c>
      <c r="C31" s="12">
        <v>0.21</v>
      </c>
      <c r="D31" s="12">
        <v>0.16</v>
      </c>
      <c r="E31" s="12">
        <v>0.36</v>
      </c>
      <c r="F31" s="12">
        <v>0.41</v>
      </c>
      <c r="G31" s="12">
        <v>0.6</v>
      </c>
      <c r="H31" s="12">
        <v>0.8</v>
      </c>
      <c r="I31" s="12">
        <v>0.89</v>
      </c>
      <c r="J31" s="12">
        <v>1.02</v>
      </c>
      <c r="K31" s="12">
        <v>0.23</v>
      </c>
      <c r="L31" s="12">
        <v>1.25</v>
      </c>
      <c r="M31" s="12">
        <v>1.31</v>
      </c>
      <c r="N31" s="12">
        <v>1.19</v>
      </c>
      <c r="O31" s="12">
        <v>1.39</v>
      </c>
      <c r="P31" s="12">
        <v>1.7</v>
      </c>
      <c r="Q31" s="12">
        <v>2.08</v>
      </c>
      <c r="R31" s="12">
        <v>2.0499999999999998</v>
      </c>
      <c r="S31" s="12">
        <v>3.03</v>
      </c>
      <c r="T31" s="12">
        <v>2.85</v>
      </c>
      <c r="U31" s="12">
        <v>2.17</v>
      </c>
      <c r="V31" s="12">
        <v>1.95</v>
      </c>
      <c r="W31" s="12">
        <v>3.39</v>
      </c>
      <c r="X31" s="12">
        <v>0.41</v>
      </c>
    </row>
    <row r="32" spans="1:30" ht="19" x14ac:dyDescent="0.25">
      <c r="A32" s="5" t="s">
        <v>25</v>
      </c>
      <c r="B32" s="12">
        <v>0.31</v>
      </c>
      <c r="C32" s="12">
        <v>0.2</v>
      </c>
      <c r="D32" s="12">
        <v>0.16</v>
      </c>
      <c r="E32" s="12">
        <v>0.35</v>
      </c>
      <c r="F32" s="12">
        <v>0.4</v>
      </c>
      <c r="G32" s="12">
        <v>0.57999999999999996</v>
      </c>
      <c r="H32" s="12">
        <v>0.77</v>
      </c>
      <c r="I32" s="12">
        <v>0.88</v>
      </c>
      <c r="J32" s="12">
        <v>1</v>
      </c>
      <c r="K32" s="12">
        <v>0.23</v>
      </c>
      <c r="L32" s="12">
        <v>1.24</v>
      </c>
      <c r="M32" s="12">
        <v>1.3</v>
      </c>
      <c r="N32" s="12">
        <v>1.18</v>
      </c>
      <c r="O32" s="12">
        <v>1.38</v>
      </c>
      <c r="P32" s="12">
        <v>1.69</v>
      </c>
      <c r="Q32" s="12">
        <v>2.06</v>
      </c>
      <c r="R32" s="12">
        <v>2.04</v>
      </c>
      <c r="S32" s="12">
        <v>3.01</v>
      </c>
      <c r="T32" s="12">
        <v>2.84</v>
      </c>
      <c r="U32" s="12">
        <v>2.16</v>
      </c>
      <c r="V32" s="12">
        <v>1.95</v>
      </c>
      <c r="W32" s="12">
        <v>3.38</v>
      </c>
      <c r="X32" s="12">
        <v>0.4</v>
      </c>
    </row>
    <row r="33" spans="1:24" ht="19" x14ac:dyDescent="0.25">
      <c r="A33" s="5" t="s">
        <v>26</v>
      </c>
      <c r="B33" s="1">
        <v>106603226</v>
      </c>
      <c r="C33" s="1">
        <v>114062651</v>
      </c>
      <c r="D33" s="1">
        <v>146707692</v>
      </c>
      <c r="E33" s="1">
        <v>148055556</v>
      </c>
      <c r="F33" s="1">
        <v>150465060</v>
      </c>
      <c r="G33" s="1">
        <v>154184232</v>
      </c>
      <c r="H33" s="1">
        <v>157891824</v>
      </c>
      <c r="I33" s="1">
        <v>160657303</v>
      </c>
      <c r="J33" s="1">
        <v>158784390</v>
      </c>
      <c r="K33" s="1">
        <v>159436000</v>
      </c>
      <c r="L33" s="1">
        <v>162150000</v>
      </c>
      <c r="M33" s="1">
        <v>159674000</v>
      </c>
      <c r="N33" s="1">
        <v>157658000</v>
      </c>
      <c r="O33" s="1">
        <v>155534000</v>
      </c>
      <c r="P33" s="1">
        <v>144238000</v>
      </c>
      <c r="Q33" s="1">
        <v>134072000</v>
      </c>
      <c r="R33" s="1">
        <v>132284000</v>
      </c>
      <c r="S33" s="1">
        <v>154652000</v>
      </c>
      <c r="T33" s="1">
        <v>158672000</v>
      </c>
      <c r="U33" s="1">
        <v>198298000</v>
      </c>
      <c r="V33" s="1">
        <v>299222000</v>
      </c>
      <c r="W33" s="1">
        <v>291502000</v>
      </c>
      <c r="X33" s="1">
        <v>291502000</v>
      </c>
    </row>
    <row r="34" spans="1:24" ht="19" x14ac:dyDescent="0.25">
      <c r="A34" s="5" t="s">
        <v>27</v>
      </c>
      <c r="B34" s="1">
        <v>106603226</v>
      </c>
      <c r="C34" s="1">
        <v>115453659</v>
      </c>
      <c r="D34" s="1">
        <v>151365079</v>
      </c>
      <c r="E34" s="1">
        <v>151205674</v>
      </c>
      <c r="F34" s="1">
        <v>156107500</v>
      </c>
      <c r="G34" s="1">
        <v>159478112</v>
      </c>
      <c r="H34" s="1">
        <v>164083660</v>
      </c>
      <c r="I34" s="1">
        <v>163411429</v>
      </c>
      <c r="J34" s="1">
        <v>161944279</v>
      </c>
      <c r="K34" s="1">
        <v>161984000</v>
      </c>
      <c r="L34" s="1">
        <v>164240000</v>
      </c>
      <c r="M34" s="1">
        <v>160956000</v>
      </c>
      <c r="N34" s="1">
        <v>158862000</v>
      </c>
      <c r="O34" s="1">
        <v>156454000</v>
      </c>
      <c r="P34" s="1">
        <v>145376000</v>
      </c>
      <c r="Q34" s="1">
        <v>134922000</v>
      </c>
      <c r="R34" s="1">
        <v>133167000</v>
      </c>
      <c r="S34" s="1">
        <v>155528000</v>
      </c>
      <c r="T34" s="1">
        <v>159271000</v>
      </c>
      <c r="U34" s="1">
        <v>199134000</v>
      </c>
      <c r="V34" s="1">
        <v>300516000</v>
      </c>
      <c r="W34" s="1">
        <v>292507000</v>
      </c>
      <c r="X34" s="1">
        <v>292507000</v>
      </c>
    </row>
    <row r="35" spans="1:24" ht="20" customHeight="1" x14ac:dyDescent="0.25">
      <c r="A35" s="14" t="s">
        <v>103</v>
      </c>
      <c r="B35" s="1"/>
      <c r="C35" s="22">
        <f>(C34-B34)/B34</f>
        <v>8.3022187339809025E-2</v>
      </c>
      <c r="D35" s="22">
        <f t="shared" ref="D35:X35" si="5">(D34-C34)/C34</f>
        <v>0.31104618347349217</v>
      </c>
      <c r="E35" s="22">
        <f t="shared" si="5"/>
        <v>-1.0531160889494201E-3</v>
      </c>
      <c r="F35" s="22">
        <f t="shared" si="5"/>
        <v>3.241826758432359E-2</v>
      </c>
      <c r="G35" s="22">
        <f t="shared" si="5"/>
        <v>2.1591608346812292E-2</v>
      </c>
      <c r="H35" s="22">
        <f t="shared" si="5"/>
        <v>2.8878872105032195E-2</v>
      </c>
      <c r="I35" s="22">
        <f t="shared" si="5"/>
        <v>-4.0968796039776295E-3</v>
      </c>
      <c r="J35" s="22">
        <f t="shared" si="5"/>
        <v>-8.9782581853561777E-3</v>
      </c>
      <c r="K35" s="22">
        <f t="shared" si="5"/>
        <v>2.4527572227482023E-4</v>
      </c>
      <c r="L35" s="22">
        <f t="shared" si="5"/>
        <v>1.3927301461872777E-2</v>
      </c>
      <c r="M35" s="22">
        <f t="shared" si="5"/>
        <v>-1.9995129079396008E-2</v>
      </c>
      <c r="N35" s="22">
        <f t="shared" si="5"/>
        <v>-1.3009766644300305E-2</v>
      </c>
      <c r="O35" s="22">
        <f t="shared" si="5"/>
        <v>-1.5157809923077891E-2</v>
      </c>
      <c r="P35" s="22">
        <f t="shared" si="5"/>
        <v>-7.0806754701062291E-2</v>
      </c>
      <c r="Q35" s="22">
        <f t="shared" si="5"/>
        <v>-7.1910081443979743E-2</v>
      </c>
      <c r="R35" s="22">
        <f t="shared" si="5"/>
        <v>-1.300751545337306E-2</v>
      </c>
      <c r="S35" s="22">
        <f t="shared" si="5"/>
        <v>0.16791697642809406</v>
      </c>
      <c r="T35" s="22">
        <f t="shared" si="5"/>
        <v>2.4066406049071551E-2</v>
      </c>
      <c r="U35" s="22">
        <f t="shared" si="5"/>
        <v>0.25028410696234721</v>
      </c>
      <c r="V35" s="22">
        <f t="shared" si="5"/>
        <v>0.50911446563620477</v>
      </c>
      <c r="W35" s="22">
        <f t="shared" si="5"/>
        <v>-2.6650827243807317E-2</v>
      </c>
      <c r="X35" s="22">
        <f t="shared" si="5"/>
        <v>0</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t="s">
        <v>92</v>
      </c>
      <c r="C38" s="1">
        <v>6103000</v>
      </c>
      <c r="D38" s="1">
        <v>19194000</v>
      </c>
      <c r="E38" s="1">
        <v>38010000</v>
      </c>
      <c r="F38" s="1">
        <v>34472000</v>
      </c>
      <c r="G38" s="1">
        <v>48979000</v>
      </c>
      <c r="H38" s="1">
        <v>218475000</v>
      </c>
      <c r="I38" s="1">
        <v>308872000</v>
      </c>
      <c r="J38" s="1">
        <v>456060000</v>
      </c>
      <c r="K38" s="1">
        <v>426935000</v>
      </c>
      <c r="L38" s="1">
        <v>769946000</v>
      </c>
      <c r="M38" s="1">
        <v>1354285000</v>
      </c>
      <c r="N38" s="1">
        <v>781275000</v>
      </c>
      <c r="O38" s="1">
        <v>680470000</v>
      </c>
      <c r="P38" s="1">
        <v>581872000</v>
      </c>
      <c r="Q38" s="1">
        <v>650739000</v>
      </c>
      <c r="R38" s="1">
        <v>1044728000</v>
      </c>
      <c r="S38" s="1">
        <v>1335855000</v>
      </c>
      <c r="T38" s="1">
        <v>1210878000</v>
      </c>
      <c r="U38" s="1">
        <v>1678273000</v>
      </c>
      <c r="V38" s="1">
        <v>1945868000</v>
      </c>
      <c r="W38" s="1">
        <v>1979308000</v>
      </c>
      <c r="X38" s="1">
        <v>1997566000</v>
      </c>
    </row>
    <row r="39" spans="1:24"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row>
    <row r="40" spans="1:24" ht="19" x14ac:dyDescent="0.25">
      <c r="A40" s="5" t="s">
        <v>32</v>
      </c>
      <c r="B40" s="1" t="s">
        <v>92</v>
      </c>
      <c r="C40" s="1">
        <v>6103000</v>
      </c>
      <c r="D40" s="1">
        <v>19194000</v>
      </c>
      <c r="E40" s="1">
        <v>38010000</v>
      </c>
      <c r="F40" s="1">
        <v>34472000</v>
      </c>
      <c r="G40" s="1">
        <v>48979000</v>
      </c>
      <c r="H40" s="1">
        <v>218475000</v>
      </c>
      <c r="I40" s="1">
        <v>308872000</v>
      </c>
      <c r="J40" s="1">
        <v>456060000</v>
      </c>
      <c r="K40" s="1">
        <v>426935000</v>
      </c>
      <c r="L40" s="1">
        <v>769946000</v>
      </c>
      <c r="M40" s="1">
        <v>1354285000</v>
      </c>
      <c r="N40" s="1">
        <v>781275000</v>
      </c>
      <c r="O40" s="1">
        <v>680470000</v>
      </c>
      <c r="P40" s="1">
        <v>581872000</v>
      </c>
      <c r="Q40" s="1">
        <v>650739000</v>
      </c>
      <c r="R40" s="1">
        <v>1044728000</v>
      </c>
      <c r="S40" s="1">
        <v>1335855000</v>
      </c>
      <c r="T40" s="1">
        <v>1210878000</v>
      </c>
      <c r="U40" s="1">
        <v>1678273000</v>
      </c>
      <c r="V40" s="1">
        <v>1945868000</v>
      </c>
      <c r="W40" s="1">
        <v>1979308000</v>
      </c>
      <c r="X40" s="1">
        <v>1997566000</v>
      </c>
    </row>
    <row r="41" spans="1:24" ht="19" x14ac:dyDescent="0.25">
      <c r="A41" s="5" t="s">
        <v>33</v>
      </c>
      <c r="B41" s="1" t="s">
        <v>92</v>
      </c>
      <c r="C41" s="1">
        <v>116364000</v>
      </c>
      <c r="D41" s="1">
        <v>48071000</v>
      </c>
      <c r="E41" s="1">
        <v>79707000</v>
      </c>
      <c r="F41" s="1">
        <v>143408000</v>
      </c>
      <c r="G41" s="1">
        <v>55869000</v>
      </c>
      <c r="H41" s="1">
        <v>68379000</v>
      </c>
      <c r="I41" s="1">
        <v>79812000</v>
      </c>
      <c r="J41" s="1">
        <v>101533000</v>
      </c>
      <c r="K41" s="1">
        <v>123438000</v>
      </c>
      <c r="L41" s="1">
        <v>132481000</v>
      </c>
      <c r="M41" s="1">
        <v>167454000</v>
      </c>
      <c r="N41" s="1">
        <v>183991000</v>
      </c>
      <c r="O41" s="1">
        <v>190591000</v>
      </c>
      <c r="P41" s="1">
        <v>215383000</v>
      </c>
      <c r="Q41" s="1">
        <v>202938000</v>
      </c>
      <c r="R41" s="1">
        <v>288411000</v>
      </c>
      <c r="S41" s="1">
        <v>301887000</v>
      </c>
      <c r="T41" s="1">
        <v>348400000</v>
      </c>
      <c r="U41" s="1">
        <v>895232000</v>
      </c>
      <c r="V41" s="1">
        <v>794172000</v>
      </c>
      <c r="W41" s="1">
        <v>946247000</v>
      </c>
      <c r="X41" s="1">
        <v>998332000</v>
      </c>
    </row>
    <row r="42" spans="1:24" ht="19" x14ac:dyDescent="0.25">
      <c r="A42" s="5" t="s">
        <v>34</v>
      </c>
      <c r="B42" s="1" t="s">
        <v>92</v>
      </c>
      <c r="C42" s="1">
        <v>3216000</v>
      </c>
      <c r="D42" s="1">
        <v>2611000</v>
      </c>
      <c r="E42" s="1">
        <v>1348000</v>
      </c>
      <c r="F42" s="1">
        <v>3051000</v>
      </c>
      <c r="G42" s="1">
        <v>2625000</v>
      </c>
      <c r="H42" s="1">
        <v>3300000</v>
      </c>
      <c r="I42" s="1">
        <v>3435000</v>
      </c>
      <c r="J42" s="1">
        <v>3821000</v>
      </c>
      <c r="K42" s="1">
        <v>5914000</v>
      </c>
      <c r="L42" s="1">
        <v>9740000</v>
      </c>
      <c r="M42" s="1">
        <v>7640000</v>
      </c>
      <c r="N42" s="1">
        <v>9864000</v>
      </c>
      <c r="O42" s="1">
        <v>11057000</v>
      </c>
      <c r="P42" s="1">
        <v>6636000</v>
      </c>
      <c r="Q42" s="1">
        <v>5228000</v>
      </c>
      <c r="R42" s="1" t="s">
        <v>92</v>
      </c>
      <c r="S42" s="1" t="s">
        <v>92</v>
      </c>
      <c r="T42" s="1" t="s">
        <v>92</v>
      </c>
      <c r="U42" s="1" t="s">
        <v>92</v>
      </c>
      <c r="V42" s="1" t="s">
        <v>92</v>
      </c>
      <c r="W42" s="1" t="s">
        <v>92</v>
      </c>
      <c r="X42" s="1" t="s">
        <v>92</v>
      </c>
    </row>
    <row r="43" spans="1:24" ht="19" x14ac:dyDescent="0.25">
      <c r="A43" s="5" t="s">
        <v>35</v>
      </c>
      <c r="B43" s="1" t="s">
        <v>92</v>
      </c>
      <c r="C43" s="1">
        <v>10815000</v>
      </c>
      <c r="D43" s="1">
        <v>9581000</v>
      </c>
      <c r="E43" s="1">
        <v>9138000</v>
      </c>
      <c r="F43" s="1">
        <v>22273000</v>
      </c>
      <c r="G43" s="1">
        <v>82517000</v>
      </c>
      <c r="H43" s="1">
        <v>58252000</v>
      </c>
      <c r="I43" s="1">
        <v>52310000</v>
      </c>
      <c r="J43" s="1">
        <v>55996000</v>
      </c>
      <c r="K43" s="1">
        <v>38901000</v>
      </c>
      <c r="L43" s="1">
        <v>56097000</v>
      </c>
      <c r="M43" s="1">
        <v>318596000</v>
      </c>
      <c r="N43" s="1">
        <v>273609000</v>
      </c>
      <c r="O43" s="1">
        <v>332374000</v>
      </c>
      <c r="P43" s="1">
        <v>839553000</v>
      </c>
      <c r="Q43" s="1">
        <v>2443390000</v>
      </c>
      <c r="R43" s="1">
        <v>1518174000</v>
      </c>
      <c r="S43" s="1">
        <v>2665837000</v>
      </c>
      <c r="T43" s="1">
        <v>1816930000</v>
      </c>
      <c r="U43" s="1">
        <v>1792943000</v>
      </c>
      <c r="V43" s="1">
        <v>1852320000</v>
      </c>
      <c r="W43" s="1">
        <v>1785430000</v>
      </c>
      <c r="X43" s="1">
        <v>3318250000</v>
      </c>
    </row>
    <row r="44" spans="1:24" ht="19" x14ac:dyDescent="0.25">
      <c r="A44" s="6" t="s">
        <v>36</v>
      </c>
      <c r="B44" s="10" t="s">
        <v>92</v>
      </c>
      <c r="C44" s="10">
        <v>136498000</v>
      </c>
      <c r="D44" s="10">
        <v>79457000</v>
      </c>
      <c r="E44" s="10">
        <v>128203000</v>
      </c>
      <c r="F44" s="10">
        <v>203204000</v>
      </c>
      <c r="G44" s="10">
        <v>189990000</v>
      </c>
      <c r="H44" s="10">
        <v>348406000</v>
      </c>
      <c r="I44" s="10">
        <v>444429000</v>
      </c>
      <c r="J44" s="10">
        <v>617410000</v>
      </c>
      <c r="K44" s="10">
        <v>595188000</v>
      </c>
      <c r="L44" s="10">
        <v>968264000</v>
      </c>
      <c r="M44" s="10">
        <v>1847975000</v>
      </c>
      <c r="N44" s="10">
        <v>1248739000</v>
      </c>
      <c r="O44" s="10">
        <v>1214492000</v>
      </c>
      <c r="P44" s="10">
        <v>1643444000</v>
      </c>
      <c r="Q44" s="10">
        <v>3302295000</v>
      </c>
      <c r="R44" s="10">
        <v>2851313000</v>
      </c>
      <c r="S44" s="10">
        <v>4303579000</v>
      </c>
      <c r="T44" s="10">
        <v>3376208000</v>
      </c>
      <c r="U44" s="10">
        <v>4366448000</v>
      </c>
      <c r="V44" s="10">
        <v>4592360000</v>
      </c>
      <c r="W44" s="10">
        <v>4710985000</v>
      </c>
      <c r="X44" s="10">
        <v>6314148000</v>
      </c>
    </row>
    <row r="45" spans="1:24" ht="19" x14ac:dyDescent="0.25">
      <c r="A45" s="5" t="s">
        <v>37</v>
      </c>
      <c r="B45" s="1" t="s">
        <v>92</v>
      </c>
      <c r="C45" s="1">
        <v>44336000</v>
      </c>
      <c r="D45" s="1">
        <v>53643000</v>
      </c>
      <c r="E45" s="1">
        <v>51785000</v>
      </c>
      <c r="F45" s="1">
        <v>97482000</v>
      </c>
      <c r="G45" s="1">
        <v>104173000</v>
      </c>
      <c r="H45" s="1">
        <v>107977000</v>
      </c>
      <c r="I45" s="1">
        <v>118495000</v>
      </c>
      <c r="J45" s="1">
        <v>141415000</v>
      </c>
      <c r="K45" s="1">
        <v>176226000</v>
      </c>
      <c r="L45" s="1">
        <v>183938000</v>
      </c>
      <c r="M45" s="1">
        <v>256301000</v>
      </c>
      <c r="N45" s="1">
        <v>305848000</v>
      </c>
      <c r="O45" s="1">
        <v>348064000</v>
      </c>
      <c r="P45" s="1">
        <v>369753000</v>
      </c>
      <c r="Q45" s="1">
        <v>374143000</v>
      </c>
      <c r="R45" s="1">
        <v>493678000</v>
      </c>
      <c r="S45" s="1">
        <v>588348000</v>
      </c>
      <c r="T45" s="1">
        <v>653542000</v>
      </c>
      <c r="U45" s="1">
        <v>1382802000</v>
      </c>
      <c r="V45" s="1">
        <v>1578532000</v>
      </c>
      <c r="W45" s="1">
        <v>1687586000</v>
      </c>
      <c r="X45" s="1">
        <v>1838809000</v>
      </c>
    </row>
    <row r="46" spans="1:24" ht="19" x14ac:dyDescent="0.25">
      <c r="A46" s="5" t="s">
        <v>38</v>
      </c>
      <c r="B46" s="1" t="s">
        <v>92</v>
      </c>
      <c r="C46" s="1" t="s">
        <v>92</v>
      </c>
      <c r="D46" s="1" t="s">
        <v>92</v>
      </c>
      <c r="E46" s="1" t="s">
        <v>92</v>
      </c>
      <c r="F46" s="1" t="s">
        <v>92</v>
      </c>
      <c r="G46" s="1" t="s">
        <v>92</v>
      </c>
      <c r="H46" s="1">
        <v>387280000</v>
      </c>
      <c r="I46" s="1">
        <v>451244000</v>
      </c>
      <c r="J46" s="1">
        <v>497136000</v>
      </c>
      <c r="K46" s="1">
        <v>625120000</v>
      </c>
      <c r="L46" s="1">
        <v>569090000</v>
      </c>
      <c r="M46" s="1">
        <v>779637000</v>
      </c>
      <c r="N46" s="1">
        <v>724687000</v>
      </c>
      <c r="O46" s="1">
        <v>1044222000</v>
      </c>
      <c r="P46" s="1">
        <v>1337285000</v>
      </c>
      <c r="Q46" s="1">
        <v>1491833000</v>
      </c>
      <c r="R46" s="1">
        <v>4829405000</v>
      </c>
      <c r="S46" s="1">
        <v>5703992000</v>
      </c>
      <c r="T46" s="1">
        <v>6341355000</v>
      </c>
      <c r="U46" s="1">
        <v>23759740000</v>
      </c>
      <c r="V46" s="1">
        <v>23871451000</v>
      </c>
      <c r="W46" s="1">
        <v>24813274000</v>
      </c>
      <c r="X46" s="1">
        <v>23320736000</v>
      </c>
    </row>
    <row r="47" spans="1:24" ht="19" x14ac:dyDescent="0.25">
      <c r="A47" s="5" t="s">
        <v>39</v>
      </c>
      <c r="B47" s="1" t="s">
        <v>92</v>
      </c>
      <c r="C47" s="1">
        <v>277375000</v>
      </c>
      <c r="D47" s="1">
        <v>293020000</v>
      </c>
      <c r="E47" s="1">
        <v>299114000</v>
      </c>
      <c r="F47" s="1">
        <v>524670000</v>
      </c>
      <c r="G47" s="1">
        <v>547750000</v>
      </c>
      <c r="H47" s="1">
        <v>167182000</v>
      </c>
      <c r="I47" s="1">
        <v>175620000</v>
      </c>
      <c r="J47" s="1">
        <v>175636000</v>
      </c>
      <c r="K47" s="1">
        <v>258094000</v>
      </c>
      <c r="L47" s="1">
        <v>205110000</v>
      </c>
      <c r="M47" s="1">
        <v>341500000</v>
      </c>
      <c r="N47" s="1">
        <v>290188000</v>
      </c>
      <c r="O47" s="1">
        <v>400848000</v>
      </c>
      <c r="P47" s="1">
        <v>535173000</v>
      </c>
      <c r="Q47" s="1">
        <v>560136000</v>
      </c>
      <c r="R47" s="1">
        <v>2264708000</v>
      </c>
      <c r="S47" s="1">
        <v>2181707000</v>
      </c>
      <c r="T47" s="1">
        <v>2488618000</v>
      </c>
      <c r="U47" s="1">
        <v>13154655000</v>
      </c>
      <c r="V47" s="1">
        <v>12015883000</v>
      </c>
      <c r="W47" s="1">
        <v>11633709000</v>
      </c>
      <c r="X47" s="1">
        <v>9658374000</v>
      </c>
    </row>
    <row r="48" spans="1:24" ht="19" x14ac:dyDescent="0.25">
      <c r="A48" s="5" t="s">
        <v>40</v>
      </c>
      <c r="B48" s="1" t="s">
        <v>92</v>
      </c>
      <c r="C48" s="1">
        <v>277375000</v>
      </c>
      <c r="D48" s="1">
        <v>293020000</v>
      </c>
      <c r="E48" s="1">
        <v>299114000</v>
      </c>
      <c r="F48" s="1">
        <v>524670000</v>
      </c>
      <c r="G48" s="1">
        <v>547750000</v>
      </c>
      <c r="H48" s="1">
        <v>554462000</v>
      </c>
      <c r="I48" s="1">
        <v>626864000</v>
      </c>
      <c r="J48" s="1">
        <v>672772000</v>
      </c>
      <c r="K48" s="1">
        <v>883214000</v>
      </c>
      <c r="L48" s="1">
        <v>774200000</v>
      </c>
      <c r="M48" s="1">
        <v>1121137000</v>
      </c>
      <c r="N48" s="1">
        <v>1014875000</v>
      </c>
      <c r="O48" s="1">
        <v>1445070000</v>
      </c>
      <c r="P48" s="1">
        <v>1872458000</v>
      </c>
      <c r="Q48" s="1">
        <v>2051969000</v>
      </c>
      <c r="R48" s="1">
        <v>7094113000</v>
      </c>
      <c r="S48" s="1">
        <v>7885699000</v>
      </c>
      <c r="T48" s="1">
        <v>8829973000</v>
      </c>
      <c r="U48" s="1">
        <v>36914395000</v>
      </c>
      <c r="V48" s="1">
        <v>35887334000</v>
      </c>
      <c r="W48" s="1">
        <v>36446983000</v>
      </c>
      <c r="X48" s="1">
        <v>32979110000</v>
      </c>
    </row>
    <row r="49" spans="1:2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row>
    <row r="50" spans="1:24" ht="19" x14ac:dyDescent="0.25">
      <c r="A50" s="5" t="s">
        <v>42</v>
      </c>
      <c r="B50" s="1" t="s">
        <v>92</v>
      </c>
      <c r="C50" s="1" t="s">
        <v>92</v>
      </c>
      <c r="D50" s="1" t="s">
        <v>92</v>
      </c>
      <c r="E50" s="1" t="s">
        <v>92</v>
      </c>
      <c r="F50" s="1" t="s">
        <v>92</v>
      </c>
      <c r="G50" s="1" t="s">
        <v>92</v>
      </c>
      <c r="H50" s="1" t="s">
        <v>92</v>
      </c>
      <c r="I50" s="1" t="s">
        <v>92</v>
      </c>
      <c r="J50" s="1" t="s">
        <v>92</v>
      </c>
      <c r="K50" s="1" t="s">
        <v>92</v>
      </c>
      <c r="L50" s="1">
        <v>90470000</v>
      </c>
      <c r="M50" s="1">
        <v>104140000</v>
      </c>
      <c r="N50" s="1">
        <v>97235000</v>
      </c>
      <c r="O50" s="1">
        <v>95178000</v>
      </c>
      <c r="P50" s="1">
        <v>101928000</v>
      </c>
      <c r="Q50" s="1">
        <v>30578000</v>
      </c>
      <c r="R50" s="1">
        <v>22719000</v>
      </c>
      <c r="S50" s="1">
        <v>13146000</v>
      </c>
      <c r="T50" s="1">
        <v>8128000</v>
      </c>
      <c r="U50" s="1">
        <v>6292000</v>
      </c>
      <c r="V50" s="1">
        <v>7627000</v>
      </c>
      <c r="W50" s="1">
        <v>12117000</v>
      </c>
      <c r="X50" s="1">
        <v>37907000</v>
      </c>
    </row>
    <row r="51" spans="1:24" ht="19" x14ac:dyDescent="0.25">
      <c r="A51" s="5" t="s">
        <v>43</v>
      </c>
      <c r="B51" s="1" t="s">
        <v>92</v>
      </c>
      <c r="C51" s="1">
        <v>395000</v>
      </c>
      <c r="D51" s="1">
        <v>5298000</v>
      </c>
      <c r="E51" s="1">
        <v>5132000</v>
      </c>
      <c r="F51" s="1">
        <v>7539000</v>
      </c>
      <c r="G51" s="1">
        <v>11592000</v>
      </c>
      <c r="H51" s="1">
        <v>7833000</v>
      </c>
      <c r="I51" s="1">
        <v>10841000</v>
      </c>
      <c r="J51" s="1">
        <v>14310000</v>
      </c>
      <c r="K51" s="1">
        <v>22193000</v>
      </c>
      <c r="L51" s="1">
        <v>22454000</v>
      </c>
      <c r="M51" s="1">
        <v>20978000</v>
      </c>
      <c r="N51" s="1">
        <v>21446000</v>
      </c>
      <c r="O51" s="1">
        <v>22252000</v>
      </c>
      <c r="P51" s="1">
        <v>31067000</v>
      </c>
      <c r="Q51" s="1">
        <v>34563000</v>
      </c>
      <c r="R51" s="1">
        <v>48129000</v>
      </c>
      <c r="S51" s="1">
        <v>207297000</v>
      </c>
      <c r="T51" s="1">
        <v>362923000</v>
      </c>
      <c r="U51" s="1">
        <v>1810225000</v>
      </c>
      <c r="V51" s="1">
        <v>2135692000</v>
      </c>
      <c r="W51" s="1">
        <v>2422042000</v>
      </c>
      <c r="X51" s="1">
        <v>3639040000</v>
      </c>
    </row>
    <row r="52" spans="1:24" ht="19" x14ac:dyDescent="0.25">
      <c r="A52" s="5" t="s">
        <v>44</v>
      </c>
      <c r="B52" s="1" t="s">
        <v>92</v>
      </c>
      <c r="C52" s="1">
        <v>322106000</v>
      </c>
      <c r="D52" s="1">
        <v>351961000</v>
      </c>
      <c r="E52" s="1">
        <v>356031000</v>
      </c>
      <c r="F52" s="1">
        <v>629691000</v>
      </c>
      <c r="G52" s="1">
        <v>663515000</v>
      </c>
      <c r="H52" s="1">
        <v>670272000</v>
      </c>
      <c r="I52" s="1">
        <v>756200000</v>
      </c>
      <c r="J52" s="1">
        <v>828497000</v>
      </c>
      <c r="K52" s="1">
        <v>1081633000</v>
      </c>
      <c r="L52" s="1">
        <v>1071062000</v>
      </c>
      <c r="M52" s="1">
        <v>1502556000</v>
      </c>
      <c r="N52" s="1">
        <v>1439404000</v>
      </c>
      <c r="O52" s="1">
        <v>1910564000</v>
      </c>
      <c r="P52" s="1">
        <v>2375206000</v>
      </c>
      <c r="Q52" s="1">
        <v>2491253000</v>
      </c>
      <c r="R52" s="1">
        <v>7658639000</v>
      </c>
      <c r="S52" s="1">
        <v>8694490000</v>
      </c>
      <c r="T52" s="1">
        <v>9854566000</v>
      </c>
      <c r="U52" s="1">
        <v>40113714000</v>
      </c>
      <c r="V52" s="1">
        <v>39609185000</v>
      </c>
      <c r="W52" s="1">
        <v>40568728000</v>
      </c>
      <c r="X52" s="1">
        <v>38494866000</v>
      </c>
    </row>
    <row r="53" spans="1:2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row>
    <row r="54" spans="1:24" ht="20" thickBot="1" x14ac:dyDescent="0.3">
      <c r="A54" s="7" t="s">
        <v>46</v>
      </c>
      <c r="B54" s="11" t="s">
        <v>92</v>
      </c>
      <c r="C54" s="11">
        <v>458604000</v>
      </c>
      <c r="D54" s="11">
        <v>431418000</v>
      </c>
      <c r="E54" s="11">
        <v>484234000</v>
      </c>
      <c r="F54" s="11">
        <v>832895000</v>
      </c>
      <c r="G54" s="11">
        <v>853505000</v>
      </c>
      <c r="H54" s="11">
        <v>1018678000</v>
      </c>
      <c r="I54" s="11">
        <v>1200629000</v>
      </c>
      <c r="J54" s="11">
        <v>1445907000</v>
      </c>
      <c r="K54" s="11">
        <v>1676821000</v>
      </c>
      <c r="L54" s="11">
        <v>2039326000</v>
      </c>
      <c r="M54" s="11">
        <v>3350531000</v>
      </c>
      <c r="N54" s="11">
        <v>2688143000</v>
      </c>
      <c r="O54" s="11">
        <v>3125056000</v>
      </c>
      <c r="P54" s="11">
        <v>4018650000</v>
      </c>
      <c r="Q54" s="11">
        <v>5793548000</v>
      </c>
      <c r="R54" s="11">
        <v>10509952000</v>
      </c>
      <c r="S54" s="11">
        <v>12998069000</v>
      </c>
      <c r="T54" s="11">
        <v>13230774000</v>
      </c>
      <c r="U54" s="11">
        <v>44480162000</v>
      </c>
      <c r="V54" s="11">
        <v>44201545000</v>
      </c>
      <c r="W54" s="11">
        <v>45279713000</v>
      </c>
      <c r="X54" s="11">
        <v>44809014000</v>
      </c>
    </row>
    <row r="55" spans="1:24" ht="20" thickTop="1" x14ac:dyDescent="0.25">
      <c r="A55" s="5" t="s">
        <v>47</v>
      </c>
      <c r="B55" s="1" t="s">
        <v>92</v>
      </c>
      <c r="C55" s="1">
        <v>47916000</v>
      </c>
      <c r="D55" s="1">
        <v>63162000</v>
      </c>
      <c r="E55" s="1">
        <v>58781000</v>
      </c>
      <c r="F55" s="1">
        <v>79773000</v>
      </c>
      <c r="G55" s="1">
        <v>87537000</v>
      </c>
      <c r="H55" s="1">
        <v>25988000</v>
      </c>
      <c r="I55" s="1">
        <v>21670000</v>
      </c>
      <c r="J55" s="1">
        <v>138243000</v>
      </c>
      <c r="K55" s="1">
        <v>180043000</v>
      </c>
      <c r="L55" s="1">
        <v>173575000</v>
      </c>
      <c r="M55" s="1">
        <v>20053000</v>
      </c>
      <c r="N55" s="1">
        <v>11817000</v>
      </c>
      <c r="O55" s="1">
        <v>18497000</v>
      </c>
      <c r="P55" s="1">
        <v>13076000</v>
      </c>
      <c r="Q55" s="1">
        <v>22836000</v>
      </c>
      <c r="R55" s="1">
        <v>25195000</v>
      </c>
      <c r="S55" s="1">
        <v>47391000</v>
      </c>
      <c r="T55" s="1">
        <v>76229000</v>
      </c>
      <c r="U55" s="1">
        <v>148084000</v>
      </c>
      <c r="V55" s="1">
        <v>128721000</v>
      </c>
      <c r="W55" s="1">
        <v>262014000</v>
      </c>
      <c r="X55" s="1" t="s">
        <v>92</v>
      </c>
    </row>
    <row r="56" spans="1:24" ht="19" x14ac:dyDescent="0.25">
      <c r="A56" s="5" t="s">
        <v>48</v>
      </c>
      <c r="B56" s="1" t="s">
        <v>92</v>
      </c>
      <c r="C56" s="1">
        <v>75739000</v>
      </c>
      <c r="D56" s="1">
        <v>24599000</v>
      </c>
      <c r="E56" s="1">
        <v>1456000</v>
      </c>
      <c r="F56" s="1">
        <v>206299000</v>
      </c>
      <c r="G56" s="1">
        <v>67342000</v>
      </c>
      <c r="H56" s="1">
        <v>746000</v>
      </c>
      <c r="I56" s="1" t="s">
        <v>92</v>
      </c>
      <c r="J56" s="1">
        <v>1527000</v>
      </c>
      <c r="K56" s="1">
        <v>39567000</v>
      </c>
      <c r="L56" s="1">
        <v>227356000</v>
      </c>
      <c r="M56" s="1">
        <v>356547000</v>
      </c>
      <c r="N56" s="1">
        <v>291811000</v>
      </c>
      <c r="O56" s="1">
        <v>259796000</v>
      </c>
      <c r="P56" s="1">
        <v>457805000</v>
      </c>
      <c r="Q56" s="1">
        <v>655129000</v>
      </c>
      <c r="R56" s="1">
        <v>513978000</v>
      </c>
      <c r="S56" s="1">
        <v>735474000</v>
      </c>
      <c r="T56" s="1">
        <v>815561000</v>
      </c>
      <c r="U56" s="1">
        <v>587186000</v>
      </c>
      <c r="V56" s="1">
        <v>1289761000</v>
      </c>
      <c r="W56" s="1">
        <v>666261000</v>
      </c>
      <c r="X56" s="1">
        <v>1169330000</v>
      </c>
    </row>
    <row r="57" spans="1:24" ht="19" x14ac:dyDescent="0.25">
      <c r="A57" s="5" t="s">
        <v>49</v>
      </c>
      <c r="B57" s="1" t="s">
        <v>92</v>
      </c>
      <c r="C57" s="1" t="s">
        <v>92</v>
      </c>
      <c r="D57" s="1" t="s">
        <v>92</v>
      </c>
      <c r="E57" s="1" t="s">
        <v>92</v>
      </c>
      <c r="F57" s="1" t="s">
        <v>92</v>
      </c>
      <c r="G57" s="1" t="s">
        <v>92</v>
      </c>
      <c r="H57" s="1" t="s">
        <v>92</v>
      </c>
      <c r="I57" s="1" t="s">
        <v>92</v>
      </c>
      <c r="J57" s="1" t="s">
        <v>92</v>
      </c>
      <c r="K57" s="1">
        <v>9633000</v>
      </c>
      <c r="L57" s="1">
        <v>6430000</v>
      </c>
      <c r="M57" s="1">
        <v>7674000</v>
      </c>
      <c r="N57" s="1">
        <v>12283000</v>
      </c>
      <c r="O57" s="1">
        <v>18870000</v>
      </c>
      <c r="P57" s="1">
        <v>12390000</v>
      </c>
      <c r="Q57" s="1">
        <v>14228000</v>
      </c>
      <c r="R57" s="1" t="s">
        <v>92</v>
      </c>
      <c r="S57" s="1">
        <v>35405000</v>
      </c>
      <c r="T57" s="1">
        <v>51108000</v>
      </c>
      <c r="U57" s="1">
        <v>56426000</v>
      </c>
      <c r="V57" s="1">
        <v>13517000</v>
      </c>
      <c r="W57" s="1">
        <v>51818000</v>
      </c>
      <c r="X57" s="1" t="s">
        <v>92</v>
      </c>
    </row>
    <row r="58" spans="1:24"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v>267094000</v>
      </c>
      <c r="S58" s="1">
        <v>498114000</v>
      </c>
      <c r="T58" s="1">
        <v>553064000</v>
      </c>
      <c r="U58" s="1">
        <v>585780000</v>
      </c>
      <c r="V58" s="1">
        <v>863801000</v>
      </c>
      <c r="W58" s="1">
        <v>1003635000</v>
      </c>
      <c r="X58" s="1" t="s">
        <v>92</v>
      </c>
    </row>
    <row r="59" spans="1:24" ht="19" x14ac:dyDescent="0.25">
      <c r="A59" s="5" t="s">
        <v>51</v>
      </c>
      <c r="B59" s="1" t="s">
        <v>92</v>
      </c>
      <c r="C59" s="1">
        <v>8829000</v>
      </c>
      <c r="D59" s="1">
        <v>9244000</v>
      </c>
      <c r="E59" s="1">
        <v>2624000</v>
      </c>
      <c r="F59" s="1" t="s">
        <v>92</v>
      </c>
      <c r="G59" s="1">
        <v>27924000</v>
      </c>
      <c r="H59" s="1">
        <v>122921000</v>
      </c>
      <c r="I59" s="1">
        <v>121207000</v>
      </c>
      <c r="J59" s="1">
        <v>77982000</v>
      </c>
      <c r="K59" s="1">
        <v>106934000</v>
      </c>
      <c r="L59" s="1">
        <v>265110000</v>
      </c>
      <c r="M59" s="1">
        <v>1060090000</v>
      </c>
      <c r="N59" s="1">
        <v>521374000</v>
      </c>
      <c r="O59" s="1">
        <v>406951000</v>
      </c>
      <c r="P59" s="1">
        <v>728347000</v>
      </c>
      <c r="Q59" s="1">
        <v>2323711000</v>
      </c>
      <c r="R59" s="1">
        <v>1624440000</v>
      </c>
      <c r="S59" s="1">
        <v>2499206000</v>
      </c>
      <c r="T59" s="1">
        <v>1772658000</v>
      </c>
      <c r="U59" s="1">
        <v>2201870000</v>
      </c>
      <c r="V59" s="1">
        <v>2253291000</v>
      </c>
      <c r="W59" s="1">
        <v>2479286000</v>
      </c>
      <c r="X59" s="1">
        <v>5729361000</v>
      </c>
    </row>
    <row r="60" spans="1:24" ht="19" x14ac:dyDescent="0.25">
      <c r="A60" s="6" t="s">
        <v>52</v>
      </c>
      <c r="B60" s="10" t="s">
        <v>92</v>
      </c>
      <c r="C60" s="10">
        <v>132484000</v>
      </c>
      <c r="D60" s="10">
        <v>97005000</v>
      </c>
      <c r="E60" s="10">
        <v>62861000</v>
      </c>
      <c r="F60" s="10">
        <v>286072000</v>
      </c>
      <c r="G60" s="10">
        <v>182803000</v>
      </c>
      <c r="H60" s="10">
        <v>149655000</v>
      </c>
      <c r="I60" s="10">
        <v>142877000</v>
      </c>
      <c r="J60" s="10">
        <v>217752000</v>
      </c>
      <c r="K60" s="10">
        <v>336177000</v>
      </c>
      <c r="L60" s="10">
        <v>672471000</v>
      </c>
      <c r="M60" s="10">
        <v>1444364000</v>
      </c>
      <c r="N60" s="10">
        <v>837285000</v>
      </c>
      <c r="O60" s="10">
        <v>704114000</v>
      </c>
      <c r="P60" s="10">
        <v>1211618000</v>
      </c>
      <c r="Q60" s="10">
        <v>3015904000</v>
      </c>
      <c r="R60" s="10">
        <v>2430707000</v>
      </c>
      <c r="S60" s="10">
        <v>3815590000</v>
      </c>
      <c r="T60" s="10">
        <v>3268620000</v>
      </c>
      <c r="U60" s="10">
        <v>3579346000</v>
      </c>
      <c r="V60" s="10">
        <v>4549091000</v>
      </c>
      <c r="W60" s="10">
        <v>4463014000</v>
      </c>
      <c r="X60" s="10">
        <v>6898691000</v>
      </c>
    </row>
    <row r="61" spans="1:24" ht="19" x14ac:dyDescent="0.25">
      <c r="A61" s="5" t="s">
        <v>53</v>
      </c>
      <c r="B61" s="1" t="s">
        <v>92</v>
      </c>
      <c r="C61" s="1" t="s">
        <v>92</v>
      </c>
      <c r="D61" s="1" t="s">
        <v>92</v>
      </c>
      <c r="E61" s="1" t="s">
        <v>92</v>
      </c>
      <c r="F61" s="1">
        <v>10886000</v>
      </c>
      <c r="G61" s="1" t="s">
        <v>92</v>
      </c>
      <c r="H61" s="1" t="s">
        <v>92</v>
      </c>
      <c r="I61" s="1" t="s">
        <v>92</v>
      </c>
      <c r="J61" s="1" t="s">
        <v>92</v>
      </c>
      <c r="K61" s="1">
        <v>167610000</v>
      </c>
      <c r="L61" s="1">
        <v>272965000</v>
      </c>
      <c r="M61" s="1">
        <v>268217000</v>
      </c>
      <c r="N61" s="1">
        <v>236565000</v>
      </c>
      <c r="O61" s="1">
        <v>891134000</v>
      </c>
      <c r="P61" s="1">
        <v>1376002000</v>
      </c>
      <c r="Q61" s="1">
        <v>1680000000</v>
      </c>
      <c r="R61" s="1">
        <v>4379744000</v>
      </c>
      <c r="S61" s="1">
        <v>4559408000</v>
      </c>
      <c r="T61" s="1">
        <v>5015168000</v>
      </c>
      <c r="U61" s="1">
        <v>9090364000</v>
      </c>
      <c r="V61" s="1">
        <v>8466407000</v>
      </c>
      <c r="W61" s="1">
        <v>11414809000</v>
      </c>
      <c r="X61" s="1">
        <v>12289248000</v>
      </c>
    </row>
    <row r="62" spans="1:2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row>
    <row r="63" spans="1:24" ht="19" x14ac:dyDescent="0.25">
      <c r="A63" s="5" t="s">
        <v>54</v>
      </c>
      <c r="B63" s="1" t="s">
        <v>92</v>
      </c>
      <c r="C63" s="1">
        <v>7237000</v>
      </c>
      <c r="D63" s="1">
        <v>1788000</v>
      </c>
      <c r="E63" s="1">
        <v>19344000</v>
      </c>
      <c r="F63" s="1">
        <v>46804000</v>
      </c>
      <c r="G63" s="1">
        <v>58871000</v>
      </c>
      <c r="H63" s="1">
        <v>68791000</v>
      </c>
      <c r="I63" s="1">
        <v>70768000</v>
      </c>
      <c r="J63" s="1">
        <v>75001000</v>
      </c>
      <c r="K63" s="1">
        <v>76405000</v>
      </c>
      <c r="L63" s="1">
        <v>88265000</v>
      </c>
      <c r="M63" s="1">
        <v>116432000</v>
      </c>
      <c r="N63" s="1">
        <v>106644000</v>
      </c>
      <c r="O63" s="1">
        <v>170723000</v>
      </c>
      <c r="P63" s="1">
        <v>209099000</v>
      </c>
      <c r="Q63" s="1">
        <v>214669000</v>
      </c>
      <c r="R63" s="1">
        <v>744862000</v>
      </c>
      <c r="S63" s="1">
        <v>436879000</v>
      </c>
      <c r="T63" s="1">
        <v>585025000</v>
      </c>
      <c r="U63" s="1">
        <v>3145641000</v>
      </c>
      <c r="V63" s="1">
        <v>2948390000</v>
      </c>
      <c r="W63" s="1">
        <v>2793427000</v>
      </c>
      <c r="X63" s="1">
        <v>2428412000</v>
      </c>
    </row>
    <row r="64" spans="1:24" ht="19" x14ac:dyDescent="0.25">
      <c r="A64" s="5" t="s">
        <v>55</v>
      </c>
      <c r="B64" s="1" t="s">
        <v>92</v>
      </c>
      <c r="C64" s="1">
        <v>9009000</v>
      </c>
      <c r="D64" s="1">
        <v>11096000</v>
      </c>
      <c r="E64" s="1">
        <v>12362000</v>
      </c>
      <c r="F64" s="1">
        <v>16581000</v>
      </c>
      <c r="G64" s="1">
        <v>17141000</v>
      </c>
      <c r="H64" s="1">
        <v>17013000</v>
      </c>
      <c r="I64" s="1">
        <v>14275000</v>
      </c>
      <c r="J64" s="1">
        <v>11612000</v>
      </c>
      <c r="K64" s="1">
        <v>49614000</v>
      </c>
      <c r="L64" s="1">
        <v>134108000</v>
      </c>
      <c r="M64" s="1">
        <v>49843000</v>
      </c>
      <c r="N64" s="1">
        <v>62306000</v>
      </c>
      <c r="O64" s="1">
        <v>72478000</v>
      </c>
      <c r="P64" s="1">
        <v>89132000</v>
      </c>
      <c r="Q64" s="1">
        <v>19422000</v>
      </c>
      <c r="R64" s="1">
        <v>77235000</v>
      </c>
      <c r="S64" s="1">
        <v>220961000</v>
      </c>
      <c r="T64" s="1">
        <v>175618000</v>
      </c>
      <c r="U64" s="1">
        <v>609822000</v>
      </c>
      <c r="V64" s="1">
        <v>750613000</v>
      </c>
      <c r="W64" s="1">
        <v>739046000</v>
      </c>
      <c r="X64" s="1">
        <v>652453000</v>
      </c>
    </row>
    <row r="65" spans="1:24" ht="19" x14ac:dyDescent="0.25">
      <c r="A65" s="5" t="s">
        <v>56</v>
      </c>
      <c r="B65" s="1" t="s">
        <v>92</v>
      </c>
      <c r="C65" s="1">
        <v>16246000</v>
      </c>
      <c r="D65" s="1">
        <v>12884000</v>
      </c>
      <c r="E65" s="1">
        <v>31706000</v>
      </c>
      <c r="F65" s="1">
        <v>74271000</v>
      </c>
      <c r="G65" s="1">
        <v>76012000</v>
      </c>
      <c r="H65" s="1">
        <v>85804000</v>
      </c>
      <c r="I65" s="1">
        <v>85043000</v>
      </c>
      <c r="J65" s="1">
        <v>86613000</v>
      </c>
      <c r="K65" s="1">
        <v>293629000</v>
      </c>
      <c r="L65" s="1">
        <v>495338000</v>
      </c>
      <c r="M65" s="1">
        <v>434492000</v>
      </c>
      <c r="N65" s="1">
        <v>405515000</v>
      </c>
      <c r="O65" s="1">
        <v>1134335000</v>
      </c>
      <c r="P65" s="1">
        <v>1674233000</v>
      </c>
      <c r="Q65" s="1">
        <v>1914091000</v>
      </c>
      <c r="R65" s="1">
        <v>5201841000</v>
      </c>
      <c r="S65" s="1">
        <v>5217248000</v>
      </c>
      <c r="T65" s="1">
        <v>5775811000</v>
      </c>
      <c r="U65" s="1">
        <v>12845827000</v>
      </c>
      <c r="V65" s="1">
        <v>12165410000</v>
      </c>
      <c r="W65" s="1">
        <v>14947282000</v>
      </c>
      <c r="X65" s="1">
        <v>15370113000</v>
      </c>
    </row>
    <row r="66" spans="1:2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t="s">
        <v>92</v>
      </c>
      <c r="C67" s="10">
        <v>148730000</v>
      </c>
      <c r="D67" s="10">
        <v>109889000</v>
      </c>
      <c r="E67" s="10">
        <v>94567000</v>
      </c>
      <c r="F67" s="10">
        <v>360343000</v>
      </c>
      <c r="G67" s="10">
        <v>258815000</v>
      </c>
      <c r="H67" s="10">
        <v>235459000</v>
      </c>
      <c r="I67" s="10">
        <v>227920000</v>
      </c>
      <c r="J67" s="10">
        <v>304365000</v>
      </c>
      <c r="K67" s="10">
        <v>629806000</v>
      </c>
      <c r="L67" s="10">
        <v>1167809000</v>
      </c>
      <c r="M67" s="10">
        <v>1878856000</v>
      </c>
      <c r="N67" s="10">
        <v>1242800000</v>
      </c>
      <c r="O67" s="10">
        <v>1838449000</v>
      </c>
      <c r="P67" s="10">
        <v>2885851000</v>
      </c>
      <c r="Q67" s="10">
        <v>4929995000</v>
      </c>
      <c r="R67" s="10">
        <v>7632548000</v>
      </c>
      <c r="S67" s="10">
        <v>9032838000</v>
      </c>
      <c r="T67" s="10">
        <v>9044431000</v>
      </c>
      <c r="U67" s="10">
        <v>16425173000</v>
      </c>
      <c r="V67" s="10">
        <v>16714501000</v>
      </c>
      <c r="W67" s="10">
        <v>19410296000</v>
      </c>
      <c r="X67" s="10">
        <v>22268804000</v>
      </c>
    </row>
    <row r="68" spans="1:24"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t="s">
        <v>92</v>
      </c>
      <c r="Q68" s="1" t="s">
        <v>92</v>
      </c>
      <c r="R68" s="1" t="s">
        <v>92</v>
      </c>
      <c r="S68" s="1" t="s">
        <v>92</v>
      </c>
      <c r="T68" s="1" t="s">
        <v>92</v>
      </c>
      <c r="U68" s="1" t="s">
        <v>92</v>
      </c>
      <c r="V68" s="1" t="s">
        <v>92</v>
      </c>
      <c r="W68" s="1" t="s">
        <v>92</v>
      </c>
      <c r="X68" s="1" t="s">
        <v>92</v>
      </c>
    </row>
    <row r="69" spans="1:24" ht="19" x14ac:dyDescent="0.25">
      <c r="A69" s="5" t="s">
        <v>60</v>
      </c>
      <c r="B69" s="1" t="s">
        <v>92</v>
      </c>
      <c r="C69" s="1">
        <v>2217000</v>
      </c>
      <c r="D69" s="1">
        <v>20200000</v>
      </c>
      <c r="E69" s="1">
        <v>67582000</v>
      </c>
      <c r="F69" s="1">
        <v>123995000</v>
      </c>
      <c r="G69" s="1">
        <v>210686000</v>
      </c>
      <c r="H69" s="1">
        <v>329874000</v>
      </c>
      <c r="I69" s="1">
        <v>466417000</v>
      </c>
      <c r="J69" s="1">
        <v>621875000</v>
      </c>
      <c r="K69" s="1">
        <v>652675000</v>
      </c>
      <c r="L69" s="1">
        <v>544772000</v>
      </c>
      <c r="M69" s="1">
        <v>715202000</v>
      </c>
      <c r="N69" s="1">
        <v>843456000</v>
      </c>
      <c r="O69" s="1">
        <v>958751000</v>
      </c>
      <c r="P69" s="1">
        <v>815980000</v>
      </c>
      <c r="Q69" s="1">
        <v>795226000</v>
      </c>
      <c r="R69" s="1">
        <v>1015811000</v>
      </c>
      <c r="S69" s="1">
        <v>1597897000</v>
      </c>
      <c r="T69" s="1">
        <v>2066415000</v>
      </c>
      <c r="U69" s="1">
        <v>2333011000</v>
      </c>
      <c r="V69" s="1">
        <v>2570874000</v>
      </c>
      <c r="W69" s="1">
        <v>2982122000</v>
      </c>
      <c r="X69" s="1">
        <v>2731380000</v>
      </c>
    </row>
    <row r="70" spans="1:24" ht="19" x14ac:dyDescent="0.25">
      <c r="A70" s="5" t="s">
        <v>61</v>
      </c>
      <c r="B70" s="1" t="s">
        <v>92</v>
      </c>
      <c r="C70" s="1" t="s">
        <v>92</v>
      </c>
      <c r="D70" s="1">
        <v>-63741000</v>
      </c>
      <c r="E70" s="1">
        <v>12058000</v>
      </c>
      <c r="F70" s="1">
        <v>11074000</v>
      </c>
      <c r="G70" s="1">
        <v>20233000</v>
      </c>
      <c r="H70" s="1">
        <v>50983000</v>
      </c>
      <c r="I70" s="1">
        <v>61193000</v>
      </c>
      <c r="J70" s="1">
        <v>124202000</v>
      </c>
      <c r="K70" s="1">
        <v>-10901000</v>
      </c>
      <c r="L70" s="1">
        <v>-44255000</v>
      </c>
      <c r="M70" s="1">
        <v>79320000</v>
      </c>
      <c r="N70" s="1">
        <v>-30000000</v>
      </c>
      <c r="O70" s="1">
        <v>-15062000</v>
      </c>
      <c r="P70" s="1">
        <v>-1776000</v>
      </c>
      <c r="Q70" s="1">
        <v>-185992000</v>
      </c>
      <c r="R70" s="1">
        <v>-246050000</v>
      </c>
      <c r="S70" s="1">
        <v>-183144000</v>
      </c>
      <c r="T70" s="1">
        <v>-310175000</v>
      </c>
      <c r="U70" s="1">
        <v>-310571000</v>
      </c>
      <c r="V70" s="1">
        <v>-202273000</v>
      </c>
      <c r="W70" s="1">
        <v>-234182000</v>
      </c>
      <c r="X70" s="1">
        <v>-405969000</v>
      </c>
    </row>
    <row r="71" spans="1:24" ht="19" x14ac:dyDescent="0.25">
      <c r="A71" s="5" t="s">
        <v>62</v>
      </c>
      <c r="B71" s="1" t="s">
        <v>92</v>
      </c>
      <c r="C71" s="1">
        <v>307657000</v>
      </c>
      <c r="D71" s="1">
        <v>365070000</v>
      </c>
      <c r="E71" s="1">
        <v>286786000</v>
      </c>
      <c r="F71" s="1">
        <v>314353000</v>
      </c>
      <c r="G71" s="1">
        <v>347431000</v>
      </c>
      <c r="H71" s="1">
        <v>389366000</v>
      </c>
      <c r="I71" s="1">
        <v>430166000</v>
      </c>
      <c r="J71" s="1">
        <v>380741000</v>
      </c>
      <c r="K71" s="1">
        <v>405241000</v>
      </c>
      <c r="L71" s="1">
        <v>360747000</v>
      </c>
      <c r="M71" s="1">
        <v>390013000</v>
      </c>
      <c r="N71" s="1">
        <v>358728000</v>
      </c>
      <c r="O71" s="1">
        <v>202396000</v>
      </c>
      <c r="P71" s="1">
        <v>183023000</v>
      </c>
      <c r="Q71" s="1">
        <v>148742000</v>
      </c>
      <c r="R71" s="1">
        <v>1976715000</v>
      </c>
      <c r="S71" s="1">
        <v>2379774000</v>
      </c>
      <c r="T71" s="1">
        <v>2235167000</v>
      </c>
      <c r="U71" s="1">
        <v>25833307000</v>
      </c>
      <c r="V71" s="1">
        <v>24963769000</v>
      </c>
      <c r="W71" s="1">
        <v>22880261000</v>
      </c>
      <c r="X71" s="1">
        <v>19978095000</v>
      </c>
    </row>
    <row r="72" spans="1:24" ht="19" x14ac:dyDescent="0.25">
      <c r="A72" s="6" t="s">
        <v>63</v>
      </c>
      <c r="B72" s="10" t="s">
        <v>92</v>
      </c>
      <c r="C72" s="10">
        <v>309874000</v>
      </c>
      <c r="D72" s="10">
        <v>321529000</v>
      </c>
      <c r="E72" s="10">
        <v>366426000</v>
      </c>
      <c r="F72" s="10">
        <v>449422000</v>
      </c>
      <c r="G72" s="10">
        <v>578350000</v>
      </c>
      <c r="H72" s="10">
        <v>770223000</v>
      </c>
      <c r="I72" s="10">
        <v>957776000</v>
      </c>
      <c r="J72" s="10">
        <v>1126818000</v>
      </c>
      <c r="K72" s="10">
        <v>1047015000</v>
      </c>
      <c r="L72" s="10">
        <v>861264000</v>
      </c>
      <c r="M72" s="10">
        <v>1184535000</v>
      </c>
      <c r="N72" s="10">
        <v>1172184000</v>
      </c>
      <c r="O72" s="10">
        <v>1146085000</v>
      </c>
      <c r="P72" s="10">
        <v>997227000</v>
      </c>
      <c r="Q72" s="10">
        <v>757976000</v>
      </c>
      <c r="R72" s="10">
        <v>2746476000</v>
      </c>
      <c r="S72" s="10">
        <v>3794527000</v>
      </c>
      <c r="T72" s="10">
        <v>3991407000</v>
      </c>
      <c r="U72" s="10">
        <v>27855747000</v>
      </c>
      <c r="V72" s="10">
        <v>27332370000</v>
      </c>
      <c r="W72" s="10">
        <v>25628201000</v>
      </c>
      <c r="X72" s="10">
        <v>22303506000</v>
      </c>
    </row>
    <row r="73" spans="1:24" ht="20" thickBot="1" x14ac:dyDescent="0.3">
      <c r="A73" s="7" t="s">
        <v>64</v>
      </c>
      <c r="B73" s="11" t="s">
        <v>92</v>
      </c>
      <c r="C73" s="11">
        <v>458604000</v>
      </c>
      <c r="D73" s="11">
        <v>431418000</v>
      </c>
      <c r="E73" s="11">
        <v>460993000</v>
      </c>
      <c r="F73" s="11">
        <v>809765000</v>
      </c>
      <c r="G73" s="11">
        <v>837165000</v>
      </c>
      <c r="H73" s="11">
        <v>1005682000</v>
      </c>
      <c r="I73" s="11">
        <v>1185696000</v>
      </c>
      <c r="J73" s="11">
        <v>1431183000</v>
      </c>
      <c r="K73" s="11">
        <v>1676821000</v>
      </c>
      <c r="L73" s="11">
        <v>2029073000</v>
      </c>
      <c r="M73" s="11">
        <v>3063391000</v>
      </c>
      <c r="N73" s="11">
        <v>2414984000</v>
      </c>
      <c r="O73" s="11">
        <v>2984534000</v>
      </c>
      <c r="P73" s="11">
        <v>3883078000</v>
      </c>
      <c r="Q73" s="11">
        <v>5687971000</v>
      </c>
      <c r="R73" s="11">
        <v>10379024000</v>
      </c>
      <c r="S73" s="11">
        <v>12827365000</v>
      </c>
      <c r="T73" s="11">
        <v>13035838000</v>
      </c>
      <c r="U73" s="11">
        <v>44280920000</v>
      </c>
      <c r="V73" s="11">
        <v>44046871000</v>
      </c>
      <c r="W73" s="11">
        <v>45038497000</v>
      </c>
      <c r="X73" s="11">
        <v>44572310000</v>
      </c>
    </row>
    <row r="74" spans="1:2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v>33047000</v>
      </c>
      <c r="C76" s="1">
        <v>23668000</v>
      </c>
      <c r="D76" s="1">
        <v>23840000</v>
      </c>
      <c r="E76" s="1">
        <v>53300000</v>
      </c>
      <c r="F76" s="1">
        <v>62443000</v>
      </c>
      <c r="G76" s="1">
        <v>92896000</v>
      </c>
      <c r="H76" s="1">
        <v>125524000</v>
      </c>
      <c r="I76" s="1">
        <v>142985000</v>
      </c>
      <c r="J76" s="1">
        <v>162754000</v>
      </c>
      <c r="K76" s="1">
        <v>37217000</v>
      </c>
      <c r="L76" s="1">
        <v>203317000</v>
      </c>
      <c r="M76" s="1">
        <v>209238000</v>
      </c>
      <c r="N76" s="1">
        <v>188161000</v>
      </c>
      <c r="O76" s="1">
        <v>216125000</v>
      </c>
      <c r="P76" s="1">
        <v>245286000</v>
      </c>
      <c r="Q76" s="1">
        <v>278040000</v>
      </c>
      <c r="R76" s="1">
        <v>271666000</v>
      </c>
      <c r="S76" s="1">
        <v>468425000</v>
      </c>
      <c r="T76" s="1">
        <v>452053000</v>
      </c>
      <c r="U76" s="1">
        <v>430613000</v>
      </c>
      <c r="V76" s="1">
        <v>584520000</v>
      </c>
      <c r="W76" s="1">
        <v>965460000</v>
      </c>
      <c r="X76" s="1">
        <v>143313000</v>
      </c>
    </row>
    <row r="77" spans="1:24" ht="19" x14ac:dyDescent="0.25">
      <c r="A77" s="5" t="s">
        <v>13</v>
      </c>
      <c r="B77" s="1">
        <v>20028000</v>
      </c>
      <c r="C77" s="1">
        <v>21756000</v>
      </c>
      <c r="D77" s="1">
        <v>29571000</v>
      </c>
      <c r="E77" s="1">
        <v>32061000</v>
      </c>
      <c r="F77" s="1">
        <v>35540000</v>
      </c>
      <c r="G77" s="1">
        <v>45306000</v>
      </c>
      <c r="H77" s="1">
        <v>40489000</v>
      </c>
      <c r="I77" s="1">
        <v>40365000</v>
      </c>
      <c r="J77" s="1">
        <v>44034000</v>
      </c>
      <c r="K77" s="1">
        <v>66288000</v>
      </c>
      <c r="L77" s="1">
        <v>68667000</v>
      </c>
      <c r="M77" s="1">
        <v>82237000</v>
      </c>
      <c r="N77" s="1">
        <v>99099000</v>
      </c>
      <c r="O77" s="1">
        <v>111788000</v>
      </c>
      <c r="P77" s="1">
        <v>122069000</v>
      </c>
      <c r="Q77" s="1">
        <v>137505000</v>
      </c>
      <c r="R77" s="1">
        <v>187881000</v>
      </c>
      <c r="S77" s="1">
        <v>451151000</v>
      </c>
      <c r="T77" s="1">
        <v>522813000</v>
      </c>
      <c r="U77" s="1">
        <v>878335000</v>
      </c>
      <c r="V77" s="1">
        <v>1614440000</v>
      </c>
      <c r="W77" s="1">
        <v>1691384000</v>
      </c>
      <c r="X77" s="1">
        <v>1662455000</v>
      </c>
    </row>
    <row r="78" spans="1:24" ht="19" x14ac:dyDescent="0.25">
      <c r="A78" s="5" t="s">
        <v>67</v>
      </c>
      <c r="B78" s="1">
        <v>1786000</v>
      </c>
      <c r="C78" s="1">
        <v>-3694000</v>
      </c>
      <c r="D78" s="1">
        <v>-6620000</v>
      </c>
      <c r="E78" s="1">
        <v>10968000</v>
      </c>
      <c r="F78" s="1">
        <v>-1737000</v>
      </c>
      <c r="G78" s="1">
        <v>9002000</v>
      </c>
      <c r="H78" s="1">
        <v>777000</v>
      </c>
      <c r="I78" s="1">
        <v>-2211000</v>
      </c>
      <c r="J78" s="1">
        <v>-1151000</v>
      </c>
      <c r="K78" s="1">
        <v>5457000</v>
      </c>
      <c r="L78" s="1">
        <v>2722000</v>
      </c>
      <c r="M78" s="1">
        <v>19154000</v>
      </c>
      <c r="N78" s="1">
        <v>-19498000</v>
      </c>
      <c r="O78" s="1">
        <v>33112000</v>
      </c>
      <c r="P78" s="1">
        <v>-1799000</v>
      </c>
      <c r="Q78" s="1">
        <v>81079000</v>
      </c>
      <c r="R78" s="1">
        <v>-18162000</v>
      </c>
      <c r="S78" s="1">
        <v>-250670000</v>
      </c>
      <c r="T78" s="1">
        <v>-1451000</v>
      </c>
      <c r="U78" s="1">
        <v>-108309000</v>
      </c>
      <c r="V78" s="1">
        <v>-166224000</v>
      </c>
      <c r="W78" s="1">
        <v>-189050000</v>
      </c>
      <c r="X78" s="1">
        <v>-315495000</v>
      </c>
    </row>
    <row r="79" spans="1:24" ht="19" x14ac:dyDescent="0.25">
      <c r="A79" s="5" t="s">
        <v>68</v>
      </c>
      <c r="B79" s="1" t="s">
        <v>92</v>
      </c>
      <c r="C79" s="1" t="s">
        <v>92</v>
      </c>
      <c r="D79" s="1" t="s">
        <v>92</v>
      </c>
      <c r="E79" s="1" t="s">
        <v>92</v>
      </c>
      <c r="F79" s="1" t="s">
        <v>92</v>
      </c>
      <c r="G79" s="1" t="s">
        <v>92</v>
      </c>
      <c r="H79" s="1" t="s">
        <v>92</v>
      </c>
      <c r="I79" s="1" t="s">
        <v>92</v>
      </c>
      <c r="J79" s="1" t="s">
        <v>92</v>
      </c>
      <c r="K79" s="1">
        <v>14570000</v>
      </c>
      <c r="L79" s="1">
        <v>18072000</v>
      </c>
      <c r="M79" s="1">
        <v>15885000</v>
      </c>
      <c r="N79" s="1">
        <v>16391000</v>
      </c>
      <c r="O79" s="1">
        <v>18427000</v>
      </c>
      <c r="P79" s="1">
        <v>29793000</v>
      </c>
      <c r="Q79" s="1">
        <v>21056000</v>
      </c>
      <c r="R79" s="1">
        <v>30809000</v>
      </c>
      <c r="S79" s="1">
        <v>39095000</v>
      </c>
      <c r="T79" s="1">
        <v>57826000</v>
      </c>
      <c r="U79" s="1">
        <v>89634000</v>
      </c>
      <c r="V79" s="1">
        <v>148792000</v>
      </c>
      <c r="W79" s="1">
        <v>180779000</v>
      </c>
      <c r="X79" s="1">
        <v>163261000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9.0975845507154443E-3</v>
      </c>
      <c r="L80" s="15">
        <f t="shared" si="6"/>
        <v>1.1002954091038608E-2</v>
      </c>
      <c r="M80" s="15">
        <f t="shared" si="6"/>
        <v>8.5412318085473608E-3</v>
      </c>
      <c r="N80" s="15">
        <f t="shared" si="6"/>
        <v>7.4374491514156834E-3</v>
      </c>
      <c r="O80" s="15">
        <f t="shared" si="6"/>
        <v>7.7557227233374148E-3</v>
      </c>
      <c r="P80" s="15">
        <f t="shared" si="6"/>
        <v>1.1664153194927956E-2</v>
      </c>
      <c r="Q80" s="15">
        <f t="shared" si="6"/>
        <v>7.5912547706724334E-3</v>
      </c>
      <c r="R80" s="15">
        <f t="shared" si="6"/>
        <v>1.0630574676949089E-2</v>
      </c>
      <c r="S80" s="15">
        <f t="shared" si="6"/>
        <v>9.834816836441676E-3</v>
      </c>
      <c r="T80" s="15">
        <f t="shared" si="6"/>
        <v>1.7177573680342541E-2</v>
      </c>
      <c r="U80" s="15">
        <f t="shared" si="6"/>
        <v>1.8248365395656094E-2</v>
      </c>
      <c r="V80" s="15">
        <f t="shared" si="6"/>
        <v>2.0043219167951539E-2</v>
      </c>
      <c r="W80" s="15">
        <f t="shared" si="6"/>
        <v>2.1208827745307763E-2</v>
      </c>
      <c r="X80" s="15">
        <f t="shared" si="6"/>
        <v>1.8189596920065311E-2</v>
      </c>
    </row>
    <row r="81" spans="1:32" ht="19" x14ac:dyDescent="0.25">
      <c r="A81" s="5" t="s">
        <v>69</v>
      </c>
      <c r="B81" s="1">
        <v>-20201000</v>
      </c>
      <c r="C81" s="1">
        <v>18016000</v>
      </c>
      <c r="D81" s="1">
        <v>73158000</v>
      </c>
      <c r="E81" s="1">
        <v>-86008000</v>
      </c>
      <c r="F81" s="1">
        <v>-27276000</v>
      </c>
      <c r="G81" s="1">
        <v>60566000</v>
      </c>
      <c r="H81" s="1">
        <v>30861000</v>
      </c>
      <c r="I81" s="1">
        <v>-38804000</v>
      </c>
      <c r="J81" s="1">
        <v>18306000</v>
      </c>
      <c r="K81" s="1">
        <v>45183000</v>
      </c>
      <c r="L81" s="1">
        <v>105413000</v>
      </c>
      <c r="M81" s="1">
        <v>346737000</v>
      </c>
      <c r="N81" s="1">
        <v>-506675000</v>
      </c>
      <c r="O81" s="1">
        <v>-178275000</v>
      </c>
      <c r="P81" s="1">
        <v>-245007000</v>
      </c>
      <c r="Q81" s="1">
        <v>-141633000</v>
      </c>
      <c r="R81" s="1">
        <v>57797000</v>
      </c>
      <c r="S81" s="1">
        <v>-358869000</v>
      </c>
      <c r="T81" s="1">
        <v>-44526000</v>
      </c>
      <c r="U81" s="1">
        <v>-155974000</v>
      </c>
      <c r="V81" s="1">
        <v>-89447000</v>
      </c>
      <c r="W81" s="1">
        <v>-168183000</v>
      </c>
      <c r="X81" s="1">
        <v>590506000</v>
      </c>
    </row>
    <row r="82" spans="1:32" ht="19" x14ac:dyDescent="0.25">
      <c r="A82" s="5" t="s">
        <v>70</v>
      </c>
      <c r="B82" s="1" t="s">
        <v>92</v>
      </c>
      <c r="C82" s="1" t="s">
        <v>92</v>
      </c>
      <c r="D82" s="1" t="s">
        <v>92</v>
      </c>
      <c r="E82" s="1" t="s">
        <v>92</v>
      </c>
      <c r="F82" s="1" t="s">
        <v>92</v>
      </c>
      <c r="G82" s="1" t="s">
        <v>92</v>
      </c>
      <c r="H82" s="1" t="s">
        <v>92</v>
      </c>
      <c r="I82" s="1" t="s">
        <v>92</v>
      </c>
      <c r="J82" s="1" t="s">
        <v>92</v>
      </c>
      <c r="K82" s="1">
        <v>-25077000</v>
      </c>
      <c r="L82" s="1">
        <v>-11689000</v>
      </c>
      <c r="M82" s="1">
        <v>-34723000</v>
      </c>
      <c r="N82" s="1">
        <v>-16422000</v>
      </c>
      <c r="O82" s="1">
        <v>-5458000</v>
      </c>
      <c r="P82" s="1">
        <v>-18539000</v>
      </c>
      <c r="Q82" s="1">
        <v>1248000</v>
      </c>
      <c r="R82" s="1">
        <v>-14542000</v>
      </c>
      <c r="S82" s="1">
        <v>-14096000</v>
      </c>
      <c r="T82" s="1">
        <v>-33386000</v>
      </c>
      <c r="U82" s="1">
        <v>-115528000</v>
      </c>
      <c r="V82" s="1">
        <v>55986000</v>
      </c>
      <c r="W82" s="1">
        <v>-165543000</v>
      </c>
      <c r="X82" s="1">
        <v>-111974000</v>
      </c>
    </row>
    <row r="83" spans="1:32" ht="21" x14ac:dyDescent="0.25">
      <c r="A83" s="5" t="s">
        <v>34</v>
      </c>
      <c r="B83" s="1">
        <v>-2112000</v>
      </c>
      <c r="C83" s="1">
        <v>728000</v>
      </c>
      <c r="D83" s="1">
        <v>605000</v>
      </c>
      <c r="E83" s="1">
        <v>1263000</v>
      </c>
      <c r="F83" s="1">
        <v>-85000</v>
      </c>
      <c r="G83" s="1">
        <v>458000</v>
      </c>
      <c r="H83" s="1">
        <v>-520000</v>
      </c>
      <c r="I83" s="1">
        <v>-167000</v>
      </c>
      <c r="J83" s="1">
        <v>-623000</v>
      </c>
      <c r="K83" s="1">
        <v>-1653000</v>
      </c>
      <c r="L83" s="1">
        <v>-4727000</v>
      </c>
      <c r="M83" s="1">
        <v>1979000</v>
      </c>
      <c r="N83" s="1">
        <v>-2394000</v>
      </c>
      <c r="O83" s="1">
        <v>-1187000</v>
      </c>
      <c r="P83" s="1">
        <v>4793000</v>
      </c>
      <c r="Q83" s="1">
        <v>127000</v>
      </c>
      <c r="R83" s="1" t="s">
        <v>92</v>
      </c>
      <c r="S83" s="1" t="s">
        <v>92</v>
      </c>
      <c r="T83" s="1" t="s">
        <v>92</v>
      </c>
      <c r="U83" s="1" t="s">
        <v>92</v>
      </c>
      <c r="V83" s="1" t="s">
        <v>92</v>
      </c>
      <c r="W83" s="1" t="s">
        <v>92</v>
      </c>
      <c r="X83" s="1" t="s">
        <v>92</v>
      </c>
      <c r="AE83" s="59" t="s">
        <v>126</v>
      </c>
      <c r="AF83" s="60"/>
    </row>
    <row r="84" spans="1:32"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v>-39374000</v>
      </c>
      <c r="P84" s="1">
        <v>9224000</v>
      </c>
      <c r="Q84" s="1">
        <v>-72802000</v>
      </c>
      <c r="R84" s="1" t="s">
        <v>92</v>
      </c>
      <c r="S84" s="1" t="s">
        <v>92</v>
      </c>
      <c r="T84" s="1" t="s">
        <v>92</v>
      </c>
      <c r="U84" s="1" t="s">
        <v>92</v>
      </c>
      <c r="V84" s="1" t="s">
        <v>92</v>
      </c>
      <c r="W84" s="1">
        <v>132785000</v>
      </c>
      <c r="X84" s="1">
        <v>-17157000</v>
      </c>
      <c r="AE84" s="61" t="s">
        <v>127</v>
      </c>
      <c r="AF84" s="62"/>
    </row>
    <row r="85" spans="1:32" ht="20" x14ac:dyDescent="0.25">
      <c r="A85" s="5" t="s">
        <v>71</v>
      </c>
      <c r="B85" s="1">
        <v>-22280000</v>
      </c>
      <c r="C85" s="1">
        <v>4014000</v>
      </c>
      <c r="D85" s="1">
        <v>-17548000</v>
      </c>
      <c r="E85" s="1">
        <v>65342000</v>
      </c>
      <c r="F85" s="1">
        <v>-82868000</v>
      </c>
      <c r="G85" s="1">
        <v>7187000</v>
      </c>
      <c r="H85" s="1">
        <v>198751000</v>
      </c>
      <c r="I85" s="1">
        <v>301552000</v>
      </c>
      <c r="J85" s="1">
        <v>399658000</v>
      </c>
      <c r="K85" s="1">
        <v>60700000</v>
      </c>
      <c r="L85" s="1">
        <v>140962000</v>
      </c>
      <c r="M85" s="1">
        <v>299895000</v>
      </c>
      <c r="N85" s="1">
        <v>-568335000</v>
      </c>
      <c r="O85" s="1">
        <v>-104007000</v>
      </c>
      <c r="P85" s="1">
        <v>-241431000</v>
      </c>
      <c r="Q85" s="1">
        <v>-78794000</v>
      </c>
      <c r="R85" s="1">
        <v>218061000</v>
      </c>
      <c r="S85" s="1">
        <v>-444661000</v>
      </c>
      <c r="T85" s="1">
        <v>83478000</v>
      </c>
      <c r="U85" s="1">
        <v>213701000</v>
      </c>
      <c r="V85" s="1">
        <v>125852000</v>
      </c>
      <c r="W85" s="1">
        <v>128584000</v>
      </c>
      <c r="X85" s="1" t="s">
        <v>92</v>
      </c>
      <c r="AE85" s="23" t="s">
        <v>128</v>
      </c>
      <c r="AF85" s="24">
        <f>X17</f>
        <v>449433000</v>
      </c>
    </row>
    <row r="86" spans="1:32" ht="20" x14ac:dyDescent="0.25">
      <c r="A86" s="5" t="s">
        <v>72</v>
      </c>
      <c r="B86" s="1">
        <v>6636000</v>
      </c>
      <c r="C86" s="1">
        <v>18868000</v>
      </c>
      <c r="D86" s="1">
        <v>40519000</v>
      </c>
      <c r="E86" s="1">
        <v>25238000</v>
      </c>
      <c r="F86" s="1">
        <v>23200000</v>
      </c>
      <c r="G86" s="1">
        <v>21789000</v>
      </c>
      <c r="H86" s="1">
        <v>37122000</v>
      </c>
      <c r="I86" s="1">
        <v>48797000</v>
      </c>
      <c r="J86" s="1">
        <v>48471000</v>
      </c>
      <c r="K86" s="1">
        <v>214256000</v>
      </c>
      <c r="L86" s="1">
        <v>67570000</v>
      </c>
      <c r="M86" s="1">
        <v>36521000</v>
      </c>
      <c r="N86" s="1">
        <v>49047000</v>
      </c>
      <c r="O86" s="1">
        <v>39369000</v>
      </c>
      <c r="P86" s="1">
        <v>43756000</v>
      </c>
      <c r="Q86" s="1">
        <v>48654000</v>
      </c>
      <c r="R86" s="1">
        <v>55010000</v>
      </c>
      <c r="S86" s="1">
        <v>163256000</v>
      </c>
      <c r="T86" s="1">
        <v>119367000</v>
      </c>
      <c r="U86" s="1">
        <v>256979000</v>
      </c>
      <c r="V86" s="1">
        <v>222069000</v>
      </c>
      <c r="W86" s="1">
        <v>300435000</v>
      </c>
      <c r="X86" s="1" t="s">
        <v>92</v>
      </c>
      <c r="AE86" s="23" t="s">
        <v>129</v>
      </c>
      <c r="AF86" s="24">
        <f>X56</f>
        <v>1169330000</v>
      </c>
    </row>
    <row r="87" spans="1:32" ht="20" x14ac:dyDescent="0.25">
      <c r="A87" s="6" t="s">
        <v>73</v>
      </c>
      <c r="B87" s="10">
        <v>41296000</v>
      </c>
      <c r="C87" s="10">
        <v>78614000</v>
      </c>
      <c r="D87" s="10">
        <v>160468000</v>
      </c>
      <c r="E87" s="10">
        <v>35559000</v>
      </c>
      <c r="F87" s="10">
        <v>92170000</v>
      </c>
      <c r="G87" s="10">
        <v>229559000</v>
      </c>
      <c r="H87" s="10">
        <v>234773000</v>
      </c>
      <c r="I87" s="10">
        <v>191132000</v>
      </c>
      <c r="J87" s="10">
        <v>272414000</v>
      </c>
      <c r="K87" s="10">
        <v>382971000</v>
      </c>
      <c r="L87" s="10">
        <v>465761000</v>
      </c>
      <c r="M87" s="10">
        <v>709772000</v>
      </c>
      <c r="N87" s="10">
        <v>-173475000</v>
      </c>
      <c r="O87" s="10">
        <v>240546000</v>
      </c>
      <c r="P87" s="10">
        <v>194098000</v>
      </c>
      <c r="Q87" s="10">
        <v>424701000</v>
      </c>
      <c r="R87" s="10">
        <v>585001000</v>
      </c>
      <c r="S87" s="10">
        <v>512388000</v>
      </c>
      <c r="T87" s="10">
        <v>1106082000</v>
      </c>
      <c r="U87" s="10">
        <v>1391278000</v>
      </c>
      <c r="V87" s="10">
        <v>2314150000</v>
      </c>
      <c r="W87" s="10">
        <v>2780825000</v>
      </c>
      <c r="X87" s="10">
        <v>2244040000</v>
      </c>
      <c r="AE87" s="23" t="s">
        <v>130</v>
      </c>
      <c r="AF87" s="24">
        <f>X61</f>
        <v>12289248000</v>
      </c>
    </row>
    <row r="88" spans="1:32" ht="20" x14ac:dyDescent="0.25">
      <c r="A88" s="5" t="s">
        <v>74</v>
      </c>
      <c r="B88" s="1" t="s">
        <v>92</v>
      </c>
      <c r="C88" s="1">
        <v>-13601000</v>
      </c>
      <c r="D88" s="1">
        <v>-22390000</v>
      </c>
      <c r="E88" s="1">
        <v>-17926000</v>
      </c>
      <c r="F88" s="1">
        <v>-24564000</v>
      </c>
      <c r="G88" s="1">
        <v>-34305000</v>
      </c>
      <c r="H88" s="1">
        <v>-25038000</v>
      </c>
      <c r="I88" s="1">
        <v>-35374000</v>
      </c>
      <c r="J88" s="1">
        <v>-44974000</v>
      </c>
      <c r="K88" s="1">
        <v>0</v>
      </c>
      <c r="L88" s="1">
        <v>0</v>
      </c>
      <c r="M88" s="1">
        <v>0</v>
      </c>
      <c r="N88" s="1">
        <v>0</v>
      </c>
      <c r="O88" s="1">
        <v>0</v>
      </c>
      <c r="P88" s="1">
        <v>0</v>
      </c>
      <c r="Q88" s="1">
        <v>0</v>
      </c>
      <c r="R88" s="1">
        <v>0</v>
      </c>
      <c r="S88" s="1">
        <v>0</v>
      </c>
      <c r="T88" s="1">
        <v>0</v>
      </c>
      <c r="U88" s="1">
        <v>0</v>
      </c>
      <c r="V88" s="1">
        <v>0</v>
      </c>
      <c r="W88" s="1">
        <v>0</v>
      </c>
      <c r="X88" s="1">
        <v>0</v>
      </c>
      <c r="AE88" s="33" t="s">
        <v>131</v>
      </c>
      <c r="AF88" s="34">
        <f>AF85/(AF86+AF87)</f>
        <v>3.3393795392054046E-2</v>
      </c>
    </row>
    <row r="89" spans="1:32" ht="20" customHeight="1" x14ac:dyDescent="0.25">
      <c r="A89" s="14" t="s">
        <v>105</v>
      </c>
      <c r="B89" s="15" t="e">
        <f t="shared" ref="B89:X89" si="7">(-1*B88)/B3</f>
        <v>#VALUE!</v>
      </c>
      <c r="C89" s="15">
        <f t="shared" si="7"/>
        <v>3.8508472656747686E-2</v>
      </c>
      <c r="D89" s="15">
        <f t="shared" si="7"/>
        <v>4.8376711766408974E-2</v>
      </c>
      <c r="E89" s="15">
        <f t="shared" si="7"/>
        <v>3.4734655598700988E-2</v>
      </c>
      <c r="F89" s="15">
        <f t="shared" si="7"/>
        <v>3.9032606623021673E-2</v>
      </c>
      <c r="G89" s="15">
        <f t="shared" si="7"/>
        <v>4.3737911672495411E-2</v>
      </c>
      <c r="H89" s="15">
        <f t="shared" si="7"/>
        <v>2.757318931872043E-2</v>
      </c>
      <c r="I89" s="15">
        <f t="shared" si="7"/>
        <v>3.3323818701997035E-2</v>
      </c>
      <c r="J89" s="15">
        <f t="shared" si="7"/>
        <v>3.5295068625812158E-2</v>
      </c>
      <c r="K89" s="15">
        <f t="shared" si="7"/>
        <v>0</v>
      </c>
      <c r="L89" s="15">
        <f t="shared" si="7"/>
        <v>0</v>
      </c>
      <c r="M89" s="15">
        <f t="shared" si="7"/>
        <v>0</v>
      </c>
      <c r="N89" s="15">
        <f t="shared" si="7"/>
        <v>0</v>
      </c>
      <c r="O89" s="15">
        <f t="shared" si="7"/>
        <v>0</v>
      </c>
      <c r="P89" s="15">
        <f t="shared" si="7"/>
        <v>0</v>
      </c>
      <c r="Q89" s="15">
        <f t="shared" si="7"/>
        <v>0</v>
      </c>
      <c r="R89" s="15">
        <f t="shared" si="7"/>
        <v>0</v>
      </c>
      <c r="S89" s="15">
        <f t="shared" si="7"/>
        <v>0</v>
      </c>
      <c r="T89" s="15">
        <f t="shared" si="7"/>
        <v>0</v>
      </c>
      <c r="U89" s="15">
        <f t="shared" si="7"/>
        <v>0</v>
      </c>
      <c r="V89" s="15">
        <f t="shared" si="7"/>
        <v>0</v>
      </c>
      <c r="W89" s="15">
        <f t="shared" si="7"/>
        <v>0</v>
      </c>
      <c r="X89" s="15">
        <f t="shared" si="7"/>
        <v>0</v>
      </c>
      <c r="AE89" s="23" t="s">
        <v>106</v>
      </c>
      <c r="AF89" s="24">
        <f>X27</f>
        <v>166694000</v>
      </c>
    </row>
    <row r="90" spans="1:32" ht="20" x14ac:dyDescent="0.25">
      <c r="A90" s="5" t="s">
        <v>75</v>
      </c>
      <c r="B90" s="1" t="s">
        <v>92</v>
      </c>
      <c r="C90" s="1">
        <v>-23350000</v>
      </c>
      <c r="D90" s="1">
        <v>-60154000</v>
      </c>
      <c r="E90" s="1">
        <v>-1153000</v>
      </c>
      <c r="F90" s="1">
        <v>-122276000</v>
      </c>
      <c r="G90" s="1">
        <v>-30773000</v>
      </c>
      <c r="H90" s="1">
        <v>-4917000</v>
      </c>
      <c r="I90" s="1">
        <v>-81261000</v>
      </c>
      <c r="J90" s="1">
        <v>-18247000</v>
      </c>
      <c r="K90" s="1">
        <v>-525205000</v>
      </c>
      <c r="L90" s="1">
        <v>30718000</v>
      </c>
      <c r="M90" s="1">
        <v>-170545000</v>
      </c>
      <c r="N90" s="1">
        <v>-44274000</v>
      </c>
      <c r="O90" s="1">
        <v>-434016000</v>
      </c>
      <c r="P90" s="1">
        <v>-426524000</v>
      </c>
      <c r="Q90" s="1">
        <v>-359187000</v>
      </c>
      <c r="R90" s="1">
        <v>-2035657000</v>
      </c>
      <c r="S90" s="1">
        <v>-562688000</v>
      </c>
      <c r="T90" s="1">
        <v>-1259692000</v>
      </c>
      <c r="U90" s="1">
        <v>-644622000</v>
      </c>
      <c r="V90" s="1">
        <v>-160801000</v>
      </c>
      <c r="W90" s="1">
        <v>-1811432000</v>
      </c>
      <c r="X90" s="1">
        <v>-65672000</v>
      </c>
      <c r="AE90" s="23" t="s">
        <v>19</v>
      </c>
      <c r="AF90" s="24">
        <f>X25</f>
        <v>224322000</v>
      </c>
    </row>
    <row r="91" spans="1:32" ht="20" x14ac:dyDescent="0.25">
      <c r="A91" s="5" t="s">
        <v>76</v>
      </c>
      <c r="B91" s="1">
        <v>-5000000</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AE91" s="33" t="s">
        <v>132</v>
      </c>
      <c r="AF91" s="34">
        <f>AF89/AF90</f>
        <v>0.74310143454498445</v>
      </c>
    </row>
    <row r="92" spans="1:32" ht="20" x14ac:dyDescent="0.25">
      <c r="A92" s="5" t="s">
        <v>77</v>
      </c>
      <c r="B92" s="1" t="s">
        <v>92</v>
      </c>
      <c r="C92" s="1" t="s">
        <v>92</v>
      </c>
      <c r="D92" s="1" t="s">
        <v>92</v>
      </c>
      <c r="E92" s="1" t="s">
        <v>92</v>
      </c>
      <c r="F92" s="1" t="s">
        <v>92</v>
      </c>
      <c r="G92" s="1" t="s">
        <v>92</v>
      </c>
      <c r="H92" s="1" t="s">
        <v>92</v>
      </c>
      <c r="I92" s="1" t="s">
        <v>92</v>
      </c>
      <c r="J92" s="1" t="s">
        <v>92</v>
      </c>
      <c r="K92" s="1">
        <v>6888000</v>
      </c>
      <c r="L92" s="1">
        <v>311000</v>
      </c>
      <c r="M92" s="1" t="s">
        <v>92</v>
      </c>
      <c r="N92" s="1">
        <v>1152000</v>
      </c>
      <c r="O92" s="1">
        <v>1227000</v>
      </c>
      <c r="P92" s="1">
        <v>3607000</v>
      </c>
      <c r="Q92" s="1">
        <v>10597000</v>
      </c>
      <c r="R92" s="1" t="s">
        <v>92</v>
      </c>
      <c r="S92" s="1" t="s">
        <v>92</v>
      </c>
      <c r="T92" s="1" t="s">
        <v>92</v>
      </c>
      <c r="U92" s="1" t="s">
        <v>92</v>
      </c>
      <c r="V92" s="1" t="s">
        <v>92</v>
      </c>
      <c r="W92" s="1" t="s">
        <v>92</v>
      </c>
      <c r="X92" s="1">
        <v>33046000</v>
      </c>
      <c r="AE92" s="35" t="s">
        <v>133</v>
      </c>
      <c r="AF92" s="36">
        <f>AF88*(1-AF91)</f>
        <v>8.5788181313169922E-3</v>
      </c>
    </row>
    <row r="93" spans="1:32" ht="19" x14ac:dyDescent="0.25">
      <c r="A93" s="5" t="s">
        <v>78</v>
      </c>
      <c r="B93" s="1">
        <v>-6002000</v>
      </c>
      <c r="C93" s="1">
        <v>3502000</v>
      </c>
      <c r="D93" s="1">
        <v>-5000000</v>
      </c>
      <c r="E93" s="1" t="s">
        <v>92</v>
      </c>
      <c r="F93" s="1" t="s">
        <v>92</v>
      </c>
      <c r="G93" s="1" t="s">
        <v>92</v>
      </c>
      <c r="H93" s="1" t="s">
        <v>92</v>
      </c>
      <c r="I93" s="1" t="s">
        <v>92</v>
      </c>
      <c r="J93" s="1" t="s">
        <v>92</v>
      </c>
      <c r="K93" s="1">
        <v>-40940000</v>
      </c>
      <c r="L93" s="1">
        <v>-56233000</v>
      </c>
      <c r="M93" s="1">
        <v>-96475000</v>
      </c>
      <c r="N93" s="1">
        <v>-107311000</v>
      </c>
      <c r="O93" s="1">
        <v>-95778000</v>
      </c>
      <c r="P93" s="1">
        <v>-78753000</v>
      </c>
      <c r="Q93" s="1">
        <v>-92331000</v>
      </c>
      <c r="R93" s="1">
        <v>-91591000</v>
      </c>
      <c r="S93" s="1">
        <v>-173337000</v>
      </c>
      <c r="T93" s="1">
        <v>-216595000</v>
      </c>
      <c r="U93" s="1">
        <v>-272464000</v>
      </c>
      <c r="V93" s="1">
        <v>-277541000</v>
      </c>
      <c r="W93" s="1">
        <v>-482394000</v>
      </c>
      <c r="X93" s="1">
        <v>-642911000</v>
      </c>
      <c r="AE93" s="61" t="s">
        <v>134</v>
      </c>
      <c r="AF93" s="62"/>
    </row>
    <row r="94" spans="1:32" ht="20" x14ac:dyDescent="0.25">
      <c r="A94" s="6" t="s">
        <v>79</v>
      </c>
      <c r="B94" s="10">
        <v>-11002000</v>
      </c>
      <c r="C94" s="10">
        <v>-33449000</v>
      </c>
      <c r="D94" s="10">
        <v>-87544000</v>
      </c>
      <c r="E94" s="10">
        <v>-19079000</v>
      </c>
      <c r="F94" s="10">
        <v>-146840000</v>
      </c>
      <c r="G94" s="10">
        <v>-65078000</v>
      </c>
      <c r="H94" s="10">
        <v>-29955000</v>
      </c>
      <c r="I94" s="10">
        <v>-116635000</v>
      </c>
      <c r="J94" s="10">
        <v>-63221000</v>
      </c>
      <c r="K94" s="10">
        <v>-559257000</v>
      </c>
      <c r="L94" s="10">
        <v>-25204000</v>
      </c>
      <c r="M94" s="10">
        <v>-267020000</v>
      </c>
      <c r="N94" s="10">
        <v>-150433000</v>
      </c>
      <c r="O94" s="10">
        <v>-528567000</v>
      </c>
      <c r="P94" s="10">
        <v>-501670000</v>
      </c>
      <c r="Q94" s="10">
        <v>-440921000</v>
      </c>
      <c r="R94" s="10">
        <v>-2127248000</v>
      </c>
      <c r="S94" s="10">
        <v>-736025000</v>
      </c>
      <c r="T94" s="10">
        <v>-1476287000</v>
      </c>
      <c r="U94" s="10">
        <v>-917086000</v>
      </c>
      <c r="V94" s="10">
        <v>-438342000</v>
      </c>
      <c r="W94" s="10">
        <v>-2293826000</v>
      </c>
      <c r="X94" s="10">
        <v>-675537000</v>
      </c>
      <c r="AE94" s="23" t="s">
        <v>135</v>
      </c>
      <c r="AF94" s="37">
        <v>4.095E-2</v>
      </c>
    </row>
    <row r="95" spans="1:32" ht="20" x14ac:dyDescent="0.25">
      <c r="A95" s="5" t="s">
        <v>80</v>
      </c>
      <c r="B95" s="1">
        <v>-9457000</v>
      </c>
      <c r="C95" s="1" t="s">
        <v>92</v>
      </c>
      <c r="D95" s="1" t="s">
        <v>92</v>
      </c>
      <c r="E95" s="1" t="s">
        <v>92</v>
      </c>
      <c r="F95" s="1" t="s">
        <v>92</v>
      </c>
      <c r="G95" s="1" t="s">
        <v>92</v>
      </c>
      <c r="H95" s="1" t="s">
        <v>92</v>
      </c>
      <c r="I95" s="1" t="s">
        <v>92</v>
      </c>
      <c r="J95" s="1" t="s">
        <v>92</v>
      </c>
      <c r="K95" s="1">
        <v>-16734000</v>
      </c>
      <c r="L95" s="1">
        <v>-382880000</v>
      </c>
      <c r="M95" s="1">
        <v>-280198000</v>
      </c>
      <c r="N95" s="1">
        <v>-184235000</v>
      </c>
      <c r="O95" s="1">
        <v>-482349000</v>
      </c>
      <c r="P95" s="1">
        <v>-2260597000</v>
      </c>
      <c r="Q95" s="1">
        <v>-2148907000</v>
      </c>
      <c r="R95" s="1">
        <v>-3691608000</v>
      </c>
      <c r="S95" s="1">
        <v>-1781541000</v>
      </c>
      <c r="T95" s="1">
        <v>-2304314000</v>
      </c>
      <c r="U95" s="1">
        <v>-6484689000</v>
      </c>
      <c r="V95" s="1">
        <v>-2342072000</v>
      </c>
      <c r="W95" s="1">
        <v>-4826769000</v>
      </c>
      <c r="X95" s="1">
        <v>-7943766000</v>
      </c>
      <c r="AE95" s="23" t="s">
        <v>136</v>
      </c>
      <c r="AF95" s="38" cm="1">
        <f t="array" ref="AF95">_FV(A1,"Beta")</f>
        <v>1.0036</v>
      </c>
    </row>
    <row r="96" spans="1:32" ht="20" x14ac:dyDescent="0.25">
      <c r="A96" s="5" t="s">
        <v>81</v>
      </c>
      <c r="B96" s="1" t="s">
        <v>92</v>
      </c>
      <c r="C96" s="1">
        <v>302000</v>
      </c>
      <c r="D96" s="1">
        <v>6734000</v>
      </c>
      <c r="E96" s="1">
        <v>5965000</v>
      </c>
      <c r="F96" s="1">
        <v>11463000</v>
      </c>
      <c r="G96" s="1">
        <v>15020000</v>
      </c>
      <c r="H96" s="1">
        <v>23922000</v>
      </c>
      <c r="I96" s="1">
        <v>19332000</v>
      </c>
      <c r="J96" s="1">
        <v>17385000</v>
      </c>
      <c r="K96" s="1">
        <v>9050000</v>
      </c>
      <c r="L96" s="1">
        <v>30248000</v>
      </c>
      <c r="M96" s="1" t="s">
        <v>92</v>
      </c>
      <c r="N96" s="1" t="s">
        <v>92</v>
      </c>
      <c r="O96" s="1" t="s">
        <v>92</v>
      </c>
      <c r="P96" s="1" t="s">
        <v>92</v>
      </c>
      <c r="Q96" s="1" t="s">
        <v>92</v>
      </c>
      <c r="R96" s="1" t="s">
        <v>92</v>
      </c>
      <c r="S96" s="1" t="s">
        <v>92</v>
      </c>
      <c r="T96" s="1" t="s">
        <v>92</v>
      </c>
      <c r="U96" s="1" t="s">
        <v>92</v>
      </c>
      <c r="V96" s="1" t="s">
        <v>92</v>
      </c>
      <c r="W96" s="1" t="s">
        <v>92</v>
      </c>
      <c r="X96" s="1" t="s">
        <v>92</v>
      </c>
      <c r="AE96" s="23" t="s">
        <v>137</v>
      </c>
      <c r="AF96" s="37">
        <v>8.4000000000000005E-2</v>
      </c>
    </row>
    <row r="97" spans="1:32" ht="20" x14ac:dyDescent="0.25">
      <c r="A97" s="5" t="s">
        <v>82</v>
      </c>
      <c r="B97" s="1" t="s">
        <v>92</v>
      </c>
      <c r="C97" s="1" t="s">
        <v>92</v>
      </c>
      <c r="D97" s="1" t="s">
        <v>92</v>
      </c>
      <c r="E97" s="1" t="s">
        <v>92</v>
      </c>
      <c r="F97" s="1" t="s">
        <v>92</v>
      </c>
      <c r="G97" s="1" t="s">
        <v>92</v>
      </c>
      <c r="H97" s="1" t="s">
        <v>92</v>
      </c>
      <c r="I97" s="1" t="s">
        <v>92</v>
      </c>
      <c r="J97" s="1">
        <v>-87020000</v>
      </c>
      <c r="K97" s="1" t="s">
        <v>92</v>
      </c>
      <c r="L97" s="1">
        <v>-98080000</v>
      </c>
      <c r="M97" s="1">
        <v>-14900000</v>
      </c>
      <c r="N97" s="1">
        <v>-104465000</v>
      </c>
      <c r="O97" s="1">
        <v>-175297000</v>
      </c>
      <c r="P97" s="1">
        <v>-447307000</v>
      </c>
      <c r="Q97" s="1">
        <v>-372387000</v>
      </c>
      <c r="R97" s="1">
        <v>-135954000</v>
      </c>
      <c r="S97" s="1">
        <v>-34811000</v>
      </c>
      <c r="T97" s="1">
        <v>-208198000</v>
      </c>
      <c r="U97" s="1">
        <v>-311383000</v>
      </c>
      <c r="V97" s="1">
        <v>-631148000</v>
      </c>
      <c r="W97" s="1">
        <v>-2533629000</v>
      </c>
      <c r="X97" s="1">
        <v>-2921307000</v>
      </c>
      <c r="AE97" s="35" t="s">
        <v>138</v>
      </c>
      <c r="AF97" s="36">
        <f>(AF94)+((AF95)*(AF96-AF94))</f>
        <v>8.4154980000000004E-2</v>
      </c>
    </row>
    <row r="98" spans="1:32" ht="19" x14ac:dyDescent="0.25">
      <c r="A98" s="5" t="s">
        <v>83</v>
      </c>
      <c r="B98" s="1">
        <v>-4377000</v>
      </c>
      <c r="C98" s="1">
        <v>-1459000</v>
      </c>
      <c r="D98" s="1">
        <v>-5857000</v>
      </c>
      <c r="E98" s="1">
        <v>-5918000</v>
      </c>
      <c r="F98" s="1">
        <v>-6030000</v>
      </c>
      <c r="G98" s="1" t="s">
        <v>92</v>
      </c>
      <c r="H98" s="1">
        <v>-6336000</v>
      </c>
      <c r="I98" s="1">
        <v>-6442000</v>
      </c>
      <c r="J98" s="1">
        <v>-6377000</v>
      </c>
      <c r="K98" s="1">
        <v>-6417000</v>
      </c>
      <c r="L98" s="1">
        <v>-6497000</v>
      </c>
      <c r="M98" s="1">
        <v>-6388000</v>
      </c>
      <c r="N98" s="1">
        <v>-6311000</v>
      </c>
      <c r="O98" s="1">
        <v>-6198000</v>
      </c>
      <c r="P98" s="1">
        <v>-5757000</v>
      </c>
      <c r="Q98" s="1">
        <v>-5340000</v>
      </c>
      <c r="R98" s="1">
        <v>-5439000</v>
      </c>
      <c r="S98" s="1">
        <v>-6732000</v>
      </c>
      <c r="T98" s="1">
        <v>-6332000</v>
      </c>
      <c r="U98" s="1">
        <v>-86738000</v>
      </c>
      <c r="V98" s="1">
        <v>-233216000</v>
      </c>
      <c r="W98" s="1">
        <v>-259726000</v>
      </c>
      <c r="X98" s="1">
        <v>-273955000</v>
      </c>
      <c r="AE98" s="61" t="s">
        <v>139</v>
      </c>
      <c r="AF98" s="62"/>
    </row>
    <row r="99" spans="1:32" ht="20" x14ac:dyDescent="0.25">
      <c r="A99" s="5" t="s">
        <v>84</v>
      </c>
      <c r="B99" s="1">
        <v>-15050000</v>
      </c>
      <c r="C99" s="1">
        <v>-40671000</v>
      </c>
      <c r="D99" s="1">
        <v>-60710000</v>
      </c>
      <c r="E99" s="1">
        <v>2289000</v>
      </c>
      <c r="F99" s="1">
        <v>44680000</v>
      </c>
      <c r="G99" s="1">
        <v>-167373000</v>
      </c>
      <c r="H99" s="1">
        <v>-71860000</v>
      </c>
      <c r="I99" s="1">
        <v>-2004000</v>
      </c>
      <c r="J99" s="1">
        <v>-361000</v>
      </c>
      <c r="K99" s="1">
        <v>175586000</v>
      </c>
      <c r="L99" s="1">
        <v>361459000</v>
      </c>
      <c r="M99" s="1">
        <v>415609000</v>
      </c>
      <c r="N99" s="1">
        <v>76825000</v>
      </c>
      <c r="O99" s="1">
        <v>847366000</v>
      </c>
      <c r="P99" s="1">
        <v>2932557000</v>
      </c>
      <c r="Q99" s="1">
        <v>2668009000</v>
      </c>
      <c r="R99" s="1">
        <v>5798488000</v>
      </c>
      <c r="S99" s="1">
        <v>2175389000</v>
      </c>
      <c r="T99" s="1">
        <v>2805774000</v>
      </c>
      <c r="U99" s="1">
        <v>6854136000</v>
      </c>
      <c r="V99" s="1">
        <v>1660294000</v>
      </c>
      <c r="W99" s="1">
        <v>7214759000</v>
      </c>
      <c r="X99" s="1">
        <v>9762327000</v>
      </c>
      <c r="AE99" s="23" t="s">
        <v>140</v>
      </c>
      <c r="AF99" s="24">
        <f>AF86+AF87</f>
        <v>13458578000</v>
      </c>
    </row>
    <row r="100" spans="1:32" ht="20" x14ac:dyDescent="0.25">
      <c r="A100" s="6" t="s">
        <v>85</v>
      </c>
      <c r="B100" s="10">
        <v>-28884000</v>
      </c>
      <c r="C100" s="10">
        <v>-41828000</v>
      </c>
      <c r="D100" s="10">
        <v>-59833000</v>
      </c>
      <c r="E100" s="10">
        <v>2336000</v>
      </c>
      <c r="F100" s="10">
        <v>50113000</v>
      </c>
      <c r="G100" s="10">
        <v>-152353000</v>
      </c>
      <c r="H100" s="10">
        <v>-54274000</v>
      </c>
      <c r="I100" s="10">
        <v>10886000</v>
      </c>
      <c r="J100" s="10">
        <v>-76373000</v>
      </c>
      <c r="K100" s="10">
        <v>161485000</v>
      </c>
      <c r="L100" s="10">
        <v>-95750000</v>
      </c>
      <c r="M100" s="10">
        <v>114123000</v>
      </c>
      <c r="N100" s="10">
        <v>-218186000</v>
      </c>
      <c r="O100" s="10">
        <v>183522000</v>
      </c>
      <c r="P100" s="10">
        <v>218896000</v>
      </c>
      <c r="Q100" s="10">
        <v>141375000</v>
      </c>
      <c r="R100" s="10">
        <v>1965487000</v>
      </c>
      <c r="S100" s="10">
        <v>352305000</v>
      </c>
      <c r="T100" s="10">
        <v>286930000</v>
      </c>
      <c r="U100" s="10">
        <v>-28674000</v>
      </c>
      <c r="V100" s="10">
        <v>-1546142000</v>
      </c>
      <c r="W100" s="10">
        <v>-405365000</v>
      </c>
      <c r="X100" s="10">
        <v>-1376701000</v>
      </c>
      <c r="AE100" s="33" t="s">
        <v>141</v>
      </c>
      <c r="AF100" s="34">
        <f>AF99/AF103</f>
        <v>0.3350628986480999</v>
      </c>
    </row>
    <row r="101" spans="1:32" ht="20" x14ac:dyDescent="0.25">
      <c r="A101" s="5" t="s">
        <v>86</v>
      </c>
      <c r="B101" s="1" t="s">
        <v>92</v>
      </c>
      <c r="C101" s="1" t="s">
        <v>92</v>
      </c>
      <c r="D101" s="1" t="s">
        <v>92</v>
      </c>
      <c r="E101" s="1" t="s">
        <v>92</v>
      </c>
      <c r="F101" s="1">
        <v>1019000</v>
      </c>
      <c r="G101" s="1">
        <v>2379000</v>
      </c>
      <c r="H101" s="1">
        <v>18952000</v>
      </c>
      <c r="I101" s="1">
        <v>5014000</v>
      </c>
      <c r="J101" s="1">
        <v>14368000</v>
      </c>
      <c r="K101" s="1">
        <v>-14324000</v>
      </c>
      <c r="L101" s="1">
        <v>-1796000</v>
      </c>
      <c r="M101" s="1">
        <v>27464000</v>
      </c>
      <c r="N101" s="1">
        <v>-30916000</v>
      </c>
      <c r="O101" s="1">
        <v>3694000</v>
      </c>
      <c r="P101" s="1">
        <v>-9922000</v>
      </c>
      <c r="Q101" s="1">
        <v>-56288000</v>
      </c>
      <c r="R101" s="1">
        <v>-29251000</v>
      </c>
      <c r="S101" s="1">
        <v>44408000</v>
      </c>
      <c r="T101" s="1">
        <v>-41702000</v>
      </c>
      <c r="U101" s="1">
        <v>21877000</v>
      </c>
      <c r="V101" s="1">
        <v>81832000</v>
      </c>
      <c r="W101" s="1">
        <v>-48382000</v>
      </c>
      <c r="X101" s="1">
        <v>-99219000</v>
      </c>
      <c r="AE101" s="23" t="s">
        <v>142</v>
      </c>
      <c r="AF101" s="39" cm="1">
        <f t="array" ref="AF101">_FV(A1,"Market cap",TRUE)</f>
        <v>26708740000</v>
      </c>
    </row>
    <row r="102" spans="1:32" ht="20" x14ac:dyDescent="0.25">
      <c r="A102" s="6" t="s">
        <v>87</v>
      </c>
      <c r="B102" s="10">
        <v>1410000</v>
      </c>
      <c r="C102" s="10">
        <v>3337000</v>
      </c>
      <c r="D102" s="10">
        <v>13091000</v>
      </c>
      <c r="E102" s="10">
        <v>18816000</v>
      </c>
      <c r="F102" s="10">
        <v>-3538000</v>
      </c>
      <c r="G102" s="10">
        <v>14507000</v>
      </c>
      <c r="H102" s="10">
        <v>169496000</v>
      </c>
      <c r="I102" s="10">
        <v>90397000</v>
      </c>
      <c r="J102" s="10">
        <v>147188000</v>
      </c>
      <c r="K102" s="10">
        <v>-29125000</v>
      </c>
      <c r="L102" s="10">
        <v>343011000</v>
      </c>
      <c r="M102" s="10">
        <v>584339000</v>
      </c>
      <c r="N102" s="10">
        <v>-573010000</v>
      </c>
      <c r="O102" s="10">
        <v>-100805000</v>
      </c>
      <c r="P102" s="10">
        <v>-98598000</v>
      </c>
      <c r="Q102" s="10">
        <v>68867000</v>
      </c>
      <c r="R102" s="10">
        <v>393989000</v>
      </c>
      <c r="S102" s="10">
        <v>173076000</v>
      </c>
      <c r="T102" s="10">
        <v>-124977000</v>
      </c>
      <c r="U102" s="10">
        <v>467395000</v>
      </c>
      <c r="V102" s="10">
        <v>411498000</v>
      </c>
      <c r="W102" s="10">
        <v>33252000</v>
      </c>
      <c r="X102" s="10">
        <v>92583000</v>
      </c>
      <c r="AE102" s="33" t="s">
        <v>143</v>
      </c>
      <c r="AF102" s="34">
        <f>AF101/AF103</f>
        <v>0.6649371013519001</v>
      </c>
    </row>
    <row r="103" spans="1:32" ht="20" x14ac:dyDescent="0.25">
      <c r="A103" s="5" t="s">
        <v>88</v>
      </c>
      <c r="B103" s="1">
        <v>1356000</v>
      </c>
      <c r="C103" s="1">
        <v>2766000</v>
      </c>
      <c r="D103" s="1">
        <v>6103000</v>
      </c>
      <c r="E103" s="1">
        <v>19194000</v>
      </c>
      <c r="F103" s="1">
        <v>38010000</v>
      </c>
      <c r="G103" s="1">
        <v>34472000</v>
      </c>
      <c r="H103" s="1">
        <v>48979000</v>
      </c>
      <c r="I103" s="1">
        <v>218475000</v>
      </c>
      <c r="J103" s="1">
        <v>308872000</v>
      </c>
      <c r="K103" s="1">
        <v>456060000</v>
      </c>
      <c r="L103" s="1">
        <v>426935000</v>
      </c>
      <c r="M103" s="1">
        <v>769946000</v>
      </c>
      <c r="N103" s="1">
        <v>1354285000</v>
      </c>
      <c r="O103" s="1">
        <v>781275000</v>
      </c>
      <c r="P103" s="1">
        <v>680470000</v>
      </c>
      <c r="Q103" s="1">
        <v>581872000</v>
      </c>
      <c r="R103" s="1">
        <v>650739000</v>
      </c>
      <c r="S103" s="1">
        <v>1162779000</v>
      </c>
      <c r="T103" s="1">
        <v>1335855000</v>
      </c>
      <c r="U103" s="1">
        <v>1210878000</v>
      </c>
      <c r="V103" s="1">
        <v>1678273000</v>
      </c>
      <c r="W103" s="1">
        <v>2089771000</v>
      </c>
      <c r="X103" s="1">
        <v>2123023000</v>
      </c>
      <c r="AE103" s="35" t="s">
        <v>144</v>
      </c>
      <c r="AF103" s="40">
        <f>AF99+AF101</f>
        <v>40167318000</v>
      </c>
    </row>
    <row r="104" spans="1:32" ht="20" thickBot="1" x14ac:dyDescent="0.3">
      <c r="A104" s="7" t="s">
        <v>89</v>
      </c>
      <c r="B104" s="11">
        <v>2766000</v>
      </c>
      <c r="C104" s="11">
        <v>6103000</v>
      </c>
      <c r="D104" s="11">
        <v>19194000</v>
      </c>
      <c r="E104" s="11">
        <v>38010000</v>
      </c>
      <c r="F104" s="11">
        <v>34472000</v>
      </c>
      <c r="G104" s="11">
        <v>48979000</v>
      </c>
      <c r="H104" s="11">
        <v>218475000</v>
      </c>
      <c r="I104" s="11">
        <v>308872000</v>
      </c>
      <c r="J104" s="11">
        <v>456060000</v>
      </c>
      <c r="K104" s="11">
        <v>426935000</v>
      </c>
      <c r="L104" s="11">
        <v>769946000</v>
      </c>
      <c r="M104" s="11">
        <v>1354285000</v>
      </c>
      <c r="N104" s="11">
        <v>781275000</v>
      </c>
      <c r="O104" s="11">
        <v>680470000</v>
      </c>
      <c r="P104" s="11">
        <v>581872000</v>
      </c>
      <c r="Q104" s="11">
        <v>650739000</v>
      </c>
      <c r="R104" s="11">
        <v>1044728000</v>
      </c>
      <c r="S104" s="11">
        <v>1335855000</v>
      </c>
      <c r="T104" s="11">
        <v>1210878000</v>
      </c>
      <c r="U104" s="11">
        <v>1678273000</v>
      </c>
      <c r="V104" s="11">
        <v>2089771000</v>
      </c>
      <c r="W104" s="11">
        <v>2123023000</v>
      </c>
      <c r="X104" s="11">
        <v>2215606000</v>
      </c>
      <c r="AE104" s="61" t="s">
        <v>145</v>
      </c>
      <c r="AF104" s="62"/>
    </row>
    <row r="105" spans="1:32" ht="21" thickTop="1" x14ac:dyDescent="0.25">
      <c r="A105" s="14" t="s">
        <v>107</v>
      </c>
      <c r="B105" s="1"/>
      <c r="C105" s="15">
        <f>(C106/B106)-1</f>
        <v>0.84204114013713371</v>
      </c>
      <c r="D105" s="15">
        <f>(D106/C106)-1</f>
        <v>1.1238521526463936</v>
      </c>
      <c r="E105" s="15">
        <f>(E106/D106)-1</f>
        <v>-0.87229681774069734</v>
      </c>
      <c r="F105" s="15">
        <f>(F106/E106)-1</f>
        <v>2.8340611353711789</v>
      </c>
      <c r="G105" s="15">
        <f>(G106/F106)-1</f>
        <v>1.8881164393692869</v>
      </c>
      <c r="H105" s="15">
        <f t="shared" ref="H105:X105" si="8">(H106/G106)-1</f>
        <v>7.4164933880995987E-2</v>
      </c>
      <c r="I105" s="15">
        <f t="shared" si="8"/>
        <v>-0.25735809473859872</v>
      </c>
      <c r="J105" s="15">
        <f t="shared" si="8"/>
        <v>0.46021392159632257</v>
      </c>
      <c r="K105" s="15">
        <f t="shared" si="8"/>
        <v>0.50382958142806888</v>
      </c>
      <c r="L105" s="15">
        <f t="shared" si="8"/>
        <v>0.197865105794504</v>
      </c>
      <c r="M105" s="15">
        <f t="shared" si="8"/>
        <v>0.49188322386485961</v>
      </c>
      <c r="N105" s="15">
        <f t="shared" si="8"/>
        <v>-1.4635712941830883</v>
      </c>
      <c r="O105" s="15">
        <f t="shared" si="8"/>
        <v>-1.5009899382744369</v>
      </c>
      <c r="P105" s="15">
        <f t="shared" si="8"/>
        <v>-0.20618360618783282</v>
      </c>
      <c r="Q105" s="15">
        <f t="shared" si="8"/>
        <v>1.9475538438329179</v>
      </c>
      <c r="R105" s="15">
        <f t="shared" si="8"/>
        <v>0.48549906518420838</v>
      </c>
      <c r="S105" s="15">
        <f t="shared" si="8"/>
        <v>-0.33020611661701227</v>
      </c>
      <c r="T105" s="15">
        <f t="shared" si="8"/>
        <v>1.7014763240469253</v>
      </c>
      <c r="U105" s="15">
        <f t="shared" si="8"/>
        <v>0.21350773752452978</v>
      </c>
      <c r="V105" s="15">
        <f t="shared" si="8"/>
        <v>0.73333641003867411</v>
      </c>
      <c r="W105" s="15">
        <f t="shared" si="8"/>
        <v>0.21816494259055519</v>
      </c>
      <c r="X105" s="15">
        <f t="shared" si="8"/>
        <v>-0.28817031232172985</v>
      </c>
      <c r="Y105" s="15"/>
      <c r="Z105" s="15"/>
      <c r="AA105" s="15"/>
      <c r="AB105" s="15"/>
      <c r="AC105" s="15"/>
      <c r="AD105" s="15"/>
      <c r="AE105" s="25" t="s">
        <v>108</v>
      </c>
      <c r="AF105" s="26">
        <f>(AF100*AF92)+(AF102*AF97)</f>
        <v>5.8832212135581076E-2</v>
      </c>
    </row>
    <row r="106" spans="1:32" ht="19" x14ac:dyDescent="0.25">
      <c r="A106" s="5" t="s">
        <v>90</v>
      </c>
      <c r="B106" s="1">
        <v>35294000</v>
      </c>
      <c r="C106" s="1">
        <v>65013000</v>
      </c>
      <c r="D106" s="1">
        <v>138078000</v>
      </c>
      <c r="E106" s="1">
        <v>17633000</v>
      </c>
      <c r="F106" s="1">
        <v>67606000</v>
      </c>
      <c r="G106" s="1">
        <v>195254000</v>
      </c>
      <c r="H106" s="1">
        <v>209735000</v>
      </c>
      <c r="I106" s="1">
        <v>155758000</v>
      </c>
      <c r="J106" s="1">
        <v>227440000</v>
      </c>
      <c r="K106" s="1">
        <v>342031000</v>
      </c>
      <c r="L106" s="1">
        <v>409707000</v>
      </c>
      <c r="M106" s="1">
        <v>611235000</v>
      </c>
      <c r="N106" s="1">
        <v>-283351000</v>
      </c>
      <c r="O106" s="1">
        <v>141956000</v>
      </c>
      <c r="P106" s="1">
        <v>112687000</v>
      </c>
      <c r="Q106" s="1">
        <v>332151000</v>
      </c>
      <c r="R106" s="1">
        <v>493410000</v>
      </c>
      <c r="S106" s="1">
        <v>330483000</v>
      </c>
      <c r="T106" s="1">
        <v>892792000</v>
      </c>
      <c r="U106" s="1">
        <v>1083410000</v>
      </c>
      <c r="V106" s="1">
        <v>1877914000</v>
      </c>
      <c r="W106" s="1">
        <v>2287609000</v>
      </c>
      <c r="X106" s="1">
        <v>1628388000</v>
      </c>
      <c r="Y106" s="41">
        <f>X106*(1+$AF$106)</f>
        <v>1697538839.3268166</v>
      </c>
      <c r="Z106" s="41">
        <f t="shared" ref="Z106:AC106" si="9">Y106*(1+$AF$106)</f>
        <v>1769626226.0732918</v>
      </c>
      <c r="AA106" s="41">
        <f t="shared" si="9"/>
        <v>1844774863.1473274</v>
      </c>
      <c r="AB106" s="41">
        <f t="shared" si="9"/>
        <v>1923114749.06865</v>
      </c>
      <c r="AC106" s="41">
        <f t="shared" si="9"/>
        <v>2004781402.8513341</v>
      </c>
      <c r="AD106" s="42" t="s">
        <v>146</v>
      </c>
      <c r="AE106" s="43" t="s">
        <v>147</v>
      </c>
      <c r="AF106" s="44">
        <f>(SUM(Y4:AC4)/5)</f>
        <v>4.2465824684790363E-2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42"/>
      <c r="Z107" s="42"/>
      <c r="AA107" s="42"/>
      <c r="AB107" s="42"/>
      <c r="AC107" s="45">
        <f>AC106*(1+AF107)/(AF108-AF107)</f>
        <v>60738001100.480621</v>
      </c>
      <c r="AD107" s="46" t="s">
        <v>148</v>
      </c>
      <c r="AE107" s="47" t="s">
        <v>149</v>
      </c>
      <c r="AF107" s="48">
        <v>2.5000000000000001E-2</v>
      </c>
    </row>
    <row r="108" spans="1:32" ht="19" x14ac:dyDescent="0.25">
      <c r="Y108" s="45">
        <f t="shared" ref="Y108:AA108" si="10">Y107+Y106</f>
        <v>1697538839.3268166</v>
      </c>
      <c r="Z108" s="45">
        <f t="shared" si="10"/>
        <v>1769626226.0732918</v>
      </c>
      <c r="AA108" s="45">
        <f t="shared" si="10"/>
        <v>1844774863.1473274</v>
      </c>
      <c r="AB108" s="45">
        <f>AB107+AB106</f>
        <v>1923114749.06865</v>
      </c>
      <c r="AC108" s="45">
        <f>AC107+AC106</f>
        <v>62742782503.331955</v>
      </c>
      <c r="AD108" s="46" t="s">
        <v>144</v>
      </c>
      <c r="AE108" s="49" t="s">
        <v>150</v>
      </c>
      <c r="AF108" s="50">
        <f>AF105</f>
        <v>5.8832212135581076E-2</v>
      </c>
    </row>
    <row r="109" spans="1:32" ht="19" x14ac:dyDescent="0.25">
      <c r="Y109" s="63" t="s">
        <v>151</v>
      </c>
      <c r="Z109" s="64"/>
    </row>
    <row r="110" spans="1:32" ht="20" x14ac:dyDescent="0.25">
      <c r="Y110" s="51" t="s">
        <v>152</v>
      </c>
      <c r="Z110" s="39">
        <f>NPV(AF108,Y108,Z108,AA108,AB108,AC108)</f>
        <v>53409888348.960762</v>
      </c>
    </row>
    <row r="111" spans="1:32" ht="20" x14ac:dyDescent="0.25">
      <c r="Y111" s="51" t="s">
        <v>153</v>
      </c>
      <c r="Z111" s="39">
        <f>X40</f>
        <v>1997566000</v>
      </c>
    </row>
    <row r="112" spans="1:32" ht="20" x14ac:dyDescent="0.25">
      <c r="Y112" s="51" t="s">
        <v>140</v>
      </c>
      <c r="Z112" s="39">
        <f>AF99</f>
        <v>13458578000</v>
      </c>
    </row>
    <row r="113" spans="25:26" ht="20" x14ac:dyDescent="0.25">
      <c r="Y113" s="51" t="s">
        <v>154</v>
      </c>
      <c r="Z113" s="39">
        <f>Z110+Z111-Z112</f>
        <v>41948876348.960762</v>
      </c>
    </row>
    <row r="114" spans="25:26" ht="20" x14ac:dyDescent="0.25">
      <c r="Y114" s="51" t="s">
        <v>155</v>
      </c>
      <c r="Z114" s="52">
        <f>X34*(1+(5*AD16))</f>
        <v>513880436.984676</v>
      </c>
    </row>
    <row r="115" spans="25:26" ht="20" x14ac:dyDescent="0.25">
      <c r="Y115" s="53" t="s">
        <v>156</v>
      </c>
      <c r="Z115" s="54">
        <f>Z113/Z114</f>
        <v>81.631588458798802</v>
      </c>
    </row>
    <row r="116" spans="25:26" ht="20" x14ac:dyDescent="0.25">
      <c r="Y116" s="51" t="s">
        <v>157</v>
      </c>
      <c r="Z116" s="55" cm="1">
        <f t="array" ref="Z116">_FV(A1,"Price")</f>
        <v>101.96</v>
      </c>
    </row>
    <row r="117" spans="25:26" ht="20" x14ac:dyDescent="0.25">
      <c r="Y117" s="56" t="s">
        <v>158</v>
      </c>
      <c r="Z117" s="57">
        <f>Z115/Z116-1</f>
        <v>-0.1993763391643899</v>
      </c>
    </row>
    <row r="118" spans="25:26" ht="20" x14ac:dyDescent="0.25">
      <c r="Y118" s="56" t="s">
        <v>159</v>
      </c>
      <c r="Z118" s="58" t="str">
        <f>IF(Z115&gt;Z116,"BUY","SELL")</f>
        <v>SELL</v>
      </c>
    </row>
  </sheetData>
  <mergeCells count="6">
    <mergeCell ref="Y109:Z109"/>
    <mergeCell ref="AE83:AF83"/>
    <mergeCell ref="AE84:AF84"/>
    <mergeCell ref="AE93:AF93"/>
    <mergeCell ref="AE98:AF98"/>
    <mergeCell ref="AE104:AF104"/>
  </mergeCells>
  <hyperlinks>
    <hyperlink ref="A1" r:id="rId1" tooltip="https://roic.ai/company/GPN" display="ROIC.AI | GPN" xr:uid="{00000000-0004-0000-0000-000000000000}"/>
    <hyperlink ref="B36" r:id="rId2" tooltip="https://sec.gov" xr:uid="{00000000-0004-0000-0000-000001000000}"/>
    <hyperlink ref="B74" r:id="rId3" tooltip="https://sec.gov" xr:uid="{00000000-0004-0000-0000-000002000000}"/>
    <hyperlink ref="C36" r:id="rId4" tooltip="https://www.sec.gov/Archives/edgar/data/1123360/000093176301501581/0000931763-01-501581-index.htm" xr:uid="{00000000-0004-0000-0000-000004000000}"/>
    <hyperlink ref="C74" r:id="rId5" tooltip="https://www.sec.gov/Archives/edgar/data/1123360/000093176301501581/0000931763-01-501581-index.htm" xr:uid="{00000000-0004-0000-0000-000005000000}"/>
    <hyperlink ref="D36" r:id="rId6" tooltip="https://www.sec.gov/Archives/edgar/data/1123360/000093176302002979/0000931763-02-002979-index.html" xr:uid="{00000000-0004-0000-0000-000007000000}"/>
    <hyperlink ref="D74" r:id="rId7" tooltip="https://www.sec.gov/Archives/edgar/data/1123360/000093176302002979/0000931763-02-002979-index.html" xr:uid="{00000000-0004-0000-0000-000008000000}"/>
    <hyperlink ref="E36" r:id="rId8" tooltip="https://www.sec.gov/Archives/edgar/data/1123360/000119312503042188/0001193125-03-042188-index.html" xr:uid="{00000000-0004-0000-0000-00000A000000}"/>
    <hyperlink ref="E74" r:id="rId9" tooltip="https://www.sec.gov/Archives/edgar/data/1123360/000119312503042188/0001193125-03-042188-index.html" xr:uid="{00000000-0004-0000-0000-00000B000000}"/>
    <hyperlink ref="F36" r:id="rId10" tooltip="https://www.sec.gov/Archives/edgar/data/1123360/000119312504136910/0001193125-04-136910-index.html" xr:uid="{00000000-0004-0000-0000-00000D000000}"/>
    <hyperlink ref="F74" r:id="rId11" tooltip="https://www.sec.gov/Archives/edgar/data/1123360/000119312504136910/0001193125-04-136910-index.html" xr:uid="{00000000-0004-0000-0000-00000E000000}"/>
    <hyperlink ref="G36" r:id="rId12" tooltip="https://www.sec.gov/Archives/edgar/data/1123360/000119312505168681/d10k.htm" xr:uid="{00000000-0004-0000-0000-000010000000}"/>
    <hyperlink ref="G74" r:id="rId13" tooltip="https://www.sec.gov/Archives/edgar/data/1123360/000119312505168681/d10k.htm" xr:uid="{00000000-0004-0000-0000-000011000000}"/>
    <hyperlink ref="H36" r:id="rId14" tooltip="https://www.sec.gov/Archives/edgar/data/1123360/000119312506161792/d10k.htm" xr:uid="{00000000-0004-0000-0000-000013000000}"/>
    <hyperlink ref="H74" r:id="rId15" tooltip="https://www.sec.gov/Archives/edgar/data/1123360/000119312506161792/d10k.htm" xr:uid="{00000000-0004-0000-0000-000014000000}"/>
    <hyperlink ref="I36" r:id="rId16" tooltip="https://www.sec.gov/Archives/edgar/data/1123360/000119312507165419/0001193125-07-165419-index.html" xr:uid="{00000000-0004-0000-0000-000016000000}"/>
    <hyperlink ref="I74" r:id="rId17" tooltip="https://www.sec.gov/Archives/edgar/data/1123360/000119312507165419/0001193125-07-165419-index.html" xr:uid="{00000000-0004-0000-0000-000017000000}"/>
    <hyperlink ref="J36" r:id="rId18" tooltip="https://www.sec.gov/Archives/edgar/data/1123360/000119312508160811/0001193125-08-160811-index.html" xr:uid="{00000000-0004-0000-0000-000019000000}"/>
    <hyperlink ref="J74" r:id="rId19" tooltip="https://www.sec.gov/Archives/edgar/data/1123360/000119312508160811/0001193125-08-160811-index.html" xr:uid="{00000000-0004-0000-0000-00001A000000}"/>
    <hyperlink ref="K36" r:id="rId20" tooltip="https://www.sec.gov/Archives/edgar/data/1123360/000119312509157024/0001193125-09-157024-index.html" xr:uid="{00000000-0004-0000-0000-00001C000000}"/>
    <hyperlink ref="K74" r:id="rId21" tooltip="https://www.sec.gov/Archives/edgar/data/1123360/000119312509157024/0001193125-09-157024-index.html" xr:uid="{00000000-0004-0000-0000-00001D000000}"/>
    <hyperlink ref="L36" r:id="rId22" tooltip="https://www.sec.gov/Archives/edgar/data/1123360/000119312510169025/0001193125-10-169025-index.html" xr:uid="{00000000-0004-0000-0000-00001F000000}"/>
    <hyperlink ref="L74" r:id="rId23" tooltip="https://www.sec.gov/Archives/edgar/data/1123360/000119312510169025/0001193125-10-169025-index.html" xr:uid="{00000000-0004-0000-0000-000020000000}"/>
    <hyperlink ref="M36" r:id="rId24" tooltip="https://www.sec.gov/Archives/edgar/data/1123360/000119312511196004/0001193125-11-196004-index.html" xr:uid="{00000000-0004-0000-0000-000022000000}"/>
    <hyperlink ref="M74" r:id="rId25" tooltip="https://www.sec.gov/Archives/edgar/data/1123360/000119312511196004/0001193125-11-196004-index.html" xr:uid="{00000000-0004-0000-0000-000023000000}"/>
    <hyperlink ref="N36" r:id="rId26" tooltip="https://www.sec.gov/Archives/edgar/data/1123360/000112336012000045/0001123360-12-000045-index.html" xr:uid="{00000000-0004-0000-0000-000025000000}"/>
    <hyperlink ref="N74" r:id="rId27" tooltip="https://www.sec.gov/Archives/edgar/data/1123360/000112336012000045/0001123360-12-000045-index.html" xr:uid="{00000000-0004-0000-0000-000026000000}"/>
    <hyperlink ref="O36" r:id="rId28" tooltip="https://www.sec.gov/Archives/edgar/data/1123360/000112336013000025/0001123360-13-000025-index.html" xr:uid="{00000000-0004-0000-0000-000028000000}"/>
    <hyperlink ref="O74" r:id="rId29" tooltip="https://www.sec.gov/Archives/edgar/data/1123360/000112336013000025/0001123360-13-000025-index.html" xr:uid="{00000000-0004-0000-0000-000029000000}"/>
    <hyperlink ref="P36" r:id="rId30" tooltip="https://www.sec.gov/Archives/edgar/data/1123360/000112336014000033/0001123360-14-000033-index.html" xr:uid="{00000000-0004-0000-0000-00002B000000}"/>
    <hyperlink ref="P74" r:id="rId31" tooltip="https://www.sec.gov/Archives/edgar/data/1123360/000112336014000033/0001123360-14-000033-index.html" xr:uid="{00000000-0004-0000-0000-00002C000000}"/>
    <hyperlink ref="Q36" r:id="rId32" tooltip="https://www.sec.gov/Archives/edgar/data/1123360/000112336015000026/0001123360-15-000026-index.html" xr:uid="{00000000-0004-0000-0000-00002E000000}"/>
    <hyperlink ref="Q74" r:id="rId33" tooltip="https://www.sec.gov/Archives/edgar/data/1123360/000112336015000026/0001123360-15-000026-index.html" xr:uid="{00000000-0004-0000-0000-00002F000000}"/>
    <hyperlink ref="R36" r:id="rId34" tooltip="https://www.sec.gov/Archives/edgar/data/1123360/000112336016000094/gpn20160531-10k.htm" xr:uid="{00000000-0004-0000-0000-000031000000}"/>
    <hyperlink ref="R74" r:id="rId35" tooltip="https://www.sec.gov/Archives/edgar/data/1123360/000112336016000094/gpn20160531-10k.htm" xr:uid="{00000000-0004-0000-0000-000032000000}"/>
    <hyperlink ref="S36" r:id="rId36" tooltip="https://www.sec.gov/Archives/edgar/data/1123360/000112336018000007/0001123360-18-000007-index.htm" xr:uid="{00000000-0004-0000-0000-000034000000}"/>
    <hyperlink ref="S74" r:id="rId37" tooltip="https://www.sec.gov/Archives/edgar/data/1123360/000112336018000007/0001123360-18-000007-index.htm" xr:uid="{00000000-0004-0000-0000-000035000000}"/>
    <hyperlink ref="T36" r:id="rId38" tooltip="https://www.sec.gov/Archives/edgar/data/1123360/000112336019000008/0001123360-19-000008-index.html" xr:uid="{00000000-0004-0000-0000-000037000000}"/>
    <hyperlink ref="T74" r:id="rId39" tooltip="https://www.sec.gov/Archives/edgar/data/1123360/000112336019000008/0001123360-19-000008-index.html" xr:uid="{00000000-0004-0000-0000-000038000000}"/>
    <hyperlink ref="U36" r:id="rId40" tooltip="https://www.sec.gov/Archives/edgar/data/1123360/000112336020000009/0001123360-20-000009-index.html" xr:uid="{00000000-0004-0000-0000-00003A000000}"/>
    <hyperlink ref="U74" r:id="rId41" tooltip="https://www.sec.gov/Archives/edgar/data/1123360/000112336020000009/0001123360-20-000009-index.html" xr:uid="{00000000-0004-0000-0000-00003B000000}"/>
    <hyperlink ref="V36" r:id="rId42" tooltip="https://www.sec.gov/Archives/edgar/data/1123360/000112336021000009/0001123360-21-000009-index.htm" xr:uid="{00000000-0004-0000-0000-00003D000000}"/>
    <hyperlink ref="V74" r:id="rId43" tooltip="https://www.sec.gov/Archives/edgar/data/1123360/000112336021000009/0001123360-21-000009-index.htm" xr:uid="{00000000-0004-0000-0000-00003E000000}"/>
    <hyperlink ref="W36" r:id="rId44" tooltip="https://www.sec.gov/Archives/edgar/data/1123360/000112336022000007/0001123360-22-000007-index.htm" xr:uid="{00000000-0004-0000-0000-000040000000}"/>
    <hyperlink ref="W74" r:id="rId45" tooltip="https://www.sec.gov/Archives/edgar/data/1123360/000112336022000007/0001123360-22-000007-index.htm" xr:uid="{00000000-0004-0000-0000-000041000000}"/>
    <hyperlink ref="X36" r:id="rId46" tooltip="https://www.sec.gov/Archives/edgar/data/1123360/000112336023000009/0001123360-23-000009-index.htm" xr:uid="{00000000-0004-0000-0000-000043000000}"/>
    <hyperlink ref="X74" r:id="rId47" tooltip="https://www.sec.gov/Archives/edgar/data/1123360/000112336023000009/0001123360-23-000009-index.htm" xr:uid="{00000000-0004-0000-0000-000044000000}"/>
    <hyperlink ref="Y1" r:id="rId48" display="https://finbox.com/NYSE:GPN/explorer/revenue_proj" xr:uid="{68A72888-0C5E-EF46-AC08-9C1FC0C430EB}"/>
  </hyperlinks>
  <pageMargins left="0.7" right="0.7" top="0.75" bottom="0.75" header="0.3" footer="0.3"/>
  <drawing r:id="rId4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2023-03-13T03:34:57Z</dcterms:created>
  <dcterms:modified xsi:type="dcterms:W3CDTF">2023-05-22T07:55:52Z</dcterms:modified>
</cp:coreProperties>
</file>