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1DAAFEE6-A190-7643-93A4-13C94039591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06" i="1"/>
  <c r="AA106" i="1"/>
  <c r="AB106" i="1"/>
  <c r="AC106" i="1"/>
  <c r="Y106" i="1"/>
  <c r="AF101" i="1" a="1"/>
  <c r="AF101" i="1" s="1"/>
  <c r="AF95" i="1" a="1"/>
  <c r="AF95" i="1" s="1"/>
  <c r="AF97" i="1" s="1"/>
  <c r="AF86" i="1"/>
  <c r="AF87" i="1"/>
  <c r="AF99" i="1"/>
  <c r="AF85" i="1"/>
  <c r="AF88" i="1"/>
  <c r="AF89" i="1"/>
  <c r="AF90" i="1"/>
  <c r="AF91" i="1"/>
  <c r="AF92" i="1"/>
  <c r="Y108" i="1"/>
  <c r="Z108" i="1"/>
  <c r="AA108" i="1"/>
  <c r="AB108" i="1"/>
  <c r="Z111" i="1"/>
  <c r="Z112" i="1"/>
  <c r="AD16" i="1"/>
  <c r="Z114" i="1"/>
  <c r="Y4" i="1"/>
  <c r="Z4" i="1"/>
  <c r="AA4" i="1"/>
  <c r="AB4" i="1"/>
  <c r="AC4" i="1"/>
  <c r="AF106" i="1"/>
  <c r="AD19" i="1"/>
  <c r="AG13" i="1"/>
  <c r="AF13" i="1"/>
  <c r="AE13" i="1"/>
  <c r="AD13" i="1"/>
  <c r="AG10" i="1"/>
  <c r="AF10" i="1"/>
  <c r="AE10" i="1"/>
  <c r="AD10" i="1"/>
  <c r="AG7" i="1"/>
  <c r="AF7" i="1"/>
  <c r="AE7" i="1"/>
  <c r="AD7" i="1"/>
  <c r="AG4" i="1"/>
  <c r="AF4" i="1"/>
  <c r="AE4" i="1"/>
  <c r="AD4" i="1"/>
  <c r="X13" i="1"/>
  <c r="X9"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X4" i="1"/>
  <c r="T4" i="1"/>
  <c r="S4" i="1"/>
  <c r="R4" i="1"/>
  <c r="Q4" i="1"/>
  <c r="P4" i="1"/>
  <c r="O4" i="1"/>
  <c r="N4" i="1"/>
  <c r="M4" i="1"/>
  <c r="L4" i="1"/>
  <c r="K4" i="1"/>
  <c r="J4" i="1"/>
  <c r="I4" i="1"/>
  <c r="H4" i="1"/>
  <c r="G4" i="1"/>
  <c r="F4" i="1"/>
  <c r="E4" i="1"/>
  <c r="D4" i="1"/>
  <c r="C4" i="1"/>
  <c r="AE16" i="1" l="1"/>
  <c r="AG16" i="1"/>
  <c r="AF16" i="1"/>
  <c r="AF103" i="1"/>
  <c r="AF100" i="1" s="1"/>
  <c r="AF102" i="1" l="1"/>
  <c r="AF105" i="1" s="1"/>
  <c r="AF108" i="1" s="1"/>
  <c r="AC107" i="1" l="1"/>
  <c r="AC108" i="1" s="1"/>
  <c r="Z110" i="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<sst xmlns="http://schemas.openxmlformats.org/spreadsheetml/2006/main" count="770" uniqueCount="160">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</sst>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1931533681849E-2"/>
          <c:y val="0.12311964463933892"/>
          <c:w val="0.86421626950667396"/>
          <c:h val="0.725928109295658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2711000</c:v>
                </c:pt>
                <c:pt idx="1">
                  <c:v>66863000</c:v>
                </c:pt>
                <c:pt idx="2">
                  <c:v>125490000</c:v>
                </c:pt>
                <c:pt idx="3">
                  <c:v>93746000</c:v>
                </c:pt>
                <c:pt idx="4">
                  <c:v>108414000</c:v>
                </c:pt>
                <c:pt idx="5">
                  <c:v>155865000</c:v>
                </c:pt>
                <c:pt idx="6">
                  <c:v>313799000</c:v>
                </c:pt>
                <c:pt idx="7">
                  <c:v>574293000</c:v>
                </c:pt>
                <c:pt idx="8">
                  <c:v>813078000</c:v>
                </c:pt>
                <c:pt idx="9">
                  <c:v>994788000</c:v>
                </c:pt>
                <c:pt idx="10">
                  <c:v>1149944000</c:v>
                </c:pt>
                <c:pt idx="11">
                  <c:v>1327491000</c:v>
                </c:pt>
                <c:pt idx="12">
                  <c:v>1362965000</c:v>
                </c:pt>
                <c:pt idx="13">
                  <c:v>1795000000</c:v>
                </c:pt>
                <c:pt idx="14">
                  <c:v>4221000000</c:v>
                </c:pt>
                <c:pt idx="15">
                  <c:v>4682000000</c:v>
                </c:pt>
                <c:pt idx="16">
                  <c:v>5958000000</c:v>
                </c:pt>
                <c:pt idx="17">
                  <c:v>5834000000</c:v>
                </c:pt>
                <c:pt idx="18">
                  <c:v>6276000000</c:v>
                </c:pt>
                <c:pt idx="19">
                  <c:v>6547000000</c:v>
                </c:pt>
                <c:pt idx="20">
                  <c:v>8244000000</c:v>
                </c:pt>
                <c:pt idx="21">
                  <c:v>9168000000</c:v>
                </c:pt>
                <c:pt idx="22">
                  <c:v>9636000000</c:v>
                </c:pt>
              </c:numCache>
            </c:numRef>
          </c:val>
          <c:extLst>
            <c:ext xmlns:c16="http://schemas.microsoft.com/office/drawing/2014/chart" uri="{C3380CC4-5D6E-409C-BE32-E72D297353CC}">
              <c16:uniqueId val="{00000000-6C14-FC43-A09C-297F66778BA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-5213000</c:v>
                </c:pt>
                <c:pt idx="1">
                  <c:v>33597000</c:v>
                </c:pt>
                <c:pt idx="2">
                  <c:v>66813000</c:v>
                </c:pt>
                <c:pt idx="3">
                  <c:v>39212000</c:v>
                </c:pt>
                <c:pt idx="4">
                  <c:v>51128000</c:v>
                </c:pt>
                <c:pt idx="5">
                  <c:v>76841000</c:v>
                </c:pt>
                <c:pt idx="6">
                  <c:v>226404000</c:v>
                </c:pt>
                <c:pt idx="7">
                  <c:v>391833000</c:v>
                </c:pt>
                <c:pt idx="8">
                  <c:v>537387000</c:v>
                </c:pt>
                <c:pt idx="9">
                  <c:v>629818000</c:v>
                </c:pt>
                <c:pt idx="10">
                  <c:v>751647000</c:v>
                </c:pt>
                <c:pt idx="11">
                  <c:v>915520000</c:v>
                </c:pt>
                <c:pt idx="12">
                  <c:v>948935000</c:v>
                </c:pt>
                <c:pt idx="13">
                  <c:v>701000000</c:v>
                </c:pt>
                <c:pt idx="14">
                  <c:v>1812000000</c:v>
                </c:pt>
                <c:pt idx="15">
                  <c:v>2103000000</c:v>
                </c:pt>
                <c:pt idx="16">
                  <c:v>2790000000</c:v>
                </c:pt>
                <c:pt idx="17">
                  <c:v>3211000000</c:v>
                </c:pt>
                <c:pt idx="18">
                  <c:v>3318000000</c:v>
                </c:pt>
                <c:pt idx="19">
                  <c:v>3401000000</c:v>
                </c:pt>
                <c:pt idx="20">
                  <c:v>3855000000</c:v>
                </c:pt>
                <c:pt idx="21">
                  <c:v>7119000000</c:v>
                </c:pt>
                <c:pt idx="22">
                  <c:v>3403000000</c:v>
                </c:pt>
              </c:numCache>
            </c:numRef>
          </c:val>
          <c:extLst>
            <c:ext xmlns:c16="http://schemas.microsoft.com/office/drawing/2014/chart" uri="{C3380CC4-5D6E-409C-BE32-E72D297353CC}">
              <c16:uniqueId val="{00000001-6C14-FC43-A09C-297F66778BA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0</c:v>
                </c:pt>
                <c:pt idx="2">
                  <c:v>0</c:v>
                </c:pt>
                <c:pt idx="3">
                  <c:v>20311000</c:v>
                </c:pt>
                <c:pt idx="4">
                  <c:v>38458000</c:v>
                </c:pt>
                <c:pt idx="5">
                  <c:v>41202000</c:v>
                </c:pt>
                <c:pt idx="6">
                  <c:v>126109000</c:v>
                </c:pt>
                <c:pt idx="7">
                  <c:v>183416000</c:v>
                </c:pt>
                <c:pt idx="8">
                  <c:v>326300000</c:v>
                </c:pt>
                <c:pt idx="9">
                  <c:v>441851000</c:v>
                </c:pt>
                <c:pt idx="10">
                  <c:v>485990000</c:v>
                </c:pt>
                <c:pt idx="11">
                  <c:v>625135000</c:v>
                </c:pt>
                <c:pt idx="12">
                  <c:v>665145000</c:v>
                </c:pt>
                <c:pt idx="13">
                  <c:v>554000000</c:v>
                </c:pt>
                <c:pt idx="14">
                  <c:v>1264000000</c:v>
                </c:pt>
                <c:pt idx="15">
                  <c:v>1034000000</c:v>
                </c:pt>
                <c:pt idx="16">
                  <c:v>1784000000</c:v>
                </c:pt>
                <c:pt idx="17">
                  <c:v>1728000000</c:v>
                </c:pt>
                <c:pt idx="18">
                  <c:v>2253000000</c:v>
                </c:pt>
                <c:pt idx="19">
                  <c:v>2354000000</c:v>
                </c:pt>
                <c:pt idx="20">
                  <c:v>2471000000</c:v>
                </c:pt>
                <c:pt idx="21">
                  <c:v>2671000000</c:v>
                </c:pt>
                <c:pt idx="22">
                  <c:v>3329000000</c:v>
                </c:pt>
              </c:numCache>
            </c:numRef>
          </c:val>
          <c:extLst>
            <c:ext xmlns:c16="http://schemas.microsoft.com/office/drawing/2014/chart" uri="{C3380CC4-5D6E-409C-BE32-E72D297353CC}">
              <c16:uniqueId val="{00000002-6C14-FC43-A09C-297F66778BAA}"/>
            </c:ext>
          </c:extLst>
        </c:ser>
        <c:dLbls>
          <c:showLegendKey val="0"/>
          <c:showVal val="0"/>
          <c:showCatName val="0"/>
          <c:showSerName val="0"/>
          <c:showPercent val="0"/>
          <c:showBubbleSize val="0"/>
        </c:dLbls>
        <c:gapWidth val="100"/>
        <c:overlap val="-24"/>
        <c:axId val="1442517728"/>
        <c:axId val="1442519456"/>
      </c:barChart>
      <c:catAx>
        <c:axId val="1442517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519456"/>
        <c:crosses val="autoZero"/>
        <c:auto val="1"/>
        <c:lblAlgn val="ctr"/>
        <c:lblOffset val="100"/>
        <c:noMultiLvlLbl val="0"/>
      </c:catAx>
      <c:valAx>
        <c:axId val="14425194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42517728"/>
        <c:crosses val="autoZero"/>
        <c:crossBetween val="between"/>
      </c:valAx>
      <c:spPr>
        <a:noFill/>
        <a:ln>
          <a:noFill/>
        </a:ln>
        <a:effectLst/>
      </c:spPr>
    </c:plotArea>
    <c:legend>
      <c:legendPos val="b"/>
      <c:layout>
        <c:manualLayout>
          <c:xMode val="edge"/>
          <c:yMode val="edge"/>
          <c:x val="0.35160824501550159"/>
          <c:y val="0.91608754699751227"/>
          <c:w val="0.3020552348584104"/>
          <c:h val="5.03030868659652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15874</xdr:colOff>
      <xdr:row>108</xdr:row>
      <xdr:rowOff>47625</xdr:rowOff>
    </xdr:from>
    <xdr:to>
      <xdr:col>32</xdr:col>
      <xdr:colOff>31749</xdr:colOff>
      <xdr:row>131</xdr:row>
      <xdr:rowOff>15874</xdr:rowOff>
    </xdr:to>
    <xdr:graphicFrame macro="">
      <xdr:nvGraphicFramePr>
        <xdr:cNvPr id="2" name="Chart 1">
          <a:extLst>
            <a:ext uri="{FF2B5EF4-FFF2-40B4-BE49-F238E27FC236}">
              <a16:creationId xmlns:a16="http://schemas.microsoft.com/office/drawing/2014/main" id="{A4F45879-6B26-D3E3-DF99-DC0EB222D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https://www.bing.com/financeapi/forcetrigger?t=a1v8ar&amp;q=XNYS%3aICE&amp;form=skydnc</v>
    <v>Learn more on Bing</v>
  </rv>
  <rv s="1">
    <v>0</v>
    <v>INTERCONTINENTAL EXCHANGE, INC. (XNYS:ICE)</v>
    <v>2</v>
    <v>3</v>
    <v>Finance</v>
    <v>4</v>
    <v>en-US</v>
    <v>a1v8ar</v>
    <v>268435456</v>
    <v>1</v>
    <v>Powered by Refinitiv</v>
    <v>113.07</v>
    <v>88.6</v>
    <v>0.93620000000000003</v>
    <v>-1.31</v>
    <v>-1.2142E-2</v>
    <v>0.39</v>
    <v>3.6589999999999999E-3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107.59</v>
    <v>Investment Banking &amp; Investment Services</v>
    <v>Stock</v>
    <v>45070.958333344533</v>
    <v>0</v>
    <v>106.25</v>
    <v>59670614202</v>
    <v>INTERCONTINENTAL EXCHANGE, INC.</v>
    <v>INTERCONTINENTAL EXCHANGE, INC.</v>
    <v>107.4</v>
    <v>41.407699999999998</v>
    <v>107.89</v>
    <v>106.58</v>
    <v>106.97</v>
    <v>559866900</v>
    <v>ICE</v>
    <v>INTERCONTINENTAL EXCHANGE, INC. (XNYS:ICE)</v>
    <v>1457580</v>
    <v>2126743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571949/000157194919000003/0001571949-19-000003-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571949/000157194917000003/0001571949-17-000003-index.html" TargetMode="External"/><Relationship Id="rId42" Type="http://schemas.openxmlformats.org/officeDocument/2006/relationships/hyperlink" Target="https://www.sec.gov/Archives/edgar/data/1571949/000157194921000003/0001571949-21-000003-index.htm" TargetMode="External"/><Relationship Id="rId47" Type="http://schemas.openxmlformats.org/officeDocument/2006/relationships/hyperlink" Target="https://www.sec.gov/Archives/edgar/data/1571949/000157194923000006/0001571949-23-000006-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571949/000157194914000006/ice2013123110k.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571949/000157194916000020/0001571949-16-000020-index.html" TargetMode="External"/><Relationship Id="rId37" Type="http://schemas.openxmlformats.org/officeDocument/2006/relationships/hyperlink" Target="https://www.sec.gov/Archives/edgar/data/1571949/000157194918000003/0001571949-18-000003-index.html" TargetMode="External"/><Relationship Id="rId40" Type="http://schemas.openxmlformats.org/officeDocument/2006/relationships/hyperlink" Target="https://www.sec.gov/Archives/edgar/data/1571949/000157194920000003/0001571949-20-000003-index.html" TargetMode="External"/><Relationship Id="rId45" Type="http://schemas.openxmlformats.org/officeDocument/2006/relationships/hyperlink" Target="https://www.sec.gov/Archives/edgar/data/1571949/000157194922000006/0001571949-22-00000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571949/000157194914000006/ice2013123110k.htm" TargetMode="External"/><Relationship Id="rId36" Type="http://schemas.openxmlformats.org/officeDocument/2006/relationships/hyperlink" Target="https://www.sec.gov/Archives/edgar/data/1571949/000157194918000003/0001571949-18-000003-index.html"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571949/000157194915000003/ice2014123110k.htm" TargetMode="External"/><Relationship Id="rId44" Type="http://schemas.openxmlformats.org/officeDocument/2006/relationships/hyperlink" Target="https://www.sec.gov/Archives/edgar/data/1571949/000157194922000006/0001571949-22-00000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1571949/000157194915000003/ice2014123110k.htm" TargetMode="External"/><Relationship Id="rId35" Type="http://schemas.openxmlformats.org/officeDocument/2006/relationships/hyperlink" Target="https://www.sec.gov/Archives/edgar/data/1571949/000157194917000003/0001571949-17-000003-index.html" TargetMode="External"/><Relationship Id="rId43" Type="http://schemas.openxmlformats.org/officeDocument/2006/relationships/hyperlink" Target="https://www.sec.gov/Archives/edgar/data/1571949/000157194921000003/0001571949-21-000003-index.htm" TargetMode="External"/><Relationship Id="rId48" Type="http://schemas.openxmlformats.org/officeDocument/2006/relationships/hyperlink" Target="https://finbox.com/NYSE:ICE/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571949/000157194916000020/0001571949-16-000020-index.html" TargetMode="External"/><Relationship Id="rId38" Type="http://schemas.openxmlformats.org/officeDocument/2006/relationships/hyperlink" Target="https://www.sec.gov/Archives/edgar/data/1571949/000157194919000003/0001571949-19-000003-index.html" TargetMode="External"/><Relationship Id="rId46" Type="http://schemas.openxmlformats.org/officeDocument/2006/relationships/hyperlink" Target="https://www.sec.gov/Archives/edgar/data/1571949/000157194923000006/0001571949-23-00000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571949/000157194920000003/0001571949-20-000003-index.html" TargetMode="External"/><Relationship Id="rId1" Type="http://schemas.openxmlformats.org/officeDocument/2006/relationships/hyperlink" Target="https://roic.ai/company/ICE"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T84" activePane="bottomRight" state="frozen"/>
      <selection pane="topRight"/>
      <selection pane="bottomLeft"/>
      <selection pane="bottomRight" activeCell="Z99" sqref="Z99"/>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2711000</v>
      </c>
      <c r="C3" s="1">
        <v>66863000</v>
      </c>
      <c r="D3" s="1">
        <v>125490000</v>
      </c>
      <c r="E3" s="1">
        <v>93746000</v>
      </c>
      <c r="F3" s="1">
        <v>108414000</v>
      </c>
      <c r="G3" s="1">
        <v>155865000</v>
      </c>
      <c r="H3" s="1">
        <v>313799000</v>
      </c>
      <c r="I3" s="1">
        <v>574293000</v>
      </c>
      <c r="J3" s="1">
        <v>813078000</v>
      </c>
      <c r="K3" s="1">
        <v>994788000</v>
      </c>
      <c r="L3" s="1">
        <v>1149944000</v>
      </c>
      <c r="M3" s="1">
        <v>1327491000</v>
      </c>
      <c r="N3" s="1">
        <v>1362965000</v>
      </c>
      <c r="O3" s="1">
        <v>1795000000</v>
      </c>
      <c r="P3" s="1">
        <v>4221000000</v>
      </c>
      <c r="Q3" s="1">
        <v>4682000000</v>
      </c>
      <c r="R3" s="1">
        <v>5958000000</v>
      </c>
      <c r="S3" s="1">
        <v>5834000000</v>
      </c>
      <c r="T3" s="1">
        <v>6276000000</v>
      </c>
      <c r="U3" s="1">
        <v>6547000000</v>
      </c>
      <c r="V3" s="1">
        <v>8244000000</v>
      </c>
      <c r="W3" s="1">
        <v>9168000000</v>
      </c>
      <c r="X3" s="1">
        <v>9636000000</v>
      </c>
      <c r="Y3" s="28">
        <v>11348000000</v>
      </c>
      <c r="Z3" s="28">
        <v>11974000000</v>
      </c>
      <c r="AA3" s="28">
        <v>12767000000</v>
      </c>
      <c r="AB3" s="28">
        <v>13393000000</v>
      </c>
      <c r="AC3" s="28">
        <v>14058000000</v>
      </c>
      <c r="AD3" s="18" t="s">
        <v>109</v>
      </c>
      <c r="AE3" s="19" t="s">
        <v>110</v>
      </c>
      <c r="AF3" s="19" t="s">
        <v>111</v>
      </c>
      <c r="AG3" s="19" t="s">
        <v>112</v>
      </c>
    </row>
    <row r="4" spans="1:33" ht="19" x14ac:dyDescent="0.25">
      <c r="A4" s="14" t="s">
        <v>94</v>
      </c>
      <c r="B4" s="1"/>
      <c r="C4" s="15">
        <f>(C3/B3)-1</f>
        <v>23.6635927701955</v>
      </c>
      <c r="D4" s="15">
        <f>(D3/C3)-1</f>
        <v>0.8768227569806919</v>
      </c>
      <c r="E4" s="15">
        <f>(E3/D3)-1</f>
        <v>-0.25296039525061753</v>
      </c>
      <c r="F4" s="15">
        <f t="shared" ref="F4:AC4" si="0">(F3/E3)-1</f>
        <v>0.15646534252128097</v>
      </c>
      <c r="G4" s="15">
        <f t="shared" si="0"/>
        <v>0.43768332503182239</v>
      </c>
      <c r="H4" s="16">
        <f t="shared" si="0"/>
        <v>1.0132743078946524</v>
      </c>
      <c r="I4" s="16">
        <f t="shared" si="0"/>
        <v>0.83013011513739676</v>
      </c>
      <c r="J4" s="16">
        <f t="shared" si="0"/>
        <v>0.4157895011779702</v>
      </c>
      <c r="K4" s="16">
        <f t="shared" si="0"/>
        <v>0.22348409377698086</v>
      </c>
      <c r="L4" s="16">
        <f t="shared" si="0"/>
        <v>0.15596890995870472</v>
      </c>
      <c r="M4" s="16">
        <f t="shared" si="0"/>
        <v>0.15439621407651161</v>
      </c>
      <c r="N4" s="16">
        <f t="shared" si="0"/>
        <v>2.6722591716252797E-2</v>
      </c>
      <c r="O4" s="16">
        <f t="shared" si="0"/>
        <v>0.31698172733709229</v>
      </c>
      <c r="P4" s="16">
        <f t="shared" si="0"/>
        <v>1.3515320334261838</v>
      </c>
      <c r="Q4" s="16">
        <f t="shared" si="0"/>
        <v>0.10921582563373611</v>
      </c>
      <c r="R4" s="16">
        <f t="shared" si="0"/>
        <v>0.27253310551046561</v>
      </c>
      <c r="S4" s="16">
        <f t="shared" si="0"/>
        <v>-2.0812353138637163E-2</v>
      </c>
      <c r="T4" s="16">
        <f t="shared" si="0"/>
        <v>7.5762769969146326E-2</v>
      </c>
      <c r="U4" s="16">
        <f t="shared" si="0"/>
        <v>4.3180369662205287E-2</v>
      </c>
      <c r="V4" s="16">
        <f t="shared" si="0"/>
        <v>0.25920268825416226</v>
      </c>
      <c r="W4" s="16">
        <f t="shared" si="0"/>
        <v>0.11208151382823872</v>
      </c>
      <c r="X4" s="16">
        <f t="shared" si="0"/>
        <v>5.1047120418848069E-2</v>
      </c>
      <c r="Y4" s="16">
        <f t="shared" si="0"/>
        <v>0.17766708177667079</v>
      </c>
      <c r="Z4" s="16">
        <f t="shared" si="0"/>
        <v>5.5163905534014734E-2</v>
      </c>
      <c r="AA4" s="16">
        <f t="shared" si="0"/>
        <v>6.6226824787038563E-2</v>
      </c>
      <c r="AB4" s="16">
        <f t="shared" si="0"/>
        <v>4.9032662332576082E-2</v>
      </c>
      <c r="AC4" s="16">
        <f t="shared" si="0"/>
        <v>4.9652803703427173E-2</v>
      </c>
      <c r="AD4" s="17">
        <f>(X4+W4+V4)/3</f>
        <v>0.14077710750041636</v>
      </c>
      <c r="AE4" s="17">
        <f>(X20+W20+V20)/3</f>
        <v>0.15273311077383153</v>
      </c>
      <c r="AF4" s="17">
        <f>(X29+W29+V29)/3</f>
        <v>0.12653099521263086</v>
      </c>
      <c r="AG4" s="17">
        <f>(X105+W105+V105)/3</f>
        <v>0.12566373557303434</v>
      </c>
    </row>
    <row r="5" spans="1:33" ht="19" x14ac:dyDescent="0.25">
      <c r="A5" s="5" t="s">
        <v>2</v>
      </c>
      <c r="B5" s="1" t="s">
        <v>92</v>
      </c>
      <c r="C5" s="1" t="s">
        <v>92</v>
      </c>
      <c r="D5" s="1" t="s">
        <v>92</v>
      </c>
      <c r="E5" s="1" t="s">
        <v>92</v>
      </c>
      <c r="F5" s="1">
        <v>1279000</v>
      </c>
      <c r="G5" s="1" t="s">
        <v>92</v>
      </c>
      <c r="H5" s="1">
        <v>70184000</v>
      </c>
      <c r="I5" s="1">
        <v>126149000</v>
      </c>
      <c r="J5" s="1">
        <v>189497000</v>
      </c>
      <c r="K5" s="1">
        <v>41696000</v>
      </c>
      <c r="L5" s="1">
        <v>42593000</v>
      </c>
      <c r="M5" s="1">
        <v>250601000</v>
      </c>
      <c r="N5" s="1">
        <v>251152000</v>
      </c>
      <c r="O5" s="1">
        <v>452000000</v>
      </c>
      <c r="P5" s="1">
        <v>1721000000</v>
      </c>
      <c r="Q5" s="1">
        <v>1955000000</v>
      </c>
      <c r="R5" s="1">
        <v>2404000000</v>
      </c>
      <c r="S5" s="1">
        <v>2142000000</v>
      </c>
      <c r="T5" s="1">
        <v>2291000000</v>
      </c>
      <c r="U5" s="1">
        <v>2387000000</v>
      </c>
      <c r="V5" s="1">
        <v>3945000000</v>
      </c>
      <c r="W5" s="1">
        <v>4150000000</v>
      </c>
      <c r="X5" s="1">
        <v>1631000000</v>
      </c>
    </row>
    <row r="6" spans="1:33" ht="20" x14ac:dyDescent="0.25">
      <c r="A6" s="6" t="s">
        <v>3</v>
      </c>
      <c r="B6" s="10" t="s">
        <v>92</v>
      </c>
      <c r="C6" s="10" t="s">
        <v>92</v>
      </c>
      <c r="D6" s="10" t="s">
        <v>92</v>
      </c>
      <c r="E6" s="10" t="s">
        <v>92</v>
      </c>
      <c r="F6" s="10">
        <v>107135000</v>
      </c>
      <c r="G6" s="10" t="s">
        <v>92</v>
      </c>
      <c r="H6" s="10">
        <v>243615000</v>
      </c>
      <c r="I6" s="10">
        <v>448144000</v>
      </c>
      <c r="J6" s="10">
        <v>623581000</v>
      </c>
      <c r="K6" s="10">
        <v>953092000</v>
      </c>
      <c r="L6" s="10">
        <v>1107351000</v>
      </c>
      <c r="M6" s="10">
        <v>1076890000</v>
      </c>
      <c r="N6" s="10">
        <v>1111813000</v>
      </c>
      <c r="O6" s="10">
        <v>1343000000</v>
      </c>
      <c r="P6" s="10">
        <v>2500000000</v>
      </c>
      <c r="Q6" s="10">
        <v>2727000000</v>
      </c>
      <c r="R6" s="10">
        <v>3554000000</v>
      </c>
      <c r="S6" s="10">
        <v>3692000000</v>
      </c>
      <c r="T6" s="10">
        <v>3985000000</v>
      </c>
      <c r="U6" s="10">
        <v>4160000000</v>
      </c>
      <c r="V6" s="10">
        <v>4299000000</v>
      </c>
      <c r="W6" s="10">
        <v>5018000000</v>
      </c>
      <c r="X6" s="10">
        <v>8005000000</v>
      </c>
      <c r="AD6" s="18" t="s">
        <v>113</v>
      </c>
      <c r="AE6" s="19" t="s">
        <v>114</v>
      </c>
      <c r="AF6" s="19" t="s">
        <v>115</v>
      </c>
      <c r="AG6" s="19" t="s">
        <v>116</v>
      </c>
    </row>
    <row r="7" spans="1:33" ht="19" x14ac:dyDescent="0.25">
      <c r="A7" s="5" t="s">
        <v>4</v>
      </c>
      <c r="B7" s="2" t="s">
        <v>92</v>
      </c>
      <c r="C7" s="2" t="s">
        <v>92</v>
      </c>
      <c r="D7" s="2" t="s">
        <v>92</v>
      </c>
      <c r="E7" s="2" t="s">
        <v>92</v>
      </c>
      <c r="F7" s="2">
        <v>0.98819999999999997</v>
      </c>
      <c r="G7" s="2" t="s">
        <v>92</v>
      </c>
      <c r="H7" s="2">
        <v>0.77629999999999999</v>
      </c>
      <c r="I7" s="2">
        <v>0.78029999999999999</v>
      </c>
      <c r="J7" s="2">
        <v>0.76690000000000003</v>
      </c>
      <c r="K7" s="2">
        <v>0.95809999999999995</v>
      </c>
      <c r="L7" s="2">
        <v>0.96299999999999997</v>
      </c>
      <c r="M7" s="2">
        <v>0.81120000000000003</v>
      </c>
      <c r="N7" s="2">
        <v>0.81569999999999998</v>
      </c>
      <c r="O7" s="2">
        <v>0.74819999999999998</v>
      </c>
      <c r="P7" s="2">
        <v>0.59230000000000005</v>
      </c>
      <c r="Q7" s="2">
        <v>0.58240000000000003</v>
      </c>
      <c r="R7" s="2">
        <v>0.59650000000000003</v>
      </c>
      <c r="S7" s="2">
        <v>0.63280000000000003</v>
      </c>
      <c r="T7" s="2">
        <v>0.63500000000000001</v>
      </c>
      <c r="U7" s="2">
        <v>0.63539999999999996</v>
      </c>
      <c r="V7" s="2">
        <v>0.52149999999999996</v>
      </c>
      <c r="W7" s="2">
        <v>0.54730000000000001</v>
      </c>
      <c r="X7" s="2">
        <v>0.83069999999999999</v>
      </c>
      <c r="AD7" s="17">
        <f>X7</f>
        <v>0.83069999999999999</v>
      </c>
      <c r="AE7" s="20">
        <f>X21</f>
        <v>0.35320000000000001</v>
      </c>
      <c r="AF7" s="20">
        <f>X30</f>
        <v>0.15010000000000001</v>
      </c>
      <c r="AG7" s="20">
        <f>X106/X3</f>
        <v>0.34547530095475298</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v>1493000</v>
      </c>
      <c r="C10" s="1">
        <v>9571000</v>
      </c>
      <c r="D10" s="1">
        <v>17919000</v>
      </c>
      <c r="E10" s="1">
        <v>12398000</v>
      </c>
      <c r="F10" s="1" t="s">
        <v>92</v>
      </c>
      <c r="G10" s="1" t="s">
        <v>92</v>
      </c>
      <c r="H10" s="1" t="s">
        <v>92</v>
      </c>
      <c r="I10" s="1" t="s">
        <v>92</v>
      </c>
      <c r="J10" s="1" t="s">
        <v>92</v>
      </c>
      <c r="K10" s="1">
        <v>329116000</v>
      </c>
      <c r="L10" s="1">
        <v>333893000</v>
      </c>
      <c r="M10" s="1">
        <v>135681000</v>
      </c>
      <c r="N10" s="1">
        <v>134937000</v>
      </c>
      <c r="O10" s="1">
        <v>227000000</v>
      </c>
      <c r="P10" s="1">
        <v>590000000</v>
      </c>
      <c r="Q10" s="1">
        <v>515000000</v>
      </c>
      <c r="R10" s="1">
        <v>697000000</v>
      </c>
      <c r="S10" s="1">
        <v>742000000</v>
      </c>
      <c r="T10" s="1">
        <v>782000000</v>
      </c>
      <c r="U10" s="1">
        <v>823000000</v>
      </c>
      <c r="V10" s="1">
        <v>410000000</v>
      </c>
      <c r="W10" s="1">
        <v>458000000</v>
      </c>
      <c r="X10" s="1" t="s">
        <v>92</v>
      </c>
      <c r="AD10" s="17">
        <f>X9</f>
        <v>0</v>
      </c>
      <c r="AE10" s="20">
        <f>X13</f>
        <v>2.3453715234537154E-2</v>
      </c>
      <c r="AF10" s="20">
        <f>X80</f>
        <v>1.6085512660855127E-2</v>
      </c>
      <c r="AG10" s="20">
        <f>X89</f>
        <v>0</v>
      </c>
    </row>
    <row r="11" spans="1:3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1493000</v>
      </c>
      <c r="C12" s="1">
        <v>9571000</v>
      </c>
      <c r="D12" s="1">
        <v>17919000</v>
      </c>
      <c r="E12" s="1">
        <v>12398000</v>
      </c>
      <c r="F12" s="1" t="s">
        <v>92</v>
      </c>
      <c r="G12" s="1" t="s">
        <v>92</v>
      </c>
      <c r="H12" s="1" t="s">
        <v>92</v>
      </c>
      <c r="I12" s="1" t="s">
        <v>92</v>
      </c>
      <c r="J12" s="1" t="s">
        <v>92</v>
      </c>
      <c r="K12" s="1">
        <v>329116000</v>
      </c>
      <c r="L12" s="1">
        <v>333893000</v>
      </c>
      <c r="M12" s="1">
        <v>135681000</v>
      </c>
      <c r="N12" s="1">
        <v>134937000</v>
      </c>
      <c r="O12" s="1">
        <v>227000000</v>
      </c>
      <c r="P12" s="1">
        <v>590000000</v>
      </c>
      <c r="Q12" s="1">
        <v>515000000</v>
      </c>
      <c r="R12" s="1">
        <v>697000000</v>
      </c>
      <c r="S12" s="1">
        <v>742000000</v>
      </c>
      <c r="T12" s="1">
        <v>782000000</v>
      </c>
      <c r="U12" s="1">
        <v>823000000</v>
      </c>
      <c r="V12" s="1">
        <v>410000000</v>
      </c>
      <c r="W12" s="1">
        <v>458000000</v>
      </c>
      <c r="X12" s="1">
        <v>226000000</v>
      </c>
      <c r="AD12" s="18" t="s">
        <v>117</v>
      </c>
      <c r="AE12" s="19" t="s">
        <v>118</v>
      </c>
      <c r="AF12" s="19" t="s">
        <v>119</v>
      </c>
      <c r="AG12" s="19" t="s">
        <v>120</v>
      </c>
    </row>
    <row r="13" spans="1:33" ht="19" x14ac:dyDescent="0.25">
      <c r="A13" s="14" t="s">
        <v>100</v>
      </c>
      <c r="B13" s="15">
        <f>B12/B3</f>
        <v>0.55071929177425305</v>
      </c>
      <c r="C13" s="15">
        <f t="shared" ref="C13:X13" si="2">C12/C3</f>
        <v>0.14314344256165593</v>
      </c>
      <c r="D13" s="15">
        <f t="shared" si="2"/>
        <v>0.14279225436289744</v>
      </c>
      <c r="E13" s="15">
        <f t="shared" si="2"/>
        <v>0.13225097604164443</v>
      </c>
      <c r="F13" s="15" t="e">
        <f t="shared" si="2"/>
        <v>#VALUE!</v>
      </c>
      <c r="G13" s="15" t="e">
        <f t="shared" si="2"/>
        <v>#VALUE!</v>
      </c>
      <c r="H13" s="15" t="e">
        <f t="shared" si="2"/>
        <v>#VALUE!</v>
      </c>
      <c r="I13" s="15" t="e">
        <f t="shared" si="2"/>
        <v>#VALUE!</v>
      </c>
      <c r="J13" s="15" t="e">
        <f t="shared" si="2"/>
        <v>#VALUE!</v>
      </c>
      <c r="K13" s="15">
        <f t="shared" si="2"/>
        <v>0.33084033985130501</v>
      </c>
      <c r="L13" s="15">
        <f t="shared" si="2"/>
        <v>0.29035587819928621</v>
      </c>
      <c r="M13" s="15">
        <f t="shared" si="2"/>
        <v>0.10220860254419804</v>
      </c>
      <c r="N13" s="15">
        <f t="shared" si="2"/>
        <v>9.9002542251635225E-2</v>
      </c>
      <c r="O13" s="15">
        <f t="shared" si="2"/>
        <v>0.12646239554317548</v>
      </c>
      <c r="P13" s="15">
        <f t="shared" si="2"/>
        <v>0.13977730395640844</v>
      </c>
      <c r="Q13" s="15">
        <f t="shared" si="2"/>
        <v>0.10999572832123024</v>
      </c>
      <c r="R13" s="15">
        <f t="shared" si="2"/>
        <v>0.116985565626049</v>
      </c>
      <c r="S13" s="15">
        <f t="shared" si="2"/>
        <v>0.12718546451834076</v>
      </c>
      <c r="T13" s="15">
        <f t="shared" si="2"/>
        <v>0.12460165710643722</v>
      </c>
      <c r="U13" s="15">
        <f t="shared" si="2"/>
        <v>0.12570643042614937</v>
      </c>
      <c r="V13" s="15">
        <f t="shared" si="2"/>
        <v>4.973313925278991E-2</v>
      </c>
      <c r="W13" s="15">
        <f t="shared" si="2"/>
        <v>4.9956369982547995E-2</v>
      </c>
      <c r="X13" s="15">
        <f t="shared" si="2"/>
        <v>2.3453715234537154E-2</v>
      </c>
      <c r="AD13" s="17">
        <f>X28/X72</f>
        <v>6.3683607856954108E-2</v>
      </c>
      <c r="AE13" s="20">
        <f>X28/X54</f>
        <v>7.4406446500427095E-3</v>
      </c>
      <c r="AF13" s="20">
        <f>X22/(X72+X56+X61)</f>
        <v>8.855459812083151E-2</v>
      </c>
      <c r="AG13" s="21">
        <f>X67/X72</f>
        <v>7.5564608473531223</v>
      </c>
    </row>
    <row r="14" spans="1:33" ht="19" x14ac:dyDescent="0.25">
      <c r="A14" s="5" t="s">
        <v>9</v>
      </c>
      <c r="B14" s="1">
        <v>7651000</v>
      </c>
      <c r="C14" s="1">
        <v>30362000</v>
      </c>
      <c r="D14" s="1" t="s">
        <v>92</v>
      </c>
      <c r="E14" s="1" t="s">
        <v>92</v>
      </c>
      <c r="F14" s="1">
        <v>74741000</v>
      </c>
      <c r="G14" s="1" t="s">
        <v>92</v>
      </c>
      <c r="H14" s="1">
        <v>38980000</v>
      </c>
      <c r="I14" s="1">
        <v>83460000</v>
      </c>
      <c r="J14" s="1">
        <v>130047000</v>
      </c>
      <c r="K14" s="1">
        <v>111357000</v>
      </c>
      <c r="L14" s="1">
        <v>121209000</v>
      </c>
      <c r="M14" s="1">
        <v>132252000</v>
      </c>
      <c r="N14" s="1">
        <v>130502000</v>
      </c>
      <c r="O14" s="1">
        <v>161000000</v>
      </c>
      <c r="P14" s="1">
        <v>333000000</v>
      </c>
      <c r="Q14" s="1">
        <v>374000000</v>
      </c>
      <c r="R14" s="1">
        <v>610000000</v>
      </c>
      <c r="S14" s="1">
        <v>535000000</v>
      </c>
      <c r="T14" s="1">
        <v>586000000</v>
      </c>
      <c r="U14" s="1">
        <v>662000000</v>
      </c>
      <c r="V14" s="1">
        <v>751000000</v>
      </c>
      <c r="W14" s="1">
        <v>1009000000</v>
      </c>
      <c r="X14" s="1">
        <v>1797000000</v>
      </c>
    </row>
    <row r="15" spans="1:33" ht="20" x14ac:dyDescent="0.25">
      <c r="A15" s="5" t="s">
        <v>10</v>
      </c>
      <c r="B15" s="1">
        <v>9144000</v>
      </c>
      <c r="C15" s="1">
        <v>39933000</v>
      </c>
      <c r="D15" s="1" t="s">
        <v>92</v>
      </c>
      <c r="E15" s="1" t="s">
        <v>92</v>
      </c>
      <c r="F15" s="1">
        <v>74741000</v>
      </c>
      <c r="G15" s="1" t="s">
        <v>92</v>
      </c>
      <c r="H15" s="1">
        <v>38980000</v>
      </c>
      <c r="I15" s="1">
        <v>83460000</v>
      </c>
      <c r="J15" s="1">
        <v>130047000</v>
      </c>
      <c r="K15" s="1">
        <v>440473000</v>
      </c>
      <c r="L15" s="1">
        <v>455102000</v>
      </c>
      <c r="M15" s="1">
        <v>267933000</v>
      </c>
      <c r="N15" s="1">
        <v>265439000</v>
      </c>
      <c r="O15" s="1">
        <v>388000000</v>
      </c>
      <c r="P15" s="1">
        <v>923000000</v>
      </c>
      <c r="Q15" s="1">
        <v>889000000</v>
      </c>
      <c r="R15" s="1">
        <v>1307000000</v>
      </c>
      <c r="S15" s="1">
        <v>1277000000</v>
      </c>
      <c r="T15" s="1">
        <v>1368000000</v>
      </c>
      <c r="U15" s="1">
        <v>1485000000</v>
      </c>
      <c r="V15" s="1">
        <v>1161000000</v>
      </c>
      <c r="W15" s="1">
        <v>1467000000</v>
      </c>
      <c r="X15" s="1">
        <v>2023000000</v>
      </c>
      <c r="AD15" s="18" t="s">
        <v>121</v>
      </c>
      <c r="AE15" s="19" t="s">
        <v>122</v>
      </c>
      <c r="AF15" s="19" t="s">
        <v>123</v>
      </c>
      <c r="AG15" s="19" t="s">
        <v>124</v>
      </c>
    </row>
    <row r="16" spans="1:33" ht="19" x14ac:dyDescent="0.25">
      <c r="A16" s="5" t="s">
        <v>11</v>
      </c>
      <c r="B16" s="1">
        <v>9144000</v>
      </c>
      <c r="C16" s="1">
        <v>39933000</v>
      </c>
      <c r="D16" s="1">
        <v>74537000</v>
      </c>
      <c r="E16" s="1">
        <v>74828000</v>
      </c>
      <c r="F16" s="1">
        <v>76020000</v>
      </c>
      <c r="G16" s="1">
        <v>99660000</v>
      </c>
      <c r="H16" s="1">
        <v>109164000</v>
      </c>
      <c r="I16" s="1">
        <v>209609000</v>
      </c>
      <c r="J16" s="1">
        <v>319544000</v>
      </c>
      <c r="K16" s="1">
        <v>482169000</v>
      </c>
      <c r="L16" s="1">
        <v>497695000</v>
      </c>
      <c r="M16" s="1">
        <v>518534000</v>
      </c>
      <c r="N16" s="1">
        <v>516591000</v>
      </c>
      <c r="O16" s="1">
        <v>840000000</v>
      </c>
      <c r="P16" s="1">
        <v>2644000000</v>
      </c>
      <c r="Q16" s="1">
        <v>2844000000</v>
      </c>
      <c r="R16" s="1">
        <v>3711000000</v>
      </c>
      <c r="S16" s="1">
        <v>3419000000</v>
      </c>
      <c r="T16" s="1">
        <v>3659000000</v>
      </c>
      <c r="U16" s="1">
        <v>3872000000</v>
      </c>
      <c r="V16" s="1">
        <v>5106000000</v>
      </c>
      <c r="W16" s="1">
        <v>5617000000</v>
      </c>
      <c r="X16" s="1">
        <v>3654000000</v>
      </c>
      <c r="AD16" s="29">
        <f>(X35+W35+V35+U35+T35)/5</f>
        <v>-1.1229072554595928E-2</v>
      </c>
      <c r="AE16" s="30">
        <f>AF101/X3</f>
        <v>6.1924672272727275</v>
      </c>
      <c r="AF16" s="30">
        <f>AF101/X28</f>
        <v>41.265984925311201</v>
      </c>
      <c r="AG16" s="31">
        <f>AF101/X106</f>
        <v>17.924486092520276</v>
      </c>
    </row>
    <row r="17" spans="1:30" ht="19" x14ac:dyDescent="0.25">
      <c r="A17" s="5" t="s">
        <v>12</v>
      </c>
      <c r="B17" s="1" t="s">
        <v>92</v>
      </c>
      <c r="C17" s="1" t="s">
        <v>92</v>
      </c>
      <c r="D17" s="1" t="s">
        <v>92</v>
      </c>
      <c r="E17" s="1" t="s">
        <v>92</v>
      </c>
      <c r="F17" s="1" t="s">
        <v>92</v>
      </c>
      <c r="G17" s="1" t="s">
        <v>92</v>
      </c>
      <c r="H17" s="1" t="s">
        <v>92</v>
      </c>
      <c r="I17" s="1" t="s">
        <v>92</v>
      </c>
      <c r="J17" s="1" t="s">
        <v>92</v>
      </c>
      <c r="K17" s="1">
        <v>22922000</v>
      </c>
      <c r="L17" s="1">
        <v>29765000</v>
      </c>
      <c r="M17" s="1">
        <v>36097000</v>
      </c>
      <c r="N17" s="1">
        <v>38902000</v>
      </c>
      <c r="O17" s="1">
        <v>56000000</v>
      </c>
      <c r="P17" s="1">
        <v>96000000</v>
      </c>
      <c r="Q17" s="1">
        <v>97000000</v>
      </c>
      <c r="R17" s="1">
        <v>178000000</v>
      </c>
      <c r="S17" s="1">
        <v>187000000</v>
      </c>
      <c r="T17" s="1">
        <v>244000000</v>
      </c>
      <c r="U17" s="1">
        <v>285000000</v>
      </c>
      <c r="V17" s="1">
        <v>357000000</v>
      </c>
      <c r="W17" s="1">
        <v>423000000</v>
      </c>
      <c r="X17" s="1">
        <v>616000000</v>
      </c>
    </row>
    <row r="18" spans="1:30" ht="20" x14ac:dyDescent="0.25">
      <c r="A18" s="5" t="s">
        <v>13</v>
      </c>
      <c r="B18" s="1">
        <v>1220000</v>
      </c>
      <c r="C18" s="1">
        <v>7052000</v>
      </c>
      <c r="D18" s="1">
        <v>14368000</v>
      </c>
      <c r="E18" s="1">
        <v>19346000</v>
      </c>
      <c r="F18" s="1">
        <v>17406000</v>
      </c>
      <c r="G18" s="1">
        <v>16846000</v>
      </c>
      <c r="H18" s="1">
        <v>13861000</v>
      </c>
      <c r="I18" s="1">
        <v>33399000</v>
      </c>
      <c r="J18" s="1">
        <v>63891000</v>
      </c>
      <c r="K18" s="1">
        <v>111357000</v>
      </c>
      <c r="L18" s="1">
        <v>121209000</v>
      </c>
      <c r="M18" s="1">
        <v>132252000</v>
      </c>
      <c r="N18" s="1">
        <v>130502000</v>
      </c>
      <c r="O18" s="1">
        <v>161000000</v>
      </c>
      <c r="P18" s="1">
        <v>333000000</v>
      </c>
      <c r="Q18" s="1">
        <v>374000000</v>
      </c>
      <c r="R18" s="1">
        <v>610000000</v>
      </c>
      <c r="S18" s="1">
        <v>535000000</v>
      </c>
      <c r="T18" s="1">
        <v>586000000</v>
      </c>
      <c r="U18" s="1">
        <v>662000000</v>
      </c>
      <c r="V18" s="1">
        <v>751000000</v>
      </c>
      <c r="W18" s="1">
        <v>1009000000</v>
      </c>
      <c r="X18" s="1">
        <v>1031000000</v>
      </c>
      <c r="AD18" s="18" t="s">
        <v>125</v>
      </c>
    </row>
    <row r="19" spans="1:30" ht="19" x14ac:dyDescent="0.25">
      <c r="A19" s="6" t="s">
        <v>14</v>
      </c>
      <c r="B19" s="10">
        <v>-5213000</v>
      </c>
      <c r="C19" s="10">
        <v>33597000</v>
      </c>
      <c r="D19" s="10">
        <v>66813000</v>
      </c>
      <c r="E19" s="10">
        <v>39212000</v>
      </c>
      <c r="F19" s="10">
        <v>51128000</v>
      </c>
      <c r="G19" s="10">
        <v>76841000</v>
      </c>
      <c r="H19" s="10">
        <v>226404000</v>
      </c>
      <c r="I19" s="10">
        <v>391833000</v>
      </c>
      <c r="J19" s="10">
        <v>537387000</v>
      </c>
      <c r="K19" s="10">
        <v>629818000</v>
      </c>
      <c r="L19" s="10">
        <v>751647000</v>
      </c>
      <c r="M19" s="10">
        <v>915520000</v>
      </c>
      <c r="N19" s="10">
        <v>948935000</v>
      </c>
      <c r="O19" s="10">
        <v>701000000</v>
      </c>
      <c r="P19" s="10">
        <v>1812000000</v>
      </c>
      <c r="Q19" s="10">
        <v>2103000000</v>
      </c>
      <c r="R19" s="10">
        <v>2790000000</v>
      </c>
      <c r="S19" s="10">
        <v>3211000000</v>
      </c>
      <c r="T19" s="10">
        <v>3318000000</v>
      </c>
      <c r="U19" s="10">
        <v>3401000000</v>
      </c>
      <c r="V19" s="10">
        <v>3855000000</v>
      </c>
      <c r="W19" s="10">
        <v>7119000000</v>
      </c>
      <c r="X19" s="10">
        <v>3403000000</v>
      </c>
      <c r="AD19" s="32">
        <f>X40-X56-X61</f>
        <v>-16577000000</v>
      </c>
    </row>
    <row r="20" spans="1:30" ht="19" customHeight="1" x14ac:dyDescent="0.25">
      <c r="A20" s="14" t="s">
        <v>101</v>
      </c>
      <c r="B20" s="1"/>
      <c r="C20" s="15">
        <f>(C19/B19)-1</f>
        <v>-7.4448494149242279</v>
      </c>
      <c r="D20" s="15">
        <f>(D19/C19)-1</f>
        <v>0.98865970175908569</v>
      </c>
      <c r="E20" s="15">
        <f>(E19/D19)-1</f>
        <v>-0.41310822744076747</v>
      </c>
      <c r="F20" s="15">
        <f t="shared" ref="F20:X20" si="3">(F19/E19)-1</f>
        <v>0.30388656533714165</v>
      </c>
      <c r="G20" s="15">
        <f t="shared" si="3"/>
        <v>0.50291425442027848</v>
      </c>
      <c r="H20" s="15">
        <f t="shared" si="3"/>
        <v>1.9463958043232128</v>
      </c>
      <c r="I20" s="15">
        <f t="shared" si="3"/>
        <v>0.7306805533471139</v>
      </c>
      <c r="J20" s="15">
        <f t="shared" si="3"/>
        <v>0.37146947806846287</v>
      </c>
      <c r="K20" s="15">
        <f t="shared" si="3"/>
        <v>0.17200081133335932</v>
      </c>
      <c r="L20" s="15">
        <f t="shared" si="3"/>
        <v>0.19343524637276155</v>
      </c>
      <c r="M20" s="15">
        <f t="shared" si="3"/>
        <v>0.21801856456554747</v>
      </c>
      <c r="N20" s="15">
        <f t="shared" si="3"/>
        <v>3.6498383432366222E-2</v>
      </c>
      <c r="O20" s="15">
        <f t="shared" si="3"/>
        <v>-0.26127711592469449</v>
      </c>
      <c r="P20" s="15">
        <f t="shared" si="3"/>
        <v>1.5848787446504993</v>
      </c>
      <c r="Q20" s="15">
        <f t="shared" si="3"/>
        <v>0.16059602649006632</v>
      </c>
      <c r="R20" s="15">
        <f t="shared" si="3"/>
        <v>0.32667617689015693</v>
      </c>
      <c r="S20" s="15">
        <f t="shared" si="3"/>
        <v>0.15089605734767031</v>
      </c>
      <c r="T20" s="15">
        <f t="shared" si="3"/>
        <v>3.3322952351292345E-2</v>
      </c>
      <c r="U20" s="15">
        <f t="shared" si="3"/>
        <v>2.5015069318866878E-2</v>
      </c>
      <c r="V20" s="15">
        <f t="shared" si="3"/>
        <v>0.13349014995589537</v>
      </c>
      <c r="W20" s="15">
        <f t="shared" si="3"/>
        <v>0.84669260700389115</v>
      </c>
      <c r="X20" s="15">
        <f t="shared" si="3"/>
        <v>-0.52198342463829195</v>
      </c>
    </row>
    <row r="21" spans="1:30" ht="19" x14ac:dyDescent="0.25">
      <c r="A21" s="5" t="s">
        <v>15</v>
      </c>
      <c r="B21" s="2">
        <v>-1.9229000000000001</v>
      </c>
      <c r="C21" s="2">
        <v>0.50249999999999995</v>
      </c>
      <c r="D21" s="2">
        <v>0.53239999999999998</v>
      </c>
      <c r="E21" s="2">
        <v>0.41830000000000001</v>
      </c>
      <c r="F21" s="2">
        <v>0.47160000000000002</v>
      </c>
      <c r="G21" s="2">
        <v>0.49299999999999999</v>
      </c>
      <c r="H21" s="2">
        <v>0.72150000000000003</v>
      </c>
      <c r="I21" s="2">
        <v>0.68230000000000002</v>
      </c>
      <c r="J21" s="2">
        <v>0.66090000000000004</v>
      </c>
      <c r="K21" s="2">
        <v>0.6331</v>
      </c>
      <c r="L21" s="2">
        <v>0.65359999999999996</v>
      </c>
      <c r="M21" s="2">
        <v>0.68969999999999998</v>
      </c>
      <c r="N21" s="2">
        <v>0.69620000000000004</v>
      </c>
      <c r="O21" s="2">
        <v>0.39050000000000001</v>
      </c>
      <c r="P21" s="2">
        <v>0.42930000000000001</v>
      </c>
      <c r="Q21" s="2">
        <v>0.44919999999999999</v>
      </c>
      <c r="R21" s="2">
        <v>0.46829999999999999</v>
      </c>
      <c r="S21" s="2">
        <v>0.5504</v>
      </c>
      <c r="T21" s="2">
        <v>0.52869999999999995</v>
      </c>
      <c r="U21" s="2">
        <v>0.51949999999999996</v>
      </c>
      <c r="V21" s="2">
        <v>0.46760000000000002</v>
      </c>
      <c r="W21" s="2">
        <v>0.77649999999999997</v>
      </c>
      <c r="X21" s="2">
        <v>0.35320000000000001</v>
      </c>
    </row>
    <row r="22" spans="1:30" ht="19" x14ac:dyDescent="0.25">
      <c r="A22" s="6" t="s">
        <v>16</v>
      </c>
      <c r="B22" s="10">
        <v>-6433000</v>
      </c>
      <c r="C22" s="10">
        <v>26930000</v>
      </c>
      <c r="D22" s="10">
        <v>50953000</v>
      </c>
      <c r="E22" s="10">
        <v>18918000</v>
      </c>
      <c r="F22" s="10">
        <v>32394000</v>
      </c>
      <c r="G22" s="10">
        <v>56205000</v>
      </c>
      <c r="H22" s="10">
        <v>204635000</v>
      </c>
      <c r="I22" s="10">
        <v>353563000</v>
      </c>
      <c r="J22" s="10">
        <v>493534000</v>
      </c>
      <c r="K22" s="10">
        <v>512619000</v>
      </c>
      <c r="L22" s="10">
        <v>652249000</v>
      </c>
      <c r="M22" s="10">
        <v>793333000</v>
      </c>
      <c r="N22" s="10">
        <v>827015000</v>
      </c>
      <c r="O22" s="10">
        <v>790000000</v>
      </c>
      <c r="P22" s="10">
        <v>1448000000</v>
      </c>
      <c r="Q22" s="10">
        <v>1750000000</v>
      </c>
      <c r="R22" s="10">
        <v>2167000000</v>
      </c>
      <c r="S22" s="10">
        <v>2379000000</v>
      </c>
      <c r="T22" s="10">
        <v>2583000000</v>
      </c>
      <c r="U22" s="10">
        <v>2673000000</v>
      </c>
      <c r="V22" s="10">
        <v>3033000000</v>
      </c>
      <c r="W22" s="10">
        <v>3449000000</v>
      </c>
      <c r="X22" s="10">
        <v>3638000000</v>
      </c>
    </row>
    <row r="23" spans="1:30" ht="19" x14ac:dyDescent="0.25">
      <c r="A23" s="5" t="s">
        <v>17</v>
      </c>
      <c r="B23" s="2">
        <v>-2.3729</v>
      </c>
      <c r="C23" s="2">
        <v>0.40279999999999999</v>
      </c>
      <c r="D23" s="2">
        <v>0.40600000000000003</v>
      </c>
      <c r="E23" s="2">
        <v>0.20180000000000001</v>
      </c>
      <c r="F23" s="2">
        <v>0.29880000000000001</v>
      </c>
      <c r="G23" s="2">
        <v>0.36059999999999998</v>
      </c>
      <c r="H23" s="2">
        <v>0.65210000000000001</v>
      </c>
      <c r="I23" s="2">
        <v>0.61560000000000004</v>
      </c>
      <c r="J23" s="2">
        <v>0.60699999999999998</v>
      </c>
      <c r="K23" s="2">
        <v>0.51529999999999998</v>
      </c>
      <c r="L23" s="2">
        <v>0.56720000000000004</v>
      </c>
      <c r="M23" s="2">
        <v>0.59760000000000002</v>
      </c>
      <c r="N23" s="2">
        <v>0.60680000000000001</v>
      </c>
      <c r="O23" s="2">
        <v>0.44009999999999999</v>
      </c>
      <c r="P23" s="2">
        <v>0.34300000000000003</v>
      </c>
      <c r="Q23" s="2">
        <v>0.37380000000000002</v>
      </c>
      <c r="R23" s="2">
        <v>0.36370000000000002</v>
      </c>
      <c r="S23" s="2">
        <v>0.4078</v>
      </c>
      <c r="T23" s="2">
        <v>0.41160000000000002</v>
      </c>
      <c r="U23" s="2">
        <v>0.4083</v>
      </c>
      <c r="V23" s="2">
        <v>0.3679</v>
      </c>
      <c r="W23" s="2">
        <v>0.37619999999999998</v>
      </c>
      <c r="X23" s="2">
        <v>0.3775</v>
      </c>
    </row>
    <row r="24" spans="1:30" ht="19" x14ac:dyDescent="0.25">
      <c r="A24" s="5" t="s">
        <v>18</v>
      </c>
      <c r="B24" s="1" t="s">
        <v>92</v>
      </c>
      <c r="C24" s="1">
        <v>-385000</v>
      </c>
      <c r="D24" s="1">
        <v>1492000</v>
      </c>
      <c r="E24" s="1">
        <v>948000</v>
      </c>
      <c r="F24" s="1">
        <v>1328000</v>
      </c>
      <c r="G24" s="1">
        <v>3790000</v>
      </c>
      <c r="H24" s="1">
        <v>7908000</v>
      </c>
      <c r="I24" s="1">
        <v>4871000</v>
      </c>
      <c r="J24" s="1">
        <v>-20038000</v>
      </c>
      <c r="K24" s="1">
        <v>-18914000</v>
      </c>
      <c r="L24" s="1">
        <v>-42107000</v>
      </c>
      <c r="M24" s="1">
        <v>-34094000</v>
      </c>
      <c r="N24" s="1">
        <v>-37323000</v>
      </c>
      <c r="O24" s="1">
        <v>-290000000</v>
      </c>
      <c r="P24" s="1">
        <v>-41000000</v>
      </c>
      <c r="Q24" s="1">
        <v>-97000000</v>
      </c>
      <c r="R24" s="1">
        <v>-138000000</v>
      </c>
      <c r="S24" s="1">
        <v>138000000</v>
      </c>
      <c r="T24" s="1">
        <v>-63000000</v>
      </c>
      <c r="U24" s="1">
        <v>-192000000</v>
      </c>
      <c r="V24" s="1">
        <v>-267000000</v>
      </c>
      <c r="W24" s="1">
        <v>2249000000</v>
      </c>
      <c r="X24" s="1">
        <v>-1830000000</v>
      </c>
    </row>
    <row r="25" spans="1:30" ht="19" x14ac:dyDescent="0.25">
      <c r="A25" s="6" t="s">
        <v>19</v>
      </c>
      <c r="B25" s="10" t="s">
        <v>92</v>
      </c>
      <c r="C25" s="10">
        <v>26545000</v>
      </c>
      <c r="D25" s="10">
        <v>52445000</v>
      </c>
      <c r="E25" s="10">
        <v>19866000</v>
      </c>
      <c r="F25" s="10">
        <v>33722000</v>
      </c>
      <c r="G25" s="10">
        <v>59995000</v>
      </c>
      <c r="H25" s="10">
        <v>212543000</v>
      </c>
      <c r="I25" s="10">
        <v>358434000</v>
      </c>
      <c r="J25" s="10">
        <v>473496000</v>
      </c>
      <c r="K25" s="10">
        <v>493705000</v>
      </c>
      <c r="L25" s="10">
        <v>610142000</v>
      </c>
      <c r="M25" s="10">
        <v>759239000</v>
      </c>
      <c r="N25" s="10">
        <v>789692000</v>
      </c>
      <c r="O25" s="10">
        <v>500000000</v>
      </c>
      <c r="P25" s="10">
        <v>1407000000</v>
      </c>
      <c r="Q25" s="10">
        <v>1653000000</v>
      </c>
      <c r="R25" s="10">
        <v>2029000000</v>
      </c>
      <c r="S25" s="10">
        <v>2517000000</v>
      </c>
      <c r="T25" s="10">
        <v>2520000000</v>
      </c>
      <c r="U25" s="10">
        <v>2481000000</v>
      </c>
      <c r="V25" s="10">
        <v>2766000000</v>
      </c>
      <c r="W25" s="10">
        <v>5698000000</v>
      </c>
      <c r="X25" s="10">
        <v>1808000000</v>
      </c>
    </row>
    <row r="26" spans="1:30" ht="19" x14ac:dyDescent="0.25">
      <c r="A26" s="5" t="s">
        <v>20</v>
      </c>
      <c r="B26" s="2" t="s">
        <v>92</v>
      </c>
      <c r="C26" s="2">
        <v>0.39700000000000002</v>
      </c>
      <c r="D26" s="2">
        <v>0.41789999999999999</v>
      </c>
      <c r="E26" s="2">
        <v>0.21190000000000001</v>
      </c>
      <c r="F26" s="2">
        <v>0.311</v>
      </c>
      <c r="G26" s="2">
        <v>0.38490000000000002</v>
      </c>
      <c r="H26" s="2">
        <v>0.67730000000000001</v>
      </c>
      <c r="I26" s="2">
        <v>0.62409999999999999</v>
      </c>
      <c r="J26" s="2">
        <v>0.58240000000000003</v>
      </c>
      <c r="K26" s="2">
        <v>0.49630000000000002</v>
      </c>
      <c r="L26" s="2">
        <v>0.53059999999999996</v>
      </c>
      <c r="M26" s="2">
        <v>0.57189999999999996</v>
      </c>
      <c r="N26" s="2">
        <v>0.57940000000000003</v>
      </c>
      <c r="O26" s="2">
        <v>0.27860000000000001</v>
      </c>
      <c r="P26" s="2">
        <v>0.33329999999999999</v>
      </c>
      <c r="Q26" s="2">
        <v>0.35310000000000002</v>
      </c>
      <c r="R26" s="2">
        <v>0.34060000000000001</v>
      </c>
      <c r="S26" s="2">
        <v>0.43140000000000001</v>
      </c>
      <c r="T26" s="2">
        <v>0.40150000000000002</v>
      </c>
      <c r="U26" s="2">
        <v>0.379</v>
      </c>
      <c r="V26" s="2">
        <v>0.33550000000000002</v>
      </c>
      <c r="W26" s="2">
        <v>0.62150000000000005</v>
      </c>
      <c r="X26" s="2">
        <v>0.18759999999999999</v>
      </c>
    </row>
    <row r="27" spans="1:30" ht="19" x14ac:dyDescent="0.25">
      <c r="A27" s="5" t="s">
        <v>21</v>
      </c>
      <c r="B27" s="1" t="s">
        <v>92</v>
      </c>
      <c r="C27" s="1">
        <v>10748000</v>
      </c>
      <c r="D27" s="1">
        <v>17739000</v>
      </c>
      <c r="E27" s="1">
        <v>6489000</v>
      </c>
      <c r="F27" s="1">
        <v>11773000</v>
      </c>
      <c r="G27" s="1">
        <v>19585000</v>
      </c>
      <c r="H27" s="1">
        <v>69275000</v>
      </c>
      <c r="I27" s="1">
        <v>117822000</v>
      </c>
      <c r="J27" s="1">
        <v>172524000</v>
      </c>
      <c r="K27" s="1">
        <v>179551000</v>
      </c>
      <c r="L27" s="1">
        <v>202375000</v>
      </c>
      <c r="M27" s="1">
        <v>237498000</v>
      </c>
      <c r="N27" s="1">
        <v>227955000</v>
      </c>
      <c r="O27" s="1">
        <v>230000000</v>
      </c>
      <c r="P27" s="1">
        <v>402000000</v>
      </c>
      <c r="Q27" s="1">
        <v>358000000</v>
      </c>
      <c r="R27" s="1">
        <v>580000000</v>
      </c>
      <c r="S27" s="1">
        <v>-25000000</v>
      </c>
      <c r="T27" s="1">
        <v>500000000</v>
      </c>
      <c r="U27" s="1">
        <v>521000000</v>
      </c>
      <c r="V27" s="1">
        <v>658000000</v>
      </c>
      <c r="W27" s="1">
        <v>1629000000</v>
      </c>
      <c r="X27" s="1">
        <v>310000000</v>
      </c>
    </row>
    <row r="28" spans="1:30" ht="20" thickBot="1" x14ac:dyDescent="0.3">
      <c r="A28" s="7" t="s">
        <v>22</v>
      </c>
      <c r="B28" s="11" t="s">
        <v>92</v>
      </c>
      <c r="C28" s="11">
        <v>15797000</v>
      </c>
      <c r="D28" s="11">
        <v>34706000</v>
      </c>
      <c r="E28" s="11">
        <v>13377000</v>
      </c>
      <c r="F28" s="11">
        <v>21949000</v>
      </c>
      <c r="G28" s="11">
        <v>40410000</v>
      </c>
      <c r="H28" s="11">
        <v>143268000</v>
      </c>
      <c r="I28" s="11">
        <v>240612000</v>
      </c>
      <c r="J28" s="11">
        <v>300972000</v>
      </c>
      <c r="K28" s="11">
        <v>315988000</v>
      </c>
      <c r="L28" s="11">
        <v>398298000</v>
      </c>
      <c r="M28" s="11">
        <v>509673000</v>
      </c>
      <c r="N28" s="11">
        <v>551576000</v>
      </c>
      <c r="O28" s="11">
        <v>254000000</v>
      </c>
      <c r="P28" s="11">
        <v>981000000</v>
      </c>
      <c r="Q28" s="11">
        <v>1274000000</v>
      </c>
      <c r="R28" s="11">
        <v>1422000000</v>
      </c>
      <c r="S28" s="11">
        <v>2514000000</v>
      </c>
      <c r="T28" s="11">
        <v>1988000000</v>
      </c>
      <c r="U28" s="11">
        <v>1933000000</v>
      </c>
      <c r="V28" s="11">
        <v>2089000000</v>
      </c>
      <c r="W28" s="11">
        <v>4058000000</v>
      </c>
      <c r="X28" s="11">
        <v>1446000000</v>
      </c>
    </row>
    <row r="29" spans="1:30" ht="20" customHeight="1" thickTop="1" x14ac:dyDescent="0.25">
      <c r="A29" s="14" t="s">
        <v>102</v>
      </c>
      <c r="B29" s="1"/>
      <c r="C29" s="15" t="e">
        <f>(C28/B28)-1</f>
        <v>#VALUE!</v>
      </c>
      <c r="D29" s="15">
        <f>(D28/C28)-1</f>
        <v>1.1969994302715707</v>
      </c>
      <c r="E29" s="15">
        <f>(E28/D28)-1</f>
        <v>-0.61456232351754747</v>
      </c>
      <c r="F29" s="15">
        <f t="shared" ref="F29:X29" si="4">(F28/E28)-1</f>
        <v>0.64080137549525307</v>
      </c>
      <c r="G29" s="15">
        <f t="shared" si="4"/>
        <v>0.84108615426670919</v>
      </c>
      <c r="H29" s="15">
        <f t="shared" si="4"/>
        <v>2.54536005939124</v>
      </c>
      <c r="I29" s="15">
        <f t="shared" si="4"/>
        <v>0.67945389061060379</v>
      </c>
      <c r="J29" s="15">
        <f t="shared" si="4"/>
        <v>0.25086030621914124</v>
      </c>
      <c r="K29" s="15">
        <f t="shared" si="4"/>
        <v>4.9891684276278214E-2</v>
      </c>
      <c r="L29" s="15">
        <f t="shared" si="4"/>
        <v>0.26048457536362135</v>
      </c>
      <c r="M29" s="15">
        <f t="shared" si="4"/>
        <v>0.2796273142220147</v>
      </c>
      <c r="N29" s="15">
        <f t="shared" si="4"/>
        <v>8.2215459716327821E-2</v>
      </c>
      <c r="O29" s="15">
        <f t="shared" si="4"/>
        <v>-0.53950135611411665</v>
      </c>
      <c r="P29" s="15">
        <f t="shared" si="4"/>
        <v>2.8622047244094486</v>
      </c>
      <c r="Q29" s="15">
        <f t="shared" si="4"/>
        <v>0.29867482161060144</v>
      </c>
      <c r="R29" s="15">
        <f t="shared" si="4"/>
        <v>0.11616954474097341</v>
      </c>
      <c r="S29" s="15">
        <f t="shared" si="4"/>
        <v>0.76793248945147674</v>
      </c>
      <c r="T29" s="15">
        <f t="shared" si="4"/>
        <v>-0.20922832140015912</v>
      </c>
      <c r="U29" s="15">
        <f t="shared" si="4"/>
        <v>-2.7665995975855173E-2</v>
      </c>
      <c r="V29" s="15">
        <f t="shared" si="4"/>
        <v>8.0703569580962142E-2</v>
      </c>
      <c r="W29" s="15">
        <f t="shared" si="4"/>
        <v>0.94255624700813789</v>
      </c>
      <c r="X29" s="15">
        <f t="shared" si="4"/>
        <v>-0.64366683095120747</v>
      </c>
    </row>
    <row r="30" spans="1:30" ht="19" x14ac:dyDescent="0.25">
      <c r="A30" s="5" t="s">
        <v>23</v>
      </c>
      <c r="B30" s="2" t="s">
        <v>92</v>
      </c>
      <c r="C30" s="2">
        <v>0.23630000000000001</v>
      </c>
      <c r="D30" s="2">
        <v>0.27660000000000001</v>
      </c>
      <c r="E30" s="2">
        <v>0.14269999999999999</v>
      </c>
      <c r="F30" s="2">
        <v>0.20250000000000001</v>
      </c>
      <c r="G30" s="2">
        <v>0.25929999999999997</v>
      </c>
      <c r="H30" s="2">
        <v>0.45660000000000001</v>
      </c>
      <c r="I30" s="2">
        <v>0.41899999999999998</v>
      </c>
      <c r="J30" s="2">
        <v>0.37019999999999997</v>
      </c>
      <c r="K30" s="2">
        <v>0.31759999999999999</v>
      </c>
      <c r="L30" s="2">
        <v>0.34639999999999999</v>
      </c>
      <c r="M30" s="2">
        <v>0.38390000000000002</v>
      </c>
      <c r="N30" s="2">
        <v>0.4047</v>
      </c>
      <c r="O30" s="2">
        <v>0.14149999999999999</v>
      </c>
      <c r="P30" s="2">
        <v>0.2324</v>
      </c>
      <c r="Q30" s="2">
        <v>0.27210000000000001</v>
      </c>
      <c r="R30" s="2">
        <v>0.2387</v>
      </c>
      <c r="S30" s="2">
        <v>0.43090000000000001</v>
      </c>
      <c r="T30" s="2">
        <v>0.31680000000000003</v>
      </c>
      <c r="U30" s="2">
        <v>0.29520000000000002</v>
      </c>
      <c r="V30" s="2">
        <v>0.25340000000000001</v>
      </c>
      <c r="W30" s="2">
        <v>0.44259999999999999</v>
      </c>
      <c r="X30" s="2">
        <v>0.15010000000000001</v>
      </c>
    </row>
    <row r="31" spans="1:30" ht="19" x14ac:dyDescent="0.25">
      <c r="A31" s="5" t="s">
        <v>24</v>
      </c>
      <c r="B31" s="12" t="s">
        <v>92</v>
      </c>
      <c r="C31" s="12">
        <v>0.05</v>
      </c>
      <c r="D31" s="12">
        <v>7.0000000000000007E-2</v>
      </c>
      <c r="E31" s="12">
        <v>0.05</v>
      </c>
      <c r="F31" s="12">
        <v>0.08</v>
      </c>
      <c r="G31" s="12">
        <v>0.15</v>
      </c>
      <c r="H31" s="12">
        <v>0.51</v>
      </c>
      <c r="I31" s="12">
        <v>0.7</v>
      </c>
      <c r="J31" s="12">
        <v>0.85</v>
      </c>
      <c r="K31" s="12">
        <v>0.87</v>
      </c>
      <c r="L31" s="12">
        <v>1.08</v>
      </c>
      <c r="M31" s="12">
        <v>1.39</v>
      </c>
      <c r="N31" s="12">
        <v>1.52</v>
      </c>
      <c r="O31" s="12">
        <v>0.65</v>
      </c>
      <c r="P31" s="12">
        <v>1.72</v>
      </c>
      <c r="Q31" s="12">
        <v>2.29</v>
      </c>
      <c r="R31" s="12">
        <v>2.39</v>
      </c>
      <c r="S31" s="12">
        <v>4.2699999999999996</v>
      </c>
      <c r="T31" s="12">
        <v>3.46</v>
      </c>
      <c r="U31" s="12">
        <v>3.44</v>
      </c>
      <c r="V31" s="12">
        <v>3.79</v>
      </c>
      <c r="W31" s="12">
        <v>7.23</v>
      </c>
      <c r="X31" s="12">
        <v>2.59</v>
      </c>
    </row>
    <row r="32" spans="1:30" ht="19" x14ac:dyDescent="0.25">
      <c r="A32" s="5" t="s">
        <v>25</v>
      </c>
      <c r="B32" s="12" t="s">
        <v>92</v>
      </c>
      <c r="C32" s="12">
        <v>0.05</v>
      </c>
      <c r="D32" s="12">
        <v>7.0000000000000007E-2</v>
      </c>
      <c r="E32" s="12">
        <v>0.05</v>
      </c>
      <c r="F32" s="12">
        <v>0.08</v>
      </c>
      <c r="G32" s="12">
        <v>0.15</v>
      </c>
      <c r="H32" s="12">
        <v>0.48</v>
      </c>
      <c r="I32" s="12">
        <v>0.68</v>
      </c>
      <c r="J32" s="12">
        <v>0.83</v>
      </c>
      <c r="K32" s="12">
        <v>0.85</v>
      </c>
      <c r="L32" s="12">
        <v>1.07</v>
      </c>
      <c r="M32" s="12">
        <v>1.38</v>
      </c>
      <c r="N32" s="12">
        <v>1.5</v>
      </c>
      <c r="O32" s="12">
        <v>0.64</v>
      </c>
      <c r="P32" s="12">
        <v>1.71</v>
      </c>
      <c r="Q32" s="12">
        <v>2.2799999999999998</v>
      </c>
      <c r="R32" s="12">
        <v>2.37</v>
      </c>
      <c r="S32" s="12">
        <v>4.2300000000000004</v>
      </c>
      <c r="T32" s="12">
        <v>3.43</v>
      </c>
      <c r="U32" s="12">
        <v>3.42</v>
      </c>
      <c r="V32" s="12">
        <v>3.77</v>
      </c>
      <c r="W32" s="12">
        <v>7.19</v>
      </c>
      <c r="X32" s="12">
        <v>2.58</v>
      </c>
    </row>
    <row r="33" spans="1:24" ht="19" x14ac:dyDescent="0.25">
      <c r="A33" s="5" t="s">
        <v>26</v>
      </c>
      <c r="B33" s="1">
        <v>148893360</v>
      </c>
      <c r="C33" s="1">
        <v>148893360</v>
      </c>
      <c r="D33" s="1">
        <v>271963010</v>
      </c>
      <c r="E33" s="1">
        <v>271645000</v>
      </c>
      <c r="F33" s="1">
        <v>264325000</v>
      </c>
      <c r="G33" s="1">
        <v>266090000</v>
      </c>
      <c r="H33" s="1">
        <v>282370000</v>
      </c>
      <c r="I33" s="1">
        <v>344925000</v>
      </c>
      <c r="J33" s="1">
        <v>355920000</v>
      </c>
      <c r="K33" s="1">
        <v>364925000</v>
      </c>
      <c r="L33" s="1">
        <v>368120000</v>
      </c>
      <c r="M33" s="1">
        <v>365725000</v>
      </c>
      <c r="N33" s="1">
        <v>363560000</v>
      </c>
      <c r="O33" s="1">
        <v>390000000</v>
      </c>
      <c r="P33" s="1">
        <v>570000000</v>
      </c>
      <c r="Q33" s="1">
        <v>555000000</v>
      </c>
      <c r="R33" s="1">
        <v>595000000</v>
      </c>
      <c r="S33" s="1">
        <v>589000000</v>
      </c>
      <c r="T33" s="1">
        <v>575000000</v>
      </c>
      <c r="U33" s="1">
        <v>561000000</v>
      </c>
      <c r="V33" s="1">
        <v>552000000</v>
      </c>
      <c r="W33" s="1">
        <v>563000000</v>
      </c>
      <c r="X33" s="1">
        <v>559000000</v>
      </c>
    </row>
    <row r="34" spans="1:24" ht="19" x14ac:dyDescent="0.25">
      <c r="A34" s="5" t="s">
        <v>27</v>
      </c>
      <c r="B34" s="1">
        <v>148893360</v>
      </c>
      <c r="C34" s="1">
        <v>149368945</v>
      </c>
      <c r="D34" s="1">
        <v>274250475</v>
      </c>
      <c r="E34" s="1">
        <v>273198750</v>
      </c>
      <c r="F34" s="1">
        <v>265310000</v>
      </c>
      <c r="G34" s="1">
        <v>266090000</v>
      </c>
      <c r="H34" s="1">
        <v>297995000</v>
      </c>
      <c r="I34" s="1">
        <v>354900000</v>
      </c>
      <c r="J34" s="1">
        <v>360820000</v>
      </c>
      <c r="K34" s="1">
        <v>370450000</v>
      </c>
      <c r="L34" s="1">
        <v>372380000</v>
      </c>
      <c r="M34" s="1">
        <v>369475000</v>
      </c>
      <c r="N34" s="1">
        <v>366830000</v>
      </c>
      <c r="O34" s="1">
        <v>395000000</v>
      </c>
      <c r="P34" s="1">
        <v>575000000</v>
      </c>
      <c r="Q34" s="1">
        <v>560000000</v>
      </c>
      <c r="R34" s="1">
        <v>599000000</v>
      </c>
      <c r="S34" s="1">
        <v>594000000</v>
      </c>
      <c r="T34" s="1">
        <v>579000000</v>
      </c>
      <c r="U34" s="1">
        <v>565000000</v>
      </c>
      <c r="V34" s="1">
        <v>555000000</v>
      </c>
      <c r="W34" s="1">
        <v>566000000</v>
      </c>
      <c r="X34" s="1">
        <v>561000000</v>
      </c>
    </row>
    <row r="35" spans="1:24" ht="20" customHeight="1" x14ac:dyDescent="0.25">
      <c r="A35" s="14" t="s">
        <v>103</v>
      </c>
      <c r="B35" s="1"/>
      <c r="C35" s="22">
        <f>(C34-B34)/B34</f>
        <v>3.1941316926423044E-3</v>
      </c>
      <c r="D35" s="22">
        <f t="shared" ref="D35:X35" si="5">(D34-C34)/C34</f>
        <v>0.83606086927908607</v>
      </c>
      <c r="E35" s="22">
        <f t="shared" si="5"/>
        <v>-3.8349067581377938E-3</v>
      </c>
      <c r="F35" s="22">
        <f t="shared" si="5"/>
        <v>-2.8875498149241167E-2</v>
      </c>
      <c r="G35" s="22">
        <f t="shared" si="5"/>
        <v>2.9399570313972333E-3</v>
      </c>
      <c r="H35" s="22">
        <f t="shared" si="5"/>
        <v>0.11990304032470217</v>
      </c>
      <c r="I35" s="22">
        <f t="shared" si="5"/>
        <v>0.19095957985872247</v>
      </c>
      <c r="J35" s="22">
        <f t="shared" si="5"/>
        <v>1.6680755142293602E-2</v>
      </c>
      <c r="K35" s="22">
        <f t="shared" si="5"/>
        <v>2.668920791530403E-2</v>
      </c>
      <c r="L35" s="22">
        <f t="shared" si="5"/>
        <v>5.2098798758266973E-3</v>
      </c>
      <c r="M35" s="22">
        <f t="shared" si="5"/>
        <v>-7.8011708469842636E-3</v>
      </c>
      <c r="N35" s="22">
        <f t="shared" si="5"/>
        <v>-7.1588064145070712E-3</v>
      </c>
      <c r="O35" s="22">
        <f t="shared" si="5"/>
        <v>7.6793064907450317E-2</v>
      </c>
      <c r="P35" s="22">
        <f t="shared" si="5"/>
        <v>0.45569620253164556</v>
      </c>
      <c r="Q35" s="22">
        <f t="shared" si="5"/>
        <v>-2.6086956521739129E-2</v>
      </c>
      <c r="R35" s="22">
        <f t="shared" si="5"/>
        <v>6.9642857142857145E-2</v>
      </c>
      <c r="S35" s="22">
        <f t="shared" si="5"/>
        <v>-8.3472454090150246E-3</v>
      </c>
      <c r="T35" s="22">
        <f t="shared" si="5"/>
        <v>-2.5252525252525252E-2</v>
      </c>
      <c r="U35" s="22">
        <f t="shared" si="5"/>
        <v>-2.4179620034542316E-2</v>
      </c>
      <c r="V35" s="22">
        <f t="shared" si="5"/>
        <v>-1.7699115044247787E-2</v>
      </c>
      <c r="W35" s="22">
        <f t="shared" si="5"/>
        <v>1.9819819819819819E-2</v>
      </c>
      <c r="X35" s="22">
        <f t="shared" si="5"/>
        <v>-8.8339222614840993E-3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33627000</v>
      </c>
      <c r="E38" s="1">
        <v>44913000</v>
      </c>
      <c r="F38" s="1">
        <v>61199000</v>
      </c>
      <c r="G38" s="1">
        <v>20002000</v>
      </c>
      <c r="H38" s="1">
        <v>204257000</v>
      </c>
      <c r="I38" s="1">
        <v>119597000</v>
      </c>
      <c r="J38" s="1">
        <v>283522000</v>
      </c>
      <c r="K38" s="1">
        <v>552465000</v>
      </c>
      <c r="L38" s="1">
        <v>621792000</v>
      </c>
      <c r="M38" s="1">
        <v>822949000</v>
      </c>
      <c r="N38" s="1">
        <v>1612195000</v>
      </c>
      <c r="O38" s="1">
        <v>961000000</v>
      </c>
      <c r="P38" s="1">
        <v>652000000</v>
      </c>
      <c r="Q38" s="1">
        <v>627000000</v>
      </c>
      <c r="R38" s="1">
        <v>407000000</v>
      </c>
      <c r="S38" s="1">
        <v>535000000</v>
      </c>
      <c r="T38" s="1">
        <v>724000000</v>
      </c>
      <c r="U38" s="1">
        <v>841000000</v>
      </c>
      <c r="V38" s="1">
        <v>583000000</v>
      </c>
      <c r="W38" s="1">
        <v>607000000</v>
      </c>
      <c r="X38" s="1">
        <v>1799000000</v>
      </c>
    </row>
    <row r="39" spans="1:24" ht="19" x14ac:dyDescent="0.25">
      <c r="A39" s="5" t="s">
        <v>31</v>
      </c>
      <c r="B39" s="1" t="s">
        <v>92</v>
      </c>
      <c r="C39" s="1" t="s">
        <v>92</v>
      </c>
      <c r="D39" s="1" t="s">
        <v>92</v>
      </c>
      <c r="E39" s="1" t="s">
        <v>92</v>
      </c>
      <c r="F39" s="1">
        <v>5700000</v>
      </c>
      <c r="G39" s="1">
        <v>111181000</v>
      </c>
      <c r="H39" s="1">
        <v>77354000</v>
      </c>
      <c r="I39" s="1">
        <v>140955000</v>
      </c>
      <c r="J39" s="1">
        <v>3419000</v>
      </c>
      <c r="K39" s="1">
        <v>2005000</v>
      </c>
      <c r="L39" s="1">
        <v>1999000</v>
      </c>
      <c r="M39" s="1" t="s">
        <v>92</v>
      </c>
      <c r="N39" s="1" t="s">
        <v>92</v>
      </c>
      <c r="O39" s="1">
        <v>74000000</v>
      </c>
      <c r="P39" s="1">
        <v>1200000000</v>
      </c>
      <c r="Q39" s="1">
        <v>29000000</v>
      </c>
      <c r="R39" s="1">
        <v>23000000</v>
      </c>
      <c r="S39" s="1">
        <v>16000000</v>
      </c>
      <c r="T39" s="1" t="s">
        <v>92</v>
      </c>
      <c r="U39" s="1" t="s">
        <v>92</v>
      </c>
      <c r="V39" s="1" t="s">
        <v>92</v>
      </c>
      <c r="W39" s="1" t="s">
        <v>92</v>
      </c>
      <c r="X39" s="1" t="s">
        <v>92</v>
      </c>
    </row>
    <row r="40" spans="1:24" ht="19" x14ac:dyDescent="0.25">
      <c r="A40" s="5" t="s">
        <v>32</v>
      </c>
      <c r="B40" s="1" t="s">
        <v>92</v>
      </c>
      <c r="C40" s="1" t="s">
        <v>92</v>
      </c>
      <c r="D40" s="1">
        <v>33627000</v>
      </c>
      <c r="E40" s="1">
        <v>44913000</v>
      </c>
      <c r="F40" s="1">
        <v>66899000</v>
      </c>
      <c r="G40" s="1">
        <v>131183000</v>
      </c>
      <c r="H40" s="1">
        <v>281611000</v>
      </c>
      <c r="I40" s="1">
        <v>260552000</v>
      </c>
      <c r="J40" s="1">
        <v>286941000</v>
      </c>
      <c r="K40" s="1">
        <v>554470000</v>
      </c>
      <c r="L40" s="1">
        <v>623791000</v>
      </c>
      <c r="M40" s="1">
        <v>822949000</v>
      </c>
      <c r="N40" s="1">
        <v>1612195000</v>
      </c>
      <c r="O40" s="1">
        <v>1035000000</v>
      </c>
      <c r="P40" s="1">
        <v>1852000000</v>
      </c>
      <c r="Q40" s="1">
        <v>656000000</v>
      </c>
      <c r="R40" s="1">
        <v>430000000</v>
      </c>
      <c r="S40" s="1">
        <v>551000000</v>
      </c>
      <c r="T40" s="1">
        <v>724000000</v>
      </c>
      <c r="U40" s="1">
        <v>841000000</v>
      </c>
      <c r="V40" s="1">
        <v>583000000</v>
      </c>
      <c r="W40" s="1">
        <v>607000000</v>
      </c>
      <c r="X40" s="1">
        <v>1799000000</v>
      </c>
    </row>
    <row r="41" spans="1:24" ht="19" x14ac:dyDescent="0.25">
      <c r="A41" s="5" t="s">
        <v>33</v>
      </c>
      <c r="B41" s="1" t="s">
        <v>92</v>
      </c>
      <c r="C41" s="1" t="s">
        <v>92</v>
      </c>
      <c r="D41" s="1" t="s">
        <v>92</v>
      </c>
      <c r="E41" s="1">
        <v>7940000</v>
      </c>
      <c r="F41" s="1">
        <v>9608000</v>
      </c>
      <c r="G41" s="1">
        <v>14773000</v>
      </c>
      <c r="H41" s="1">
        <v>32121000</v>
      </c>
      <c r="I41" s="1">
        <v>52018000</v>
      </c>
      <c r="J41" s="1">
        <v>81248000</v>
      </c>
      <c r="K41" s="1">
        <v>109068000</v>
      </c>
      <c r="L41" s="1">
        <v>114456000</v>
      </c>
      <c r="M41" s="1">
        <v>136331000</v>
      </c>
      <c r="N41" s="1">
        <v>127260000</v>
      </c>
      <c r="O41" s="1">
        <v>482000000</v>
      </c>
      <c r="P41" s="1">
        <v>471000000</v>
      </c>
      <c r="Q41" s="1">
        <v>700000000</v>
      </c>
      <c r="R41" s="1">
        <v>777000000</v>
      </c>
      <c r="S41" s="1">
        <v>903000000</v>
      </c>
      <c r="T41" s="1">
        <v>953000000</v>
      </c>
      <c r="U41" s="1">
        <v>988000000</v>
      </c>
      <c r="V41" s="1">
        <v>1230000000</v>
      </c>
      <c r="W41" s="1">
        <v>1208000000</v>
      </c>
      <c r="X41" s="1">
        <v>6551000000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27214000</v>
      </c>
      <c r="E43" s="1">
        <v>53040000</v>
      </c>
      <c r="F43" s="1">
        <v>23535000</v>
      </c>
      <c r="G43" s="1">
        <v>18059000</v>
      </c>
      <c r="H43" s="1">
        <v>27185000</v>
      </c>
      <c r="I43" s="1">
        <v>829524000</v>
      </c>
      <c r="J43" s="1">
        <v>12184399000</v>
      </c>
      <c r="K43" s="1">
        <v>18796313000</v>
      </c>
      <c r="L43" s="1">
        <v>22837531000</v>
      </c>
      <c r="M43" s="1">
        <v>31646111000</v>
      </c>
      <c r="N43" s="1">
        <v>32010632000</v>
      </c>
      <c r="O43" s="1">
        <v>42742000000</v>
      </c>
      <c r="P43" s="1">
        <v>47922000000</v>
      </c>
      <c r="Q43" s="1">
        <v>51957000000</v>
      </c>
      <c r="R43" s="1">
        <v>55926000000</v>
      </c>
      <c r="S43" s="1">
        <v>52108000000</v>
      </c>
      <c r="T43" s="1">
        <v>65015000000</v>
      </c>
      <c r="U43" s="1">
        <v>66150000000</v>
      </c>
      <c r="V43" s="1">
        <v>85406000000</v>
      </c>
      <c r="W43" s="1">
        <v>152485000000</v>
      </c>
      <c r="X43" s="1">
        <v>148597000000</v>
      </c>
    </row>
    <row r="44" spans="1:24" ht="19" x14ac:dyDescent="0.25">
      <c r="A44" s="6" t="s">
        <v>36</v>
      </c>
      <c r="B44" s="10" t="s">
        <v>92</v>
      </c>
      <c r="C44" s="10" t="s">
        <v>92</v>
      </c>
      <c r="D44" s="10">
        <v>60841000</v>
      </c>
      <c r="E44" s="10">
        <v>105893000</v>
      </c>
      <c r="F44" s="10">
        <v>100042000</v>
      </c>
      <c r="G44" s="10">
        <v>164015000</v>
      </c>
      <c r="H44" s="10">
        <v>340917000</v>
      </c>
      <c r="I44" s="10">
        <v>1142094000</v>
      </c>
      <c r="J44" s="10">
        <v>12552588000</v>
      </c>
      <c r="K44" s="10">
        <v>19459851000</v>
      </c>
      <c r="L44" s="10">
        <v>23575778000</v>
      </c>
      <c r="M44" s="10">
        <v>32605391000</v>
      </c>
      <c r="N44" s="10">
        <v>33750087000</v>
      </c>
      <c r="O44" s="10">
        <v>44259000000</v>
      </c>
      <c r="P44" s="10">
        <v>50245000000</v>
      </c>
      <c r="Q44" s="10">
        <v>53313000000</v>
      </c>
      <c r="R44" s="10">
        <v>57133000000</v>
      </c>
      <c r="S44" s="10">
        <v>53562000000</v>
      </c>
      <c r="T44" s="10">
        <v>66692000000</v>
      </c>
      <c r="U44" s="10">
        <v>67979000000</v>
      </c>
      <c r="V44" s="10">
        <v>87219000000</v>
      </c>
      <c r="W44" s="10">
        <v>154300000000</v>
      </c>
      <c r="X44" s="10">
        <v>156947000000</v>
      </c>
    </row>
    <row r="45" spans="1:24" ht="19" x14ac:dyDescent="0.25">
      <c r="A45" s="5" t="s">
        <v>37</v>
      </c>
      <c r="B45" s="1" t="s">
        <v>92</v>
      </c>
      <c r="C45" s="1" t="s">
        <v>92</v>
      </c>
      <c r="D45" s="1">
        <v>32843000</v>
      </c>
      <c r="E45" s="1">
        <v>25625000</v>
      </c>
      <c r="F45" s="1">
        <v>19364000</v>
      </c>
      <c r="G45" s="1">
        <v>20348000</v>
      </c>
      <c r="H45" s="1">
        <v>26280000</v>
      </c>
      <c r="I45" s="1">
        <v>63524000</v>
      </c>
      <c r="J45" s="1">
        <v>88952000</v>
      </c>
      <c r="K45" s="1">
        <v>91735000</v>
      </c>
      <c r="L45" s="1">
        <v>94503000</v>
      </c>
      <c r="M45" s="1">
        <v>130962000</v>
      </c>
      <c r="N45" s="1">
        <v>143392000</v>
      </c>
      <c r="O45" s="1">
        <v>891000000</v>
      </c>
      <c r="P45" s="1">
        <v>874000000</v>
      </c>
      <c r="Q45" s="1">
        <v>1037000000</v>
      </c>
      <c r="R45" s="1">
        <v>1129000000</v>
      </c>
      <c r="S45" s="1">
        <v>1246000000</v>
      </c>
      <c r="T45" s="1">
        <v>1241000000</v>
      </c>
      <c r="U45" s="1">
        <v>1536000000</v>
      </c>
      <c r="V45" s="1">
        <v>1713000000</v>
      </c>
      <c r="W45" s="1">
        <v>1699000000</v>
      </c>
      <c r="X45" s="1">
        <v>1767000000</v>
      </c>
    </row>
    <row r="46" spans="1:24" ht="19" x14ac:dyDescent="0.25">
      <c r="A46" s="5" t="s">
        <v>38</v>
      </c>
      <c r="B46" s="1" t="s">
        <v>92</v>
      </c>
      <c r="C46" s="1" t="s">
        <v>92</v>
      </c>
      <c r="D46" s="1" t="s">
        <v>92</v>
      </c>
      <c r="E46" s="1">
        <v>76799000</v>
      </c>
      <c r="F46" s="1" t="s">
        <v>92</v>
      </c>
      <c r="G46" s="1" t="s">
        <v>92</v>
      </c>
      <c r="H46" s="1">
        <v>79575000</v>
      </c>
      <c r="I46" s="1">
        <v>1009687000</v>
      </c>
      <c r="J46" s="1">
        <v>1434816000</v>
      </c>
      <c r="K46" s="1">
        <v>1465831000</v>
      </c>
      <c r="L46" s="1">
        <v>1916055000</v>
      </c>
      <c r="M46" s="1">
        <v>1902984000</v>
      </c>
      <c r="N46" s="1">
        <v>1937977000</v>
      </c>
      <c r="O46" s="1">
        <v>9501000000</v>
      </c>
      <c r="P46" s="1">
        <v>8535000000</v>
      </c>
      <c r="Q46" s="1">
        <v>12079000000</v>
      </c>
      <c r="R46" s="1">
        <v>12291000000</v>
      </c>
      <c r="S46" s="1">
        <v>12216000000</v>
      </c>
      <c r="T46" s="1">
        <v>13085000000</v>
      </c>
      <c r="U46" s="1">
        <v>13342000000</v>
      </c>
      <c r="V46" s="1">
        <v>21291000000</v>
      </c>
      <c r="W46" s="1">
        <v>21123000000</v>
      </c>
      <c r="X46" s="1">
        <v>21111000000</v>
      </c>
    </row>
    <row r="47" spans="1:24" ht="19" x14ac:dyDescent="0.25">
      <c r="A47" s="5" t="s">
        <v>39</v>
      </c>
      <c r="B47" s="1" t="s">
        <v>92</v>
      </c>
      <c r="C47" s="1" t="s">
        <v>92</v>
      </c>
      <c r="D47" s="1" t="s">
        <v>92</v>
      </c>
      <c r="E47" s="1">
        <v>4649000</v>
      </c>
      <c r="F47" s="1">
        <v>86075000</v>
      </c>
      <c r="G47" s="1">
        <v>76054000</v>
      </c>
      <c r="H47" s="1">
        <v>1551000</v>
      </c>
      <c r="I47" s="1">
        <v>537722000</v>
      </c>
      <c r="J47" s="1">
        <v>728855000</v>
      </c>
      <c r="K47" s="1">
        <v>702460000</v>
      </c>
      <c r="L47" s="1">
        <v>890818000</v>
      </c>
      <c r="M47" s="1">
        <v>854374000</v>
      </c>
      <c r="N47" s="1">
        <v>798960000</v>
      </c>
      <c r="O47" s="1">
        <v>9404000000</v>
      </c>
      <c r="P47" s="1">
        <v>7780000000</v>
      </c>
      <c r="Q47" s="1">
        <v>10758000000</v>
      </c>
      <c r="R47" s="1">
        <v>10420000000</v>
      </c>
      <c r="S47" s="1">
        <v>10269000000</v>
      </c>
      <c r="T47" s="1">
        <v>10462000000</v>
      </c>
      <c r="U47" s="1">
        <v>10258000000</v>
      </c>
      <c r="V47" s="1">
        <v>14408000000</v>
      </c>
      <c r="W47" s="1">
        <v>13736000000</v>
      </c>
      <c r="X47" s="1">
        <v>13090000000</v>
      </c>
    </row>
    <row r="48" spans="1:24" ht="19" x14ac:dyDescent="0.25">
      <c r="A48" s="5" t="s">
        <v>40</v>
      </c>
      <c r="B48" s="1" t="s">
        <v>92</v>
      </c>
      <c r="C48" s="1" t="s">
        <v>92</v>
      </c>
      <c r="D48" s="1" t="s">
        <v>92</v>
      </c>
      <c r="E48" s="1">
        <v>81448000</v>
      </c>
      <c r="F48" s="1">
        <v>86075000</v>
      </c>
      <c r="G48" s="1">
        <v>76054000</v>
      </c>
      <c r="H48" s="1">
        <v>81126000</v>
      </c>
      <c r="I48" s="1">
        <v>1547409000</v>
      </c>
      <c r="J48" s="1">
        <v>2163671000</v>
      </c>
      <c r="K48" s="1">
        <v>2168291000</v>
      </c>
      <c r="L48" s="1">
        <v>2806873000</v>
      </c>
      <c r="M48" s="1">
        <v>2757358000</v>
      </c>
      <c r="N48" s="1">
        <v>2736937000</v>
      </c>
      <c r="O48" s="1">
        <v>18905000000</v>
      </c>
      <c r="P48" s="1">
        <v>16315000000</v>
      </c>
      <c r="Q48" s="1">
        <v>22837000000</v>
      </c>
      <c r="R48" s="1">
        <v>22711000000</v>
      </c>
      <c r="S48" s="1">
        <v>22485000000</v>
      </c>
      <c r="T48" s="1">
        <v>23547000000</v>
      </c>
      <c r="U48" s="1">
        <v>23600000000</v>
      </c>
      <c r="V48" s="1">
        <v>35699000000</v>
      </c>
      <c r="W48" s="1">
        <v>34859000000</v>
      </c>
      <c r="X48" s="1">
        <v>34201000000</v>
      </c>
    </row>
    <row r="49" spans="1:24" ht="19" x14ac:dyDescent="0.25">
      <c r="A49" s="5" t="s">
        <v>41</v>
      </c>
      <c r="B49" s="1" t="s">
        <v>92</v>
      </c>
      <c r="C49" s="1" t="s">
        <v>92</v>
      </c>
      <c r="D49" s="1" t="s">
        <v>92</v>
      </c>
      <c r="E49" s="1" t="s">
        <v>92</v>
      </c>
      <c r="F49" s="1" t="s">
        <v>92</v>
      </c>
      <c r="G49" s="1" t="s">
        <v>92</v>
      </c>
      <c r="H49" s="1" t="s">
        <v>92</v>
      </c>
      <c r="I49" s="1" t="s">
        <v>92</v>
      </c>
      <c r="J49" s="1" t="s">
        <v>92</v>
      </c>
      <c r="K49" s="1">
        <v>154816000</v>
      </c>
      <c r="L49" s="1">
        <v>144174000</v>
      </c>
      <c r="M49" s="1">
        <v>451136000</v>
      </c>
      <c r="N49" s="1">
        <v>391345000</v>
      </c>
      <c r="O49" s="1">
        <v>324000000</v>
      </c>
      <c r="P49" s="1">
        <v>379000000</v>
      </c>
      <c r="Q49" s="1">
        <v>299000000</v>
      </c>
      <c r="R49" s="1">
        <v>432000000</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v>127000</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76369000</v>
      </c>
      <c r="E51" s="1">
        <v>1913000</v>
      </c>
      <c r="F51" s="1">
        <v>2037000</v>
      </c>
      <c r="G51" s="1">
        <v>5353000</v>
      </c>
      <c r="H51" s="1">
        <v>44761000</v>
      </c>
      <c r="I51" s="1">
        <v>43318000</v>
      </c>
      <c r="J51" s="1">
        <v>154370000</v>
      </c>
      <c r="K51" s="1">
        <v>10182000</v>
      </c>
      <c r="L51" s="1">
        <v>20931000</v>
      </c>
      <c r="M51" s="1">
        <v>203017000</v>
      </c>
      <c r="N51" s="1">
        <v>193081000</v>
      </c>
      <c r="O51" s="1">
        <v>439000000</v>
      </c>
      <c r="P51" s="1">
        <v>466000000</v>
      </c>
      <c r="Q51" s="1">
        <v>501000000</v>
      </c>
      <c r="R51" s="1">
        <v>598000000</v>
      </c>
      <c r="S51" s="1">
        <v>971000000</v>
      </c>
      <c r="T51" s="1">
        <v>1311000000</v>
      </c>
      <c r="U51" s="1">
        <v>1378000000</v>
      </c>
      <c r="V51" s="1">
        <v>1569000000</v>
      </c>
      <c r="W51" s="1">
        <v>2644000000</v>
      </c>
      <c r="X51" s="1">
        <v>1423000000</v>
      </c>
    </row>
    <row r="52" spans="1:24" ht="19" x14ac:dyDescent="0.25">
      <c r="A52" s="5" t="s">
        <v>44</v>
      </c>
      <c r="B52" s="1" t="s">
        <v>92</v>
      </c>
      <c r="C52" s="1" t="s">
        <v>92</v>
      </c>
      <c r="D52" s="1">
        <v>109212000</v>
      </c>
      <c r="E52" s="1">
        <v>108986000</v>
      </c>
      <c r="F52" s="1">
        <v>107476000</v>
      </c>
      <c r="G52" s="1">
        <v>101755000</v>
      </c>
      <c r="H52" s="1">
        <v>152294000</v>
      </c>
      <c r="I52" s="1">
        <v>1654251000</v>
      </c>
      <c r="J52" s="1">
        <v>2406993000</v>
      </c>
      <c r="K52" s="1">
        <v>2425024000</v>
      </c>
      <c r="L52" s="1">
        <v>3066481000</v>
      </c>
      <c r="M52" s="1">
        <v>3542473000</v>
      </c>
      <c r="N52" s="1">
        <v>3464755000</v>
      </c>
      <c r="O52" s="1">
        <v>20559000000</v>
      </c>
      <c r="P52" s="1">
        <v>18034000000</v>
      </c>
      <c r="Q52" s="1">
        <v>24674000000</v>
      </c>
      <c r="R52" s="1">
        <v>24870000000</v>
      </c>
      <c r="S52" s="1">
        <v>24702000000</v>
      </c>
      <c r="T52" s="1">
        <v>26099000000</v>
      </c>
      <c r="U52" s="1">
        <v>26514000000</v>
      </c>
      <c r="V52" s="1">
        <v>38981000000</v>
      </c>
      <c r="W52" s="1">
        <v>39202000000</v>
      </c>
      <c r="X52" s="1">
        <v>37391000000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170053000</v>
      </c>
      <c r="E54" s="11">
        <v>214879000</v>
      </c>
      <c r="F54" s="11">
        <v>207518000</v>
      </c>
      <c r="G54" s="11">
        <v>265770000</v>
      </c>
      <c r="H54" s="11">
        <v>493211000</v>
      </c>
      <c r="I54" s="11">
        <v>2796345000</v>
      </c>
      <c r="J54" s="11">
        <v>14959581000</v>
      </c>
      <c r="K54" s="11">
        <v>21884875000</v>
      </c>
      <c r="L54" s="11">
        <v>26642259000</v>
      </c>
      <c r="M54" s="11">
        <v>36147864000</v>
      </c>
      <c r="N54" s="11">
        <v>37214842000</v>
      </c>
      <c r="O54" s="11">
        <v>64818000000</v>
      </c>
      <c r="P54" s="11">
        <v>68279000000</v>
      </c>
      <c r="Q54" s="11">
        <v>77987000000</v>
      </c>
      <c r="R54" s="11">
        <v>82003000000</v>
      </c>
      <c r="S54" s="11">
        <v>78264000000</v>
      </c>
      <c r="T54" s="11">
        <v>92791000000</v>
      </c>
      <c r="U54" s="11">
        <v>94493000000</v>
      </c>
      <c r="V54" s="11">
        <v>126200000000</v>
      </c>
      <c r="W54" s="11">
        <v>193502000000</v>
      </c>
      <c r="X54" s="11">
        <v>194338000000</v>
      </c>
    </row>
    <row r="55" spans="1:24" ht="20" thickTop="1" x14ac:dyDescent="0.25">
      <c r="A55" s="5" t="s">
        <v>47</v>
      </c>
      <c r="B55" s="1" t="s">
        <v>92</v>
      </c>
      <c r="C55" s="1" t="s">
        <v>92</v>
      </c>
      <c r="D55" s="1" t="s">
        <v>92</v>
      </c>
      <c r="E55" s="1">
        <v>551000</v>
      </c>
      <c r="F55" s="1">
        <v>829000</v>
      </c>
      <c r="G55" s="1">
        <v>1697000</v>
      </c>
      <c r="H55" s="1">
        <v>1406000</v>
      </c>
      <c r="I55" s="1">
        <v>27811000</v>
      </c>
      <c r="J55" s="1">
        <v>49663000</v>
      </c>
      <c r="K55" s="1">
        <v>57288000</v>
      </c>
      <c r="L55" s="1">
        <v>65162000</v>
      </c>
      <c r="M55" s="1">
        <v>65964000</v>
      </c>
      <c r="N55" s="1">
        <v>70206000</v>
      </c>
      <c r="O55" s="1">
        <v>343000000</v>
      </c>
      <c r="P55" s="1">
        <v>474000000</v>
      </c>
      <c r="Q55" s="1">
        <v>514000000</v>
      </c>
      <c r="R55" s="1">
        <v>519000000</v>
      </c>
      <c r="S55" s="1">
        <v>590000000</v>
      </c>
      <c r="T55" s="1">
        <v>626000000</v>
      </c>
      <c r="U55" s="1">
        <v>643000000</v>
      </c>
      <c r="V55" s="1">
        <v>639000000</v>
      </c>
      <c r="W55" s="1">
        <v>703000000</v>
      </c>
      <c r="X55" s="1" t="s">
        <v>92</v>
      </c>
    </row>
    <row r="56" spans="1:24" ht="19" x14ac:dyDescent="0.25">
      <c r="A56" s="5" t="s">
        <v>48</v>
      </c>
      <c r="B56" s="1" t="s">
        <v>92</v>
      </c>
      <c r="C56" s="1" t="s">
        <v>92</v>
      </c>
      <c r="D56" s="1" t="s">
        <v>92</v>
      </c>
      <c r="E56" s="1">
        <v>1648000</v>
      </c>
      <c r="F56" s="1">
        <v>12482000</v>
      </c>
      <c r="G56" s="1" t="s">
        <v>92</v>
      </c>
      <c r="H56" s="1" t="s">
        <v>92</v>
      </c>
      <c r="I56" s="1">
        <v>37500000</v>
      </c>
      <c r="J56" s="1">
        <v>46875000</v>
      </c>
      <c r="K56" s="1">
        <v>114223000</v>
      </c>
      <c r="L56" s="1">
        <v>252750000</v>
      </c>
      <c r="M56" s="1">
        <v>50000000</v>
      </c>
      <c r="N56" s="1">
        <v>163000000</v>
      </c>
      <c r="O56" s="1">
        <v>1135000000</v>
      </c>
      <c r="P56" s="1">
        <v>2042000000</v>
      </c>
      <c r="Q56" s="1">
        <v>2591000000</v>
      </c>
      <c r="R56" s="1">
        <v>2493000000</v>
      </c>
      <c r="S56" s="1">
        <v>1833000000</v>
      </c>
      <c r="T56" s="1">
        <v>951000000</v>
      </c>
      <c r="U56" s="1">
        <v>2569000000</v>
      </c>
      <c r="V56" s="1">
        <v>2411000000</v>
      </c>
      <c r="W56" s="1">
        <v>1521000000</v>
      </c>
      <c r="X56" s="1">
        <v>4000000</v>
      </c>
    </row>
    <row r="57" spans="1:24" ht="19" x14ac:dyDescent="0.25">
      <c r="A57" s="5" t="s">
        <v>49</v>
      </c>
      <c r="B57" s="1" t="s">
        <v>92</v>
      </c>
      <c r="C57" s="1" t="s">
        <v>92</v>
      </c>
      <c r="D57" s="1" t="s">
        <v>92</v>
      </c>
      <c r="E57" s="1">
        <v>5709000</v>
      </c>
      <c r="F57" s="1" t="s">
        <v>92</v>
      </c>
      <c r="G57" s="1" t="s">
        <v>92</v>
      </c>
      <c r="H57" s="1" t="s">
        <v>92</v>
      </c>
      <c r="I57" s="1" t="s">
        <v>92</v>
      </c>
      <c r="J57" s="1" t="s">
        <v>92</v>
      </c>
      <c r="K57" s="1">
        <v>23327000</v>
      </c>
      <c r="L57" s="1">
        <v>6307000</v>
      </c>
      <c r="M57" s="1">
        <v>22614000</v>
      </c>
      <c r="N57" s="1">
        <v>29284000</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t="s">
        <v>92</v>
      </c>
      <c r="E58" s="1" t="s">
        <v>92</v>
      </c>
      <c r="F58" s="1">
        <v>1553000</v>
      </c>
      <c r="G58" s="1">
        <v>1197000</v>
      </c>
      <c r="H58" s="1">
        <v>2637000</v>
      </c>
      <c r="I58" s="1" t="s">
        <v>92</v>
      </c>
      <c r="J58" s="1" t="s">
        <v>92</v>
      </c>
      <c r="K58" s="1" t="s">
        <v>92</v>
      </c>
      <c r="L58" s="1" t="s">
        <v>92</v>
      </c>
      <c r="M58" s="1">
        <v>31555831000</v>
      </c>
      <c r="N58" s="1">
        <v>31882493000</v>
      </c>
      <c r="O58" s="1">
        <v>42216000000</v>
      </c>
      <c r="P58" s="1">
        <v>69000000</v>
      </c>
      <c r="Q58" s="1">
        <v>98000000</v>
      </c>
      <c r="R58" s="1">
        <v>114000000</v>
      </c>
      <c r="S58" s="1">
        <v>121000000</v>
      </c>
      <c r="T58" s="1">
        <v>135000000</v>
      </c>
      <c r="U58" s="1">
        <v>129000000</v>
      </c>
      <c r="V58" s="1">
        <v>158000000</v>
      </c>
      <c r="W58" s="1">
        <v>194000000</v>
      </c>
      <c r="X58" s="1">
        <v>170000000</v>
      </c>
    </row>
    <row r="59" spans="1:24" ht="19" x14ac:dyDescent="0.25">
      <c r="A59" s="5" t="s">
        <v>51</v>
      </c>
      <c r="B59" s="1" t="s">
        <v>92</v>
      </c>
      <c r="C59" s="1" t="s">
        <v>92</v>
      </c>
      <c r="D59" s="1">
        <v>17603000</v>
      </c>
      <c r="E59" s="1">
        <v>10009000</v>
      </c>
      <c r="F59" s="1">
        <v>19576000</v>
      </c>
      <c r="G59" s="1">
        <v>23500000</v>
      </c>
      <c r="H59" s="1">
        <v>33856000</v>
      </c>
      <c r="I59" s="1">
        <v>845650000</v>
      </c>
      <c r="J59" s="1">
        <v>12215104000</v>
      </c>
      <c r="K59" s="1">
        <v>18772994000</v>
      </c>
      <c r="L59" s="1">
        <v>22803165000</v>
      </c>
      <c r="M59" s="1">
        <v>105905000</v>
      </c>
      <c r="N59" s="1">
        <v>100714000</v>
      </c>
      <c r="O59" s="1">
        <v>648000000</v>
      </c>
      <c r="P59" s="1">
        <v>47954000000</v>
      </c>
      <c r="Q59" s="1">
        <v>51540000000</v>
      </c>
      <c r="R59" s="1">
        <v>55491000000</v>
      </c>
      <c r="S59" s="1">
        <v>51627000000</v>
      </c>
      <c r="T59" s="1">
        <v>64396000000</v>
      </c>
      <c r="U59" s="1">
        <v>65475000000</v>
      </c>
      <c r="V59" s="1">
        <v>84791000000</v>
      </c>
      <c r="W59" s="1">
        <v>150993000000</v>
      </c>
      <c r="X59" s="1">
        <v>148997000000</v>
      </c>
    </row>
    <row r="60" spans="1:24" ht="19" x14ac:dyDescent="0.25">
      <c r="A60" s="6" t="s">
        <v>52</v>
      </c>
      <c r="B60" s="10" t="s">
        <v>92</v>
      </c>
      <c r="C60" s="10" t="s">
        <v>92</v>
      </c>
      <c r="D60" s="10">
        <v>17603000</v>
      </c>
      <c r="E60" s="10">
        <v>17917000</v>
      </c>
      <c r="F60" s="10">
        <v>34440000</v>
      </c>
      <c r="G60" s="10">
        <v>26394000</v>
      </c>
      <c r="H60" s="10">
        <v>37899000</v>
      </c>
      <c r="I60" s="10">
        <v>910961000</v>
      </c>
      <c r="J60" s="10">
        <v>12311642000</v>
      </c>
      <c r="K60" s="10">
        <v>18967832000</v>
      </c>
      <c r="L60" s="10">
        <v>23127384000</v>
      </c>
      <c r="M60" s="10">
        <v>31800314000</v>
      </c>
      <c r="N60" s="10">
        <v>32245697000</v>
      </c>
      <c r="O60" s="10">
        <v>44342000000</v>
      </c>
      <c r="P60" s="10">
        <v>50539000000</v>
      </c>
      <c r="Q60" s="10">
        <v>54743000000</v>
      </c>
      <c r="R60" s="10">
        <v>58617000000</v>
      </c>
      <c r="S60" s="10">
        <v>54171000000</v>
      </c>
      <c r="T60" s="10">
        <v>66108000000</v>
      </c>
      <c r="U60" s="10">
        <v>68816000000</v>
      </c>
      <c r="V60" s="10">
        <v>87999000000</v>
      </c>
      <c r="W60" s="10">
        <v>153411000000</v>
      </c>
      <c r="X60" s="10">
        <v>149171000000</v>
      </c>
    </row>
    <row r="61" spans="1:24" ht="19" x14ac:dyDescent="0.25">
      <c r="A61" s="5" t="s">
        <v>53</v>
      </c>
      <c r="B61" s="1" t="s">
        <v>92</v>
      </c>
      <c r="C61" s="1" t="s">
        <v>92</v>
      </c>
      <c r="D61" s="1" t="s">
        <v>92</v>
      </c>
      <c r="E61" s="1" t="s">
        <v>92</v>
      </c>
      <c r="F61" s="1">
        <v>13000000</v>
      </c>
      <c r="G61" s="1" t="s">
        <v>92</v>
      </c>
      <c r="H61" s="1" t="s">
        <v>92</v>
      </c>
      <c r="I61" s="1">
        <v>184375000</v>
      </c>
      <c r="J61" s="1">
        <v>332500000</v>
      </c>
      <c r="K61" s="1">
        <v>281941000</v>
      </c>
      <c r="L61" s="1">
        <v>325750000</v>
      </c>
      <c r="M61" s="1">
        <v>837500000</v>
      </c>
      <c r="N61" s="1">
        <v>969500000</v>
      </c>
      <c r="O61" s="1">
        <v>3923000000</v>
      </c>
      <c r="P61" s="1">
        <v>2247000000</v>
      </c>
      <c r="Q61" s="1">
        <v>4717000000</v>
      </c>
      <c r="R61" s="1">
        <v>3871000000</v>
      </c>
      <c r="S61" s="1">
        <v>4267000000</v>
      </c>
      <c r="T61" s="1">
        <v>6490000000</v>
      </c>
      <c r="U61" s="1">
        <v>5250000000</v>
      </c>
      <c r="V61" s="1">
        <v>14446000000</v>
      </c>
      <c r="W61" s="1">
        <v>12649000000</v>
      </c>
      <c r="X61" s="1">
        <v>18372000000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v>9191000</v>
      </c>
      <c r="F63" s="1">
        <v>9093000</v>
      </c>
      <c r="G63" s="1">
        <v>5450000</v>
      </c>
      <c r="H63" s="1" t="s">
        <v>92</v>
      </c>
      <c r="I63" s="1">
        <v>108739000</v>
      </c>
      <c r="J63" s="1">
        <v>194301000</v>
      </c>
      <c r="K63" s="1">
        <v>181102000</v>
      </c>
      <c r="L63" s="1">
        <v>268249000</v>
      </c>
      <c r="M63" s="1">
        <v>235889000</v>
      </c>
      <c r="N63" s="1">
        <v>216141000</v>
      </c>
      <c r="O63" s="1">
        <v>2771000000</v>
      </c>
      <c r="P63" s="1">
        <v>1938000000</v>
      </c>
      <c r="Q63" s="1">
        <v>2837000000</v>
      </c>
      <c r="R63" s="1">
        <v>2958000000</v>
      </c>
      <c r="S63" s="1">
        <v>2283000000</v>
      </c>
      <c r="T63" s="1">
        <v>2337000000</v>
      </c>
      <c r="U63" s="1">
        <v>2314000000</v>
      </c>
      <c r="V63" s="1">
        <v>3563000000</v>
      </c>
      <c r="W63" s="1">
        <v>4100000000</v>
      </c>
      <c r="X63" s="1">
        <v>3493000000</v>
      </c>
    </row>
    <row r="64" spans="1:24" ht="19" x14ac:dyDescent="0.25">
      <c r="A64" s="5" t="s">
        <v>55</v>
      </c>
      <c r="B64" s="1" t="s">
        <v>92</v>
      </c>
      <c r="C64" s="1" t="s">
        <v>92</v>
      </c>
      <c r="D64" s="1">
        <v>102429000</v>
      </c>
      <c r="E64" s="1">
        <v>86577000</v>
      </c>
      <c r="F64" s="1">
        <v>18836000</v>
      </c>
      <c r="G64" s="1">
        <v>1303000</v>
      </c>
      <c r="H64" s="1">
        <v>844000</v>
      </c>
      <c r="I64" s="1">
        <v>115414000</v>
      </c>
      <c r="J64" s="1">
        <v>108958000</v>
      </c>
      <c r="K64" s="1">
        <v>20353000</v>
      </c>
      <c r="L64" s="1">
        <v>104111000</v>
      </c>
      <c r="M64" s="1">
        <v>111820000</v>
      </c>
      <c r="N64" s="1">
        <v>106946000</v>
      </c>
      <c r="O64" s="1">
        <v>1167000000</v>
      </c>
      <c r="P64" s="1">
        <v>1163000000</v>
      </c>
      <c r="Q64" s="1">
        <v>850000000</v>
      </c>
      <c r="R64" s="1">
        <v>803000000</v>
      </c>
      <c r="S64" s="1">
        <v>591000000</v>
      </c>
      <c r="T64" s="1">
        <v>625000000</v>
      </c>
      <c r="U64" s="1">
        <v>827000000</v>
      </c>
      <c r="V64" s="1">
        <v>658000000</v>
      </c>
      <c r="W64" s="1">
        <v>594000000</v>
      </c>
      <c r="X64" s="1">
        <v>541000000</v>
      </c>
    </row>
    <row r="65" spans="1:24" ht="19" x14ac:dyDescent="0.25">
      <c r="A65" s="5" t="s">
        <v>56</v>
      </c>
      <c r="B65" s="1" t="s">
        <v>92</v>
      </c>
      <c r="C65" s="1" t="s">
        <v>92</v>
      </c>
      <c r="D65" s="1">
        <v>102429000</v>
      </c>
      <c r="E65" s="1">
        <v>95768000</v>
      </c>
      <c r="F65" s="1">
        <v>40929000</v>
      </c>
      <c r="G65" s="1">
        <v>6753000</v>
      </c>
      <c r="H65" s="1">
        <v>844000</v>
      </c>
      <c r="I65" s="1">
        <v>408528000</v>
      </c>
      <c r="J65" s="1">
        <v>635759000</v>
      </c>
      <c r="K65" s="1">
        <v>483396000</v>
      </c>
      <c r="L65" s="1">
        <v>698110000</v>
      </c>
      <c r="M65" s="1">
        <v>1185209000</v>
      </c>
      <c r="N65" s="1">
        <v>1292587000</v>
      </c>
      <c r="O65" s="1">
        <v>7861000000</v>
      </c>
      <c r="P65" s="1">
        <v>5348000000</v>
      </c>
      <c r="Q65" s="1">
        <v>8404000000</v>
      </c>
      <c r="R65" s="1">
        <v>7632000000</v>
      </c>
      <c r="S65" s="1">
        <v>7141000000</v>
      </c>
      <c r="T65" s="1">
        <v>9452000000</v>
      </c>
      <c r="U65" s="1">
        <v>8391000000</v>
      </c>
      <c r="V65" s="1">
        <v>18667000000</v>
      </c>
      <c r="W65" s="1">
        <v>17343000000</v>
      </c>
      <c r="X65" s="1">
        <v>22406000000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120032000</v>
      </c>
      <c r="E67" s="10">
        <v>113685000</v>
      </c>
      <c r="F67" s="10">
        <v>75369000</v>
      </c>
      <c r="G67" s="10">
        <v>33147000</v>
      </c>
      <c r="H67" s="10">
        <v>38743000</v>
      </c>
      <c r="I67" s="10">
        <v>1319489000</v>
      </c>
      <c r="J67" s="10">
        <v>12947401000</v>
      </c>
      <c r="K67" s="10">
        <v>19451228000</v>
      </c>
      <c r="L67" s="10">
        <v>23825494000</v>
      </c>
      <c r="M67" s="10">
        <v>32985523000</v>
      </c>
      <c r="N67" s="10">
        <v>33538284000</v>
      </c>
      <c r="O67" s="10">
        <v>52203000000</v>
      </c>
      <c r="P67" s="10">
        <v>55887000000</v>
      </c>
      <c r="Q67" s="10">
        <v>63147000000</v>
      </c>
      <c r="R67" s="10">
        <v>66249000000</v>
      </c>
      <c r="S67" s="10">
        <v>61312000000</v>
      </c>
      <c r="T67" s="10">
        <v>75560000000</v>
      </c>
      <c r="U67" s="10">
        <v>77207000000</v>
      </c>
      <c r="V67" s="10">
        <v>106666000000</v>
      </c>
      <c r="W67" s="10">
        <v>170754000000</v>
      </c>
      <c r="X67" s="10">
        <v>171577000000</v>
      </c>
    </row>
    <row r="68" spans="1:24" ht="19" x14ac:dyDescent="0.25">
      <c r="A68" s="5" t="s">
        <v>59</v>
      </c>
      <c r="B68" s="1" t="s">
        <v>92</v>
      </c>
      <c r="C68" s="1" t="s">
        <v>92</v>
      </c>
      <c r="D68" s="1" t="s">
        <v>92</v>
      </c>
      <c r="E68" s="1">
        <v>2176000</v>
      </c>
      <c r="F68" s="1">
        <v>2176000</v>
      </c>
      <c r="G68" s="1">
        <v>571000</v>
      </c>
      <c r="H68" s="1">
        <v>596000</v>
      </c>
      <c r="I68" s="1">
        <v>710000</v>
      </c>
      <c r="J68" s="1">
        <v>765000</v>
      </c>
      <c r="K68" s="1">
        <v>776000</v>
      </c>
      <c r="L68" s="1">
        <v>785000</v>
      </c>
      <c r="M68" s="1">
        <v>792000</v>
      </c>
      <c r="N68" s="1">
        <v>799000</v>
      </c>
      <c r="O68" s="1">
        <v>1000000</v>
      </c>
      <c r="P68" s="1">
        <v>1000000</v>
      </c>
      <c r="Q68" s="1">
        <v>1000000</v>
      </c>
      <c r="R68" s="1">
        <v>6000000</v>
      </c>
      <c r="S68" s="1">
        <v>6000000</v>
      </c>
      <c r="T68" s="1">
        <v>6000000</v>
      </c>
      <c r="U68" s="1">
        <v>6000000</v>
      </c>
      <c r="V68" s="1">
        <v>6000000</v>
      </c>
      <c r="W68" s="1">
        <v>6000000</v>
      </c>
      <c r="X68" s="1">
        <v>6000000</v>
      </c>
    </row>
    <row r="69" spans="1:24" ht="19" x14ac:dyDescent="0.25">
      <c r="A69" s="5" t="s">
        <v>60</v>
      </c>
      <c r="B69" s="1" t="s">
        <v>92</v>
      </c>
      <c r="C69" s="1" t="s">
        <v>92</v>
      </c>
      <c r="D69" s="1" t="s">
        <v>92</v>
      </c>
      <c r="E69" s="1">
        <v>46871000</v>
      </c>
      <c r="F69" s="1">
        <v>68820000</v>
      </c>
      <c r="G69" s="1">
        <v>47911000</v>
      </c>
      <c r="H69" s="1">
        <v>191179000</v>
      </c>
      <c r="I69" s="1">
        <v>431708000</v>
      </c>
      <c r="J69" s="1">
        <v>732752000</v>
      </c>
      <c r="K69" s="1">
        <v>1049125000</v>
      </c>
      <c r="L69" s="1">
        <v>1447423000</v>
      </c>
      <c r="M69" s="1">
        <v>1957096000</v>
      </c>
      <c r="N69" s="1">
        <v>2508672000</v>
      </c>
      <c r="O69" s="1">
        <v>2482000000</v>
      </c>
      <c r="P69" s="1">
        <v>3210000000</v>
      </c>
      <c r="Q69" s="1">
        <v>4148000000</v>
      </c>
      <c r="R69" s="1">
        <v>4789000000</v>
      </c>
      <c r="S69" s="1">
        <v>6825000000</v>
      </c>
      <c r="T69" s="1">
        <v>8317000000</v>
      </c>
      <c r="U69" s="1">
        <v>9629000000</v>
      </c>
      <c r="V69" s="1">
        <v>11039000000</v>
      </c>
      <c r="W69" s="1">
        <v>14350000000</v>
      </c>
      <c r="X69" s="1">
        <v>14943000000</v>
      </c>
    </row>
    <row r="70" spans="1:24" ht="19" x14ac:dyDescent="0.25">
      <c r="A70" s="5" t="s">
        <v>61</v>
      </c>
      <c r="B70" s="1" t="s">
        <v>92</v>
      </c>
      <c r="C70" s="1" t="s">
        <v>92</v>
      </c>
      <c r="D70" s="1" t="s">
        <v>92</v>
      </c>
      <c r="E70" s="1">
        <v>25909000</v>
      </c>
      <c r="F70" s="1">
        <v>28440000</v>
      </c>
      <c r="G70" s="1">
        <v>12080000</v>
      </c>
      <c r="H70" s="1">
        <v>27411000</v>
      </c>
      <c r="I70" s="1">
        <v>30655000</v>
      </c>
      <c r="J70" s="1">
        <v>19890000</v>
      </c>
      <c r="K70" s="1">
        <v>24558000</v>
      </c>
      <c r="L70" s="1">
        <v>37740000</v>
      </c>
      <c r="M70" s="1">
        <v>-21253000</v>
      </c>
      <c r="N70" s="1">
        <v>-52591000</v>
      </c>
      <c r="O70" s="1">
        <v>359000000</v>
      </c>
      <c r="P70" s="1">
        <v>-46000000</v>
      </c>
      <c r="Q70" s="1">
        <v>-188000000</v>
      </c>
      <c r="R70" s="1">
        <v>-344000000</v>
      </c>
      <c r="S70" s="1">
        <v>-223000000</v>
      </c>
      <c r="T70" s="1">
        <v>-315000000</v>
      </c>
      <c r="U70" s="1">
        <v>-243000000</v>
      </c>
      <c r="V70" s="1">
        <v>-192000000</v>
      </c>
      <c r="W70" s="1">
        <v>-196000000</v>
      </c>
      <c r="X70" s="1">
        <v>-331000000</v>
      </c>
    </row>
    <row r="71" spans="1:24" ht="19" x14ac:dyDescent="0.25">
      <c r="A71" s="5" t="s">
        <v>62</v>
      </c>
      <c r="B71" s="1" t="s">
        <v>92</v>
      </c>
      <c r="C71" s="1" t="s">
        <v>92</v>
      </c>
      <c r="D71" s="1">
        <v>50021000</v>
      </c>
      <c r="E71" s="1">
        <v>26238000</v>
      </c>
      <c r="F71" s="1">
        <v>32713000</v>
      </c>
      <c r="G71" s="1">
        <v>172061000</v>
      </c>
      <c r="H71" s="1">
        <v>235282000</v>
      </c>
      <c r="I71" s="1">
        <v>1013783000</v>
      </c>
      <c r="J71" s="1">
        <v>1252824000</v>
      </c>
      <c r="K71" s="1">
        <v>1325273000</v>
      </c>
      <c r="L71" s="1">
        <v>1291602000</v>
      </c>
      <c r="M71" s="1">
        <v>1184890000</v>
      </c>
      <c r="N71" s="1">
        <v>1186497000</v>
      </c>
      <c r="O71" s="1">
        <v>9741000000</v>
      </c>
      <c r="P71" s="1">
        <v>9195000000</v>
      </c>
      <c r="Q71" s="1">
        <v>10847000000</v>
      </c>
      <c r="R71" s="1">
        <v>11266000000</v>
      </c>
      <c r="S71" s="1">
        <v>10316000000</v>
      </c>
      <c r="T71" s="1">
        <v>9193000000</v>
      </c>
      <c r="U71" s="1">
        <v>7863000000</v>
      </c>
      <c r="V71" s="1">
        <v>8645000000</v>
      </c>
      <c r="W71" s="1">
        <v>8549000000</v>
      </c>
      <c r="X71" s="1">
        <v>8088000000</v>
      </c>
    </row>
    <row r="72" spans="1:24" ht="19" x14ac:dyDescent="0.25">
      <c r="A72" s="6" t="s">
        <v>63</v>
      </c>
      <c r="B72" s="10" t="s">
        <v>92</v>
      </c>
      <c r="C72" s="10" t="s">
        <v>92</v>
      </c>
      <c r="D72" s="10">
        <v>50021000</v>
      </c>
      <c r="E72" s="10">
        <v>101194000</v>
      </c>
      <c r="F72" s="10">
        <v>132149000</v>
      </c>
      <c r="G72" s="10">
        <v>232623000</v>
      </c>
      <c r="H72" s="10">
        <v>454468000</v>
      </c>
      <c r="I72" s="10">
        <v>1476856000</v>
      </c>
      <c r="J72" s="10">
        <v>2006231000</v>
      </c>
      <c r="K72" s="10">
        <v>2399732000</v>
      </c>
      <c r="L72" s="10">
        <v>2777550000</v>
      </c>
      <c r="M72" s="10">
        <v>3121525000</v>
      </c>
      <c r="N72" s="10">
        <v>3643377000</v>
      </c>
      <c r="O72" s="10">
        <v>12583000000</v>
      </c>
      <c r="P72" s="10">
        <v>12360000000</v>
      </c>
      <c r="Q72" s="10">
        <v>14808000000</v>
      </c>
      <c r="R72" s="10">
        <v>15717000000</v>
      </c>
      <c r="S72" s="10">
        <v>16924000000</v>
      </c>
      <c r="T72" s="10">
        <v>17201000000</v>
      </c>
      <c r="U72" s="10">
        <v>17255000000</v>
      </c>
      <c r="V72" s="10">
        <v>19498000000</v>
      </c>
      <c r="W72" s="10">
        <v>22709000000</v>
      </c>
      <c r="X72" s="10">
        <v>22706000000</v>
      </c>
    </row>
    <row r="73" spans="1:24" ht="20" thickBot="1" x14ac:dyDescent="0.3">
      <c r="A73" s="7" t="s">
        <v>64</v>
      </c>
      <c r="B73" s="11" t="s">
        <v>92</v>
      </c>
      <c r="C73" s="11" t="s">
        <v>92</v>
      </c>
      <c r="D73" s="11">
        <v>170053000</v>
      </c>
      <c r="E73" s="11">
        <v>214879000</v>
      </c>
      <c r="F73" s="11">
        <v>207518000</v>
      </c>
      <c r="G73" s="11">
        <v>265770000</v>
      </c>
      <c r="H73" s="11">
        <v>493211000</v>
      </c>
      <c r="I73" s="11">
        <v>2796345000</v>
      </c>
      <c r="J73" s="11">
        <v>14953632000</v>
      </c>
      <c r="K73" s="11">
        <v>21850960000</v>
      </c>
      <c r="L73" s="11">
        <v>26603044000</v>
      </c>
      <c r="M73" s="11">
        <v>36107048000</v>
      </c>
      <c r="N73" s="11">
        <v>37181661000</v>
      </c>
      <c r="O73" s="11">
        <v>64786000000</v>
      </c>
      <c r="P73" s="11">
        <v>68247000000</v>
      </c>
      <c r="Q73" s="11">
        <v>77955000000</v>
      </c>
      <c r="R73" s="11">
        <v>81966000000</v>
      </c>
      <c r="S73" s="11">
        <v>78236000000</v>
      </c>
      <c r="T73" s="11">
        <v>92761000000</v>
      </c>
      <c r="U73" s="11">
        <v>94462000000</v>
      </c>
      <c r="V73" s="11">
        <v>126164000000</v>
      </c>
      <c r="W73" s="11">
        <v>193463000000</v>
      </c>
      <c r="X73" s="11">
        <v>194283000000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t="s">
        <v>92</v>
      </c>
      <c r="E76" s="1">
        <v>13377000</v>
      </c>
      <c r="F76" s="1">
        <v>21949000</v>
      </c>
      <c r="G76" s="1">
        <v>40410000</v>
      </c>
      <c r="H76" s="1">
        <v>143268000</v>
      </c>
      <c r="I76" s="1">
        <v>240612000</v>
      </c>
      <c r="J76" s="1">
        <v>300972000</v>
      </c>
      <c r="K76" s="1">
        <v>315988000</v>
      </c>
      <c r="L76" s="1">
        <v>398298000</v>
      </c>
      <c r="M76" s="1">
        <v>509673000</v>
      </c>
      <c r="N76" s="1">
        <v>551576000</v>
      </c>
      <c r="O76" s="1">
        <v>254000000</v>
      </c>
      <c r="P76" s="1">
        <v>981000000</v>
      </c>
      <c r="Q76" s="1">
        <v>1274000000</v>
      </c>
      <c r="R76" s="1">
        <v>1422000000</v>
      </c>
      <c r="S76" s="1">
        <v>2514000000</v>
      </c>
      <c r="T76" s="1">
        <v>1988000000</v>
      </c>
      <c r="U76" s="1">
        <v>1933000000</v>
      </c>
      <c r="V76" s="1">
        <v>2089000000</v>
      </c>
      <c r="W76" s="1">
        <v>4058000000</v>
      </c>
      <c r="X76" s="1">
        <v>1498000000</v>
      </c>
    </row>
    <row r="77" spans="1:24" ht="19" x14ac:dyDescent="0.25">
      <c r="A77" s="5" t="s">
        <v>13</v>
      </c>
      <c r="B77" s="1" t="s">
        <v>92</v>
      </c>
      <c r="C77" s="1" t="s">
        <v>92</v>
      </c>
      <c r="D77" s="1" t="s">
        <v>92</v>
      </c>
      <c r="E77" s="1">
        <v>19346000</v>
      </c>
      <c r="F77" s="1">
        <v>17406000</v>
      </c>
      <c r="G77" s="1">
        <v>16846000</v>
      </c>
      <c r="H77" s="1">
        <v>13861000</v>
      </c>
      <c r="I77" s="1">
        <v>33399000</v>
      </c>
      <c r="J77" s="1">
        <v>63891000</v>
      </c>
      <c r="K77" s="1">
        <v>111357000</v>
      </c>
      <c r="L77" s="1">
        <v>121209000</v>
      </c>
      <c r="M77" s="1">
        <v>132252000</v>
      </c>
      <c r="N77" s="1">
        <v>130502000</v>
      </c>
      <c r="O77" s="1">
        <v>161000000</v>
      </c>
      <c r="P77" s="1">
        <v>333000000</v>
      </c>
      <c r="Q77" s="1">
        <v>374000000</v>
      </c>
      <c r="R77" s="1">
        <v>610000000</v>
      </c>
      <c r="S77" s="1">
        <v>535000000</v>
      </c>
      <c r="T77" s="1">
        <v>586000000</v>
      </c>
      <c r="U77" s="1">
        <v>662000000</v>
      </c>
      <c r="V77" s="1">
        <v>751000000</v>
      </c>
      <c r="W77" s="1">
        <v>1009000000</v>
      </c>
      <c r="X77" s="1">
        <v>1031000000</v>
      </c>
    </row>
    <row r="78" spans="1:24" ht="19" x14ac:dyDescent="0.25">
      <c r="A78" s="5" t="s">
        <v>67</v>
      </c>
      <c r="B78" s="1" t="s">
        <v>92</v>
      </c>
      <c r="C78" s="1" t="s">
        <v>92</v>
      </c>
      <c r="D78" s="1" t="s">
        <v>92</v>
      </c>
      <c r="E78" s="1">
        <v>-462000</v>
      </c>
      <c r="F78" s="1">
        <v>-579000</v>
      </c>
      <c r="G78" s="1">
        <v>-2356000</v>
      </c>
      <c r="H78" s="1">
        <v>-5345000</v>
      </c>
      <c r="I78" s="1">
        <v>-3222000</v>
      </c>
      <c r="J78" s="1">
        <v>-16986000</v>
      </c>
      <c r="K78" s="1">
        <v>-11536000</v>
      </c>
      <c r="L78" s="1">
        <v>-22800000</v>
      </c>
      <c r="M78" s="1">
        <v>-2901000</v>
      </c>
      <c r="N78" s="1">
        <v>-24277000</v>
      </c>
      <c r="O78" s="1">
        <v>-15000000</v>
      </c>
      <c r="P78" s="1">
        <v>21000000</v>
      </c>
      <c r="Q78" s="1">
        <v>-108000000</v>
      </c>
      <c r="R78" s="1">
        <v>114000000</v>
      </c>
      <c r="S78" s="1">
        <v>-651000000</v>
      </c>
      <c r="T78" s="1">
        <v>27000000</v>
      </c>
      <c r="U78" s="1">
        <v>-33000000</v>
      </c>
      <c r="V78" s="1">
        <v>92000000</v>
      </c>
      <c r="W78" s="1">
        <v>537000000</v>
      </c>
      <c r="X78" s="1">
        <v>-593000000</v>
      </c>
    </row>
    <row r="79" spans="1:24" ht="19" x14ac:dyDescent="0.25">
      <c r="A79" s="5" t="s">
        <v>68</v>
      </c>
      <c r="B79" s="1" t="s">
        <v>92</v>
      </c>
      <c r="C79" s="1" t="s">
        <v>92</v>
      </c>
      <c r="D79" s="1" t="s">
        <v>92</v>
      </c>
      <c r="E79" s="1" t="s">
        <v>92</v>
      </c>
      <c r="F79" s="1" t="s">
        <v>92</v>
      </c>
      <c r="G79" s="1" t="s">
        <v>92</v>
      </c>
      <c r="H79" s="1" t="s">
        <v>92</v>
      </c>
      <c r="I79" s="1" t="s">
        <v>92</v>
      </c>
      <c r="J79" s="1" t="s">
        <v>92</v>
      </c>
      <c r="K79" s="1">
        <v>53171000</v>
      </c>
      <c r="L79" s="1">
        <v>49320000</v>
      </c>
      <c r="M79" s="1">
        <v>52944000</v>
      </c>
      <c r="N79" s="1">
        <v>52112000</v>
      </c>
      <c r="O79" s="1">
        <v>64000000</v>
      </c>
      <c r="P79" s="1">
        <v>97000000</v>
      </c>
      <c r="Q79" s="1">
        <v>111000000</v>
      </c>
      <c r="R79" s="1">
        <v>124000000</v>
      </c>
      <c r="S79" s="1">
        <v>135000000</v>
      </c>
      <c r="T79" s="1">
        <v>130000000</v>
      </c>
      <c r="U79" s="1">
        <v>139000000</v>
      </c>
      <c r="V79" s="1">
        <v>139000000</v>
      </c>
      <c r="W79" s="1">
        <v>188000000</v>
      </c>
      <c r="X79" s="1">
        <v>155000000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5.3449579206825977E-2</v>
      </c>
      <c r="L80" s="15">
        <f t="shared" si="6"/>
        <v>4.2889045031758069E-2</v>
      </c>
      <c r="M80" s="15">
        <f t="shared" si="6"/>
        <v>3.9882756267274132E-2</v>
      </c>
      <c r="N80" s="15">
        <f t="shared" si="6"/>
        <v>3.8234290682445993E-2</v>
      </c>
      <c r="O80" s="15">
        <f t="shared" si="6"/>
        <v>3.5654596100278553E-2</v>
      </c>
      <c r="P80" s="15">
        <f t="shared" si="6"/>
        <v>2.2980336413172233E-2</v>
      </c>
      <c r="Q80" s="15">
        <f t="shared" si="6"/>
        <v>2.3707817172148656E-2</v>
      </c>
      <c r="R80" s="15">
        <f t="shared" si="6"/>
        <v>2.0812353138637128E-2</v>
      </c>
      <c r="S80" s="15">
        <f t="shared" si="6"/>
        <v>2.3140212547137471E-2</v>
      </c>
      <c r="T80" s="15">
        <f t="shared" si="6"/>
        <v>2.07138304652645E-2</v>
      </c>
      <c r="U80" s="15">
        <f t="shared" si="6"/>
        <v>2.1231098212921948E-2</v>
      </c>
      <c r="V80" s="15">
        <f t="shared" si="6"/>
        <v>1.6860747210092189E-2</v>
      </c>
      <c r="W80" s="15">
        <f t="shared" si="6"/>
        <v>2.0506108202443279E-2</v>
      </c>
      <c r="X80" s="15">
        <f t="shared" si="6"/>
        <v>1.6085512660855127E-2</v>
      </c>
    </row>
    <row r="81" spans="1:32" ht="19" x14ac:dyDescent="0.25">
      <c r="A81" s="5" t="s">
        <v>69</v>
      </c>
      <c r="B81" s="1" t="s">
        <v>92</v>
      </c>
      <c r="C81" s="1" t="s">
        <v>92</v>
      </c>
      <c r="D81" s="1" t="s">
        <v>92</v>
      </c>
      <c r="E81" s="1">
        <v>-5490000</v>
      </c>
      <c r="F81" s="1">
        <v>1550000</v>
      </c>
      <c r="G81" s="1">
        <v>-5221000</v>
      </c>
      <c r="H81" s="1">
        <v>26469000</v>
      </c>
      <c r="I81" s="1">
        <v>64263000</v>
      </c>
      <c r="J81" s="1">
        <v>18695000</v>
      </c>
      <c r="K81" s="1">
        <v>21981000</v>
      </c>
      <c r="L81" s="1">
        <v>-33251000</v>
      </c>
      <c r="M81" s="1">
        <v>4566000</v>
      </c>
      <c r="N81" s="1">
        <v>17479000</v>
      </c>
      <c r="O81" s="1">
        <v>53000000</v>
      </c>
      <c r="P81" s="1">
        <v>108000000</v>
      </c>
      <c r="Q81" s="1">
        <v>-321000000</v>
      </c>
      <c r="R81" s="1">
        <v>-142000000</v>
      </c>
      <c r="S81" s="1">
        <v>-230000000</v>
      </c>
      <c r="T81" s="1">
        <v>-96000000</v>
      </c>
      <c r="U81" s="1">
        <v>-29000000</v>
      </c>
      <c r="V81" s="1">
        <v>-129000000</v>
      </c>
      <c r="W81" s="1">
        <v>-87000000</v>
      </c>
      <c r="X81" s="1">
        <v>1463000000</v>
      </c>
    </row>
    <row r="82" spans="1:32" ht="19" x14ac:dyDescent="0.25">
      <c r="A82" s="5" t="s">
        <v>70</v>
      </c>
      <c r="B82" s="1" t="s">
        <v>92</v>
      </c>
      <c r="C82" s="1" t="s">
        <v>92</v>
      </c>
      <c r="D82" s="1" t="s">
        <v>92</v>
      </c>
      <c r="E82" s="1" t="s">
        <v>92</v>
      </c>
      <c r="F82" s="1" t="s">
        <v>92</v>
      </c>
      <c r="G82" s="1" t="s">
        <v>92</v>
      </c>
      <c r="H82" s="1" t="s">
        <v>92</v>
      </c>
      <c r="I82" s="1" t="s">
        <v>92</v>
      </c>
      <c r="J82" s="1" t="s">
        <v>92</v>
      </c>
      <c r="K82" s="1">
        <v>-27427000</v>
      </c>
      <c r="L82" s="1">
        <v>-2669000</v>
      </c>
      <c r="M82" s="1">
        <v>-22590000</v>
      </c>
      <c r="N82" s="1">
        <v>10730000</v>
      </c>
      <c r="O82" s="1">
        <v>29000000</v>
      </c>
      <c r="P82" s="1">
        <v>-78000000</v>
      </c>
      <c r="Q82" s="1">
        <v>-45000000</v>
      </c>
      <c r="R82" s="1">
        <v>-65000000</v>
      </c>
      <c r="S82" s="1">
        <v>-135000000</v>
      </c>
      <c r="T82" s="1">
        <v>-44000000</v>
      </c>
      <c r="U82" s="1">
        <v>-30000000</v>
      </c>
      <c r="V82" s="1">
        <v>-149000000</v>
      </c>
      <c r="W82" s="1">
        <v>-5000000</v>
      </c>
      <c r="X82" s="1">
        <v>20000000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1" t="s">
        <v>126</v>
      </c>
      <c r="AF83" s="62"/>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v>-6855000</v>
      </c>
      <c r="N84" s="1">
        <v>-10875000</v>
      </c>
      <c r="O84" s="1" t="s">
        <v>92</v>
      </c>
      <c r="P84" s="1">
        <v>52000000</v>
      </c>
      <c r="Q84" s="1">
        <v>-21000000</v>
      </c>
      <c r="R84" s="1">
        <v>14000000</v>
      </c>
      <c r="S84" s="1">
        <v>-88000000</v>
      </c>
      <c r="T84" s="1">
        <v>-33000000</v>
      </c>
      <c r="U84" s="1">
        <v>34000000</v>
      </c>
      <c r="V84" s="1">
        <v>69000000</v>
      </c>
      <c r="W84" s="1">
        <v>-150000000</v>
      </c>
      <c r="X84" s="1" t="s">
        <v>92</v>
      </c>
      <c r="AE84" s="63" t="s">
        <v>127</v>
      </c>
      <c r="AF84" s="64"/>
    </row>
    <row r="85" spans="1:32" ht="20" x14ac:dyDescent="0.25">
      <c r="A85" s="5" t="s">
        <v>71</v>
      </c>
      <c r="B85" s="1" t="s">
        <v>92</v>
      </c>
      <c r="C85" s="1" t="s">
        <v>92</v>
      </c>
      <c r="D85" s="1" t="s">
        <v>92</v>
      </c>
      <c r="E85" s="1">
        <v>87976000</v>
      </c>
      <c r="F85" s="1">
        <v>103000</v>
      </c>
      <c r="G85" s="1">
        <v>-1320000</v>
      </c>
      <c r="H85" s="1">
        <v>-510000</v>
      </c>
      <c r="I85" s="1">
        <v>1267000</v>
      </c>
      <c r="J85" s="1">
        <v>1029000</v>
      </c>
      <c r="K85" s="1">
        <v>316000</v>
      </c>
      <c r="L85" s="1">
        <v>1310000</v>
      </c>
      <c r="M85" s="1">
        <v>-2517000</v>
      </c>
      <c r="N85" s="1">
        <v>1560000</v>
      </c>
      <c r="O85" s="1">
        <v>-83000000</v>
      </c>
      <c r="P85" s="1">
        <v>58000000</v>
      </c>
      <c r="Q85" s="1">
        <v>27000000</v>
      </c>
      <c r="R85" s="1">
        <v>42000000</v>
      </c>
      <c r="S85" s="1">
        <v>17000000</v>
      </c>
      <c r="T85" s="1">
        <v>1000000</v>
      </c>
      <c r="U85" s="1">
        <v>-18000000</v>
      </c>
      <c r="V85" s="1">
        <v>2000000</v>
      </c>
      <c r="W85" s="1">
        <v>34000000</v>
      </c>
      <c r="X85" s="1" t="s">
        <v>92</v>
      </c>
      <c r="AE85" s="23" t="s">
        <v>128</v>
      </c>
      <c r="AF85" s="24">
        <f>X17</f>
        <v>616000000</v>
      </c>
    </row>
    <row r="86" spans="1:32" ht="20" x14ac:dyDescent="0.25">
      <c r="A86" s="5" t="s">
        <v>72</v>
      </c>
      <c r="B86" s="1" t="s">
        <v>92</v>
      </c>
      <c r="C86" s="1" t="s">
        <v>92</v>
      </c>
      <c r="D86" s="1" t="s">
        <v>92</v>
      </c>
      <c r="E86" s="1">
        <v>322000</v>
      </c>
      <c r="F86" s="1">
        <v>-165000</v>
      </c>
      <c r="G86" s="1">
        <v>133000</v>
      </c>
      <c r="H86" s="1">
        <v>-32329000</v>
      </c>
      <c r="I86" s="1">
        <v>-47271000</v>
      </c>
      <c r="J86" s="1">
        <v>8540000</v>
      </c>
      <c r="K86" s="1">
        <v>-4368000</v>
      </c>
      <c r="L86" s="1">
        <v>20982000</v>
      </c>
      <c r="M86" s="1">
        <v>16236000</v>
      </c>
      <c r="N86" s="1">
        <v>5562000</v>
      </c>
      <c r="O86" s="1">
        <v>218000000</v>
      </c>
      <c r="P86" s="1">
        <v>-26000000</v>
      </c>
      <c r="Q86" s="1">
        <v>-19000000</v>
      </c>
      <c r="R86" s="1">
        <v>21000000</v>
      </c>
      <c r="S86" s="1">
        <v>-218000000</v>
      </c>
      <c r="T86" s="1">
        <v>-102000000</v>
      </c>
      <c r="U86" s="1">
        <v>-13000000</v>
      </c>
      <c r="V86" s="1">
        <v>-61000000</v>
      </c>
      <c r="W86" s="1">
        <v>-2582000000</v>
      </c>
      <c r="X86" s="1" t="s">
        <v>92</v>
      </c>
      <c r="AE86" s="23" t="s">
        <v>129</v>
      </c>
      <c r="AF86" s="24">
        <f>X56</f>
        <v>4000000</v>
      </c>
    </row>
    <row r="87" spans="1:32" ht="20" x14ac:dyDescent="0.25">
      <c r="A87" s="6" t="s">
        <v>73</v>
      </c>
      <c r="B87" s="10" t="s">
        <v>92</v>
      </c>
      <c r="C87" s="10" t="s">
        <v>92</v>
      </c>
      <c r="D87" s="10" t="s">
        <v>92</v>
      </c>
      <c r="E87" s="10">
        <v>27093000</v>
      </c>
      <c r="F87" s="10">
        <v>40161000</v>
      </c>
      <c r="G87" s="10">
        <v>49812000</v>
      </c>
      <c r="H87" s="10">
        <v>145924000</v>
      </c>
      <c r="I87" s="10">
        <v>287781000</v>
      </c>
      <c r="J87" s="10">
        <v>375112000</v>
      </c>
      <c r="K87" s="10">
        <v>486593000</v>
      </c>
      <c r="L87" s="10">
        <v>533758000</v>
      </c>
      <c r="M87" s="10">
        <v>712770000</v>
      </c>
      <c r="N87" s="10">
        <v>732954000</v>
      </c>
      <c r="O87" s="10">
        <v>735000000</v>
      </c>
      <c r="P87" s="10">
        <v>1514000000</v>
      </c>
      <c r="Q87" s="10">
        <v>1311000000</v>
      </c>
      <c r="R87" s="10">
        <v>2149000000</v>
      </c>
      <c r="S87" s="10">
        <v>2085000000</v>
      </c>
      <c r="T87" s="10">
        <v>2533000000</v>
      </c>
      <c r="U87" s="10">
        <v>2659000000</v>
      </c>
      <c r="V87" s="10">
        <v>2881000000</v>
      </c>
      <c r="W87" s="10">
        <v>3123000000</v>
      </c>
      <c r="X87" s="10">
        <v>3554000000</v>
      </c>
      <c r="AE87" s="23" t="s">
        <v>130</v>
      </c>
      <c r="AF87" s="24">
        <f>X61</f>
        <v>18372000000</v>
      </c>
    </row>
    <row r="88" spans="1:32" ht="20" x14ac:dyDescent="0.25">
      <c r="A88" s="5" t="s">
        <v>74</v>
      </c>
      <c r="B88" s="1" t="s">
        <v>92</v>
      </c>
      <c r="C88" s="1" t="s">
        <v>92</v>
      </c>
      <c r="D88" s="1" t="s">
        <v>92</v>
      </c>
      <c r="E88" s="1" t="s">
        <v>92</v>
      </c>
      <c r="F88" s="1">
        <v>-1703000</v>
      </c>
      <c r="G88" s="1">
        <v>-8610000</v>
      </c>
      <c r="H88" s="1">
        <v>-19815000</v>
      </c>
      <c r="I88" s="1">
        <v>-104365000</v>
      </c>
      <c r="J88" s="1">
        <v>-48812000</v>
      </c>
      <c r="K88" s="1">
        <v>0</v>
      </c>
      <c r="L88" s="1">
        <v>-25994000</v>
      </c>
      <c r="M88" s="1">
        <v>0</v>
      </c>
      <c r="N88" s="1">
        <v>0</v>
      </c>
      <c r="O88" s="1">
        <v>0</v>
      </c>
      <c r="P88" s="1">
        <v>0</v>
      </c>
      <c r="Q88" s="1">
        <v>0</v>
      </c>
      <c r="R88" s="1">
        <v>0</v>
      </c>
      <c r="S88" s="1">
        <v>0</v>
      </c>
      <c r="T88" s="1">
        <v>0</v>
      </c>
      <c r="U88" s="1">
        <v>0</v>
      </c>
      <c r="V88" s="1">
        <v>0</v>
      </c>
      <c r="W88" s="1">
        <v>0</v>
      </c>
      <c r="X88" s="1">
        <v>0</v>
      </c>
      <c r="AE88" s="33" t="s">
        <v>131</v>
      </c>
      <c r="AF88" s="34">
        <f>AF85/(AF86+AF87)</f>
        <v>3.3521985198084456E-2</v>
      </c>
    </row>
    <row r="89" spans="1:32" ht="20" customHeight="1" x14ac:dyDescent="0.25">
      <c r="A89" s="14" t="s">
        <v>105</v>
      </c>
      <c r="B89" s="15" t="e">
        <f t="shared" ref="B89:X89" si="7">(-1*B88)/B3</f>
        <v>#VALUE!</v>
      </c>
      <c r="C89" s="15" t="e">
        <f t="shared" si="7"/>
        <v>#VALUE!</v>
      </c>
      <c r="D89" s="15" t="e">
        <f t="shared" si="7"/>
        <v>#VALUE!</v>
      </c>
      <c r="E89" s="15" t="e">
        <f t="shared" si="7"/>
        <v>#VALUE!</v>
      </c>
      <c r="F89" s="15">
        <f t="shared" si="7"/>
        <v>1.5708303355655175E-2</v>
      </c>
      <c r="G89" s="15">
        <f t="shared" si="7"/>
        <v>5.5240111635068812E-2</v>
      </c>
      <c r="H89" s="15">
        <f t="shared" si="7"/>
        <v>6.3145516716114458E-2</v>
      </c>
      <c r="I89" s="15">
        <f t="shared" si="7"/>
        <v>0.18172779400062339</v>
      </c>
      <c r="J89" s="15">
        <f t="shared" si="7"/>
        <v>6.0033600712354779E-2</v>
      </c>
      <c r="K89" s="15">
        <f t="shared" si="7"/>
        <v>0</v>
      </c>
      <c r="L89" s="15">
        <f t="shared" si="7"/>
        <v>2.2604579005586357E-2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X89" s="15">
        <f t="shared" si="7"/>
        <v>0</v>
      </c>
      <c r="AE89" s="23" t="s">
        <v>106</v>
      </c>
      <c r="AF89" s="24">
        <f>X27</f>
        <v>310000000</v>
      </c>
    </row>
    <row r="90" spans="1:32" ht="20" x14ac:dyDescent="0.25">
      <c r="A90" s="5" t="s">
        <v>75</v>
      </c>
      <c r="B90" s="1" t="s">
        <v>92</v>
      </c>
      <c r="C90" s="1" t="s">
        <v>92</v>
      </c>
      <c r="D90" s="1" t="s">
        <v>92</v>
      </c>
      <c r="E90" s="1" t="s">
        <v>92</v>
      </c>
      <c r="F90" s="1" t="s">
        <v>92</v>
      </c>
      <c r="G90" s="1" t="s">
        <v>92</v>
      </c>
      <c r="H90" s="1" t="s">
        <v>92</v>
      </c>
      <c r="I90" s="1">
        <v>-480114000</v>
      </c>
      <c r="J90" s="1">
        <v>-46816000</v>
      </c>
      <c r="K90" s="1">
        <v>-37792000</v>
      </c>
      <c r="L90" s="1">
        <v>-552981000</v>
      </c>
      <c r="M90" s="1">
        <v>-13588000</v>
      </c>
      <c r="N90" s="1">
        <v>-18250000</v>
      </c>
      <c r="O90" s="1">
        <v>-2241000000</v>
      </c>
      <c r="P90" s="1">
        <v>1697000000</v>
      </c>
      <c r="Q90" s="1">
        <v>-3811000000</v>
      </c>
      <c r="R90" s="1">
        <v>-425000000</v>
      </c>
      <c r="S90" s="1">
        <v>449000000</v>
      </c>
      <c r="T90" s="1">
        <v>-1246000000</v>
      </c>
      <c r="U90" s="1">
        <v>-292000000</v>
      </c>
      <c r="V90" s="1">
        <v>-9446000000</v>
      </c>
      <c r="W90" s="1">
        <v>1054000000</v>
      </c>
      <c r="X90" s="1">
        <v>-59000000</v>
      </c>
      <c r="AE90" s="23" t="s">
        <v>19</v>
      </c>
      <c r="AF90" s="24">
        <f>X25</f>
        <v>1808000000</v>
      </c>
    </row>
    <row r="91" spans="1:32" ht="20" x14ac:dyDescent="0.25">
      <c r="A91" s="5" t="s">
        <v>76</v>
      </c>
      <c r="B91" s="1" t="s">
        <v>92</v>
      </c>
      <c r="C91" s="1" t="s">
        <v>92</v>
      </c>
      <c r="D91" s="1" t="s">
        <v>92</v>
      </c>
      <c r="E91" s="1">
        <v>-19000000</v>
      </c>
      <c r="F91" s="1">
        <v>-24000000</v>
      </c>
      <c r="G91" s="1">
        <v>-166575000</v>
      </c>
      <c r="H91" s="1">
        <v>-309227000</v>
      </c>
      <c r="I91" s="1">
        <v>-332357000</v>
      </c>
      <c r="J91" s="1">
        <v>-102567000</v>
      </c>
      <c r="K91" s="1">
        <v>-91731000</v>
      </c>
      <c r="L91" s="1">
        <v>-33306000</v>
      </c>
      <c r="M91" s="1">
        <v>-514100000</v>
      </c>
      <c r="N91" s="1" t="s">
        <v>92</v>
      </c>
      <c r="O91" s="1">
        <v>-42000000</v>
      </c>
      <c r="P91" s="1">
        <v>-1304000000</v>
      </c>
      <c r="Q91" s="1">
        <v>-5000000</v>
      </c>
      <c r="R91" s="1" t="s">
        <v>92</v>
      </c>
      <c r="S91" s="1" t="s">
        <v>92</v>
      </c>
      <c r="T91" s="1">
        <v>-306000000</v>
      </c>
      <c r="U91" s="1" t="s">
        <v>92</v>
      </c>
      <c r="V91" s="1" t="s">
        <v>92</v>
      </c>
      <c r="W91" s="1">
        <v>-5050000000</v>
      </c>
      <c r="X91" s="1">
        <v>-73000000</v>
      </c>
      <c r="AE91" s="33" t="s">
        <v>132</v>
      </c>
      <c r="AF91" s="34">
        <f>AF89/AF90</f>
        <v>0.17146017699115043</v>
      </c>
    </row>
    <row r="92" spans="1:32" ht="20" x14ac:dyDescent="0.25">
      <c r="A92" s="5" t="s">
        <v>77</v>
      </c>
      <c r="B92" s="1" t="s">
        <v>92</v>
      </c>
      <c r="C92" s="1" t="s">
        <v>92</v>
      </c>
      <c r="D92" s="1" t="s">
        <v>92</v>
      </c>
      <c r="E92" s="1">
        <v>11096000</v>
      </c>
      <c r="F92" s="1">
        <v>30463000</v>
      </c>
      <c r="G92" s="1">
        <v>58755000</v>
      </c>
      <c r="H92" s="1">
        <v>346090000</v>
      </c>
      <c r="I92" s="1">
        <v>272771000</v>
      </c>
      <c r="J92" s="1">
        <v>236935000</v>
      </c>
      <c r="K92" s="1">
        <v>31990000</v>
      </c>
      <c r="L92" s="1">
        <v>19541000</v>
      </c>
      <c r="M92" s="1">
        <v>1999000</v>
      </c>
      <c r="N92" s="1">
        <v>43000</v>
      </c>
      <c r="O92" s="1">
        <v>16000000</v>
      </c>
      <c r="P92" s="1">
        <v>54000000</v>
      </c>
      <c r="Q92" s="1">
        <v>1089000000</v>
      </c>
      <c r="R92" s="1" t="s">
        <v>92</v>
      </c>
      <c r="S92" s="1" t="s">
        <v>92</v>
      </c>
      <c r="T92" s="1">
        <v>77000000</v>
      </c>
      <c r="U92" s="1">
        <v>9000000</v>
      </c>
      <c r="V92" s="1">
        <v>4000000</v>
      </c>
      <c r="W92" s="1">
        <v>3662000000</v>
      </c>
      <c r="X92" s="1">
        <v>741000000</v>
      </c>
      <c r="AE92" s="35" t="s">
        <v>133</v>
      </c>
      <c r="AF92" s="36">
        <f>AF88*(1-AF91)</f>
        <v>2.7774299682926169E-2</v>
      </c>
    </row>
    <row r="93" spans="1:32" ht="19" x14ac:dyDescent="0.25">
      <c r="A93" s="5" t="s">
        <v>78</v>
      </c>
      <c r="B93" s="1" t="s">
        <v>92</v>
      </c>
      <c r="C93" s="1" t="s">
        <v>92</v>
      </c>
      <c r="D93" s="1" t="s">
        <v>92</v>
      </c>
      <c r="E93" s="1">
        <v>-10227000</v>
      </c>
      <c r="F93" s="1">
        <v>-9537000</v>
      </c>
      <c r="G93" s="1">
        <v>-690000</v>
      </c>
      <c r="H93" s="1">
        <v>-44676000</v>
      </c>
      <c r="I93" s="1">
        <v>6677000</v>
      </c>
      <c r="J93" s="1">
        <v>-108486000</v>
      </c>
      <c r="K93" s="1">
        <v>-44742000</v>
      </c>
      <c r="L93" s="1">
        <v>-40342000</v>
      </c>
      <c r="M93" s="1">
        <v>-89167000</v>
      </c>
      <c r="N93" s="1">
        <v>-99660000</v>
      </c>
      <c r="O93" s="1">
        <v>-256000000</v>
      </c>
      <c r="P93" s="1">
        <v>-915000000</v>
      </c>
      <c r="Q93" s="1">
        <v>-571000000</v>
      </c>
      <c r="R93" s="1">
        <v>-473000000</v>
      </c>
      <c r="S93" s="1">
        <v>-357000000</v>
      </c>
      <c r="T93" s="1">
        <v>-280000000</v>
      </c>
      <c r="U93" s="1">
        <v>-311000000</v>
      </c>
      <c r="V93" s="1">
        <v>-388000000</v>
      </c>
      <c r="W93" s="1">
        <v>-452000000</v>
      </c>
      <c r="X93" s="1">
        <v>68000000</v>
      </c>
      <c r="AE93" s="63" t="s">
        <v>134</v>
      </c>
      <c r="AF93" s="64"/>
    </row>
    <row r="94" spans="1:32" ht="20" x14ac:dyDescent="0.25">
      <c r="A94" s="6" t="s">
        <v>79</v>
      </c>
      <c r="B94" s="10" t="s">
        <v>92</v>
      </c>
      <c r="C94" s="10" t="s">
        <v>92</v>
      </c>
      <c r="D94" s="10" t="s">
        <v>92</v>
      </c>
      <c r="E94" s="10">
        <v>-18131000</v>
      </c>
      <c r="F94" s="10">
        <v>-4777000</v>
      </c>
      <c r="G94" s="10">
        <v>-117120000</v>
      </c>
      <c r="H94" s="10">
        <v>-27628000</v>
      </c>
      <c r="I94" s="10">
        <v>-637388000</v>
      </c>
      <c r="J94" s="10">
        <v>-69746000</v>
      </c>
      <c r="K94" s="10">
        <v>-142275000</v>
      </c>
      <c r="L94" s="10">
        <v>-633082000</v>
      </c>
      <c r="M94" s="10">
        <v>-614856000</v>
      </c>
      <c r="N94" s="10">
        <v>-117867000</v>
      </c>
      <c r="O94" s="10">
        <v>-2523000000</v>
      </c>
      <c r="P94" s="10">
        <v>-468000000</v>
      </c>
      <c r="Q94" s="10">
        <v>-3298000000</v>
      </c>
      <c r="R94" s="10">
        <v>-898000000</v>
      </c>
      <c r="S94" s="10">
        <v>92000000</v>
      </c>
      <c r="T94" s="10">
        <v>-1755000000</v>
      </c>
      <c r="U94" s="10">
        <v>-594000000</v>
      </c>
      <c r="V94" s="10">
        <v>-9830000000</v>
      </c>
      <c r="W94" s="10">
        <v>-786000000</v>
      </c>
      <c r="X94" s="10">
        <v>677000000</v>
      </c>
      <c r="AE94" s="23" t="s">
        <v>135</v>
      </c>
      <c r="AF94" s="37">
        <v>4.095E-2</v>
      </c>
    </row>
    <row r="95" spans="1:32" ht="20" x14ac:dyDescent="0.25">
      <c r="A95" s="5" t="s">
        <v>80</v>
      </c>
      <c r="B95" s="1" t="s">
        <v>92</v>
      </c>
      <c r="C95" s="1" t="s">
        <v>92</v>
      </c>
      <c r="D95" s="1" t="s">
        <v>92</v>
      </c>
      <c r="E95" s="1">
        <v>-1870000</v>
      </c>
      <c r="F95" s="1" t="s">
        <v>92</v>
      </c>
      <c r="G95" s="1" t="s">
        <v>92</v>
      </c>
      <c r="H95" s="1" t="s">
        <v>92</v>
      </c>
      <c r="I95" s="1" t="s">
        <v>92</v>
      </c>
      <c r="J95" s="1" t="s">
        <v>92</v>
      </c>
      <c r="K95" s="1">
        <v>-89032000</v>
      </c>
      <c r="L95" s="1">
        <v>-349000000</v>
      </c>
      <c r="M95" s="1">
        <v>-991500000</v>
      </c>
      <c r="N95" s="1">
        <v>-50000000</v>
      </c>
      <c r="O95" s="1">
        <v>-2513000000</v>
      </c>
      <c r="P95" s="1">
        <v>-552000000</v>
      </c>
      <c r="Q95" s="1">
        <v>-1028000000</v>
      </c>
      <c r="R95" s="1">
        <v>-949000000</v>
      </c>
      <c r="S95" s="1">
        <v>-1259000000</v>
      </c>
      <c r="T95" s="1">
        <v>-883000000</v>
      </c>
      <c r="U95" s="1" t="s">
        <v>92</v>
      </c>
      <c r="V95" s="1">
        <v>-2004000000</v>
      </c>
      <c r="W95" s="1">
        <v>-2639000000</v>
      </c>
      <c r="X95" s="1">
        <v>-2705000000</v>
      </c>
      <c r="AE95" s="23" t="s">
        <v>136</v>
      </c>
      <c r="AF95" s="38" cm="1">
        <f t="array" ref="AF95">_FV(A1,"Beta")</f>
        <v>0.93620000000000003</v>
      </c>
    </row>
    <row r="96" spans="1:32" ht="20" x14ac:dyDescent="0.25">
      <c r="A96" s="5" t="s">
        <v>81</v>
      </c>
      <c r="B96" s="1" t="s">
        <v>92</v>
      </c>
      <c r="C96" s="1" t="s">
        <v>92</v>
      </c>
      <c r="D96" s="1" t="s">
        <v>92</v>
      </c>
      <c r="E96" s="1">
        <v>546000</v>
      </c>
      <c r="F96" s="1">
        <v>14000</v>
      </c>
      <c r="G96" s="1">
        <v>56005000</v>
      </c>
      <c r="H96" s="1">
        <v>22108000</v>
      </c>
      <c r="I96" s="1">
        <v>9931000</v>
      </c>
      <c r="J96" s="1">
        <v>5210000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v>-43500000</v>
      </c>
      <c r="G97" s="1" t="s">
        <v>92</v>
      </c>
      <c r="H97" s="1" t="s">
        <v>92</v>
      </c>
      <c r="I97" s="1">
        <v>-25484000</v>
      </c>
      <c r="J97" s="1">
        <v>-300000000</v>
      </c>
      <c r="K97" s="1" t="s">
        <v>92</v>
      </c>
      <c r="L97" s="1">
        <v>-90395000</v>
      </c>
      <c r="M97" s="1">
        <v>-190474000</v>
      </c>
      <c r="N97" s="1">
        <v>-72524000</v>
      </c>
      <c r="O97" s="1">
        <v>-77000000</v>
      </c>
      <c r="P97" s="1">
        <v>-690000000</v>
      </c>
      <c r="Q97" s="1">
        <v>-705000000</v>
      </c>
      <c r="R97" s="1">
        <v>-104000000</v>
      </c>
      <c r="S97" s="1">
        <v>-1037000000</v>
      </c>
      <c r="T97" s="1">
        <v>-1278000000</v>
      </c>
      <c r="U97" s="1">
        <v>-1525000000</v>
      </c>
      <c r="V97" s="1">
        <v>-1321000000</v>
      </c>
      <c r="W97" s="1">
        <v>-320000000</v>
      </c>
      <c r="X97" s="1">
        <v>-632000000</v>
      </c>
      <c r="AE97" s="35" t="s">
        <v>138</v>
      </c>
      <c r="AF97" s="36">
        <f>(AF94)+((AF95)*(AF96-AF94))</f>
        <v>8.1253409999999998E-2</v>
      </c>
    </row>
    <row r="98" spans="1:32" ht="19" x14ac:dyDescent="0.25">
      <c r="A98" s="5" t="s">
        <v>83</v>
      </c>
      <c r="B98" s="1" t="s">
        <v>92</v>
      </c>
      <c r="C98" s="1" t="s">
        <v>92</v>
      </c>
      <c r="D98" s="1" t="s">
        <v>92</v>
      </c>
      <c r="E98" s="1" t="s">
        <v>92</v>
      </c>
      <c r="F98" s="1" t="s">
        <v>92</v>
      </c>
      <c r="G98" s="1" t="s">
        <v>92</v>
      </c>
      <c r="H98" s="1" t="s">
        <v>92</v>
      </c>
      <c r="I98" s="1" t="s">
        <v>92</v>
      </c>
      <c r="J98" s="1">
        <v>-3447000</v>
      </c>
      <c r="K98" s="1" t="s">
        <v>92</v>
      </c>
      <c r="L98" s="1" t="s">
        <v>92</v>
      </c>
      <c r="M98" s="1" t="s">
        <v>92</v>
      </c>
      <c r="N98" s="1" t="s">
        <v>92</v>
      </c>
      <c r="O98" s="1">
        <v>-75000000</v>
      </c>
      <c r="P98" s="1">
        <v>-299000000</v>
      </c>
      <c r="Q98" s="1">
        <v>-331000000</v>
      </c>
      <c r="R98" s="1">
        <v>-409000000</v>
      </c>
      <c r="S98" s="1">
        <v>-476000000</v>
      </c>
      <c r="T98" s="1">
        <v>-555000000</v>
      </c>
      <c r="U98" s="1">
        <v>-621000000</v>
      </c>
      <c r="V98" s="1">
        <v>-669000000</v>
      </c>
      <c r="W98" s="1">
        <v>-747000000</v>
      </c>
      <c r="X98" s="1">
        <v>-853000000</v>
      </c>
      <c r="AE98" s="63" t="s">
        <v>139</v>
      </c>
      <c r="AF98" s="64"/>
    </row>
    <row r="99" spans="1:32" ht="20" x14ac:dyDescent="0.25">
      <c r="A99" s="5" t="s">
        <v>84</v>
      </c>
      <c r="B99" s="1" t="s">
        <v>92</v>
      </c>
      <c r="C99" s="1" t="s">
        <v>92</v>
      </c>
      <c r="D99" s="1" t="s">
        <v>92</v>
      </c>
      <c r="E99" s="1" t="s">
        <v>92</v>
      </c>
      <c r="F99" s="1">
        <v>23162000</v>
      </c>
      <c r="G99" s="1">
        <v>-25676000</v>
      </c>
      <c r="H99" s="1">
        <v>40996000</v>
      </c>
      <c r="I99" s="1">
        <v>280312000</v>
      </c>
      <c r="J99" s="1">
        <v>157118000</v>
      </c>
      <c r="K99" s="1">
        <v>13920000</v>
      </c>
      <c r="L99" s="1">
        <v>608915000</v>
      </c>
      <c r="M99" s="1">
        <v>1287085000</v>
      </c>
      <c r="N99" s="1">
        <v>294887000</v>
      </c>
      <c r="O99" s="1">
        <v>3784000000</v>
      </c>
      <c r="P99" s="1">
        <v>207000000</v>
      </c>
      <c r="Q99" s="1">
        <v>4040000000</v>
      </c>
      <c r="R99" s="1" t="s">
        <v>92</v>
      </c>
      <c r="S99" s="1">
        <v>801000000</v>
      </c>
      <c r="T99" s="1">
        <v>2253000000</v>
      </c>
      <c r="U99" s="1">
        <v>393000000</v>
      </c>
      <c r="V99" s="1">
        <v>10738000000</v>
      </c>
      <c r="W99" s="1">
        <v>65732000000</v>
      </c>
      <c r="X99" s="1">
        <v>2349000000</v>
      </c>
      <c r="AE99" s="23" t="s">
        <v>140</v>
      </c>
      <c r="AF99" s="24">
        <f>AF86+AF87</f>
        <v>18376000000</v>
      </c>
    </row>
    <row r="100" spans="1:32" ht="20" x14ac:dyDescent="0.25">
      <c r="A100" s="6" t="s">
        <v>85</v>
      </c>
      <c r="B100" s="10" t="s">
        <v>92</v>
      </c>
      <c r="C100" s="10" t="s">
        <v>92</v>
      </c>
      <c r="D100" s="10" t="s">
        <v>92</v>
      </c>
      <c r="E100" s="10">
        <v>-1324000</v>
      </c>
      <c r="F100" s="10">
        <v>-20324000</v>
      </c>
      <c r="G100" s="10">
        <v>30329000</v>
      </c>
      <c r="H100" s="10">
        <v>63104000</v>
      </c>
      <c r="I100" s="10">
        <v>264759000</v>
      </c>
      <c r="J100" s="10">
        <v>-141119000</v>
      </c>
      <c r="K100" s="10">
        <v>-75112000</v>
      </c>
      <c r="L100" s="10">
        <v>169520000</v>
      </c>
      <c r="M100" s="10">
        <v>105111000</v>
      </c>
      <c r="N100" s="10">
        <v>172363000</v>
      </c>
      <c r="O100" s="10">
        <v>1119000000</v>
      </c>
      <c r="P100" s="10">
        <v>-1334000000</v>
      </c>
      <c r="Q100" s="10">
        <v>1976000000</v>
      </c>
      <c r="R100" s="10">
        <v>-1462000000</v>
      </c>
      <c r="S100" s="10">
        <v>-1971000000</v>
      </c>
      <c r="T100" s="10">
        <v>-463000000</v>
      </c>
      <c r="U100" s="10">
        <v>-1753000000</v>
      </c>
      <c r="V100" s="10">
        <v>6744000000</v>
      </c>
      <c r="W100" s="10">
        <v>62026000000</v>
      </c>
      <c r="X100" s="10">
        <v>-1841000000</v>
      </c>
      <c r="AE100" s="33" t="s">
        <v>141</v>
      </c>
      <c r="AF100" s="34">
        <f>AF99/AF103</f>
        <v>0.23544903501437353</v>
      </c>
    </row>
    <row r="101" spans="1:32" ht="20" x14ac:dyDescent="0.25">
      <c r="A101" s="5" t="s">
        <v>86</v>
      </c>
      <c r="B101" s="1" t="s">
        <v>92</v>
      </c>
      <c r="C101" s="1" t="s">
        <v>92</v>
      </c>
      <c r="D101" s="1" t="s">
        <v>92</v>
      </c>
      <c r="E101" s="1">
        <v>3648000</v>
      </c>
      <c r="F101" s="1">
        <v>1226000</v>
      </c>
      <c r="G101" s="1">
        <v>-4218000</v>
      </c>
      <c r="H101" s="1">
        <v>2855000</v>
      </c>
      <c r="I101" s="1">
        <v>188000</v>
      </c>
      <c r="J101" s="1">
        <v>-322000</v>
      </c>
      <c r="K101" s="1">
        <v>-263000</v>
      </c>
      <c r="L101" s="1">
        <v>-869000</v>
      </c>
      <c r="M101" s="1">
        <v>-1868000</v>
      </c>
      <c r="N101" s="1">
        <v>1796000</v>
      </c>
      <c r="O101" s="1">
        <v>18000000</v>
      </c>
      <c r="P101" s="1">
        <v>-21000000</v>
      </c>
      <c r="Q101" s="1">
        <v>-14000000</v>
      </c>
      <c r="R101" s="1">
        <v>-9000000</v>
      </c>
      <c r="S101" s="1">
        <v>12000000</v>
      </c>
      <c r="T101" s="1">
        <v>-11000000</v>
      </c>
      <c r="U101" s="1">
        <v>4000000</v>
      </c>
      <c r="V101" s="1">
        <v>8000000</v>
      </c>
      <c r="W101" s="1">
        <v>-6000000</v>
      </c>
      <c r="X101" s="1">
        <v>-23000000</v>
      </c>
      <c r="AE101" s="23" t="s">
        <v>142</v>
      </c>
      <c r="AF101" s="39" cm="1">
        <f t="array" ref="AF101">_FV(A1,"Market cap",TRUE)</f>
        <v>59670614202</v>
      </c>
    </row>
    <row r="102" spans="1:32" ht="20" x14ac:dyDescent="0.25">
      <c r="A102" s="6" t="s">
        <v>87</v>
      </c>
      <c r="B102" s="10" t="s">
        <v>92</v>
      </c>
      <c r="C102" s="10" t="s">
        <v>92</v>
      </c>
      <c r="D102" s="10" t="s">
        <v>92</v>
      </c>
      <c r="E102" s="10">
        <v>11286000</v>
      </c>
      <c r="F102" s="10">
        <v>16286000</v>
      </c>
      <c r="G102" s="10">
        <v>-41197000</v>
      </c>
      <c r="H102" s="10">
        <v>184255000</v>
      </c>
      <c r="I102" s="10">
        <v>-84660000</v>
      </c>
      <c r="J102" s="10">
        <v>163925000</v>
      </c>
      <c r="K102" s="10">
        <v>268943000</v>
      </c>
      <c r="L102" s="10">
        <v>69327000</v>
      </c>
      <c r="M102" s="10">
        <v>201157000</v>
      </c>
      <c r="N102" s="10">
        <v>789246000</v>
      </c>
      <c r="O102" s="10">
        <v>-651000000</v>
      </c>
      <c r="P102" s="10">
        <v>-309000000</v>
      </c>
      <c r="Q102" s="10">
        <v>-25000000</v>
      </c>
      <c r="R102" s="10">
        <v>-220000000</v>
      </c>
      <c r="S102" s="10">
        <v>218000000</v>
      </c>
      <c r="T102" s="10">
        <v>304000000</v>
      </c>
      <c r="U102" s="10">
        <v>316000000</v>
      </c>
      <c r="V102" s="10">
        <v>-197000000</v>
      </c>
      <c r="W102" s="10">
        <v>64357000000</v>
      </c>
      <c r="X102" s="10">
        <v>2367000000</v>
      </c>
      <c r="AE102" s="33" t="s">
        <v>143</v>
      </c>
      <c r="AF102" s="34">
        <f>AF101/AF103</f>
        <v>0.76455096498562647</v>
      </c>
    </row>
    <row r="103" spans="1:32" ht="20" x14ac:dyDescent="0.25">
      <c r="A103" s="5" t="s">
        <v>88</v>
      </c>
      <c r="B103" s="1" t="s">
        <v>92</v>
      </c>
      <c r="C103" s="1" t="s">
        <v>92</v>
      </c>
      <c r="D103" s="1" t="s">
        <v>92</v>
      </c>
      <c r="E103" s="1">
        <v>33627000</v>
      </c>
      <c r="F103" s="1">
        <v>44913000</v>
      </c>
      <c r="G103" s="1">
        <v>61199000</v>
      </c>
      <c r="H103" s="1">
        <v>20002000</v>
      </c>
      <c r="I103" s="1">
        <v>204257000</v>
      </c>
      <c r="J103" s="1">
        <v>119597000</v>
      </c>
      <c r="K103" s="1">
        <v>283522000</v>
      </c>
      <c r="L103" s="1">
        <v>552465000</v>
      </c>
      <c r="M103" s="1">
        <v>621792000</v>
      </c>
      <c r="N103" s="1">
        <v>822949000</v>
      </c>
      <c r="O103" s="1">
        <v>1612000000</v>
      </c>
      <c r="P103" s="1">
        <v>961000000</v>
      </c>
      <c r="Q103" s="1">
        <v>652000000</v>
      </c>
      <c r="R103" s="1">
        <v>627000000</v>
      </c>
      <c r="S103" s="1">
        <v>1350000000</v>
      </c>
      <c r="T103" s="1">
        <v>1568000000</v>
      </c>
      <c r="U103" s="1">
        <v>1872000000</v>
      </c>
      <c r="V103" s="1">
        <v>2188000000</v>
      </c>
      <c r="W103" s="1">
        <v>83619000000</v>
      </c>
      <c r="X103" s="1">
        <v>147976000000</v>
      </c>
      <c r="AE103" s="35" t="s">
        <v>144</v>
      </c>
      <c r="AF103" s="40">
        <f>AF99+AF101</f>
        <v>78046614202</v>
      </c>
    </row>
    <row r="104" spans="1:32" ht="20" thickBot="1" x14ac:dyDescent="0.3">
      <c r="A104" s="7" t="s">
        <v>89</v>
      </c>
      <c r="B104" s="11" t="s">
        <v>92</v>
      </c>
      <c r="C104" s="11" t="s">
        <v>92</v>
      </c>
      <c r="D104" s="11" t="s">
        <v>92</v>
      </c>
      <c r="E104" s="11">
        <v>44913000</v>
      </c>
      <c r="F104" s="11">
        <v>61199000</v>
      </c>
      <c r="G104" s="11">
        <v>20002000</v>
      </c>
      <c r="H104" s="11">
        <v>204257000</v>
      </c>
      <c r="I104" s="11">
        <v>119597000</v>
      </c>
      <c r="J104" s="11">
        <v>283522000</v>
      </c>
      <c r="K104" s="11">
        <v>552465000</v>
      </c>
      <c r="L104" s="11">
        <v>621792000</v>
      </c>
      <c r="M104" s="11">
        <v>822949000</v>
      </c>
      <c r="N104" s="11">
        <v>1612195000</v>
      </c>
      <c r="O104" s="11">
        <v>961000000</v>
      </c>
      <c r="P104" s="11">
        <v>652000000</v>
      </c>
      <c r="Q104" s="11">
        <v>627000000</v>
      </c>
      <c r="R104" s="11">
        <v>407000000</v>
      </c>
      <c r="S104" s="11">
        <v>1568000000</v>
      </c>
      <c r="T104" s="11">
        <v>1872000000</v>
      </c>
      <c r="U104" s="11">
        <v>2188000000</v>
      </c>
      <c r="V104" s="11">
        <v>1991000000</v>
      </c>
      <c r="W104" s="11">
        <v>147976000000</v>
      </c>
      <c r="X104" s="11">
        <v>150343000000</v>
      </c>
      <c r="AE104" s="63" t="s">
        <v>145</v>
      </c>
      <c r="AF104" s="64"/>
    </row>
    <row r="105" spans="1:32" ht="21" thickTop="1" x14ac:dyDescent="0.25">
      <c r="A105" s="14" t="s">
        <v>107</v>
      </c>
      <c r="B105" s="1"/>
      <c r="C105" s="15" t="e">
        <f>(C106/B106)-1</f>
        <v>#VALUE!</v>
      </c>
      <c r="D105" s="15" t="e">
        <f>(D106/C106)-1</f>
        <v>#VALUE!</v>
      </c>
      <c r="E105" s="15" t="e">
        <f>(E106/D106)-1</f>
        <v>#VALUE!</v>
      </c>
      <c r="F105" s="15">
        <f>(F106/E106)-1</f>
        <v>0.89345674757520555</v>
      </c>
      <c r="G105" s="15">
        <f>(G106/F106)-1</f>
        <v>7.1350564251911219E-2</v>
      </c>
      <c r="H105" s="15">
        <f t="shared" ref="H105:X105" si="8">(H106/G106)-1</f>
        <v>2.060749478180671</v>
      </c>
      <c r="I105" s="15">
        <f t="shared" si="8"/>
        <v>0.45442434719171509</v>
      </c>
      <c r="J105" s="15">
        <f t="shared" si="8"/>
        <v>0.7790160073276049</v>
      </c>
      <c r="K105" s="15">
        <f t="shared" si="8"/>
        <v>0.35412503830830522</v>
      </c>
      <c r="L105" s="15">
        <f t="shared" si="8"/>
        <v>9.9895666186112564E-2</v>
      </c>
      <c r="M105" s="15">
        <f t="shared" si="8"/>
        <v>0.28631247556534078</v>
      </c>
      <c r="N105" s="15">
        <f t="shared" si="8"/>
        <v>6.400217553008547E-2</v>
      </c>
      <c r="O105" s="15">
        <f t="shared" si="8"/>
        <v>-0.16709890324666055</v>
      </c>
      <c r="P105" s="15">
        <f t="shared" si="8"/>
        <v>1.2815884476534296</v>
      </c>
      <c r="Q105" s="15">
        <f t="shared" si="8"/>
        <v>-0.18196202531645567</v>
      </c>
      <c r="R105" s="15">
        <f t="shared" si="8"/>
        <v>0.72533849129593819</v>
      </c>
      <c r="S105" s="15">
        <f t="shared" si="8"/>
        <v>-3.1390134529147962E-2</v>
      </c>
      <c r="T105" s="15">
        <f t="shared" si="8"/>
        <v>0.30381944444444442</v>
      </c>
      <c r="U105" s="15">
        <f t="shared" si="8"/>
        <v>4.4829116733244634E-2</v>
      </c>
      <c r="V105" s="15">
        <f t="shared" si="8"/>
        <v>4.9702633814783237E-2</v>
      </c>
      <c r="W105" s="15">
        <f t="shared" si="8"/>
        <v>8.0938891137191327E-2</v>
      </c>
      <c r="X105" s="15">
        <f t="shared" si="8"/>
        <v>0.24634968176712846</v>
      </c>
      <c r="Y105" s="15"/>
      <c r="Z105" s="15"/>
      <c r="AA105" s="15"/>
      <c r="AB105" s="15"/>
      <c r="AC105" s="15"/>
      <c r="AD105" s="15"/>
      <c r="AE105" s="25" t="s">
        <v>108</v>
      </c>
      <c r="AF105" s="26">
        <f>(AF100*AF92)+(AF102*AF97)</f>
        <v>6.8661805082417746E-2</v>
      </c>
    </row>
    <row r="106" spans="1:32" ht="19" x14ac:dyDescent="0.25">
      <c r="A106" s="5" t="s">
        <v>90</v>
      </c>
      <c r="B106" s="1" t="s">
        <v>92</v>
      </c>
      <c r="C106" s="1" t="s">
        <v>92</v>
      </c>
      <c r="D106" s="1" t="s">
        <v>92</v>
      </c>
      <c r="E106" s="1">
        <v>20311000</v>
      </c>
      <c r="F106" s="1">
        <v>38458000</v>
      </c>
      <c r="G106" s="1">
        <v>41202000</v>
      </c>
      <c r="H106" s="1">
        <v>126109000</v>
      </c>
      <c r="I106" s="1">
        <v>183416000</v>
      </c>
      <c r="J106" s="1">
        <v>326300000</v>
      </c>
      <c r="K106" s="1">
        <v>441851000</v>
      </c>
      <c r="L106" s="1">
        <v>485990000</v>
      </c>
      <c r="M106" s="1">
        <v>625135000</v>
      </c>
      <c r="N106" s="1">
        <v>665145000</v>
      </c>
      <c r="O106" s="1">
        <v>554000000</v>
      </c>
      <c r="P106" s="1">
        <v>1264000000</v>
      </c>
      <c r="Q106" s="1">
        <v>1034000000</v>
      </c>
      <c r="R106" s="1">
        <v>1784000000</v>
      </c>
      <c r="S106" s="1">
        <v>1728000000</v>
      </c>
      <c r="T106" s="1">
        <v>2253000000</v>
      </c>
      <c r="U106" s="1">
        <v>2354000000</v>
      </c>
      <c r="V106" s="1">
        <v>2471000000</v>
      </c>
      <c r="W106" s="1">
        <v>2671000000</v>
      </c>
      <c r="X106" s="1">
        <v>3329000000</v>
      </c>
      <c r="Y106" s="41">
        <f>X106*(1+$AF$106)</f>
        <v>3593817474.5814357</v>
      </c>
      <c r="Z106" s="41">
        <f t="shared" ref="Z106:AC106" si="9">Y106*(1+$AF$106)</f>
        <v>3879700823.2522945</v>
      </c>
      <c r="AA106" s="41">
        <f t="shared" si="9"/>
        <v>4188325807.9759922</v>
      </c>
      <c r="AB106" s="41">
        <f t="shared" si="9"/>
        <v>4521501495.3272848</v>
      </c>
      <c r="AC106" s="41">
        <f t="shared" si="9"/>
        <v>4881180860.69489</v>
      </c>
      <c r="AD106" s="42" t="s">
        <v>146</v>
      </c>
      <c r="AE106" s="43" t="s">
        <v>147</v>
      </c>
      <c r="AF106" s="44">
        <f>(SUM(Y4:AC4)/5)</f>
        <v>7.9548655626745471E-2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114590094769.74223</v>
      </c>
      <c r="AD107" s="46" t="s">
        <v>148</v>
      </c>
      <c r="AE107" s="47" t="s">
        <v>149</v>
      </c>
      <c r="AF107" s="48">
        <v>2.5000000000000001E-2</v>
      </c>
    </row>
    <row r="108" spans="1:32" ht="19" x14ac:dyDescent="0.25">
      <c r="Y108" s="45">
        <f t="shared" ref="Y108:AA108" si="10">Y107+Y106</f>
        <v>3593817474.5814357</v>
      </c>
      <c r="Z108" s="45">
        <f t="shared" si="10"/>
        <v>3879700823.2522945</v>
      </c>
      <c r="AA108" s="45">
        <f t="shared" si="10"/>
        <v>4188325807.9759922</v>
      </c>
      <c r="AB108" s="45">
        <f>AB107+AB106</f>
        <v>4521501495.3272848</v>
      </c>
      <c r="AC108" s="45">
        <f>AC107+AC106</f>
        <v>119471275630.43712</v>
      </c>
      <c r="AD108" s="46" t="s">
        <v>144</v>
      </c>
      <c r="AE108" s="49" t="s">
        <v>150</v>
      </c>
      <c r="AF108" s="50">
        <f>AF105</f>
        <v>6.8661805082417746E-2</v>
      </c>
    </row>
    <row r="109" spans="1:32" ht="19" x14ac:dyDescent="0.25">
      <c r="Y109" s="59" t="s">
        <v>151</v>
      </c>
      <c r="Z109" s="60"/>
    </row>
    <row r="110" spans="1:32" ht="20" x14ac:dyDescent="0.25">
      <c r="Y110" s="51" t="s">
        <v>152</v>
      </c>
      <c r="Z110" s="39">
        <f>NPV(AF108,Y108,Z108,AA108,AB108,AC108)</f>
        <v>99374642906.037277</v>
      </c>
    </row>
    <row r="111" spans="1:32" ht="20" x14ac:dyDescent="0.25">
      <c r="Y111" s="51" t="s">
        <v>153</v>
      </c>
      <c r="Z111" s="39">
        <f>X40</f>
        <v>1799000000</v>
      </c>
    </row>
    <row r="112" spans="1:32" ht="20" x14ac:dyDescent="0.25">
      <c r="Y112" s="51" t="s">
        <v>140</v>
      </c>
      <c r="Z112" s="39">
        <f>AF99</f>
        <v>18376000000</v>
      </c>
    </row>
    <row r="113" spans="25:26" ht="20" x14ac:dyDescent="0.25">
      <c r="Y113" s="51" t="s">
        <v>154</v>
      </c>
      <c r="Z113" s="39">
        <f>Z110+Z111-Z112</f>
        <v>82797642906.037277</v>
      </c>
    </row>
    <row r="114" spans="25:26" ht="20" x14ac:dyDescent="0.25">
      <c r="Y114" s="51" t="s">
        <v>155</v>
      </c>
      <c r="Z114" s="52">
        <f>X34*(1+(5*AD16))</f>
        <v>529502451.48435843</v>
      </c>
    </row>
    <row r="115" spans="25:26" ht="20" x14ac:dyDescent="0.25">
      <c r="Y115" s="53" t="s">
        <v>156</v>
      </c>
      <c r="Z115" s="54">
        <f>Z113/Z114</f>
        <v>156.36876217273402</v>
      </c>
    </row>
    <row r="116" spans="25:26" ht="20" x14ac:dyDescent="0.25">
      <c r="Y116" s="51" t="s">
        <v>157</v>
      </c>
      <c r="Z116" s="55" cm="1">
        <f t="array" ref="Z116">_FV(A1,"Price")</f>
        <v>106.58</v>
      </c>
    </row>
    <row r="117" spans="25:26" ht="20" x14ac:dyDescent="0.25">
      <c r="Y117" s="56" t="s">
        <v>158</v>
      </c>
      <c r="Z117" s="57">
        <f>Z115/Z116-1</f>
        <v>0.46714920409771077</v>
      </c>
    </row>
    <row r="118" spans="25:26" ht="20" x14ac:dyDescent="0.25">
      <c r="Y118" s="56" t="s">
        <v>159</v>
      </c>
      <c r="Z118" s="58" t="str">
        <f>IF(Z115&gt;Z116,"BUY","SELL")</f>
        <v>BUY</v>
      </c>
    </row>
  </sheetData>
  <mergeCells count="6">
    <mergeCell ref="Y109:Z109"/>
    <mergeCell ref="AE83:AF83"/>
    <mergeCell ref="AE84:AF84"/>
    <mergeCell ref="AE93:AF93"/>
    <mergeCell ref="AE98:AF98"/>
    <mergeCell ref="AE104:AF104"/>
  </mergeCells>
  <hyperlinks>
    <hyperlink ref="A1" r:id="rId1" tooltip="https://roic.ai/company/ICE" display="ROIC.AI | IC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1571949/000157194914000006/ice2013123110k.htm" xr:uid="{00000000-0004-0000-0000-000028000000}"/>
    <hyperlink ref="O74" r:id="rId29" tooltip="https://www.sec.gov/Archives/edgar/data/1571949/000157194914000006/ice2013123110k.htm" xr:uid="{00000000-0004-0000-0000-000029000000}"/>
    <hyperlink ref="P36" r:id="rId30" tooltip="https://www.sec.gov/Archives/edgar/data/1571949/000157194915000003/ice2014123110k.htm" xr:uid="{00000000-0004-0000-0000-00002B000000}"/>
    <hyperlink ref="P74" r:id="rId31" tooltip="https://www.sec.gov/Archives/edgar/data/1571949/000157194915000003/ice2014123110k.htm" xr:uid="{00000000-0004-0000-0000-00002C000000}"/>
    <hyperlink ref="Q36" r:id="rId32" tooltip="https://www.sec.gov/Archives/edgar/data/1571949/000157194916000020/0001571949-16-000020-index.html" xr:uid="{00000000-0004-0000-0000-00002E000000}"/>
    <hyperlink ref="Q74" r:id="rId33" tooltip="https://www.sec.gov/Archives/edgar/data/1571949/000157194916000020/0001571949-16-000020-index.html" xr:uid="{00000000-0004-0000-0000-00002F000000}"/>
    <hyperlink ref="R36" r:id="rId34" tooltip="https://www.sec.gov/Archives/edgar/data/1571949/000157194917000003/0001571949-17-000003-index.html" xr:uid="{00000000-0004-0000-0000-000031000000}"/>
    <hyperlink ref="R74" r:id="rId35" tooltip="https://www.sec.gov/Archives/edgar/data/1571949/000157194917000003/0001571949-17-000003-index.html" xr:uid="{00000000-0004-0000-0000-000032000000}"/>
    <hyperlink ref="S36" r:id="rId36" tooltip="https://www.sec.gov/Archives/edgar/data/1571949/000157194918000003/0001571949-18-000003-index.html" xr:uid="{00000000-0004-0000-0000-000034000000}"/>
    <hyperlink ref="S74" r:id="rId37" tooltip="https://www.sec.gov/Archives/edgar/data/1571949/000157194918000003/0001571949-18-000003-index.html" xr:uid="{00000000-0004-0000-0000-000035000000}"/>
    <hyperlink ref="T36" r:id="rId38" tooltip="https://www.sec.gov/Archives/edgar/data/1571949/000157194919000003/0001571949-19-000003-index.html" xr:uid="{00000000-0004-0000-0000-000037000000}"/>
    <hyperlink ref="T74" r:id="rId39" tooltip="https://www.sec.gov/Archives/edgar/data/1571949/000157194919000003/0001571949-19-000003-index.html" xr:uid="{00000000-0004-0000-0000-000038000000}"/>
    <hyperlink ref="U36" r:id="rId40" tooltip="https://www.sec.gov/Archives/edgar/data/1571949/000157194920000003/0001571949-20-000003-index.html" xr:uid="{00000000-0004-0000-0000-00003A000000}"/>
    <hyperlink ref="U74" r:id="rId41" tooltip="https://www.sec.gov/Archives/edgar/data/1571949/000157194920000003/0001571949-20-000003-index.html" xr:uid="{00000000-0004-0000-0000-00003B000000}"/>
    <hyperlink ref="V36" r:id="rId42" tooltip="https://www.sec.gov/Archives/edgar/data/1571949/000157194921000003/0001571949-21-000003-index.htm" xr:uid="{00000000-0004-0000-0000-00003D000000}"/>
    <hyperlink ref="V74" r:id="rId43" tooltip="https://www.sec.gov/Archives/edgar/data/1571949/000157194921000003/0001571949-21-000003-index.htm" xr:uid="{00000000-0004-0000-0000-00003E000000}"/>
    <hyperlink ref="W36" r:id="rId44" tooltip="https://www.sec.gov/Archives/edgar/data/1571949/000157194922000006/0001571949-22-000006-index.htm" xr:uid="{00000000-0004-0000-0000-000040000000}"/>
    <hyperlink ref="W74" r:id="rId45" tooltip="https://www.sec.gov/Archives/edgar/data/1571949/000157194922000006/0001571949-22-000006-index.htm" xr:uid="{00000000-0004-0000-0000-000041000000}"/>
    <hyperlink ref="X36" r:id="rId46" tooltip="https://www.sec.gov/Archives/edgar/data/1571949/000157194923000006/0001571949-23-000006-index.htm" xr:uid="{00000000-0004-0000-0000-000043000000}"/>
    <hyperlink ref="X74" r:id="rId47" tooltip="https://www.sec.gov/Archives/edgar/data/1571949/000157194923000006/0001571949-23-000006-index.htm" xr:uid="{00000000-0004-0000-0000-000044000000}"/>
    <hyperlink ref="Y1" r:id="rId48" display="https://finbox.com/NYSE:ICE/explorer/revenue_proj" xr:uid="{AD31ADE4-455D-2B4E-8FAC-062D188293C4}"/>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2023-02-02T14:57:06Z</dcterms:created>
  <dcterms:modified xsi:type="dcterms:W3CDTF">2023-05-25T06:13:21Z</dcterms:modified>
</cp:coreProperties>
</file>