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Financials/"/>
    </mc:Choice>
  </mc:AlternateContent>
  <xr:revisionPtr revIDLastSave="0" documentId="13_ncr:1_{FD307C07-144D-024D-AC06-1D5605FAED1C}"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105" i="1" l="1"/>
  <c r="AQ105" i="1"/>
  <c r="AP105" i="1"/>
  <c r="AO105" i="1"/>
  <c r="AN105" i="1"/>
  <c r="AV7" i="1"/>
  <c r="AU7" i="1"/>
  <c r="AT7" i="1"/>
  <c r="AS7" i="1"/>
  <c r="AT22" i="1"/>
  <c r="AN34" i="1" a="1"/>
  <c r="AN34" i="1" s="1"/>
  <c r="AN35" i="1" s="1"/>
  <c r="AN33" i="1" a="1"/>
  <c r="AN33" i="1" s="1"/>
  <c r="AR106" i="1" l="1"/>
  <c r="AQ106" i="1"/>
  <c r="AP106" i="1"/>
  <c r="AO106" i="1"/>
  <c r="AN106" i="1"/>
  <c r="AS106" i="1" l="1"/>
  <c r="AN109" i="1"/>
  <c r="AO109" i="1"/>
  <c r="AP109" i="1"/>
  <c r="AQ109" i="1"/>
  <c r="AJ105" i="1"/>
  <c r="AK105" i="1"/>
  <c r="AL105" i="1"/>
  <c r="AJ23" i="1"/>
  <c r="AK23" i="1"/>
  <c r="AM23" i="1"/>
  <c r="AL23"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M105" i="1"/>
  <c r="AM73" i="1"/>
  <c r="AO117" i="1" a="1"/>
  <c r="AO117" i="1" s="1"/>
  <c r="AO112" i="1"/>
  <c r="AU102" i="1" a="1"/>
  <c r="AU102" i="1" s="1"/>
  <c r="AV22" i="1" s="1"/>
  <c r="AU96" i="1" a="1"/>
  <c r="AU96" i="1" s="1"/>
  <c r="AU92" i="1"/>
  <c r="AU91" i="1"/>
  <c r="AU90" i="1"/>
  <c r="AU88" i="1"/>
  <c r="AU87" i="1"/>
  <c r="AU100" i="1" s="1"/>
  <c r="AU86" i="1"/>
  <c r="AR30" i="1"/>
  <c r="AQ30" i="1"/>
  <c r="AP30" i="1"/>
  <c r="AO30" i="1"/>
  <c r="AN30" i="1"/>
  <c r="AR29" i="1"/>
  <c r="AQ29" i="1"/>
  <c r="AP29" i="1"/>
  <c r="AO29" i="1"/>
  <c r="AN29" i="1"/>
  <c r="AR21" i="1"/>
  <c r="AQ21" i="1"/>
  <c r="AP21" i="1"/>
  <c r="AO21" i="1"/>
  <c r="AN21" i="1"/>
  <c r="AR20" i="1"/>
  <c r="AQ20" i="1"/>
  <c r="AP20" i="1"/>
  <c r="AO20" i="1"/>
  <c r="AN20" i="1"/>
  <c r="AS19" i="1"/>
  <c r="AS16" i="1"/>
  <c r="AO115" i="1" s="1"/>
  <c r="AV13" i="1"/>
  <c r="AU13" i="1"/>
  <c r="AT13" i="1"/>
  <c r="AS13" i="1"/>
  <c r="AV10" i="1"/>
  <c r="AV4" i="1"/>
  <c r="AT4" i="1"/>
  <c r="AR4" i="1"/>
  <c r="AQ4" i="1"/>
  <c r="AP4" i="1"/>
  <c r="AO4" i="1"/>
  <c r="AN4" i="1"/>
  <c r="AM106" i="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U10" i="1" s="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U4" i="1" s="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T10" i="1" s="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S10" i="1" s="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S4" i="1" s="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7" i="1" l="1"/>
  <c r="AU104" i="1"/>
  <c r="AU101" i="1" s="1"/>
  <c r="AO113" i="1"/>
  <c r="AU19" i="1"/>
  <c r="AV19" i="1"/>
  <c r="AT19" i="1"/>
  <c r="AV16" i="1"/>
  <c r="AU22" i="1"/>
  <c r="AU16" i="1"/>
  <c r="AT16" i="1"/>
  <c r="AU89" i="1"/>
  <c r="AU93" i="1" s="1"/>
  <c r="AU103" i="1" l="1"/>
  <c r="AU95" i="1" l="1"/>
  <c r="AU98" i="1" s="1"/>
  <c r="AU106" i="1" s="1"/>
  <c r="AU109" i="1" s="1"/>
  <c r="AR108" i="1" s="1"/>
  <c r="AR109" i="1" s="1"/>
  <c r="AO111" i="1" s="1"/>
  <c r="AO114" i="1" s="1"/>
  <c r="AO116" i="1" s="1"/>
  <c r="AO119" i="1" l="1"/>
  <c r="AO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<sst xmlns="http://schemas.openxmlformats.org/spreadsheetml/2006/main" count="1976" uniqueCount="168">
  <si>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</si>
  <si>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</si>
  <si>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</si>
  <si>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</si>
  <si>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</si>
  <si>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</si>
  <si>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</si>
  <si>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</si>
  <si>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</si>
  <si>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</si>
  <si>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</si>
  <si>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</si>
  <si>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</si>
  <si>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</si>
  <si>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</si>
  <si>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</si>
  <si>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</si>
  <si>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</si>
  <si>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</si>
  <si>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</si>
  <si>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</si>
  <si>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</si>
  <si>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</si>
  <si>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</si>
  <si>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</si>
  <si>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</si>
  <si>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</si>
  <si>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</si>
  <si>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</si>
  <si>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</si>
  <si>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</si>
  <si>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</si>
  <si>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</si>
  <si>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</si>
  <si>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</si>
  <si>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</si>
  <si>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</si>
  <si>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</si>
  <si>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</si>
  <si>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</si>
  <si>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</si>
  <si>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</si>
  <si>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</si>
  <si>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</si>
  <si>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</si>
  <si>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</si>
  <si>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</si>
  <si>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</si>
  <si>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</si>
  <si>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</si>
  <si>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</si>
  <si>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</si>
  <si>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</si>
  <si>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</si>
  <si>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</si>
  <si>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</si>
  <si>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</si>
  <si>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</si>
  <si>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</si>
  <si>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</si>
  <si>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</si>
  <si>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</si>
  <si>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</si>
  <si>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</si>
  <si>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</si>
  <si>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</si>
  <si>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</si>
  <si>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</si>
  <si>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</si>
  <si>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</si>
  <si>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</si>
  <si>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</si>
  <si>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</si>
  <si>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</si>
  <si>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</si>
  <si>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</si>
  <si>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</si>
  <si>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</si>
  <si>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</si>
  <si>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</si>
  <si>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</si>
  <si>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</si>
  <si>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</si>
  <si>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</si>
  <si>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</si>
  <si>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</si>
  <si>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</si>
  <si>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</si>
  <si>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</si>
  <si>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</si>
  <si>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</si>
  <si>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</si>
  <si>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</si>
  <si>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</si>
  <si>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</si>
  <si>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</si>
  <si>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</si>
  <si>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</si>
  <si>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</si>
  <si>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</si>
  <si>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</si>
  <si>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</si>
  <si>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</si>
  <si>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</si>
  <si>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</si>
  <si>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</si>
  <si>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</si>
  <si>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 Forecast</t>
  </si>
  <si>
    <t>FCF Growth Rate</t>
  </si>
  <si>
    <t>Unlevered FCF</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</si>
  <si>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</si>
  <si>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</si>
  <si>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</si>
  <si>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</si>
  <si>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</si>
  <si>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</si>
  <si>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</si>
  <si>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</si>
  <si>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</si>
  <si>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</si>
  <si>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</si>
  <si>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</si>
  <si>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</si>
  <si>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</si>
  <si>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</si>
  <si>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</si>
  <si>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</si>
  <si>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</si>
  <si>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</si>
  <si>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</si>
  <si>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</si>
  <si>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Dividend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</si>
  <si>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</si>
  <si>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</si>
  <si>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</si>
  <si>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</si>
  <si>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</si>
  <si>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</si>
  <si>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</si>
  <si>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</si>
  <si>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</si>
  <si>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</si>
  <si>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</si>
  <si>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</si>
  <si>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</si>
  <si>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</si>
  <si>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</si>
  <si>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</si>
  <si>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</si>
  <si>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</si>
  <si>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</si>
  <si>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</si>
  <si>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</si>
  <si>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</si>
  <si>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</si>
  <si>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</si>
  <si>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</si>
  <si>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</si>
  <si>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</si>
  <si>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</si>
  <si>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</si>
  <si>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</si>
  <si>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</si>
  <si>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</si>
  <si>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Levered FCF</t>
  </si>
  <si>
    <t>5Y Fwd FCF CAGR</t>
  </si>
  <si>
    <t>Forward FCF Yield</t>
  </si>
  <si>
    <t>4Y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</si>
</sst>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0.0"/>
    <numFmt numFmtId="168" formatCode="0.0%"/>
    <numFmt numFmtId="169" formatCode="&quot;$&quot;#,##0.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sz val="14"/>
      <color rgb="FF000000"/>
      <name val="Calibri"/>
      <family val="2"/>
    </font>
    <font>
      <i/>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164" fontId="10" fillId="0" borderId="0" xfId="0" applyNumberFormat="1" applyFont="1"/>
    <xf numFmtId="9" fontId="10" fillId="0" borderId="0" xfId="0" applyNumberFormat="1" applyFont="1"/>
    <xf numFmtId="9" fontId="11" fillId="0" borderId="0" xfId="0" applyNumberFormat="1" applyFont="1"/>
    <xf numFmtId="9" fontId="10" fillId="0" borderId="5" xfId="0" applyNumberFormat="1" applyFont="1" applyBorder="1" applyAlignment="1">
      <alignment horizontal="center"/>
    </xf>
    <xf numFmtId="9" fontId="1" fillId="0" borderId="0" xfId="0" applyNumberFormat="1" applyFont="1"/>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0" fillId="0" borderId="8" xfId="0" applyNumberFormat="1" applyFont="1" applyBorder="1" applyAlignment="1">
      <alignment horizontal="center"/>
    </xf>
    <xf numFmtId="2" fontId="10" fillId="0" borderId="8" xfId="0" applyNumberFormat="1" applyFont="1" applyBorder="1" applyAlignment="1">
      <alignment horizontal="center"/>
    </xf>
    <xf numFmtId="10" fontId="1" fillId="0" borderId="0" xfId="0" applyNumberFormat="1" applyFont="1"/>
    <xf numFmtId="0" fontId="10" fillId="4" borderId="0" xfId="0" applyFont="1" applyFill="1" applyAlignment="1">
      <alignment horizontal="left" vertical="center" wrapText="1"/>
    </xf>
    <xf numFmtId="10" fontId="1" fillId="6" borderId="0" xfId="0" applyNumberFormat="1" applyFont="1" applyFill="1" applyAlignment="1">
      <alignment horizontal="right" vertical="center"/>
    </xf>
    <xf numFmtId="0" fontId="12" fillId="7" borderId="0" xfId="0" applyFont="1" applyFill="1" applyAlignment="1">
      <alignment horizontal="left" vertical="center" wrapText="1"/>
    </xf>
    <xf numFmtId="0" fontId="14" fillId="0" borderId="4" xfId="0" applyFont="1" applyBorder="1"/>
    <xf numFmtId="164" fontId="11" fillId="0" borderId="0" xfId="0" applyNumberFormat="1" applyFont="1"/>
    <xf numFmtId="9" fontId="10" fillId="0" borderId="9" xfId="0" applyNumberFormat="1" applyFont="1" applyBorder="1" applyAlignment="1">
      <alignment horizontal="center"/>
    </xf>
    <xf numFmtId="167" fontId="10" fillId="0" borderId="9" xfId="0" applyNumberFormat="1" applyFont="1" applyBorder="1" applyAlignment="1">
      <alignment horizontal="center"/>
    </xf>
    <xf numFmtId="167" fontId="10"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1" fillId="0" borderId="10" xfId="0" applyNumberFormat="1" applyFont="1" applyBorder="1"/>
    <xf numFmtId="168" fontId="10" fillId="0" borderId="8" xfId="0" applyNumberFormat="1" applyFont="1" applyBorder="1" applyAlignment="1">
      <alignment horizontal="center"/>
    </xf>
    <xf numFmtId="164" fontId="14" fillId="0" borderId="3" xfId="0" applyNumberFormat="1" applyFont="1" applyBorder="1"/>
    <xf numFmtId="165" fontId="11" fillId="0" borderId="0" xfId="0" applyNumberFormat="1" applyFont="1"/>
    <xf numFmtId="166" fontId="11" fillId="0" borderId="0" xfId="0" applyNumberFormat="1" applyFont="1"/>
    <xf numFmtId="0" fontId="12" fillId="4" borderId="0" xfId="0" applyFont="1" applyFill="1" applyAlignment="1">
      <alignment horizontal="left" vertical="center" wrapText="1"/>
    </xf>
    <xf numFmtId="0" fontId="10" fillId="6" borderId="0" xfId="0" applyFont="1" applyFill="1" applyAlignment="1">
      <alignment horizontal="left" vertical="center" wrapText="1"/>
    </xf>
    <xf numFmtId="10" fontId="1" fillId="5" borderId="0" xfId="0" applyNumberFormat="1" applyFont="1" applyFill="1" applyAlignment="1">
      <alignment horizontal="right" vertical="center"/>
    </xf>
    <xf numFmtId="0" fontId="1" fillId="0" borderId="0" xfId="0" applyFont="1" applyAlignment="1">
      <alignment indent="1"/>
    </xf>
    <xf numFmtId="10" fontId="10" fillId="0" borderId="5" xfId="0" applyNumberFormat="1" applyFont="1" applyBorder="1" applyAlignment="1">
      <alignment horizontal="center"/>
    </xf>
    <xf numFmtId="0" fontId="17" fillId="3" borderId="6" xfId="0" applyFont="1" applyFill="1" applyBorder="1" applyAlignment="1">
      <alignment horizontal="center" vertical="center" wrapText="1"/>
    </xf>
    <xf numFmtId="0" fontId="0" fillId="0" borderId="0" xfId="0" applyAlignment="1">
      <alignment vertical="center"/>
    </xf>
    <xf numFmtId="0" fontId="0" fillId="6" borderId="0" xfId="0" applyFill="1" applyAlignment="1">
      <alignment vertical="center"/>
    </xf>
    <xf numFmtId="9" fontId="1" fillId="5" borderId="0" xfId="0" applyNumberFormat="1" applyFont="1" applyFill="1" applyAlignment="1">
      <alignment vertical="center"/>
    </xf>
    <xf numFmtId="164" fontId="11" fillId="5" borderId="0" xfId="0" applyNumberFormat="1" applyFont="1" applyFill="1" applyAlignment="1">
      <alignment vertical="center"/>
    </xf>
    <xf numFmtId="164" fontId="1" fillId="5" borderId="0" xfId="0" applyNumberFormat="1" applyFont="1" applyFill="1" applyAlignment="1">
      <alignment vertical="center"/>
    </xf>
    <xf numFmtId="0" fontId="0" fillId="6" borderId="0" xfId="0" applyFill="1" applyAlignment="1">
      <alignment horizontal="left" vertical="center"/>
    </xf>
    <xf numFmtId="9" fontId="1" fillId="5" borderId="0" xfId="0" applyNumberFormat="1" applyFont="1" applyFill="1" applyAlignment="1">
      <alignment horizontal="center" vertical="center"/>
    </xf>
    <xf numFmtId="0" fontId="14" fillId="3" borderId="6" xfId="0" applyFont="1" applyFill="1" applyBorder="1" applyAlignment="1">
      <alignment horizontal="center" vertical="center" wrapText="1"/>
    </xf>
    <xf numFmtId="0" fontId="14" fillId="3" borderId="7" xfId="0" applyFont="1" applyFill="1" applyBorder="1" applyAlignment="1">
      <alignment horizontal="center" vertical="center" wrapText="1"/>
    </xf>
    <xf numFmtId="165" fontId="11" fillId="6" borderId="0" xfId="0" applyNumberFormat="1" applyFont="1" applyFill="1" applyAlignment="1">
      <alignment vertical="center"/>
    </xf>
    <xf numFmtId="0" fontId="0" fillId="6" borderId="0" xfId="0" applyFill="1" applyAlignment="1">
      <alignment horizontal="center" vertical="center"/>
    </xf>
    <xf numFmtId="0" fontId="0" fillId="5" borderId="0" xfId="0" applyFill="1" applyAlignment="1">
      <alignment vertical="center"/>
    </xf>
    <xf numFmtId="164" fontId="10" fillId="4" borderId="0" xfId="0" applyNumberFormat="1" applyFont="1" applyFill="1" applyAlignment="1">
      <alignment vertical="center"/>
    </xf>
    <xf numFmtId="10" fontId="12" fillId="4" borderId="0" xfId="0" applyNumberFormat="1" applyFont="1" applyFill="1" applyAlignment="1">
      <alignment vertical="center"/>
    </xf>
    <xf numFmtId="10" fontId="10" fillId="6" borderId="0" xfId="0" applyNumberFormat="1" applyFont="1" applyFill="1" applyAlignment="1">
      <alignment vertical="center"/>
    </xf>
    <xf numFmtId="39" fontId="10" fillId="6" borderId="0" xfId="0" applyNumberFormat="1" applyFont="1" applyFill="1" applyAlignment="1">
      <alignment vertical="center"/>
    </xf>
    <xf numFmtId="10" fontId="10" fillId="4" borderId="0" xfId="0" applyNumberFormat="1" applyFont="1" applyFill="1" applyAlignment="1">
      <alignment vertical="center"/>
    </xf>
    <xf numFmtId="164" fontId="1" fillId="6" borderId="0" xfId="0" applyNumberFormat="1" applyFont="1" applyFill="1" applyAlignment="1">
      <alignment vertical="center"/>
    </xf>
    <xf numFmtId="164" fontId="12" fillId="4" borderId="0" xfId="0" applyNumberFormat="1" applyFont="1" applyFill="1" applyAlignment="1">
      <alignment vertical="center"/>
    </xf>
    <xf numFmtId="10" fontId="12" fillId="7" borderId="0" xfId="0" applyNumberFormat="1" applyFont="1" applyFill="1" applyAlignment="1">
      <alignment vertical="center"/>
    </xf>
    <xf numFmtId="9" fontId="13" fillId="6" borderId="0" xfId="0" applyNumberFormat="1" applyFont="1" applyFill="1" applyAlignment="1">
      <alignment vertical="center" wrapText="1"/>
    </xf>
    <xf numFmtId="0" fontId="13" fillId="5" borderId="0" xfId="0" applyFont="1" applyFill="1" applyAlignment="1">
      <alignment vertical="center" wrapText="1"/>
    </xf>
    <xf numFmtId="0" fontId="13" fillId="6" borderId="0" xfId="0" applyFont="1" applyFill="1" applyAlignment="1">
      <alignment vertical="center"/>
    </xf>
    <xf numFmtId="164" fontId="1" fillId="6" borderId="0" xfId="0" applyNumberFormat="1" applyFont="1" applyFill="1" applyAlignment="1">
      <alignment vertical="center" wrapText="1"/>
    </xf>
    <xf numFmtId="164" fontId="1" fillId="7" borderId="0" xfId="0" applyNumberFormat="1" applyFont="1" applyFill="1" applyAlignment="1">
      <alignment vertical="center" wrapText="1"/>
    </xf>
    <xf numFmtId="169" fontId="12" fillId="7" borderId="0" xfId="0" applyNumberFormat="1" applyFont="1" applyFill="1" applyAlignment="1">
      <alignment vertical="center"/>
    </xf>
    <xf numFmtId="169" fontId="1" fillId="6" borderId="0" xfId="0" applyNumberFormat="1" applyFont="1" applyFill="1" applyAlignment="1">
      <alignment vertical="center"/>
    </xf>
    <xf numFmtId="9" fontId="12" fillId="7" borderId="0" xfId="1" applyFont="1" applyFill="1" applyBorder="1" applyAlignment="1">
      <alignment vertical="center"/>
    </xf>
    <xf numFmtId="0" fontId="12" fillId="7" borderId="0" xfId="0" applyFont="1" applyFill="1" applyAlignment="1">
      <alignment horizontal="right" vertical="center"/>
    </xf>
    <xf numFmtId="0" fontId="15" fillId="7" borderId="0" xfId="0" applyFont="1" applyFill="1" applyAlignment="1">
      <alignment horizontal="center" vertical="center"/>
    </xf>
    <xf numFmtId="0" fontId="16" fillId="7" borderId="0" xfId="0" applyFont="1" applyFill="1" applyAlignment="1">
      <alignment horizontal="center" vertical="center"/>
    </xf>
    <xf numFmtId="0" fontId="12" fillId="8" borderId="0" xfId="0" applyFont="1" applyFill="1" applyAlignment="1">
      <alignment horizontal="center" vertical="center" wrapText="1"/>
    </xf>
    <xf numFmtId="0" fontId="1" fillId="7" borderId="0" xfId="0" applyFont="1" applyFill="1" applyAlignment="1">
      <alignment horizontal="center" vertical="center"/>
    </xf>
    <xf numFmtId="165" fontId="10" fillId="6"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Markel Group</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570480928689903E-2"/>
          <c:y val="0.14345593311880719"/>
          <c:w val="0.8437280265339967"/>
          <c:h val="0.629930039548244"/>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1'!$B$3:$AR$3</c:f>
              <c:numCache>
                <c:formatCode>#,###,,;\(#,###,,\);\ \-\ \-</c:formatCode>
                <c:ptCount val="43"/>
                <c:pt idx="0">
                  <c:v>22600000</c:v>
                </c:pt>
                <c:pt idx="1">
                  <c:v>35400000</c:v>
                </c:pt>
                <c:pt idx="2">
                  <c:v>40700000</c:v>
                </c:pt>
                <c:pt idx="3">
                  <c:v>69500000</c:v>
                </c:pt>
                <c:pt idx="4">
                  <c:v>97800000</c:v>
                </c:pt>
                <c:pt idx="5">
                  <c:v>77000000</c:v>
                </c:pt>
                <c:pt idx="6">
                  <c:v>225000000</c:v>
                </c:pt>
                <c:pt idx="7">
                  <c:v>229100000</c:v>
                </c:pt>
                <c:pt idx="8">
                  <c:v>234900000</c:v>
                </c:pt>
                <c:pt idx="9">
                  <c:v>279700000</c:v>
                </c:pt>
                <c:pt idx="10">
                  <c:v>343600000</c:v>
                </c:pt>
                <c:pt idx="11">
                  <c:v>366700000</c:v>
                </c:pt>
                <c:pt idx="12">
                  <c:v>419000000</c:v>
                </c:pt>
                <c:pt idx="13">
                  <c:v>426000000</c:v>
                </c:pt>
                <c:pt idx="14">
                  <c:v>524321000</c:v>
                </c:pt>
                <c:pt idx="15">
                  <c:v>1094483000</c:v>
                </c:pt>
                <c:pt idx="16">
                  <c:v>1397412000</c:v>
                </c:pt>
                <c:pt idx="17">
                  <c:v>1770195000</c:v>
                </c:pt>
                <c:pt idx="18">
                  <c:v>2091904000</c:v>
                </c:pt>
                <c:pt idx="19">
                  <c:v>2262058000</c:v>
                </c:pt>
                <c:pt idx="20">
                  <c:v>2200148000</c:v>
                </c:pt>
                <c:pt idx="21">
                  <c:v>2519005000</c:v>
                </c:pt>
                <c:pt idx="22">
                  <c:v>2483256000</c:v>
                </c:pt>
                <c:pt idx="23">
                  <c:v>1898328000</c:v>
                </c:pt>
                <c:pt idx="24">
                  <c:v>2069326000</c:v>
                </c:pt>
                <c:pt idx="25">
                  <c:v>2225393000</c:v>
                </c:pt>
                <c:pt idx="26">
                  <c:v>2629950000</c:v>
                </c:pt>
                <c:pt idx="27">
                  <c:v>3000112000</c:v>
                </c:pt>
                <c:pt idx="28">
                  <c:v>4323083000</c:v>
                </c:pt>
                <c:pt idx="29">
                  <c:v>5133667000</c:v>
                </c:pt>
                <c:pt idx="30">
                  <c:v>5369983000</c:v>
                </c:pt>
                <c:pt idx="31">
                  <c:v>5612026000</c:v>
                </c:pt>
                <c:pt idx="32">
                  <c:v>6061659000</c:v>
                </c:pt>
                <c:pt idx="33">
                  <c:v>6947883000</c:v>
                </c:pt>
                <c:pt idx="34">
                  <c:v>9523926000</c:v>
                </c:pt>
                <c:pt idx="35">
                  <c:v>9643643000</c:v>
                </c:pt>
                <c:pt idx="36">
                  <c:v>12909806000</c:v>
                </c:pt>
                <c:pt idx="37">
                  <c:v>11815000000</c:v>
                </c:pt>
                <c:pt idx="38">
                  <c:v>15081000000</c:v>
                </c:pt>
                <c:pt idx="39">
                  <c:v>15419000000</c:v>
                </c:pt>
                <c:pt idx="40">
                  <c:v>16212000000</c:v>
                </c:pt>
                <c:pt idx="41">
                  <c:v>16967000000</c:v>
                </c:pt>
                <c:pt idx="42">
                  <c:v>17739000000</c:v>
                </c:pt>
              </c:numCache>
            </c:numRef>
          </c:val>
          <c:extLst>
            <c:ext xmlns:c16="http://schemas.microsoft.com/office/drawing/2014/chart" uri="{C3380CC4-5D6E-409C-BE32-E72D297353CC}">
              <c16:uniqueId val="{00000000-FBFF-EA49-8642-B22FDC256506}"/>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1'!$B$28:$AR$28</c:f>
              <c:numCache>
                <c:formatCode>#,###,,;\(#,###,,\);\ \-\ \-</c:formatCode>
                <c:ptCount val="43"/>
                <c:pt idx="0">
                  <c:v>900000</c:v>
                </c:pt>
                <c:pt idx="1">
                  <c:v>4700000</c:v>
                </c:pt>
                <c:pt idx="2">
                  <c:v>6000000</c:v>
                </c:pt>
                <c:pt idx="3">
                  <c:v>10900000</c:v>
                </c:pt>
                <c:pt idx="4">
                  <c:v>13800000</c:v>
                </c:pt>
                <c:pt idx="5">
                  <c:v>5700000</c:v>
                </c:pt>
                <c:pt idx="6">
                  <c:v>14400000</c:v>
                </c:pt>
                <c:pt idx="7">
                  <c:v>25600000</c:v>
                </c:pt>
                <c:pt idx="8">
                  <c:v>23600000</c:v>
                </c:pt>
                <c:pt idx="9">
                  <c:v>18600000</c:v>
                </c:pt>
                <c:pt idx="10">
                  <c:v>34500000</c:v>
                </c:pt>
                <c:pt idx="11">
                  <c:v>46700000</c:v>
                </c:pt>
                <c:pt idx="12">
                  <c:v>50400000</c:v>
                </c:pt>
                <c:pt idx="13">
                  <c:v>57300000</c:v>
                </c:pt>
                <c:pt idx="14">
                  <c:v>40614000</c:v>
                </c:pt>
                <c:pt idx="15">
                  <c:v>-27592000</c:v>
                </c:pt>
                <c:pt idx="16">
                  <c:v>-125717000</c:v>
                </c:pt>
                <c:pt idx="17">
                  <c:v>75324000</c:v>
                </c:pt>
                <c:pt idx="18">
                  <c:v>123477000</c:v>
                </c:pt>
                <c:pt idx="19">
                  <c:v>165412000</c:v>
                </c:pt>
                <c:pt idx="20">
                  <c:v>147915000</c:v>
                </c:pt>
                <c:pt idx="21">
                  <c:v>392502000</c:v>
                </c:pt>
                <c:pt idx="22">
                  <c:v>405669000</c:v>
                </c:pt>
                <c:pt idx="23">
                  <c:v>-58767000</c:v>
                </c:pt>
                <c:pt idx="24">
                  <c:v>201638000</c:v>
                </c:pt>
                <c:pt idx="25">
                  <c:v>266793000</c:v>
                </c:pt>
                <c:pt idx="26">
                  <c:v>142026000</c:v>
                </c:pt>
                <c:pt idx="27">
                  <c:v>253385000</c:v>
                </c:pt>
                <c:pt idx="28">
                  <c:v>281021000</c:v>
                </c:pt>
                <c:pt idx="29">
                  <c:v>321182000</c:v>
                </c:pt>
                <c:pt idx="30">
                  <c:v>582772000</c:v>
                </c:pt>
                <c:pt idx="31">
                  <c:v>455689000</c:v>
                </c:pt>
                <c:pt idx="32">
                  <c:v>395269000</c:v>
                </c:pt>
                <c:pt idx="33">
                  <c:v>-128180000</c:v>
                </c:pt>
                <c:pt idx="34">
                  <c:v>1790466000</c:v>
                </c:pt>
                <c:pt idx="35">
                  <c:v>816030000</c:v>
                </c:pt>
                <c:pt idx="36">
                  <c:v>2425003000</c:v>
                </c:pt>
                <c:pt idx="37">
                  <c:v>-101203000</c:v>
                </c:pt>
                <c:pt idx="38">
                  <c:v>1114000000</c:v>
                </c:pt>
                <c:pt idx="39">
                  <c:v>1174000000</c:v>
                </c:pt>
                <c:pt idx="40">
                  <c:v>1410000000</c:v>
                </c:pt>
                <c:pt idx="41">
                  <c:v>1406000000</c:v>
                </c:pt>
                <c:pt idx="42">
                  <c:v>1375000000</c:v>
                </c:pt>
              </c:numCache>
            </c:numRef>
          </c:val>
          <c:extLst>
            <c:ext xmlns:c16="http://schemas.microsoft.com/office/drawing/2014/chart" uri="{C3380CC4-5D6E-409C-BE32-E72D297353CC}">
              <c16:uniqueId val="{00000001-FBFF-EA49-8642-B22FDC256506}"/>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1'!$B$107:$AR$107</c:f>
              <c:numCache>
                <c:formatCode>#,###,,;\(#,###,,\);\ \-\ \-</c:formatCode>
                <c:ptCount val="43"/>
                <c:pt idx="0">
                  <c:v>0</c:v>
                </c:pt>
                <c:pt idx="1">
                  <c:v>0</c:v>
                </c:pt>
                <c:pt idx="2">
                  <c:v>0</c:v>
                </c:pt>
                <c:pt idx="3">
                  <c:v>0</c:v>
                </c:pt>
                <c:pt idx="4">
                  <c:v>13400000</c:v>
                </c:pt>
                <c:pt idx="5">
                  <c:v>16400000</c:v>
                </c:pt>
                <c:pt idx="6">
                  <c:v>16700000</c:v>
                </c:pt>
                <c:pt idx="7">
                  <c:v>27100000</c:v>
                </c:pt>
                <c:pt idx="8">
                  <c:v>87400000</c:v>
                </c:pt>
                <c:pt idx="9">
                  <c:v>54000000</c:v>
                </c:pt>
                <c:pt idx="10">
                  <c:v>164500000</c:v>
                </c:pt>
                <c:pt idx="11">
                  <c:v>90400000</c:v>
                </c:pt>
                <c:pt idx="12">
                  <c:v>64000000</c:v>
                </c:pt>
                <c:pt idx="13">
                  <c:v>37200000</c:v>
                </c:pt>
                <c:pt idx="14">
                  <c:v>-3468000</c:v>
                </c:pt>
                <c:pt idx="15">
                  <c:v>69580000</c:v>
                </c:pt>
                <c:pt idx="16">
                  <c:v>155956000</c:v>
                </c:pt>
                <c:pt idx="17">
                  <c:v>492815000</c:v>
                </c:pt>
                <c:pt idx="18">
                  <c:v>623542000</c:v>
                </c:pt>
                <c:pt idx="19">
                  <c:v>683730000</c:v>
                </c:pt>
                <c:pt idx="20">
                  <c:v>521753000</c:v>
                </c:pt>
                <c:pt idx="21">
                  <c:v>502401000</c:v>
                </c:pt>
                <c:pt idx="22">
                  <c:v>493828000</c:v>
                </c:pt>
                <c:pt idx="23">
                  <c:v>372484000</c:v>
                </c:pt>
                <c:pt idx="24">
                  <c:v>260557000</c:v>
                </c:pt>
                <c:pt idx="25">
                  <c:v>181188000</c:v>
                </c:pt>
                <c:pt idx="26">
                  <c:v>251186000</c:v>
                </c:pt>
                <c:pt idx="27">
                  <c:v>347014000</c:v>
                </c:pt>
                <c:pt idx="28">
                  <c:v>697796000</c:v>
                </c:pt>
                <c:pt idx="29">
                  <c:v>634660000</c:v>
                </c:pt>
                <c:pt idx="30">
                  <c:v>571396000</c:v>
                </c:pt>
                <c:pt idx="31">
                  <c:v>470949000</c:v>
                </c:pt>
                <c:pt idx="32">
                  <c:v>783877000</c:v>
                </c:pt>
                <c:pt idx="33">
                  <c:v>786264000</c:v>
                </c:pt>
                <c:pt idx="34">
                  <c:v>1150744000</c:v>
                </c:pt>
                <c:pt idx="35">
                  <c:v>1636286000</c:v>
                </c:pt>
                <c:pt idx="36">
                  <c:v>2128818000</c:v>
                </c:pt>
                <c:pt idx="37">
                  <c:v>2454730000</c:v>
                </c:pt>
                <c:pt idx="38">
                  <c:v>1500000000</c:v>
                </c:pt>
                <c:pt idx="39">
                  <c:v>1871000000</c:v>
                </c:pt>
                <c:pt idx="40">
                  <c:v>1787000000</c:v>
                </c:pt>
                <c:pt idx="41">
                  <c:v>1936000000</c:v>
                </c:pt>
                <c:pt idx="42">
                  <c:v>2059000000</c:v>
                </c:pt>
              </c:numCache>
            </c:numRef>
          </c:val>
          <c:extLst>
            <c:ext xmlns:c16="http://schemas.microsoft.com/office/drawing/2014/chart" uri="{C3380CC4-5D6E-409C-BE32-E72D297353CC}">
              <c16:uniqueId val="{00000002-FBFF-EA49-8642-B22FDC256506}"/>
            </c:ext>
          </c:extLst>
        </c:ser>
        <c:dLbls>
          <c:showLegendKey val="0"/>
          <c:showVal val="0"/>
          <c:showCatName val="0"/>
          <c:showSerName val="0"/>
          <c:showPercent val="0"/>
          <c:showBubbleSize val="0"/>
        </c:dLbls>
        <c:gapWidth val="150"/>
        <c:overlap val="100"/>
        <c:axId val="457540767"/>
        <c:axId val="457530255"/>
      </c:barChart>
      <c:catAx>
        <c:axId val="45754076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2"/>
                </a:solidFill>
                <a:latin typeface="+mn-lt"/>
                <a:ea typeface="+mn-ea"/>
                <a:cs typeface="+mn-cs"/>
              </a:defRPr>
            </a:pPr>
            <a:endParaRPr lang="en-US"/>
          </a:p>
        </c:txPr>
        <c:crossAx val="457530255"/>
        <c:crosses val="autoZero"/>
        <c:auto val="1"/>
        <c:lblAlgn val="ctr"/>
        <c:lblOffset val="100"/>
        <c:noMultiLvlLbl val="0"/>
      </c:catAx>
      <c:valAx>
        <c:axId val="45753025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457540767"/>
        <c:crosses val="autoZero"/>
        <c:crossBetween val="between"/>
      </c:valAx>
      <c:spPr>
        <a:noFill/>
        <a:ln>
          <a:noFill/>
        </a:ln>
        <a:effectLst/>
      </c:spPr>
    </c:plotArea>
    <c:legend>
      <c:legendPos val="b"/>
      <c:layout>
        <c:manualLayout>
          <c:xMode val="edge"/>
          <c:yMode val="edge"/>
          <c:x val="0.34258941512907903"/>
          <c:y val="0.89087374832064903"/>
          <c:w val="0.31482106527728809"/>
          <c:h val="5.965371054370070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15875</xdr:colOff>
      <xdr:row>109</xdr:row>
      <xdr:rowOff>17462</xdr:rowOff>
    </xdr:from>
    <xdr:to>
      <xdr:col>47</xdr:col>
      <xdr:colOff>15874</xdr:colOff>
      <xdr:row>127</xdr:row>
      <xdr:rowOff>206374</xdr:rowOff>
    </xdr:to>
    <xdr:graphicFrame macro="">
      <xdr:nvGraphicFramePr>
        <xdr:cNvPr id="3" name="Chart 2">
          <a:extLst>
            <a:ext uri="{FF2B5EF4-FFF2-40B4-BE49-F238E27FC236}">
              <a16:creationId xmlns:a16="http://schemas.microsoft.com/office/drawing/2014/main" id="{4702EC34-78D2-3888-285F-01943681BE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https://www.bing.com/financeapi/forcetrigger?t=a1xohw&amp;q=XNYS%3aMKL&amp;form=skydnc</v>
    <v>Learn more on Bing</v>
  </rv>
  <rv s="1">
    <v>0</v>
    <v>Markel Group Inc. (XNYS:MKL)</v>
    <v>2</v>
    <v>3</v>
    <v>Finance</v>
    <v>4</v>
    <v>en-US</v>
    <v>a1xohw</v>
    <v>268435456</v>
    <v>1</v>
    <v>Powered by Refinitiv</v>
    <v>1560</v>
    <v>1182.1300000000001</v>
    <v>0.75180000000000002</v>
    <v>-28.89</v>
    <v>-1.9772000000000001E-2</v>
    <v>-0.25</v>
    <v>-1.7459999999999999E-4</v>
    <v>USD</v>
    <v>Markel Group Inc., formerly Markel Corporation, is engaged in providing insurance for bakery equipment, building supplies, and more. The Company’s three-engine system includes insurance, investments, and Markel Ventures. The Company operates the Markel Specialty, Markel International, and Global Reinsurance divisions, as well as State National, a portfolio protection and program services company, and Nephila, an insurance-linked securities investment manager. It manages its fixed-income investments to match the size and duration of its expected future insurance claims while producing interest income. Its Markel Ventures companies include Brahmin, Buckner Heavylift Cranes, CapTech, Costa Farms, Cottrell, Eagle, Ellicott Dredges, Havco, Lansing Building Products, Panel Specialists, Markel Food Group, Metromont, ParkLand Ventures, PartnerMD, RetailData, Rosemont Investment Group, VSC Fire &amp; Security, and Weldship.</v>
    <v>20900</v>
    <v>New York Stock Exchange</v>
    <v>XNYS</v>
    <v>XNYS</v>
    <v>4521 Highwoods Parkway, GLEN ALLEN, VA, 23060-6148 US</v>
    <v>1459.46</v>
    <v>Insurance</v>
    <v>Stock</v>
    <v>45226.963807060158</v>
    <v>0</v>
    <v>1425.56</v>
    <v>18998070000</v>
    <v>Markel Group Inc.</v>
    <v>Markel Group Inc.</v>
    <v>1454.71</v>
    <v>10.2257</v>
    <v>1461.14</v>
    <v>1432.25</v>
    <v>1432</v>
    <v>13264490</v>
    <v>MKL</v>
    <v>Markel Group Inc. (XNYS:MKL)</v>
    <v>41049</v>
    <v>42520</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1096343/000119312506045092/0001193125-06-045092-index.htm" TargetMode="External"/><Relationship Id="rId47" Type="http://schemas.openxmlformats.org/officeDocument/2006/relationships/hyperlink" Target="https://www.sec.gov/Archives/edgar/data/1096343/000119312508042863/0001193125-08-042863-index.htm" TargetMode="External"/><Relationship Id="rId63" Type="http://schemas.openxmlformats.org/officeDocument/2006/relationships/hyperlink" Target="https://www.sec.gov/Archives/edgar/data/1096343/000109634316000185/0001096343-16-000185-index.htm" TargetMode="External"/><Relationship Id="rId68" Type="http://schemas.openxmlformats.org/officeDocument/2006/relationships/hyperlink" Target="https://www.sec.gov/Archives/edgar/data/1096343/000109634319000074/0001096343-19-000074-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096343/000091664101500015/0000916641-01-500015-index.html" TargetMode="External"/><Relationship Id="rId37" Type="http://schemas.openxmlformats.org/officeDocument/2006/relationships/hyperlink" Target="https://www.sec.gov/Archives/edgar/data/1096343/000091664103000751/0000916641-03-000751-index.htm" TargetMode="External"/><Relationship Id="rId40" Type="http://schemas.openxmlformats.org/officeDocument/2006/relationships/hyperlink" Target="https://www.sec.gov/Archives/edgar/data/1096343/000119312505039831/0001193125-05-039831-index.htm" TargetMode="External"/><Relationship Id="rId45" Type="http://schemas.openxmlformats.org/officeDocument/2006/relationships/hyperlink" Target="https://www.sec.gov/Archives/edgar/data/1096343/000119312507043689/0001193125-07-043689-index.htm" TargetMode="External"/><Relationship Id="rId53" Type="http://schemas.openxmlformats.org/officeDocument/2006/relationships/hyperlink" Target="https://www.sec.gov/Archives/edgar/data/1096343/000119312511048986/0001193125-11-048986-index.htm" TargetMode="External"/><Relationship Id="rId58" Type="http://schemas.openxmlformats.org/officeDocument/2006/relationships/hyperlink" Target="https://www.sec.gov/Archives/edgar/data/1096343/000109634314000006/0001096343-14-000006-index.htm" TargetMode="External"/><Relationship Id="rId66" Type="http://schemas.openxmlformats.org/officeDocument/2006/relationships/hyperlink" Target="https://www.sec.gov/Archives/edgar/data/1096343/000109634318000042/0001096343-18-000042-index.htm" TargetMode="External"/><Relationship Id="rId74" Type="http://schemas.openxmlformats.org/officeDocument/2006/relationships/hyperlink" Target="https://www.sec.gov/Archives/edgar/data/1096343/000109634322000039/0001096343-22-000039-index.htm" TargetMode="External"/><Relationship Id="rId79" Type="http://schemas.openxmlformats.org/officeDocument/2006/relationships/hyperlink" Target="https://finbox.com/NYSE:MKL/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1096343/000109634315000013/0001096343-15-000013-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1096343/000092838502001075/0000928385-02-001075-index.htm" TargetMode="External"/><Relationship Id="rId43" Type="http://schemas.openxmlformats.org/officeDocument/2006/relationships/hyperlink" Target="https://www.sec.gov/Archives/edgar/data/1096343/000119312506045092/0001193125-06-045092-index.htm" TargetMode="External"/><Relationship Id="rId48" Type="http://schemas.openxmlformats.org/officeDocument/2006/relationships/hyperlink" Target="https://www.sec.gov/Archives/edgar/data/1096343/000119312509041947/0001193125-09-041947-index.htm" TargetMode="External"/><Relationship Id="rId56" Type="http://schemas.openxmlformats.org/officeDocument/2006/relationships/hyperlink" Target="https://www.sec.gov/Archives/edgar/data/1096343/000109634313000005/0001096343-13-000005-index.htm" TargetMode="External"/><Relationship Id="rId64" Type="http://schemas.openxmlformats.org/officeDocument/2006/relationships/hyperlink" Target="https://www.sec.gov/Archives/edgar/data/1096343/000109634317000046/0001096343-17-000046-index.htm" TargetMode="External"/><Relationship Id="rId69" Type="http://schemas.openxmlformats.org/officeDocument/2006/relationships/hyperlink" Target="https://www.sec.gov/Archives/edgar/data/1096343/000109634319000074/0001096343-19-000074-index.htm" TargetMode="External"/><Relationship Id="rId77" Type="http://schemas.openxmlformats.org/officeDocument/2006/relationships/hyperlink" Target="https://www.sec.gov/Archives/edgar/data/1096343/000109634323000033/0001096343-23-000033-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096343/000119312510044413/0001193125-10-044413-index.htm" TargetMode="External"/><Relationship Id="rId72" Type="http://schemas.openxmlformats.org/officeDocument/2006/relationships/hyperlink" Target="https://www.sec.gov/Archives/edgar/data/1096343/000109634321000032/0001096343-21-000032-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096343/000091664101500015/0000916641-01-500015-index.html" TargetMode="External"/><Relationship Id="rId38" Type="http://schemas.openxmlformats.org/officeDocument/2006/relationships/hyperlink" Target="https://www.sec.gov/Archives/edgar/data/1096343/000119312504041548/0001193125-04-041548-index.htm" TargetMode="External"/><Relationship Id="rId46" Type="http://schemas.openxmlformats.org/officeDocument/2006/relationships/hyperlink" Target="https://www.sec.gov/Archives/edgar/data/1096343/000119312508042863/0001193125-08-042863-index.htm" TargetMode="External"/><Relationship Id="rId59" Type="http://schemas.openxmlformats.org/officeDocument/2006/relationships/hyperlink" Target="https://www.sec.gov/Archives/edgar/data/1096343/000109634314000006/0001096343-14-000006-index.htm" TargetMode="External"/><Relationship Id="rId67" Type="http://schemas.openxmlformats.org/officeDocument/2006/relationships/hyperlink" Target="https://www.sec.gov/Archives/edgar/data/1096343/000109634318000042/0001096343-18-000042-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096343/000119312505039831/0001193125-05-039831-index.htm" TargetMode="External"/><Relationship Id="rId54" Type="http://schemas.openxmlformats.org/officeDocument/2006/relationships/hyperlink" Target="https://www.sec.gov/Archives/edgar/data/1096343/000119312512083817/0001193125-12-083817-index.htm" TargetMode="External"/><Relationship Id="rId62" Type="http://schemas.openxmlformats.org/officeDocument/2006/relationships/hyperlink" Target="https://www.sec.gov/Archives/edgar/data/1096343/000109634316000185/0001096343-16-000185-index.htm" TargetMode="External"/><Relationship Id="rId70" Type="http://schemas.openxmlformats.org/officeDocument/2006/relationships/hyperlink" Target="https://www.sec.gov/Archives/edgar/data/1096343/000109634320000039/0001096343-20-000039-index.htm" TargetMode="External"/><Relationship Id="rId75" Type="http://schemas.openxmlformats.org/officeDocument/2006/relationships/hyperlink" Target="https://www.sec.gov/Archives/edgar/data/1096343/000109634322000039/0001096343-22-000039-index.htm" TargetMode="External"/><Relationship Id="rId1" Type="http://schemas.openxmlformats.org/officeDocument/2006/relationships/hyperlink" Target="https://roic.ai/company/MKL"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1096343/000091664103000751/0000916641-03-000751-index.htm" TargetMode="External"/><Relationship Id="rId49" Type="http://schemas.openxmlformats.org/officeDocument/2006/relationships/hyperlink" Target="https://www.sec.gov/Archives/edgar/data/1096343/000119312509041947/0001193125-09-041947-index.htm" TargetMode="External"/><Relationship Id="rId57" Type="http://schemas.openxmlformats.org/officeDocument/2006/relationships/hyperlink" Target="https://www.sec.gov/Archives/edgar/data/1096343/000109634313000005/0001096343-13-000005-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1096343/000119312507043689/0001193125-07-043689-index.htm" TargetMode="External"/><Relationship Id="rId52" Type="http://schemas.openxmlformats.org/officeDocument/2006/relationships/hyperlink" Target="https://www.sec.gov/Archives/edgar/data/1096343/000119312511048986/0001193125-11-048986-index.htm" TargetMode="External"/><Relationship Id="rId60" Type="http://schemas.openxmlformats.org/officeDocument/2006/relationships/hyperlink" Target="https://www.sec.gov/Archives/edgar/data/1096343/000109634315000013/0001096343-15-000013-index.htm" TargetMode="External"/><Relationship Id="rId65" Type="http://schemas.openxmlformats.org/officeDocument/2006/relationships/hyperlink" Target="https://www.sec.gov/Archives/edgar/data/1096343/000109634317000046/0001096343-17-000046-index.htm" TargetMode="External"/><Relationship Id="rId73" Type="http://schemas.openxmlformats.org/officeDocument/2006/relationships/hyperlink" Target="https://www.sec.gov/Archives/edgar/data/1096343/000109634321000032/0001096343-21-000032-index.htm" TargetMode="External"/><Relationship Id="rId78" Type="http://schemas.openxmlformats.org/officeDocument/2006/relationships/hyperlink" Target="https://finbox.com/NYSE:MKL/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1096343/000119312504041548/0001193125-04-041548-index.htm" TargetMode="External"/><Relationship Id="rId34" Type="http://schemas.openxmlformats.org/officeDocument/2006/relationships/hyperlink" Target="https://www.sec.gov/Archives/edgar/data/1096343/000092838502001075/0000928385-02-001075-index.htm" TargetMode="External"/><Relationship Id="rId50" Type="http://schemas.openxmlformats.org/officeDocument/2006/relationships/hyperlink" Target="https://www.sec.gov/Archives/edgar/data/1096343/000119312510044413/0001193125-10-044413-index.htm" TargetMode="External"/><Relationship Id="rId55" Type="http://schemas.openxmlformats.org/officeDocument/2006/relationships/hyperlink" Target="https://www.sec.gov/Archives/edgar/data/1096343/000119312512083817/0001193125-12-083817-index.htm" TargetMode="External"/><Relationship Id="rId76" Type="http://schemas.openxmlformats.org/officeDocument/2006/relationships/hyperlink" Target="https://www.sec.gov/Archives/edgar/data/1096343/000109634323000033/0001096343-23-000033-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1096343/000109634320000039/0001096343-20-000039-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9"/>
  <sheetViews>
    <sheetView tabSelected="1" zoomScale="80" zoomScaleNormal="80" workbookViewId="0">
      <pane xSplit="1" ySplit="1" topLeftCell="AK94" activePane="bottomRight" state="frozen"/>
      <selection pane="topRight"/>
      <selection pane="bottomLeft"/>
      <selection pane="bottomRight" activeCell="AO127" sqref="AO127"/>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8">
        <v>2023</v>
      </c>
      <c r="AO1" s="28">
        <v>2024</v>
      </c>
      <c r="AP1" s="28">
        <v>2025</v>
      </c>
      <c r="AQ1" s="28">
        <v>2026</v>
      </c>
      <c r="AR1" s="28">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22600000</v>
      </c>
      <c r="C3" s="1">
        <v>35400000</v>
      </c>
      <c r="D3" s="1">
        <v>40700000</v>
      </c>
      <c r="E3" s="1">
        <v>69500000</v>
      </c>
      <c r="F3" s="1">
        <v>97800000</v>
      </c>
      <c r="G3" s="1">
        <v>77000000</v>
      </c>
      <c r="H3" s="1">
        <v>225000000</v>
      </c>
      <c r="I3" s="1">
        <v>229100000</v>
      </c>
      <c r="J3" s="1">
        <v>234900000</v>
      </c>
      <c r="K3" s="1">
        <v>279700000</v>
      </c>
      <c r="L3" s="1">
        <v>343600000</v>
      </c>
      <c r="M3" s="1">
        <v>366700000</v>
      </c>
      <c r="N3" s="1">
        <v>419000000</v>
      </c>
      <c r="O3" s="1">
        <v>426000000</v>
      </c>
      <c r="P3" s="1">
        <v>524321000</v>
      </c>
      <c r="Q3" s="1">
        <v>1094483000</v>
      </c>
      <c r="R3" s="1">
        <v>1397412000</v>
      </c>
      <c r="S3" s="1">
        <v>1770195000</v>
      </c>
      <c r="T3" s="1">
        <v>2091904000</v>
      </c>
      <c r="U3" s="1">
        <v>2262058000</v>
      </c>
      <c r="V3" s="1">
        <v>2200148000</v>
      </c>
      <c r="W3" s="1">
        <v>2519005000</v>
      </c>
      <c r="X3" s="1">
        <v>2483256000</v>
      </c>
      <c r="Y3" s="1">
        <v>1898328000</v>
      </c>
      <c r="Z3" s="1">
        <v>2069326000</v>
      </c>
      <c r="AA3" s="1">
        <v>2225393000</v>
      </c>
      <c r="AB3" s="1">
        <v>2629950000</v>
      </c>
      <c r="AC3" s="1">
        <v>3000112000</v>
      </c>
      <c r="AD3" s="1">
        <v>4323083000</v>
      </c>
      <c r="AE3" s="1">
        <v>5133667000</v>
      </c>
      <c r="AF3" s="1">
        <v>5369983000</v>
      </c>
      <c r="AG3" s="1">
        <v>5612026000</v>
      </c>
      <c r="AH3" s="1">
        <v>6061659000</v>
      </c>
      <c r="AI3" s="1">
        <v>6947883000</v>
      </c>
      <c r="AJ3" s="1">
        <v>9523926000</v>
      </c>
      <c r="AK3" s="1">
        <v>9643643000</v>
      </c>
      <c r="AL3" s="1">
        <v>12909806000</v>
      </c>
      <c r="AM3" s="1">
        <v>11815000000</v>
      </c>
      <c r="AN3" s="29">
        <v>15081000000</v>
      </c>
      <c r="AO3" s="29">
        <v>15419000000</v>
      </c>
      <c r="AP3" s="29">
        <v>16212000000</v>
      </c>
      <c r="AQ3" s="29">
        <v>16967000000</v>
      </c>
      <c r="AR3" s="29">
        <v>17739000000</v>
      </c>
      <c r="AS3" s="20" t="s">
        <v>111</v>
      </c>
      <c r="AT3" s="21" t="s">
        <v>112</v>
      </c>
      <c r="AU3" s="21" t="s">
        <v>113</v>
      </c>
      <c r="AV3" s="21" t="s">
        <v>114</v>
      </c>
    </row>
    <row r="4" spans="1:48" ht="19" x14ac:dyDescent="0.25">
      <c r="A4" s="14" t="s">
        <v>93</v>
      </c>
      <c r="B4" s="15"/>
      <c r="C4" s="16">
        <f>(C3/B3)-1</f>
        <v>0.5663716814159292</v>
      </c>
      <c r="D4" s="16">
        <f>(D3/C3)-1</f>
        <v>0.14971751412429368</v>
      </c>
      <c r="E4" s="16">
        <f>(E3/D3)-1</f>
        <v>0.7076167076167077</v>
      </c>
      <c r="F4" s="16">
        <f t="shared" ref="F4:AR4" si="0">(F3/E3)-1</f>
        <v>0.40719424460431664</v>
      </c>
      <c r="G4" s="16">
        <f t="shared" si="0"/>
        <v>-0.212678936605317</v>
      </c>
      <c r="H4" s="16">
        <f t="shared" si="0"/>
        <v>1.9220779220779223</v>
      </c>
      <c r="I4" s="16">
        <f t="shared" si="0"/>
        <v>1.822222222222214E-2</v>
      </c>
      <c r="J4" s="16">
        <f t="shared" si="0"/>
        <v>2.5316455696202445E-2</v>
      </c>
      <c r="K4" s="16">
        <f t="shared" si="0"/>
        <v>0.19071945508727128</v>
      </c>
      <c r="L4" s="16">
        <f t="shared" si="0"/>
        <v>0.22845906328208798</v>
      </c>
      <c r="M4" s="16">
        <f t="shared" si="0"/>
        <v>6.7229336437718334E-2</v>
      </c>
      <c r="N4" s="16">
        <f t="shared" si="0"/>
        <v>0.14262339787292055</v>
      </c>
      <c r="O4" s="16">
        <f t="shared" si="0"/>
        <v>1.6706443914081159E-2</v>
      </c>
      <c r="P4" s="16">
        <f t="shared" si="0"/>
        <v>0.23080046948356814</v>
      </c>
      <c r="Q4" s="16">
        <f t="shared" si="0"/>
        <v>1.087429265659777</v>
      </c>
      <c r="R4" s="16">
        <f t="shared" si="0"/>
        <v>0.2767781683223951</v>
      </c>
      <c r="S4" s="16">
        <f t="shared" si="0"/>
        <v>0.26676670874445052</v>
      </c>
      <c r="T4" s="16">
        <f t="shared" si="0"/>
        <v>0.18173647536005921</v>
      </c>
      <c r="U4" s="16">
        <f t="shared" si="0"/>
        <v>8.1339296640763559E-2</v>
      </c>
      <c r="V4" s="16">
        <f t="shared" si="0"/>
        <v>-2.7368882672327621E-2</v>
      </c>
      <c r="W4" s="16">
        <f t="shared" si="0"/>
        <v>0.1449252504831493</v>
      </c>
      <c r="X4" s="16">
        <f t="shared" si="0"/>
        <v>-1.4191714585719328E-2</v>
      </c>
      <c r="Y4" s="16">
        <f t="shared" si="0"/>
        <v>-0.2355488117213852</v>
      </c>
      <c r="Z4" s="16">
        <f t="shared" si="0"/>
        <v>9.0078216198675953E-2</v>
      </c>
      <c r="AA4" s="16">
        <f t="shared" si="0"/>
        <v>7.5419242787265084E-2</v>
      </c>
      <c r="AB4" s="16">
        <f t="shared" si="0"/>
        <v>0.18179126113904376</v>
      </c>
      <c r="AC4" s="16">
        <f t="shared" si="0"/>
        <v>0.14074868343504621</v>
      </c>
      <c r="AD4" s="16">
        <f t="shared" si="0"/>
        <v>0.44097387030884172</v>
      </c>
      <c r="AE4" s="16">
        <f t="shared" si="0"/>
        <v>0.18750137344112994</v>
      </c>
      <c r="AF4" s="16">
        <f t="shared" si="0"/>
        <v>4.6032592297085007E-2</v>
      </c>
      <c r="AG4" s="16">
        <f t="shared" si="0"/>
        <v>4.5073327047776557E-2</v>
      </c>
      <c r="AH4" s="16">
        <f t="shared" si="0"/>
        <v>8.0119550408355167E-2</v>
      </c>
      <c r="AI4" s="16">
        <f t="shared" si="0"/>
        <v>0.1462015596720303</v>
      </c>
      <c r="AJ4" s="16">
        <f t="shared" si="0"/>
        <v>0.37076660617342005</v>
      </c>
      <c r="AK4" s="16">
        <f t="shared" si="0"/>
        <v>1.257013126729456E-2</v>
      </c>
      <c r="AL4" s="16">
        <f t="shared" si="0"/>
        <v>0.3386855983781234</v>
      </c>
      <c r="AM4" s="16">
        <f t="shared" si="0"/>
        <v>-8.4804217817060934E-2</v>
      </c>
      <c r="AN4" s="17">
        <f t="shared" si="0"/>
        <v>0.27642826914938645</v>
      </c>
      <c r="AO4" s="17">
        <f t="shared" si="0"/>
        <v>2.2412306876201882E-2</v>
      </c>
      <c r="AP4" s="17">
        <f t="shared" si="0"/>
        <v>5.143005382969057E-2</v>
      </c>
      <c r="AQ4" s="17">
        <f t="shared" si="0"/>
        <v>4.657044164816182E-2</v>
      </c>
      <c r="AR4" s="17">
        <f t="shared" si="0"/>
        <v>4.5500088406907446E-2</v>
      </c>
      <c r="AS4" s="18">
        <f>(AM4+AL4+AK4)/3</f>
        <v>8.8817170609452337E-2</v>
      </c>
      <c r="AT4" s="18">
        <f>(AM20+AL20+AK20)/3</f>
        <v>0.1006904039260957</v>
      </c>
      <c r="AU4" s="18">
        <f>(AM29+AL29+AK29)/3</f>
        <v>0.12857967796114697</v>
      </c>
      <c r="AV4" s="18">
        <f>(AM106+AL106+AK106)/3</f>
        <v>0.29201293472503315</v>
      </c>
    </row>
    <row r="5" spans="1:48" ht="19" x14ac:dyDescent="0.25">
      <c r="A5" s="5" t="s">
        <v>2</v>
      </c>
      <c r="B5" s="1" t="s">
        <v>91</v>
      </c>
      <c r="C5" s="1" t="s">
        <v>91</v>
      </c>
      <c r="D5" s="1" t="s">
        <v>91</v>
      </c>
      <c r="E5" s="1" t="s">
        <v>91</v>
      </c>
      <c r="F5" s="1" t="s">
        <v>91</v>
      </c>
      <c r="G5" s="1" t="s">
        <v>91</v>
      </c>
      <c r="H5" s="1" t="s">
        <v>91</v>
      </c>
      <c r="I5" s="1" t="s">
        <v>91</v>
      </c>
      <c r="J5" s="1" t="s">
        <v>91</v>
      </c>
      <c r="K5" s="1" t="s">
        <v>91</v>
      </c>
      <c r="L5" s="1" t="s">
        <v>91</v>
      </c>
      <c r="M5" s="1" t="s">
        <v>91</v>
      </c>
      <c r="N5" s="1" t="s">
        <v>91</v>
      </c>
      <c r="O5" s="1" t="s">
        <v>91</v>
      </c>
      <c r="P5" s="1" t="s">
        <v>91</v>
      </c>
      <c r="Q5" s="1" t="s">
        <v>91</v>
      </c>
      <c r="R5" s="1" t="s">
        <v>91</v>
      </c>
      <c r="S5" s="1" t="s">
        <v>91</v>
      </c>
      <c r="T5" s="1" t="s">
        <v>91</v>
      </c>
      <c r="U5" s="1" t="s">
        <v>91</v>
      </c>
      <c r="V5" s="1" t="s">
        <v>91</v>
      </c>
      <c r="W5" s="1" t="s">
        <v>91</v>
      </c>
      <c r="X5" s="1" t="s">
        <v>91</v>
      </c>
      <c r="Y5" s="1" t="s">
        <v>91</v>
      </c>
      <c r="Z5" s="1" t="s">
        <v>91</v>
      </c>
      <c r="AA5" s="1" t="s">
        <v>91</v>
      </c>
      <c r="AB5" s="1" t="s">
        <v>91</v>
      </c>
      <c r="AC5" s="1" t="s">
        <v>91</v>
      </c>
      <c r="AD5" s="1" t="s">
        <v>91</v>
      </c>
      <c r="AE5" s="1" t="s">
        <v>91</v>
      </c>
      <c r="AF5" s="1" t="s">
        <v>91</v>
      </c>
      <c r="AG5" s="1" t="s">
        <v>91</v>
      </c>
      <c r="AH5" s="1" t="s">
        <v>91</v>
      </c>
      <c r="AI5" s="1" t="s">
        <v>91</v>
      </c>
      <c r="AJ5" s="1" t="s">
        <v>91</v>
      </c>
      <c r="AK5" s="1" t="s">
        <v>91</v>
      </c>
      <c r="AL5" s="1" t="s">
        <v>91</v>
      </c>
      <c r="AM5" s="1">
        <v>2485413000</v>
      </c>
    </row>
    <row r="6" spans="1:48" ht="20" x14ac:dyDescent="0.25">
      <c r="A6" s="6" t="s">
        <v>3</v>
      </c>
      <c r="B6" s="10" t="s">
        <v>91</v>
      </c>
      <c r="C6" s="10" t="s">
        <v>91</v>
      </c>
      <c r="D6" s="10" t="s">
        <v>91</v>
      </c>
      <c r="E6" s="10" t="s">
        <v>91</v>
      </c>
      <c r="F6" s="10" t="s">
        <v>91</v>
      </c>
      <c r="G6" s="10" t="s">
        <v>91</v>
      </c>
      <c r="H6" s="10" t="s">
        <v>91</v>
      </c>
      <c r="I6" s="10" t="s">
        <v>91</v>
      </c>
      <c r="J6" s="10" t="s">
        <v>91</v>
      </c>
      <c r="K6" s="10" t="s">
        <v>91</v>
      </c>
      <c r="L6" s="10" t="s">
        <v>91</v>
      </c>
      <c r="M6" s="10" t="s">
        <v>91</v>
      </c>
      <c r="N6" s="10" t="s">
        <v>91</v>
      </c>
      <c r="O6" s="10" t="s">
        <v>91</v>
      </c>
      <c r="P6" s="10" t="s">
        <v>91</v>
      </c>
      <c r="Q6" s="10" t="s">
        <v>91</v>
      </c>
      <c r="R6" s="10" t="s">
        <v>91</v>
      </c>
      <c r="S6" s="10" t="s">
        <v>91</v>
      </c>
      <c r="T6" s="10" t="s">
        <v>91</v>
      </c>
      <c r="U6" s="10" t="s">
        <v>91</v>
      </c>
      <c r="V6" s="10" t="s">
        <v>91</v>
      </c>
      <c r="W6" s="10" t="s">
        <v>91</v>
      </c>
      <c r="X6" s="10" t="s">
        <v>91</v>
      </c>
      <c r="Y6" s="10" t="s">
        <v>91</v>
      </c>
      <c r="Z6" s="10" t="s">
        <v>91</v>
      </c>
      <c r="AA6" s="10" t="s">
        <v>91</v>
      </c>
      <c r="AB6" s="10" t="s">
        <v>91</v>
      </c>
      <c r="AC6" s="10" t="s">
        <v>91</v>
      </c>
      <c r="AD6" s="10" t="s">
        <v>91</v>
      </c>
      <c r="AE6" s="10" t="s">
        <v>91</v>
      </c>
      <c r="AF6" s="10" t="s">
        <v>91</v>
      </c>
      <c r="AG6" s="10" t="s">
        <v>91</v>
      </c>
      <c r="AH6" s="10" t="s">
        <v>91</v>
      </c>
      <c r="AI6" s="10" t="s">
        <v>91</v>
      </c>
      <c r="AJ6" s="10" t="s">
        <v>91</v>
      </c>
      <c r="AK6" s="10" t="s">
        <v>91</v>
      </c>
      <c r="AL6" s="10" t="s">
        <v>91</v>
      </c>
      <c r="AM6" s="10">
        <v>9189922000</v>
      </c>
      <c r="AS6" s="53" t="s">
        <v>115</v>
      </c>
      <c r="AT6" s="54" t="s">
        <v>116</v>
      </c>
      <c r="AU6" s="54" t="s">
        <v>117</v>
      </c>
      <c r="AV6" s="54" t="s">
        <v>118</v>
      </c>
    </row>
    <row r="7" spans="1:48" ht="19" x14ac:dyDescent="0.25">
      <c r="A7" s="5" t="s">
        <v>4</v>
      </c>
      <c r="B7" s="2" t="s">
        <v>91</v>
      </c>
      <c r="C7" s="2" t="s">
        <v>91</v>
      </c>
      <c r="D7" s="2" t="s">
        <v>91</v>
      </c>
      <c r="E7" s="2" t="s">
        <v>91</v>
      </c>
      <c r="F7" s="2" t="s">
        <v>91</v>
      </c>
      <c r="G7" s="2" t="s">
        <v>91</v>
      </c>
      <c r="H7" s="2" t="s">
        <v>91</v>
      </c>
      <c r="I7" s="2" t="s">
        <v>91</v>
      </c>
      <c r="J7" s="2" t="s">
        <v>91</v>
      </c>
      <c r="K7" s="2" t="s">
        <v>91</v>
      </c>
      <c r="L7" s="2" t="s">
        <v>91</v>
      </c>
      <c r="M7" s="2" t="s">
        <v>91</v>
      </c>
      <c r="N7" s="2" t="s">
        <v>91</v>
      </c>
      <c r="O7" s="2" t="s">
        <v>91</v>
      </c>
      <c r="P7" s="2" t="s">
        <v>91</v>
      </c>
      <c r="Q7" s="2" t="s">
        <v>91</v>
      </c>
      <c r="R7" s="2" t="s">
        <v>91</v>
      </c>
      <c r="S7" s="2" t="s">
        <v>91</v>
      </c>
      <c r="T7" s="2" t="s">
        <v>91</v>
      </c>
      <c r="U7" s="2" t="s">
        <v>91</v>
      </c>
      <c r="V7" s="2" t="s">
        <v>91</v>
      </c>
      <c r="W7" s="2" t="s">
        <v>91</v>
      </c>
      <c r="X7" s="2" t="s">
        <v>91</v>
      </c>
      <c r="Y7" s="2" t="s">
        <v>91</v>
      </c>
      <c r="Z7" s="2" t="s">
        <v>91</v>
      </c>
      <c r="AA7" s="2" t="s">
        <v>91</v>
      </c>
      <c r="AB7" s="2" t="s">
        <v>91</v>
      </c>
      <c r="AC7" s="2" t="s">
        <v>91</v>
      </c>
      <c r="AD7" s="2" t="s">
        <v>91</v>
      </c>
      <c r="AE7" s="2" t="s">
        <v>91</v>
      </c>
      <c r="AF7" s="2" t="s">
        <v>91</v>
      </c>
      <c r="AG7" s="2" t="s">
        <v>91</v>
      </c>
      <c r="AH7" s="2" t="s">
        <v>91</v>
      </c>
      <c r="AI7" s="2" t="s">
        <v>91</v>
      </c>
      <c r="AJ7" s="2" t="s">
        <v>91</v>
      </c>
      <c r="AK7" s="2" t="s">
        <v>91</v>
      </c>
      <c r="AL7" s="2" t="s">
        <v>91</v>
      </c>
      <c r="AM7" s="2">
        <v>0.78710000000000002</v>
      </c>
      <c r="AS7" s="18">
        <f>AN21</f>
        <v>0.17545255619653868</v>
      </c>
      <c r="AT7" s="22">
        <f>AN21</f>
        <v>0.17545255619653868</v>
      </c>
      <c r="AU7" s="22">
        <f>AN30</f>
        <v>7.3867780651150461E-2</v>
      </c>
      <c r="AV7" s="22">
        <f>AN107/AN3</f>
        <v>9.9462900338173857E-2</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94</v>
      </c>
      <c r="B9" s="19">
        <f>B8/B3</f>
        <v>0</v>
      </c>
      <c r="C9" s="19">
        <f t="shared" ref="C9:AM9" si="1">C8/C3</f>
        <v>0</v>
      </c>
      <c r="D9" s="19">
        <f t="shared" si="1"/>
        <v>0</v>
      </c>
      <c r="E9" s="19">
        <f t="shared" si="1"/>
        <v>0</v>
      </c>
      <c r="F9" s="19">
        <f t="shared" si="1"/>
        <v>0</v>
      </c>
      <c r="G9" s="19">
        <f t="shared" si="1"/>
        <v>0</v>
      </c>
      <c r="H9" s="19">
        <f t="shared" si="1"/>
        <v>0</v>
      </c>
      <c r="I9" s="19">
        <f t="shared" si="1"/>
        <v>0</v>
      </c>
      <c r="J9" s="19">
        <f t="shared" si="1"/>
        <v>0</v>
      </c>
      <c r="K9" s="19">
        <f t="shared" si="1"/>
        <v>0</v>
      </c>
      <c r="L9" s="19">
        <f t="shared" si="1"/>
        <v>0</v>
      </c>
      <c r="M9" s="19">
        <f t="shared" si="1"/>
        <v>0</v>
      </c>
      <c r="N9" s="19">
        <f t="shared" si="1"/>
        <v>0</v>
      </c>
      <c r="O9" s="19">
        <f t="shared" si="1"/>
        <v>0</v>
      </c>
      <c r="P9" s="19">
        <f t="shared" si="1"/>
        <v>0</v>
      </c>
      <c r="Q9" s="19">
        <f t="shared" si="1"/>
        <v>0</v>
      </c>
      <c r="R9" s="19">
        <f t="shared" si="1"/>
        <v>0</v>
      </c>
      <c r="S9" s="19">
        <f t="shared" si="1"/>
        <v>0</v>
      </c>
      <c r="T9" s="19">
        <f t="shared" si="1"/>
        <v>0</v>
      </c>
      <c r="U9" s="19">
        <f t="shared" si="1"/>
        <v>0</v>
      </c>
      <c r="V9" s="19">
        <f t="shared" si="1"/>
        <v>0</v>
      </c>
      <c r="W9" s="19">
        <f t="shared" si="1"/>
        <v>0</v>
      </c>
      <c r="X9" s="19">
        <f t="shared" si="1"/>
        <v>0</v>
      </c>
      <c r="Y9" s="19">
        <f t="shared" si="1"/>
        <v>0</v>
      </c>
      <c r="Z9" s="19">
        <f t="shared" si="1"/>
        <v>0</v>
      </c>
      <c r="AA9" s="19">
        <f t="shared" si="1"/>
        <v>0</v>
      </c>
      <c r="AB9" s="19">
        <f t="shared" si="1"/>
        <v>0</v>
      </c>
      <c r="AC9" s="19">
        <f t="shared" si="1"/>
        <v>0</v>
      </c>
      <c r="AD9" s="19">
        <f t="shared" si="1"/>
        <v>0</v>
      </c>
      <c r="AE9" s="19">
        <f t="shared" si="1"/>
        <v>0</v>
      </c>
      <c r="AF9" s="19">
        <f t="shared" si="1"/>
        <v>0</v>
      </c>
      <c r="AG9" s="19">
        <f t="shared" si="1"/>
        <v>0</v>
      </c>
      <c r="AH9" s="19">
        <f t="shared" si="1"/>
        <v>0</v>
      </c>
      <c r="AI9" s="19">
        <f t="shared" si="1"/>
        <v>0</v>
      </c>
      <c r="AJ9" s="19">
        <f t="shared" si="1"/>
        <v>0</v>
      </c>
      <c r="AK9" s="19">
        <f t="shared" si="1"/>
        <v>0</v>
      </c>
      <c r="AL9" s="19">
        <f t="shared" si="1"/>
        <v>0</v>
      </c>
      <c r="AM9" s="19">
        <f t="shared" si="1"/>
        <v>0</v>
      </c>
      <c r="AS9" s="20" t="s">
        <v>95</v>
      </c>
      <c r="AT9" s="21" t="s">
        <v>96</v>
      </c>
      <c r="AU9" s="21" t="s">
        <v>97</v>
      </c>
      <c r="AV9" s="21" t="s">
        <v>98</v>
      </c>
    </row>
    <row r="10" spans="1:48" ht="19" x14ac:dyDescent="0.25">
      <c r="A10" s="5" t="s">
        <v>6</v>
      </c>
      <c r="B10" s="1" t="s">
        <v>91</v>
      </c>
      <c r="C10" s="1" t="s">
        <v>91</v>
      </c>
      <c r="D10" s="1" t="s">
        <v>91</v>
      </c>
      <c r="E10" s="1" t="s">
        <v>91</v>
      </c>
      <c r="F10" s="1">
        <v>37200000</v>
      </c>
      <c r="G10" s="1">
        <v>18800000</v>
      </c>
      <c r="H10" s="1" t="s">
        <v>91</v>
      </c>
      <c r="I10" s="1">
        <v>21900000</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t="s">
        <v>91</v>
      </c>
      <c r="AI10" s="1">
        <v>474924000</v>
      </c>
      <c r="AJ10" s="1">
        <v>675679000</v>
      </c>
      <c r="AK10" s="1" t="s">
        <v>91</v>
      </c>
      <c r="AL10" s="1" t="s">
        <v>91</v>
      </c>
      <c r="AM10" s="1" t="s">
        <v>91</v>
      </c>
      <c r="AS10" s="18">
        <f>AM9</f>
        <v>0</v>
      </c>
      <c r="AT10" s="22">
        <f>AM13</f>
        <v>0</v>
      </c>
      <c r="AU10" s="22">
        <f>AM80</f>
        <v>0</v>
      </c>
      <c r="AV10" s="22">
        <f>AM89</f>
        <v>2.1558358019466779E-2</v>
      </c>
    </row>
    <row r="11" spans="1:48" ht="19" x14ac:dyDescent="0.25">
      <c r="A11" s="5" t="s">
        <v>7</v>
      </c>
      <c r="B11" s="1" t="s">
        <v>91</v>
      </c>
      <c r="C11" s="1" t="s">
        <v>91</v>
      </c>
      <c r="D11" s="1" t="s">
        <v>91</v>
      </c>
      <c r="E11" s="1" t="s">
        <v>91</v>
      </c>
      <c r="F11" s="1">
        <v>3300000</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0</v>
      </c>
      <c r="C12" s="1">
        <v>0</v>
      </c>
      <c r="D12" s="1">
        <v>0</v>
      </c>
      <c r="E12" s="1">
        <v>0</v>
      </c>
      <c r="F12" s="1">
        <v>40500000</v>
      </c>
      <c r="G12" s="1">
        <v>18800000</v>
      </c>
      <c r="H12" s="1">
        <v>0</v>
      </c>
      <c r="I12" s="1">
        <v>21900000</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474924000</v>
      </c>
      <c r="AJ12" s="1">
        <v>675679000</v>
      </c>
      <c r="AK12" s="1">
        <v>0</v>
      </c>
      <c r="AL12" s="1">
        <v>0</v>
      </c>
      <c r="AM12" s="1">
        <v>0</v>
      </c>
      <c r="AS12" s="20" t="s">
        <v>119</v>
      </c>
      <c r="AT12" s="21" t="s">
        <v>120</v>
      </c>
      <c r="AU12" s="21" t="s">
        <v>121</v>
      </c>
      <c r="AV12" s="21" t="s">
        <v>122</v>
      </c>
    </row>
    <row r="13" spans="1:48" ht="19" x14ac:dyDescent="0.25">
      <c r="A13" s="14" t="s">
        <v>99</v>
      </c>
      <c r="B13" s="19">
        <f>B12/B3</f>
        <v>0</v>
      </c>
      <c r="C13" s="19">
        <f t="shared" ref="C13:AM13" si="2">C12/C3</f>
        <v>0</v>
      </c>
      <c r="D13" s="19">
        <f t="shared" si="2"/>
        <v>0</v>
      </c>
      <c r="E13" s="19">
        <f t="shared" si="2"/>
        <v>0</v>
      </c>
      <c r="F13" s="19">
        <f t="shared" si="2"/>
        <v>0.41411042944785276</v>
      </c>
      <c r="G13" s="19">
        <f t="shared" si="2"/>
        <v>0.24415584415584415</v>
      </c>
      <c r="H13" s="19">
        <f t="shared" si="2"/>
        <v>0</v>
      </c>
      <c r="I13" s="19">
        <f t="shared" si="2"/>
        <v>9.5591444783937149E-2</v>
      </c>
      <c r="J13" s="19">
        <f t="shared" si="2"/>
        <v>0</v>
      </c>
      <c r="K13" s="19">
        <f t="shared" si="2"/>
        <v>0</v>
      </c>
      <c r="L13" s="19">
        <f t="shared" si="2"/>
        <v>0</v>
      </c>
      <c r="M13" s="19">
        <f t="shared" si="2"/>
        <v>0</v>
      </c>
      <c r="N13" s="19">
        <f t="shared" si="2"/>
        <v>0</v>
      </c>
      <c r="O13" s="19">
        <f t="shared" si="2"/>
        <v>0</v>
      </c>
      <c r="P13" s="19">
        <f t="shared" si="2"/>
        <v>0</v>
      </c>
      <c r="Q13" s="19">
        <f t="shared" si="2"/>
        <v>0</v>
      </c>
      <c r="R13" s="19">
        <f t="shared" si="2"/>
        <v>0</v>
      </c>
      <c r="S13" s="19">
        <f t="shared" si="2"/>
        <v>0</v>
      </c>
      <c r="T13" s="19">
        <f t="shared" si="2"/>
        <v>0</v>
      </c>
      <c r="U13" s="19">
        <f t="shared" si="2"/>
        <v>0</v>
      </c>
      <c r="V13" s="19">
        <f t="shared" si="2"/>
        <v>0</v>
      </c>
      <c r="W13" s="19">
        <f t="shared" si="2"/>
        <v>0</v>
      </c>
      <c r="X13" s="19">
        <f t="shared" si="2"/>
        <v>0</v>
      </c>
      <c r="Y13" s="19">
        <f t="shared" si="2"/>
        <v>0</v>
      </c>
      <c r="Z13" s="19">
        <f t="shared" si="2"/>
        <v>0</v>
      </c>
      <c r="AA13" s="19">
        <f t="shared" si="2"/>
        <v>0</v>
      </c>
      <c r="AB13" s="19">
        <f t="shared" si="2"/>
        <v>0</v>
      </c>
      <c r="AC13" s="19">
        <f t="shared" si="2"/>
        <v>0</v>
      </c>
      <c r="AD13" s="19">
        <f t="shared" si="2"/>
        <v>0</v>
      </c>
      <c r="AE13" s="19">
        <f t="shared" si="2"/>
        <v>0</v>
      </c>
      <c r="AF13" s="19">
        <f t="shared" si="2"/>
        <v>0</v>
      </c>
      <c r="AG13" s="19">
        <f t="shared" si="2"/>
        <v>0</v>
      </c>
      <c r="AH13" s="19">
        <f t="shared" si="2"/>
        <v>0</v>
      </c>
      <c r="AI13" s="19">
        <f t="shared" si="2"/>
        <v>6.8355209781166437E-2</v>
      </c>
      <c r="AJ13" s="19">
        <f t="shared" si="2"/>
        <v>7.0945427337423664E-2</v>
      </c>
      <c r="AK13" s="19">
        <f t="shared" si="2"/>
        <v>0</v>
      </c>
      <c r="AL13" s="19">
        <f t="shared" si="2"/>
        <v>0</v>
      </c>
      <c r="AM13" s="19">
        <f t="shared" si="2"/>
        <v>0</v>
      </c>
      <c r="AS13" s="18">
        <f>AM28/AM72</f>
        <v>-7.746115575966322E-3</v>
      </c>
      <c r="AT13" s="22">
        <f>AM28/AM54</f>
        <v>-2.0325455116529589E-3</v>
      </c>
      <c r="AU13" s="22">
        <f>AM22/(AM72+AM56+AM61)</f>
        <v>-7.5637955715625283E-4</v>
      </c>
      <c r="AV13" s="23">
        <f>AM67/AM72</f>
        <v>2.766152315346345</v>
      </c>
    </row>
    <row r="14" spans="1:48" ht="19" x14ac:dyDescent="0.25">
      <c r="A14" s="5" t="s">
        <v>9</v>
      </c>
      <c r="B14" s="1" t="s">
        <v>91</v>
      </c>
      <c r="C14" s="1" t="s">
        <v>91</v>
      </c>
      <c r="D14" s="1" t="s">
        <v>91</v>
      </c>
      <c r="E14" s="1" t="s">
        <v>91</v>
      </c>
      <c r="F14" s="1" t="s">
        <v>91</v>
      </c>
      <c r="G14" s="1" t="s">
        <v>91</v>
      </c>
      <c r="H14" s="1" t="s">
        <v>91</v>
      </c>
      <c r="I14" s="1" t="s">
        <v>91</v>
      </c>
      <c r="J14" s="1" t="s">
        <v>91</v>
      </c>
      <c r="K14" s="1" t="s">
        <v>91</v>
      </c>
      <c r="L14" s="1" t="s">
        <v>91</v>
      </c>
      <c r="M14" s="1" t="s">
        <v>91</v>
      </c>
      <c r="N14" s="1" t="s">
        <v>91</v>
      </c>
      <c r="O14" s="1" t="s">
        <v>91</v>
      </c>
      <c r="P14" s="1" t="s">
        <v>91</v>
      </c>
      <c r="Q14" s="1" t="s">
        <v>91</v>
      </c>
      <c r="R14" s="1" t="s">
        <v>91</v>
      </c>
      <c r="S14" s="1" t="s">
        <v>91</v>
      </c>
      <c r="T14" s="1" t="s">
        <v>91</v>
      </c>
      <c r="U14" s="1" t="s">
        <v>91</v>
      </c>
      <c r="V14" s="1" t="s">
        <v>91</v>
      </c>
      <c r="W14" s="1" t="s">
        <v>91</v>
      </c>
      <c r="X14" s="1" t="s">
        <v>91</v>
      </c>
      <c r="Y14" s="1" t="s">
        <v>91</v>
      </c>
      <c r="Z14" s="1" t="s">
        <v>91</v>
      </c>
      <c r="AA14" s="1" t="s">
        <v>91</v>
      </c>
      <c r="AB14" s="1" t="s">
        <v>91</v>
      </c>
      <c r="AC14" s="1" t="s">
        <v>91</v>
      </c>
      <c r="AD14" s="1" t="s">
        <v>91</v>
      </c>
      <c r="AE14" s="1" t="s">
        <v>91</v>
      </c>
      <c r="AF14" s="1" t="s">
        <v>91</v>
      </c>
      <c r="AG14" s="1" t="s">
        <v>91</v>
      </c>
      <c r="AH14" s="1" t="s">
        <v>91</v>
      </c>
      <c r="AI14" s="1" t="s">
        <v>91</v>
      </c>
      <c r="AJ14" s="1" t="s">
        <v>91</v>
      </c>
      <c r="AK14" s="1" t="s">
        <v>91</v>
      </c>
      <c r="AL14" s="1" t="s">
        <v>91</v>
      </c>
      <c r="AM14" s="1">
        <v>11768321000</v>
      </c>
    </row>
    <row r="15" spans="1:48" ht="20" x14ac:dyDescent="0.25">
      <c r="A15" s="5" t="s">
        <v>10</v>
      </c>
      <c r="B15" s="1" t="s">
        <v>91</v>
      </c>
      <c r="C15" s="1" t="s">
        <v>91</v>
      </c>
      <c r="D15" s="1" t="s">
        <v>91</v>
      </c>
      <c r="E15" s="1" t="s">
        <v>91</v>
      </c>
      <c r="F15" s="1" t="s">
        <v>91</v>
      </c>
      <c r="G15" s="1" t="s">
        <v>91</v>
      </c>
      <c r="H15" s="1" t="s">
        <v>91</v>
      </c>
      <c r="I15" s="1" t="s">
        <v>91</v>
      </c>
      <c r="J15" s="1" t="s">
        <v>91</v>
      </c>
      <c r="K15" s="1" t="s">
        <v>91</v>
      </c>
      <c r="L15" s="1" t="s">
        <v>91</v>
      </c>
      <c r="M15" s="1" t="s">
        <v>91</v>
      </c>
      <c r="N15" s="1" t="s">
        <v>91</v>
      </c>
      <c r="O15" s="1" t="s">
        <v>91</v>
      </c>
      <c r="P15" s="1" t="s">
        <v>91</v>
      </c>
      <c r="Q15" s="1" t="s">
        <v>91</v>
      </c>
      <c r="R15" s="1" t="s">
        <v>91</v>
      </c>
      <c r="S15" s="1" t="s">
        <v>91</v>
      </c>
      <c r="T15" s="1" t="s">
        <v>91</v>
      </c>
      <c r="U15" s="1" t="s">
        <v>91</v>
      </c>
      <c r="V15" s="1" t="s">
        <v>91</v>
      </c>
      <c r="W15" s="1" t="s">
        <v>91</v>
      </c>
      <c r="X15" s="1" t="s">
        <v>91</v>
      </c>
      <c r="Y15" s="1" t="s">
        <v>91</v>
      </c>
      <c r="Z15" s="1" t="s">
        <v>91</v>
      </c>
      <c r="AA15" s="1" t="s">
        <v>91</v>
      </c>
      <c r="AB15" s="1" t="s">
        <v>91</v>
      </c>
      <c r="AC15" s="1" t="s">
        <v>91</v>
      </c>
      <c r="AD15" s="1" t="s">
        <v>91</v>
      </c>
      <c r="AE15" s="1" t="s">
        <v>91</v>
      </c>
      <c r="AF15" s="1" t="s">
        <v>91</v>
      </c>
      <c r="AG15" s="1" t="s">
        <v>91</v>
      </c>
      <c r="AH15" s="1" t="s">
        <v>91</v>
      </c>
      <c r="AI15" s="1" t="s">
        <v>91</v>
      </c>
      <c r="AJ15" s="1" t="s">
        <v>91</v>
      </c>
      <c r="AK15" s="1" t="s">
        <v>91</v>
      </c>
      <c r="AL15" s="1" t="s">
        <v>91</v>
      </c>
      <c r="AM15" s="1">
        <v>11768321000</v>
      </c>
      <c r="AS15" s="20" t="s">
        <v>123</v>
      </c>
      <c r="AT15" s="21" t="s">
        <v>124</v>
      </c>
      <c r="AU15" s="21" t="s">
        <v>125</v>
      </c>
      <c r="AV15" s="21" t="s">
        <v>126</v>
      </c>
    </row>
    <row r="16" spans="1:48" ht="19" x14ac:dyDescent="0.25">
      <c r="A16" s="5" t="s">
        <v>11</v>
      </c>
      <c r="B16" s="1" t="s">
        <v>91</v>
      </c>
      <c r="C16" s="1" t="s">
        <v>91</v>
      </c>
      <c r="D16" s="1">
        <v>300000</v>
      </c>
      <c r="E16" s="1">
        <v>2400000</v>
      </c>
      <c r="F16" s="1">
        <v>56100000</v>
      </c>
      <c r="G16" s="1">
        <v>31300000</v>
      </c>
      <c r="H16" s="1">
        <v>41900000</v>
      </c>
      <c r="I16" s="1">
        <v>72900000</v>
      </c>
      <c r="J16" s="1">
        <v>72900000</v>
      </c>
      <c r="K16" s="1">
        <v>88400000</v>
      </c>
      <c r="L16" s="1">
        <v>8500000</v>
      </c>
      <c r="M16" s="1">
        <v>8000000</v>
      </c>
      <c r="N16" s="1">
        <v>20100000</v>
      </c>
      <c r="O16" s="1">
        <v>20400000</v>
      </c>
      <c r="P16" s="1">
        <v>470881000</v>
      </c>
      <c r="Q16" s="1">
        <v>1146289000</v>
      </c>
      <c r="R16" s="1">
        <v>1579610000</v>
      </c>
      <c r="S16" s="1">
        <v>1652502000</v>
      </c>
      <c r="T16" s="1">
        <v>1910320000</v>
      </c>
      <c r="U16" s="1">
        <v>2038013000</v>
      </c>
      <c r="V16" s="1">
        <v>2014148000</v>
      </c>
      <c r="W16" s="1">
        <v>1965604000</v>
      </c>
      <c r="X16" s="1">
        <v>1911298000</v>
      </c>
      <c r="Y16" s="1">
        <v>2059344000</v>
      </c>
      <c r="Z16" s="1">
        <v>1870689000</v>
      </c>
      <c r="AA16" s="1">
        <v>1929882000</v>
      </c>
      <c r="AB16" s="1">
        <v>2439754000</v>
      </c>
      <c r="AC16" s="1">
        <v>2688062000</v>
      </c>
      <c r="AD16" s="1">
        <v>3961340000</v>
      </c>
      <c r="AE16" s="1">
        <v>4693289000</v>
      </c>
      <c r="AF16" s="1">
        <v>4627878000</v>
      </c>
      <c r="AG16" s="1">
        <v>4982106000</v>
      </c>
      <c r="AH16" s="1">
        <v>5974364000</v>
      </c>
      <c r="AI16" s="1">
        <v>6955738000</v>
      </c>
      <c r="AJ16" s="1">
        <v>7238118000</v>
      </c>
      <c r="AK16" s="1">
        <v>8643194000</v>
      </c>
      <c r="AL16" s="1">
        <v>9777613000</v>
      </c>
      <c r="AM16" s="1">
        <v>14253734000</v>
      </c>
      <c r="AS16" s="30">
        <f>(AM35+AL35+AK35+AJ35+AI35)/5</f>
        <v>-2.9569779558887782E-3</v>
      </c>
      <c r="AT16" s="31">
        <f>AU102/AM3</f>
        <v>1.607961912822683</v>
      </c>
      <c r="AU16" s="31">
        <f>AU102/AM28</f>
        <v>-187.72239953361066</v>
      </c>
      <c r="AV16" s="32">
        <f>AU102/AM107</f>
        <v>7.7393725582854325</v>
      </c>
    </row>
    <row r="17" spans="1:48" ht="19" x14ac:dyDescent="0.25">
      <c r="A17" s="5" t="s">
        <v>12</v>
      </c>
      <c r="B17" s="1" t="s">
        <v>91</v>
      </c>
      <c r="C17" s="1" t="s">
        <v>91</v>
      </c>
      <c r="D17" s="1">
        <v>300000</v>
      </c>
      <c r="E17" s="1">
        <v>2400000</v>
      </c>
      <c r="F17" s="1">
        <v>3200000</v>
      </c>
      <c r="G17" s="1">
        <v>4300000</v>
      </c>
      <c r="H17" s="1" t="s">
        <v>91</v>
      </c>
      <c r="I17" s="1">
        <v>5300000</v>
      </c>
      <c r="J17" s="1">
        <v>5600000</v>
      </c>
      <c r="K17" s="1">
        <v>7700000</v>
      </c>
      <c r="L17" s="1">
        <v>8500000</v>
      </c>
      <c r="M17" s="1">
        <v>8000000</v>
      </c>
      <c r="N17" s="1">
        <v>20100000</v>
      </c>
      <c r="O17" s="1">
        <v>20400000</v>
      </c>
      <c r="P17" s="1">
        <v>25150000</v>
      </c>
      <c r="Q17" s="1">
        <v>52348000</v>
      </c>
      <c r="R17" s="1">
        <v>48647000</v>
      </c>
      <c r="S17" s="1">
        <v>40100000</v>
      </c>
      <c r="T17" s="1">
        <v>51961000</v>
      </c>
      <c r="U17" s="1">
        <v>56220000</v>
      </c>
      <c r="V17" s="1">
        <v>63842000</v>
      </c>
      <c r="W17" s="1">
        <v>65172000</v>
      </c>
      <c r="X17" s="1">
        <v>56251000</v>
      </c>
      <c r="Y17" s="1">
        <v>47390000</v>
      </c>
      <c r="Z17" s="1">
        <v>53969000</v>
      </c>
      <c r="AA17" s="1">
        <v>73663000</v>
      </c>
      <c r="AB17" s="1">
        <v>86252000</v>
      </c>
      <c r="AC17" s="1">
        <v>92762000</v>
      </c>
      <c r="AD17" s="1">
        <v>114004000</v>
      </c>
      <c r="AE17" s="1">
        <v>117442000</v>
      </c>
      <c r="AF17" s="1">
        <v>118301000</v>
      </c>
      <c r="AG17" s="1">
        <v>129896000</v>
      </c>
      <c r="AH17" s="1">
        <v>132451000</v>
      </c>
      <c r="AI17" s="1">
        <v>154212000</v>
      </c>
      <c r="AJ17" s="1">
        <v>171687000</v>
      </c>
      <c r="AK17" s="1">
        <v>177582000</v>
      </c>
      <c r="AL17" s="1">
        <v>183579000</v>
      </c>
      <c r="AM17" s="1">
        <v>196062000</v>
      </c>
    </row>
    <row r="18" spans="1:48" ht="20" x14ac:dyDescent="0.25">
      <c r="A18" s="5" t="s">
        <v>13</v>
      </c>
      <c r="B18" s="1" t="s">
        <v>91</v>
      </c>
      <c r="C18" s="1" t="s">
        <v>91</v>
      </c>
      <c r="D18" s="1" t="s">
        <v>91</v>
      </c>
      <c r="E18" s="1" t="s">
        <v>91</v>
      </c>
      <c r="F18" s="1">
        <v>4300000</v>
      </c>
      <c r="G18" s="1">
        <v>4800000</v>
      </c>
      <c r="H18" s="1">
        <v>12600000</v>
      </c>
      <c r="I18" s="1">
        <v>12300000</v>
      </c>
      <c r="J18" s="1">
        <v>13000000</v>
      </c>
      <c r="K18" s="1">
        <v>15400000</v>
      </c>
      <c r="L18" s="1">
        <v>11100000</v>
      </c>
      <c r="M18" s="1">
        <v>10900000</v>
      </c>
      <c r="N18" s="1">
        <v>7300000</v>
      </c>
      <c r="O18" s="1">
        <v>7300000</v>
      </c>
      <c r="P18" s="1">
        <v>12855000</v>
      </c>
      <c r="Q18" s="1">
        <v>32398000</v>
      </c>
      <c r="R18" s="1">
        <v>41913000</v>
      </c>
      <c r="S18" s="1">
        <v>28231000</v>
      </c>
      <c r="T18" s="1">
        <v>39264000</v>
      </c>
      <c r="U18" s="1">
        <v>31336000</v>
      </c>
      <c r="V18" s="1">
        <v>29581000</v>
      </c>
      <c r="W18" s="1">
        <v>27610000</v>
      </c>
      <c r="X18" s="1">
        <v>30528000</v>
      </c>
      <c r="Y18" s="1">
        <v>28670000</v>
      </c>
      <c r="Z18" s="1">
        <v>31172000</v>
      </c>
      <c r="AA18" s="1">
        <v>53587000</v>
      </c>
      <c r="AB18" s="1">
        <v>70572000</v>
      </c>
      <c r="AC18" s="1">
        <v>87326000</v>
      </c>
      <c r="AD18" s="1">
        <v>190066000</v>
      </c>
      <c r="AE18" s="1">
        <v>203580000</v>
      </c>
      <c r="AF18" s="1">
        <v>200987000</v>
      </c>
      <c r="AG18" s="1">
        <v>194147000</v>
      </c>
      <c r="AH18" s="1">
        <v>203871000</v>
      </c>
      <c r="AI18" s="1">
        <v>227846000</v>
      </c>
      <c r="AJ18" s="1">
        <v>269239000</v>
      </c>
      <c r="AK18" s="1">
        <v>307069000</v>
      </c>
      <c r="AL18" s="1">
        <v>336393000</v>
      </c>
      <c r="AM18" s="1">
        <v>366954000</v>
      </c>
      <c r="AS18" s="20" t="s">
        <v>127</v>
      </c>
      <c r="AT18" s="21" t="s">
        <v>128</v>
      </c>
      <c r="AU18" s="21" t="s">
        <v>129</v>
      </c>
      <c r="AV18" s="21" t="s">
        <v>130</v>
      </c>
    </row>
    <row r="19" spans="1:48" ht="19" x14ac:dyDescent="0.25">
      <c r="A19" s="6" t="s">
        <v>14</v>
      </c>
      <c r="B19" s="10">
        <v>1900000</v>
      </c>
      <c r="C19" s="10">
        <v>7300000</v>
      </c>
      <c r="D19" s="10">
        <v>8900000</v>
      </c>
      <c r="E19" s="10">
        <v>15700000</v>
      </c>
      <c r="F19" s="10">
        <v>24400000</v>
      </c>
      <c r="G19" s="10">
        <v>16600000</v>
      </c>
      <c r="H19" s="10">
        <v>30300000</v>
      </c>
      <c r="I19" s="10">
        <v>57200000</v>
      </c>
      <c r="J19" s="10">
        <v>50700000</v>
      </c>
      <c r="K19" s="10">
        <v>48800000</v>
      </c>
      <c r="L19" s="10">
        <v>67500000</v>
      </c>
      <c r="M19" s="10">
        <v>55900000</v>
      </c>
      <c r="N19" s="10">
        <v>93700000</v>
      </c>
      <c r="O19" s="10">
        <v>103100000</v>
      </c>
      <c r="P19" s="10">
        <v>91445000</v>
      </c>
      <c r="Q19" s="10">
        <v>32940000</v>
      </c>
      <c r="R19" s="10">
        <v>-91638000</v>
      </c>
      <c r="S19" s="10">
        <v>186024000</v>
      </c>
      <c r="T19" s="10">
        <v>272809000</v>
      </c>
      <c r="U19" s="10">
        <v>311601000</v>
      </c>
      <c r="V19" s="10">
        <v>279423000</v>
      </c>
      <c r="W19" s="10">
        <v>646183000</v>
      </c>
      <c r="X19" s="10">
        <v>658737000</v>
      </c>
      <c r="Y19" s="10">
        <v>-84956000</v>
      </c>
      <c r="Z19" s="10">
        <v>282997000</v>
      </c>
      <c r="AA19" s="10">
        <v>421825000</v>
      </c>
      <c r="AB19" s="10">
        <v>340560000</v>
      </c>
      <c r="AC19" s="10">
        <v>487275000</v>
      </c>
      <c r="AD19" s="10">
        <v>662989000</v>
      </c>
      <c r="AE19" s="10">
        <v>758894000</v>
      </c>
      <c r="AF19" s="10">
        <v>1055023000</v>
      </c>
      <c r="AG19" s="10">
        <v>949209000</v>
      </c>
      <c r="AH19" s="10">
        <v>418128000</v>
      </c>
      <c r="AI19" s="10">
        <v>376376000</v>
      </c>
      <c r="AJ19" s="10">
        <v>2717738000</v>
      </c>
      <c r="AK19" s="10">
        <v>1469363000</v>
      </c>
      <c r="AL19" s="10">
        <v>3629433000</v>
      </c>
      <c r="AM19" s="10">
        <v>1057407000</v>
      </c>
      <c r="AN19" s="33">
        <v>2646000000</v>
      </c>
      <c r="AO19" s="33">
        <v>2716000000</v>
      </c>
      <c r="AP19" s="33">
        <v>2844000000</v>
      </c>
      <c r="AQ19" s="33">
        <v>2976000000</v>
      </c>
      <c r="AR19" s="33">
        <v>3112000000</v>
      </c>
      <c r="AS19" s="34">
        <f>AM40-AM56-AM61</f>
        <v>-4075762000</v>
      </c>
      <c r="AT19" s="31">
        <f>AU102/AN3</f>
        <v>1.2597354286851004</v>
      </c>
      <c r="AU19" s="31">
        <f>AU102/AN28</f>
        <v>17.053922800718134</v>
      </c>
      <c r="AV19" s="32">
        <f>AU102/AN107</f>
        <v>12.665380000000001</v>
      </c>
    </row>
    <row r="20" spans="1:48" ht="19" customHeight="1" x14ac:dyDescent="0.25">
      <c r="A20" s="14" t="s">
        <v>100</v>
      </c>
      <c r="B20" s="1"/>
      <c r="C20" s="19">
        <f>(C19/B19)-1</f>
        <v>2.8421052631578947</v>
      </c>
      <c r="D20" s="19">
        <f>(D19/C19)-1</f>
        <v>0.21917808219178081</v>
      </c>
      <c r="E20" s="19">
        <f>(E19/D19)-1</f>
        <v>0.76404494382022481</v>
      </c>
      <c r="F20" s="19">
        <f t="shared" ref="F20:AR20" si="3">(F19/E19)-1</f>
        <v>0.55414012738853513</v>
      </c>
      <c r="G20" s="19">
        <f t="shared" si="3"/>
        <v>-0.31967213114754101</v>
      </c>
      <c r="H20" s="19">
        <f t="shared" si="3"/>
        <v>0.82530120481927716</v>
      </c>
      <c r="I20" s="19">
        <f t="shared" si="3"/>
        <v>0.88778877887788776</v>
      </c>
      <c r="J20" s="19">
        <f t="shared" si="3"/>
        <v>-0.11363636363636365</v>
      </c>
      <c r="K20" s="19">
        <f t="shared" si="3"/>
        <v>-3.7475345167652829E-2</v>
      </c>
      <c r="L20" s="19">
        <f t="shared" si="3"/>
        <v>0.38319672131147531</v>
      </c>
      <c r="M20" s="19">
        <f t="shared" si="3"/>
        <v>-0.17185185185185181</v>
      </c>
      <c r="N20" s="19">
        <f t="shared" si="3"/>
        <v>0.67620751341681573</v>
      </c>
      <c r="O20" s="19">
        <f t="shared" si="3"/>
        <v>0.10032017075773747</v>
      </c>
      <c r="P20" s="19">
        <f t="shared" si="3"/>
        <v>-0.1130455868089234</v>
      </c>
      <c r="Q20" s="19">
        <f t="shared" si="3"/>
        <v>-0.63978347640658317</v>
      </c>
      <c r="R20" s="19">
        <f t="shared" si="3"/>
        <v>-3.7819672131147541</v>
      </c>
      <c r="S20" s="19">
        <f t="shared" si="3"/>
        <v>-3.0299875597459569</v>
      </c>
      <c r="T20" s="19">
        <f t="shared" si="3"/>
        <v>0.46652582462477965</v>
      </c>
      <c r="U20" s="19">
        <f t="shared" si="3"/>
        <v>0.14219472231487962</v>
      </c>
      <c r="V20" s="19">
        <f t="shared" si="3"/>
        <v>-0.10326667757805652</v>
      </c>
      <c r="W20" s="19">
        <f t="shared" si="3"/>
        <v>1.3125619580349506</v>
      </c>
      <c r="X20" s="19">
        <f t="shared" si="3"/>
        <v>1.9427932953977489E-2</v>
      </c>
      <c r="Y20" s="19">
        <f t="shared" si="3"/>
        <v>-1.1289680099948842</v>
      </c>
      <c r="Z20" s="19">
        <f t="shared" si="3"/>
        <v>-4.3311008051226523</v>
      </c>
      <c r="AA20" s="19">
        <f t="shared" si="3"/>
        <v>0.49056350420675843</v>
      </c>
      <c r="AB20" s="19">
        <f t="shared" si="3"/>
        <v>-0.19265098085699051</v>
      </c>
      <c r="AC20" s="19">
        <f t="shared" si="3"/>
        <v>0.43080514446793527</v>
      </c>
      <c r="AD20" s="19">
        <f t="shared" si="3"/>
        <v>0.3606054076240317</v>
      </c>
      <c r="AE20" s="19">
        <f t="shared" si="3"/>
        <v>0.144655492021738</v>
      </c>
      <c r="AF20" s="19">
        <f t="shared" si="3"/>
        <v>0.39021128115388981</v>
      </c>
      <c r="AG20" s="19">
        <f t="shared" si="3"/>
        <v>-0.10029544379601207</v>
      </c>
      <c r="AH20" s="19">
        <f t="shared" si="3"/>
        <v>-0.5594984876881699</v>
      </c>
      <c r="AI20" s="19">
        <f t="shared" si="3"/>
        <v>-9.9854589982015129E-2</v>
      </c>
      <c r="AJ20" s="19">
        <f t="shared" si="3"/>
        <v>6.220805789954726</v>
      </c>
      <c r="AK20" s="19">
        <f t="shared" si="3"/>
        <v>-0.4593433951322754</v>
      </c>
      <c r="AL20" s="19">
        <f t="shared" si="3"/>
        <v>1.4700724055253875</v>
      </c>
      <c r="AM20" s="16">
        <f t="shared" si="3"/>
        <v>-0.70865779861482503</v>
      </c>
      <c r="AN20" s="17">
        <f t="shared" si="3"/>
        <v>1.5023477241970218</v>
      </c>
      <c r="AO20" s="17">
        <f t="shared" si="3"/>
        <v>2.6455026455026509E-2</v>
      </c>
      <c r="AP20" s="17">
        <f t="shared" si="3"/>
        <v>4.7128129602356461E-2</v>
      </c>
      <c r="AQ20" s="17">
        <f t="shared" si="3"/>
        <v>4.6413502109704741E-2</v>
      </c>
      <c r="AR20" s="17">
        <f t="shared" si="3"/>
        <v>4.5698924731182755E-2</v>
      </c>
    </row>
    <row r="21" spans="1:48" ht="20" x14ac:dyDescent="0.25">
      <c r="A21" s="5" t="s">
        <v>15</v>
      </c>
      <c r="B21" s="2">
        <v>8.4099999999999994E-2</v>
      </c>
      <c r="C21" s="2">
        <v>0.20619999999999999</v>
      </c>
      <c r="D21" s="2">
        <v>0.21870000000000001</v>
      </c>
      <c r="E21" s="2">
        <v>0.22589999999999999</v>
      </c>
      <c r="F21" s="2">
        <v>0.2495</v>
      </c>
      <c r="G21" s="2">
        <v>0.21560000000000001</v>
      </c>
      <c r="H21" s="2">
        <v>0.13469999999999999</v>
      </c>
      <c r="I21" s="2">
        <v>0.24970000000000001</v>
      </c>
      <c r="J21" s="2">
        <v>0.21579999999999999</v>
      </c>
      <c r="K21" s="2">
        <v>0.17449999999999999</v>
      </c>
      <c r="L21" s="2">
        <v>0.19639999999999999</v>
      </c>
      <c r="M21" s="2">
        <v>0.15240000000000001</v>
      </c>
      <c r="N21" s="2">
        <v>0.22359999999999999</v>
      </c>
      <c r="O21" s="2">
        <v>0.24199999999999999</v>
      </c>
      <c r="P21" s="2">
        <v>0.1744</v>
      </c>
      <c r="Q21" s="2">
        <v>3.0099999999999998E-2</v>
      </c>
      <c r="R21" s="2">
        <v>-6.5600000000000006E-2</v>
      </c>
      <c r="S21" s="2">
        <v>0.1051</v>
      </c>
      <c r="T21" s="2">
        <v>0.13039999999999999</v>
      </c>
      <c r="U21" s="2">
        <v>0.13780000000000001</v>
      </c>
      <c r="V21" s="2">
        <v>0.127</v>
      </c>
      <c r="W21" s="2">
        <v>0.25650000000000001</v>
      </c>
      <c r="X21" s="2">
        <v>0.26529999999999998</v>
      </c>
      <c r="Y21" s="2">
        <v>-4.48E-2</v>
      </c>
      <c r="Z21" s="2">
        <v>0.1368</v>
      </c>
      <c r="AA21" s="2">
        <v>0.18959999999999999</v>
      </c>
      <c r="AB21" s="2">
        <v>0.1295</v>
      </c>
      <c r="AC21" s="2">
        <v>0.16239999999999999</v>
      </c>
      <c r="AD21" s="2">
        <v>0.15340000000000001</v>
      </c>
      <c r="AE21" s="2">
        <v>0.14779999999999999</v>
      </c>
      <c r="AF21" s="2">
        <v>0.19650000000000001</v>
      </c>
      <c r="AG21" s="2">
        <v>0.1691</v>
      </c>
      <c r="AH21" s="2">
        <v>6.9000000000000006E-2</v>
      </c>
      <c r="AI21" s="2">
        <v>5.4199999999999998E-2</v>
      </c>
      <c r="AJ21" s="2">
        <v>0.28539999999999999</v>
      </c>
      <c r="AK21" s="2">
        <v>0.15240000000000001</v>
      </c>
      <c r="AL21" s="2">
        <v>0.28110000000000002</v>
      </c>
      <c r="AM21" s="2">
        <v>9.06E-2</v>
      </c>
      <c r="AN21" s="35">
        <f>AN19/AN3</f>
        <v>0.17545255619653868</v>
      </c>
      <c r="AO21" s="35">
        <f t="shared" ref="AO21:AR21" si="4">AO19/AO3</f>
        <v>0.17614631299046632</v>
      </c>
      <c r="AP21" s="35">
        <f t="shared" si="4"/>
        <v>0.17542561065877127</v>
      </c>
      <c r="AQ21" s="35">
        <f t="shared" si="4"/>
        <v>0.17539930453232747</v>
      </c>
      <c r="AR21" s="35">
        <f t="shared" si="4"/>
        <v>0.17543266249506737</v>
      </c>
      <c r="AT21" s="45" t="s">
        <v>167</v>
      </c>
      <c r="AU21" s="20" t="s">
        <v>131</v>
      </c>
      <c r="AV21" s="21" t="s">
        <v>166</v>
      </c>
    </row>
    <row r="22" spans="1:48" ht="19" x14ac:dyDescent="0.25">
      <c r="A22" s="6" t="s">
        <v>16</v>
      </c>
      <c r="B22" s="10" t="s">
        <v>91</v>
      </c>
      <c r="C22" s="10" t="s">
        <v>91</v>
      </c>
      <c r="D22" s="10" t="s">
        <v>91</v>
      </c>
      <c r="E22" s="10" t="s">
        <v>91</v>
      </c>
      <c r="F22" s="10" t="s">
        <v>91</v>
      </c>
      <c r="G22" s="10" t="s">
        <v>91</v>
      </c>
      <c r="H22" s="10" t="s">
        <v>91</v>
      </c>
      <c r="I22" s="10" t="s">
        <v>91</v>
      </c>
      <c r="J22" s="10" t="s">
        <v>91</v>
      </c>
      <c r="K22" s="10" t="s">
        <v>91</v>
      </c>
      <c r="L22" s="10" t="s">
        <v>91</v>
      </c>
      <c r="M22" s="10" t="s">
        <v>91</v>
      </c>
      <c r="N22" s="10" t="s">
        <v>91</v>
      </c>
      <c r="O22" s="10" t="s">
        <v>91</v>
      </c>
      <c r="P22" s="10" t="s">
        <v>91</v>
      </c>
      <c r="Q22" s="10" t="s">
        <v>91</v>
      </c>
      <c r="R22" s="10" t="s">
        <v>91</v>
      </c>
      <c r="S22" s="10" t="s">
        <v>91</v>
      </c>
      <c r="T22" s="10" t="s">
        <v>91</v>
      </c>
      <c r="U22" s="10" t="s">
        <v>91</v>
      </c>
      <c r="V22" s="10" t="s">
        <v>91</v>
      </c>
      <c r="W22" s="10" t="s">
        <v>91</v>
      </c>
      <c r="X22" s="10" t="s">
        <v>91</v>
      </c>
      <c r="Y22" s="10" t="s">
        <v>91</v>
      </c>
      <c r="Z22" s="10" t="s">
        <v>91</v>
      </c>
      <c r="AA22" s="10" t="s">
        <v>91</v>
      </c>
      <c r="AB22" s="10" t="s">
        <v>91</v>
      </c>
      <c r="AC22" s="10" t="s">
        <v>91</v>
      </c>
      <c r="AD22" s="10" t="s">
        <v>91</v>
      </c>
      <c r="AE22" s="10" t="s">
        <v>91</v>
      </c>
      <c r="AF22" s="10" t="s">
        <v>91</v>
      </c>
      <c r="AG22" s="10" t="s">
        <v>91</v>
      </c>
      <c r="AH22" s="10" t="s">
        <v>91</v>
      </c>
      <c r="AI22" s="10" t="s">
        <v>91</v>
      </c>
      <c r="AJ22" s="10">
        <v>2477000000</v>
      </c>
      <c r="AK22" s="10">
        <v>1274000000</v>
      </c>
      <c r="AL22" s="10">
        <v>3244000000</v>
      </c>
      <c r="AM22" s="10">
        <v>-12986000</v>
      </c>
      <c r="AT22" s="18">
        <f>SUM(AO29:AR29)/4</f>
        <v>5.7499216753692961E-2</v>
      </c>
      <c r="AU22" s="44">
        <f>(-1*AM98)/AU102</f>
        <v>1.8949293270316405E-3</v>
      </c>
      <c r="AV22" s="36">
        <f>AN107/AU102</f>
        <v>7.895538862631836E-2</v>
      </c>
    </row>
    <row r="23" spans="1:48" ht="19" x14ac:dyDescent="0.25">
      <c r="A23" s="5" t="s">
        <v>17</v>
      </c>
      <c r="B23" s="2" t="s">
        <v>91</v>
      </c>
      <c r="C23" s="2" t="s">
        <v>91</v>
      </c>
      <c r="D23" s="2" t="s">
        <v>91</v>
      </c>
      <c r="E23" s="2" t="s">
        <v>91</v>
      </c>
      <c r="F23" s="2" t="s">
        <v>91</v>
      </c>
      <c r="G23" s="2" t="s">
        <v>91</v>
      </c>
      <c r="H23" s="2" t="s">
        <v>91</v>
      </c>
      <c r="I23" s="2" t="s">
        <v>91</v>
      </c>
      <c r="J23" s="2" t="s">
        <v>91</v>
      </c>
      <c r="K23" s="2" t="s">
        <v>91</v>
      </c>
      <c r="L23" s="2" t="s">
        <v>91</v>
      </c>
      <c r="M23" s="2" t="s">
        <v>91</v>
      </c>
      <c r="N23" s="2" t="s">
        <v>91</v>
      </c>
      <c r="O23" s="2" t="s">
        <v>91</v>
      </c>
      <c r="P23" s="2" t="s">
        <v>91</v>
      </c>
      <c r="Q23" s="2" t="s">
        <v>91</v>
      </c>
      <c r="R23" s="2" t="s">
        <v>91</v>
      </c>
      <c r="S23" s="2" t="s">
        <v>91</v>
      </c>
      <c r="T23" s="2" t="s">
        <v>91</v>
      </c>
      <c r="U23" s="2" t="s">
        <v>91</v>
      </c>
      <c r="V23" s="2" t="s">
        <v>91</v>
      </c>
      <c r="W23" s="2" t="s">
        <v>91</v>
      </c>
      <c r="X23" s="2" t="s">
        <v>91</v>
      </c>
      <c r="Y23" s="2" t="s">
        <v>91</v>
      </c>
      <c r="Z23" s="2" t="s">
        <v>91</v>
      </c>
      <c r="AA23" s="2" t="s">
        <v>91</v>
      </c>
      <c r="AB23" s="2" t="s">
        <v>91</v>
      </c>
      <c r="AC23" s="2" t="s">
        <v>91</v>
      </c>
      <c r="AD23" s="2" t="s">
        <v>91</v>
      </c>
      <c r="AE23" s="2" t="s">
        <v>91</v>
      </c>
      <c r="AF23" s="2" t="s">
        <v>91</v>
      </c>
      <c r="AG23" s="2" t="s">
        <v>91</v>
      </c>
      <c r="AH23" s="2" t="s">
        <v>91</v>
      </c>
      <c r="AI23" s="2" t="s">
        <v>91</v>
      </c>
      <c r="AJ23" s="2">
        <f>AJ22/AJ3</f>
        <v>0.26008181919935119</v>
      </c>
      <c r="AK23" s="2">
        <f>AK22/AK3</f>
        <v>0.13210775222600007</v>
      </c>
      <c r="AL23" s="2">
        <f>AL22/AL3</f>
        <v>0.25128185504879003</v>
      </c>
      <c r="AM23" s="2">
        <f>AM22/AM3</f>
        <v>-1.0991112991959374E-3</v>
      </c>
    </row>
    <row r="24" spans="1:48" ht="19" x14ac:dyDescent="0.25">
      <c r="A24" s="5" t="s">
        <v>18</v>
      </c>
      <c r="B24" s="1" t="s">
        <v>91</v>
      </c>
      <c r="C24" s="1" t="s">
        <v>91</v>
      </c>
      <c r="D24" s="1" t="s">
        <v>91</v>
      </c>
      <c r="E24" s="1" t="s">
        <v>91</v>
      </c>
      <c r="F24" s="1">
        <v>74000000</v>
      </c>
      <c r="G24" s="1">
        <v>43500000</v>
      </c>
      <c r="H24" s="1">
        <v>73100000</v>
      </c>
      <c r="I24" s="1">
        <v>75700000</v>
      </c>
      <c r="J24" s="1">
        <v>42300000</v>
      </c>
      <c r="K24" s="1">
        <v>36600000</v>
      </c>
      <c r="L24" s="1">
        <v>58500000</v>
      </c>
      <c r="M24" s="1">
        <v>59200000</v>
      </c>
      <c r="N24" s="1">
        <v>86100000</v>
      </c>
      <c r="O24" s="1">
        <v>92700000</v>
      </c>
      <c r="P24" s="1">
        <v>341000</v>
      </c>
      <c r="Q24" s="1">
        <v>276000</v>
      </c>
      <c r="R24" s="1" t="s">
        <v>91</v>
      </c>
      <c r="S24" s="1" t="s">
        <v>91</v>
      </c>
      <c r="T24" s="1" t="s">
        <v>91</v>
      </c>
      <c r="U24" s="1" t="s">
        <v>91</v>
      </c>
      <c r="V24" s="1" t="s">
        <v>91</v>
      </c>
      <c r="W24" s="1" t="s">
        <v>91</v>
      </c>
      <c r="X24" s="1" t="s">
        <v>91</v>
      </c>
      <c r="Y24" s="1" t="s">
        <v>91</v>
      </c>
      <c r="Z24" s="1">
        <v>89782000</v>
      </c>
      <c r="AA24" s="1">
        <v>185580000</v>
      </c>
      <c r="AB24" s="1">
        <v>351077000</v>
      </c>
      <c r="AC24" s="1">
        <v>539284000</v>
      </c>
      <c r="AD24" s="1">
        <v>710942000</v>
      </c>
      <c r="AE24" s="1">
        <v>883525000</v>
      </c>
      <c r="AF24" s="1">
        <v>1086758000</v>
      </c>
      <c r="AG24" s="1">
        <v>1307779000</v>
      </c>
      <c r="AH24" s="1">
        <v>1413275000</v>
      </c>
      <c r="AI24" s="1">
        <v>2132606000</v>
      </c>
      <c r="AJ24" s="1">
        <v>2422788000</v>
      </c>
      <c r="AK24" s="1">
        <v>3133052000</v>
      </c>
      <c r="AL24" s="1">
        <v>3990261000</v>
      </c>
      <c r="AM24" s="1">
        <v>-55853000</v>
      </c>
    </row>
    <row r="25" spans="1:48" ht="19" x14ac:dyDescent="0.25">
      <c r="A25" s="6" t="s">
        <v>19</v>
      </c>
      <c r="B25" s="10" t="s">
        <v>91</v>
      </c>
      <c r="C25" s="10" t="s">
        <v>91</v>
      </c>
      <c r="D25" s="10" t="s">
        <v>91</v>
      </c>
      <c r="E25" s="10" t="s">
        <v>91</v>
      </c>
      <c r="F25" s="10" t="s">
        <v>91</v>
      </c>
      <c r="G25" s="10" t="s">
        <v>91</v>
      </c>
      <c r="H25" s="10" t="s">
        <v>91</v>
      </c>
      <c r="I25" s="10" t="s">
        <v>91</v>
      </c>
      <c r="J25" s="10" t="s">
        <v>91</v>
      </c>
      <c r="K25" s="10" t="s">
        <v>91</v>
      </c>
      <c r="L25" s="10" t="s">
        <v>91</v>
      </c>
      <c r="M25" s="10" t="s">
        <v>91</v>
      </c>
      <c r="N25" s="10" t="s">
        <v>91</v>
      </c>
      <c r="O25" s="10" t="s">
        <v>91</v>
      </c>
      <c r="P25" s="10">
        <v>53440000</v>
      </c>
      <c r="Q25" s="10">
        <v>-51806000</v>
      </c>
      <c r="R25" s="10">
        <v>-182198000</v>
      </c>
      <c r="S25" s="10">
        <v>117693000</v>
      </c>
      <c r="T25" s="10">
        <v>181584000</v>
      </c>
      <c r="U25" s="10">
        <v>224045000</v>
      </c>
      <c r="V25" s="10">
        <v>186000000</v>
      </c>
      <c r="W25" s="10">
        <v>553401000</v>
      </c>
      <c r="X25" s="10">
        <v>571958000</v>
      </c>
      <c r="Y25" s="10">
        <v>-161016000</v>
      </c>
      <c r="Z25" s="10">
        <v>198637000</v>
      </c>
      <c r="AA25" s="10">
        <v>295511000</v>
      </c>
      <c r="AB25" s="10">
        <v>190196000</v>
      </c>
      <c r="AC25" s="10">
        <v>312050000</v>
      </c>
      <c r="AD25" s="10">
        <v>361743000</v>
      </c>
      <c r="AE25" s="10">
        <v>440378000</v>
      </c>
      <c r="AF25" s="10">
        <v>742105000</v>
      </c>
      <c r="AG25" s="10">
        <v>629920000</v>
      </c>
      <c r="AH25" s="10">
        <v>87295000</v>
      </c>
      <c r="AI25" s="10">
        <v>-7855000</v>
      </c>
      <c r="AJ25" s="10">
        <v>2285808000</v>
      </c>
      <c r="AK25" s="10">
        <v>1000449000</v>
      </c>
      <c r="AL25" s="10">
        <v>3132193000</v>
      </c>
      <c r="AM25" s="10">
        <v>-148839000</v>
      </c>
    </row>
    <row r="26" spans="1:48" ht="19" x14ac:dyDescent="0.25">
      <c r="A26" s="5" t="s">
        <v>20</v>
      </c>
      <c r="B26" s="2" t="s">
        <v>91</v>
      </c>
      <c r="C26" s="2" t="s">
        <v>91</v>
      </c>
      <c r="D26" s="2" t="s">
        <v>91</v>
      </c>
      <c r="E26" s="2" t="s">
        <v>91</v>
      </c>
      <c r="F26" s="2" t="s">
        <v>91</v>
      </c>
      <c r="G26" s="2" t="s">
        <v>91</v>
      </c>
      <c r="H26" s="2" t="s">
        <v>91</v>
      </c>
      <c r="I26" s="2" t="s">
        <v>91</v>
      </c>
      <c r="J26" s="2" t="s">
        <v>91</v>
      </c>
      <c r="K26" s="2" t="s">
        <v>91</v>
      </c>
      <c r="L26" s="2" t="s">
        <v>91</v>
      </c>
      <c r="M26" s="2" t="s">
        <v>91</v>
      </c>
      <c r="N26" s="2" t="s">
        <v>91</v>
      </c>
      <c r="O26" s="2" t="s">
        <v>91</v>
      </c>
      <c r="P26" s="2">
        <v>0.1019</v>
      </c>
      <c r="Q26" s="2">
        <v>-4.7300000000000002E-2</v>
      </c>
      <c r="R26" s="2">
        <v>-0.13039999999999999</v>
      </c>
      <c r="S26" s="2">
        <v>6.6500000000000004E-2</v>
      </c>
      <c r="T26" s="2">
        <v>8.6800000000000002E-2</v>
      </c>
      <c r="U26" s="2">
        <v>9.9000000000000005E-2</v>
      </c>
      <c r="V26" s="2">
        <v>8.4500000000000006E-2</v>
      </c>
      <c r="W26" s="2">
        <v>0.21970000000000001</v>
      </c>
      <c r="X26" s="2">
        <v>0.2303</v>
      </c>
      <c r="Y26" s="2">
        <v>-8.48E-2</v>
      </c>
      <c r="Z26" s="2">
        <v>9.6000000000000002E-2</v>
      </c>
      <c r="AA26" s="2">
        <v>0.1328</v>
      </c>
      <c r="AB26" s="2">
        <v>7.2300000000000003E-2</v>
      </c>
      <c r="AC26" s="2">
        <v>0.104</v>
      </c>
      <c r="AD26" s="2">
        <v>8.3699999999999997E-2</v>
      </c>
      <c r="AE26" s="2">
        <v>8.5800000000000001E-2</v>
      </c>
      <c r="AF26" s="2">
        <v>0.13819999999999999</v>
      </c>
      <c r="AG26" s="2">
        <v>0.11219999999999999</v>
      </c>
      <c r="AH26" s="2">
        <v>1.44E-2</v>
      </c>
      <c r="AI26" s="2">
        <v>-1.1000000000000001E-3</v>
      </c>
      <c r="AJ26" s="2">
        <v>0.24</v>
      </c>
      <c r="AK26" s="2">
        <v>0.1037</v>
      </c>
      <c r="AL26" s="2">
        <v>0.24260000000000001</v>
      </c>
      <c r="AM26" s="2">
        <v>-1.2699999999999999E-2</v>
      </c>
    </row>
    <row r="27" spans="1:48" ht="19" x14ac:dyDescent="0.25">
      <c r="A27" s="5" t="s">
        <v>21</v>
      </c>
      <c r="B27" s="1">
        <v>1000000</v>
      </c>
      <c r="C27" s="1">
        <v>2600000</v>
      </c>
      <c r="D27" s="1">
        <v>2600000</v>
      </c>
      <c r="E27" s="1">
        <v>2400000</v>
      </c>
      <c r="F27" s="1">
        <v>3100000</v>
      </c>
      <c r="G27" s="1">
        <v>1800000</v>
      </c>
      <c r="H27" s="1">
        <v>3300000</v>
      </c>
      <c r="I27" s="1">
        <v>14000000</v>
      </c>
      <c r="J27" s="1">
        <v>8500000</v>
      </c>
      <c r="K27" s="1">
        <v>7100000</v>
      </c>
      <c r="L27" s="1">
        <v>13400000</v>
      </c>
      <c r="M27" s="1">
        <v>-9700000</v>
      </c>
      <c r="N27" s="1">
        <v>15900000</v>
      </c>
      <c r="O27" s="1">
        <v>18100000</v>
      </c>
      <c r="P27" s="1">
        <v>12826000</v>
      </c>
      <c r="Q27" s="1">
        <v>-24214000</v>
      </c>
      <c r="R27" s="1">
        <v>-56481000</v>
      </c>
      <c r="S27" s="1">
        <v>42369000</v>
      </c>
      <c r="T27" s="1">
        <v>58107000</v>
      </c>
      <c r="U27" s="1">
        <v>58633000</v>
      </c>
      <c r="V27" s="1">
        <v>38085000</v>
      </c>
      <c r="W27" s="1">
        <v>160899000</v>
      </c>
      <c r="X27" s="1">
        <v>166289000</v>
      </c>
      <c r="Y27" s="1">
        <v>-102249000</v>
      </c>
      <c r="Z27" s="1">
        <v>-3782000</v>
      </c>
      <c r="AA27" s="1">
        <v>27782000</v>
      </c>
      <c r="AB27" s="1">
        <v>41710000</v>
      </c>
      <c r="AC27" s="1">
        <v>53802000</v>
      </c>
      <c r="AD27" s="1">
        <v>77898000</v>
      </c>
      <c r="AE27" s="1">
        <v>116690000</v>
      </c>
      <c r="AF27" s="1">
        <v>152963000</v>
      </c>
      <c r="AG27" s="1">
        <v>169477000</v>
      </c>
      <c r="AH27" s="1">
        <v>-313463000</v>
      </c>
      <c r="AI27" s="1">
        <v>122498000</v>
      </c>
      <c r="AJ27" s="1">
        <v>486346000</v>
      </c>
      <c r="AK27" s="1">
        <v>168682000</v>
      </c>
      <c r="AL27" s="1">
        <v>684458000</v>
      </c>
      <c r="AM27" s="1">
        <v>47636000</v>
      </c>
    </row>
    <row r="28" spans="1:48" ht="20" thickBot="1" x14ac:dyDescent="0.3">
      <c r="A28" s="7" t="s">
        <v>22</v>
      </c>
      <c r="B28" s="11">
        <v>900000</v>
      </c>
      <c r="C28" s="11">
        <v>4700000</v>
      </c>
      <c r="D28" s="11">
        <v>6000000</v>
      </c>
      <c r="E28" s="11">
        <v>10900000</v>
      </c>
      <c r="F28" s="11">
        <v>13800000</v>
      </c>
      <c r="G28" s="11">
        <v>5700000</v>
      </c>
      <c r="H28" s="11">
        <v>14400000</v>
      </c>
      <c r="I28" s="11">
        <v>25600000</v>
      </c>
      <c r="J28" s="11">
        <v>23600000</v>
      </c>
      <c r="K28" s="11">
        <v>18600000</v>
      </c>
      <c r="L28" s="11">
        <v>34500000</v>
      </c>
      <c r="M28" s="11">
        <v>46700000</v>
      </c>
      <c r="N28" s="11">
        <v>50400000</v>
      </c>
      <c r="O28" s="11">
        <v>57300000</v>
      </c>
      <c r="P28" s="11">
        <v>40614000</v>
      </c>
      <c r="Q28" s="11">
        <v>-27592000</v>
      </c>
      <c r="R28" s="11">
        <v>-125717000</v>
      </c>
      <c r="S28" s="11">
        <v>75324000</v>
      </c>
      <c r="T28" s="11">
        <v>123477000</v>
      </c>
      <c r="U28" s="11">
        <v>165412000</v>
      </c>
      <c r="V28" s="11">
        <v>147915000</v>
      </c>
      <c r="W28" s="11">
        <v>392502000</v>
      </c>
      <c r="X28" s="11">
        <v>405669000</v>
      </c>
      <c r="Y28" s="11">
        <v>-58767000</v>
      </c>
      <c r="Z28" s="11">
        <v>201638000</v>
      </c>
      <c r="AA28" s="11">
        <v>266793000</v>
      </c>
      <c r="AB28" s="11">
        <v>142026000</v>
      </c>
      <c r="AC28" s="11">
        <v>253385000</v>
      </c>
      <c r="AD28" s="11">
        <v>281021000</v>
      </c>
      <c r="AE28" s="11">
        <v>321182000</v>
      </c>
      <c r="AF28" s="11">
        <v>582772000</v>
      </c>
      <c r="AG28" s="11">
        <v>455689000</v>
      </c>
      <c r="AH28" s="11">
        <v>395269000</v>
      </c>
      <c r="AI28" s="11">
        <v>-128180000</v>
      </c>
      <c r="AJ28" s="11">
        <v>1790466000</v>
      </c>
      <c r="AK28" s="11">
        <v>816030000</v>
      </c>
      <c r="AL28" s="11">
        <v>2425003000</v>
      </c>
      <c r="AM28" s="11">
        <v>-101203000</v>
      </c>
      <c r="AN28" s="37">
        <v>1114000000</v>
      </c>
      <c r="AO28" s="37">
        <v>1174000000</v>
      </c>
      <c r="AP28" s="37">
        <v>1410000000</v>
      </c>
      <c r="AQ28" s="37">
        <v>1406000000</v>
      </c>
      <c r="AR28" s="37">
        <v>1375000000</v>
      </c>
    </row>
    <row r="29" spans="1:48" ht="20" customHeight="1" thickTop="1" x14ac:dyDescent="0.25">
      <c r="A29" s="14" t="s">
        <v>101</v>
      </c>
      <c r="B29" s="1"/>
      <c r="C29" s="19">
        <f>(C28/B28)-1</f>
        <v>4.2222222222222223</v>
      </c>
      <c r="D29" s="19">
        <f>(D28/C28)-1</f>
        <v>0.27659574468085113</v>
      </c>
      <c r="E29" s="19">
        <f>(E28/D28)-1</f>
        <v>0.81666666666666665</v>
      </c>
      <c r="F29" s="19">
        <f t="shared" ref="F29:AR29" si="5">(F28/E28)-1</f>
        <v>0.26605504587155959</v>
      </c>
      <c r="G29" s="19">
        <f t="shared" si="5"/>
        <v>-0.58695652173913038</v>
      </c>
      <c r="H29" s="19">
        <f t="shared" si="5"/>
        <v>1.5263157894736841</v>
      </c>
      <c r="I29" s="19">
        <f t="shared" si="5"/>
        <v>0.77777777777777768</v>
      </c>
      <c r="J29" s="19">
        <f t="shared" si="5"/>
        <v>-7.8125E-2</v>
      </c>
      <c r="K29" s="19">
        <f t="shared" si="5"/>
        <v>-0.21186440677966101</v>
      </c>
      <c r="L29" s="19">
        <f t="shared" si="5"/>
        <v>0.85483870967741926</v>
      </c>
      <c r="M29" s="19">
        <f t="shared" si="5"/>
        <v>0.35362318840579721</v>
      </c>
      <c r="N29" s="19">
        <f t="shared" si="5"/>
        <v>7.922912205567445E-2</v>
      </c>
      <c r="O29" s="19">
        <f t="shared" si="5"/>
        <v>0.13690476190476186</v>
      </c>
      <c r="P29" s="19">
        <f t="shared" si="5"/>
        <v>-0.2912041884816754</v>
      </c>
      <c r="Q29" s="19">
        <f t="shared" si="5"/>
        <v>-1.6793716452454819</v>
      </c>
      <c r="R29" s="19">
        <f t="shared" si="5"/>
        <v>3.5562844302696437</v>
      </c>
      <c r="S29" s="19">
        <f t="shared" si="5"/>
        <v>-1.5991552455117446</v>
      </c>
      <c r="T29" s="19">
        <f t="shared" si="5"/>
        <v>0.63927831766767573</v>
      </c>
      <c r="U29" s="19">
        <f t="shared" si="5"/>
        <v>0.3396179045490253</v>
      </c>
      <c r="V29" s="19">
        <f t="shared" si="5"/>
        <v>-0.10577829903513647</v>
      </c>
      <c r="W29" s="19">
        <f t="shared" si="5"/>
        <v>1.6535645472061655</v>
      </c>
      <c r="X29" s="19">
        <f t="shared" si="5"/>
        <v>3.3546325878594185E-2</v>
      </c>
      <c r="Y29" s="19">
        <f t="shared" si="5"/>
        <v>-1.1448644091611635</v>
      </c>
      <c r="Z29" s="19">
        <f t="shared" si="5"/>
        <v>-4.4311433287389175</v>
      </c>
      <c r="AA29" s="19">
        <f t="shared" si="5"/>
        <v>0.32312857695474073</v>
      </c>
      <c r="AB29" s="19">
        <f t="shared" si="5"/>
        <v>-0.46765469858654463</v>
      </c>
      <c r="AC29" s="19">
        <f t="shared" si="5"/>
        <v>0.78407474687733236</v>
      </c>
      <c r="AD29" s="19">
        <f t="shared" si="5"/>
        <v>0.10906722970973015</v>
      </c>
      <c r="AE29" s="19">
        <f t="shared" si="5"/>
        <v>0.14291102800146605</v>
      </c>
      <c r="AF29" s="19">
        <f t="shared" si="5"/>
        <v>0.81446033712972699</v>
      </c>
      <c r="AG29" s="19">
        <f t="shared" si="5"/>
        <v>-0.21806641362316648</v>
      </c>
      <c r="AH29" s="19">
        <f t="shared" si="5"/>
        <v>-0.13259042899872497</v>
      </c>
      <c r="AI29" s="19">
        <f t="shared" si="5"/>
        <v>-1.3242854865926748</v>
      </c>
      <c r="AJ29" s="19">
        <f t="shared" si="5"/>
        <v>-14.968372601029802</v>
      </c>
      <c r="AK29" s="19">
        <f t="shared" si="5"/>
        <v>-0.54423596985365819</v>
      </c>
      <c r="AL29" s="19">
        <f t="shared" si="5"/>
        <v>1.9717081479847556</v>
      </c>
      <c r="AM29" s="16">
        <f t="shared" si="5"/>
        <v>-1.0417331442476565</v>
      </c>
      <c r="AN29" s="17">
        <f t="shared" si="5"/>
        <v>-12.007578826714623</v>
      </c>
      <c r="AO29" s="17">
        <f t="shared" si="5"/>
        <v>5.3859964093357249E-2</v>
      </c>
      <c r="AP29" s="17">
        <f t="shared" si="5"/>
        <v>0.20102214650766603</v>
      </c>
      <c r="AQ29" s="17">
        <f t="shared" si="5"/>
        <v>-2.8368794326241176E-3</v>
      </c>
      <c r="AR29" s="17">
        <f t="shared" si="5"/>
        <v>-2.204836415362732E-2</v>
      </c>
    </row>
    <row r="30" spans="1:48" ht="19" x14ac:dyDescent="0.25">
      <c r="A30" s="5" t="s">
        <v>23</v>
      </c>
      <c r="B30" s="2">
        <v>3.9800000000000002E-2</v>
      </c>
      <c r="C30" s="2">
        <v>0.1328</v>
      </c>
      <c r="D30" s="2">
        <v>0.1474</v>
      </c>
      <c r="E30" s="2">
        <v>0.15679999999999999</v>
      </c>
      <c r="F30" s="2">
        <v>0.1411</v>
      </c>
      <c r="G30" s="2">
        <v>7.3999999999999996E-2</v>
      </c>
      <c r="H30" s="2">
        <v>6.4000000000000001E-2</v>
      </c>
      <c r="I30" s="2">
        <v>0.11169999999999999</v>
      </c>
      <c r="J30" s="2">
        <v>0.10050000000000001</v>
      </c>
      <c r="K30" s="2">
        <v>6.6500000000000004E-2</v>
      </c>
      <c r="L30" s="2">
        <v>0.1004</v>
      </c>
      <c r="M30" s="2">
        <v>0.12740000000000001</v>
      </c>
      <c r="N30" s="2">
        <v>0.1203</v>
      </c>
      <c r="O30" s="2">
        <v>0.13450000000000001</v>
      </c>
      <c r="P30" s="2">
        <v>7.7499999999999999E-2</v>
      </c>
      <c r="Q30" s="2">
        <v>-2.52E-2</v>
      </c>
      <c r="R30" s="2">
        <v>-0.09</v>
      </c>
      <c r="S30" s="2">
        <v>4.2599999999999999E-2</v>
      </c>
      <c r="T30" s="2">
        <v>5.8999999999999997E-2</v>
      </c>
      <c r="U30" s="2">
        <v>7.3099999999999998E-2</v>
      </c>
      <c r="V30" s="2">
        <v>6.7199999999999996E-2</v>
      </c>
      <c r="W30" s="2">
        <v>0.15579999999999999</v>
      </c>
      <c r="X30" s="2">
        <v>0.16339999999999999</v>
      </c>
      <c r="Y30" s="2">
        <v>-3.1E-2</v>
      </c>
      <c r="Z30" s="2">
        <v>9.74E-2</v>
      </c>
      <c r="AA30" s="2">
        <v>0.11990000000000001</v>
      </c>
      <c r="AB30" s="2">
        <v>5.3999999999999999E-2</v>
      </c>
      <c r="AC30" s="2">
        <v>8.4500000000000006E-2</v>
      </c>
      <c r="AD30" s="2">
        <v>6.5000000000000002E-2</v>
      </c>
      <c r="AE30" s="2">
        <v>6.2600000000000003E-2</v>
      </c>
      <c r="AF30" s="2">
        <v>0.1085</v>
      </c>
      <c r="AG30" s="2">
        <v>8.1199999999999994E-2</v>
      </c>
      <c r="AH30" s="2">
        <v>6.5199999999999994E-2</v>
      </c>
      <c r="AI30" s="2">
        <v>-1.84E-2</v>
      </c>
      <c r="AJ30" s="2">
        <v>0.188</v>
      </c>
      <c r="AK30" s="2">
        <v>8.4599999999999995E-2</v>
      </c>
      <c r="AL30" s="2">
        <v>0.18779999999999999</v>
      </c>
      <c r="AM30" s="2">
        <v>3.8300000000000001E-2</v>
      </c>
      <c r="AN30" s="38">
        <f>AN28/AN3</f>
        <v>7.3867780651150461E-2</v>
      </c>
      <c r="AO30" s="38">
        <f t="shared" ref="AO30:AR30" si="6">AO28/AO3</f>
        <v>7.6139827485569758E-2</v>
      </c>
      <c r="AP30" s="38">
        <f t="shared" si="6"/>
        <v>8.6972612879348626E-2</v>
      </c>
      <c r="AQ30" s="38">
        <f t="shared" si="6"/>
        <v>8.2866741321388576E-2</v>
      </c>
      <c r="AR30" s="38">
        <f t="shared" si="6"/>
        <v>7.7512824849202328E-2</v>
      </c>
    </row>
    <row r="31" spans="1:48" ht="19" x14ac:dyDescent="0.25">
      <c r="A31" s="5" t="s">
        <v>24</v>
      </c>
      <c r="B31" s="12">
        <v>0.22</v>
      </c>
      <c r="C31" s="12">
        <v>1.27</v>
      </c>
      <c r="D31" s="12">
        <v>1.37</v>
      </c>
      <c r="E31" s="12">
        <v>2.29</v>
      </c>
      <c r="F31" s="12">
        <v>2.62</v>
      </c>
      <c r="G31" s="12">
        <v>1.05</v>
      </c>
      <c r="H31" s="12">
        <v>2.7</v>
      </c>
      <c r="I31" s="12">
        <v>4.6399999999999997</v>
      </c>
      <c r="J31" s="12">
        <v>4.2300000000000004</v>
      </c>
      <c r="K31" s="12">
        <v>3.33</v>
      </c>
      <c r="L31" s="12">
        <v>6.38</v>
      </c>
      <c r="M31" s="12">
        <v>8.58</v>
      </c>
      <c r="N31" s="12">
        <v>9.1999999999999993</v>
      </c>
      <c r="O31" s="12">
        <v>10.41</v>
      </c>
      <c r="P31" s="12">
        <v>7.27</v>
      </c>
      <c r="Q31" s="12">
        <v>-3.99</v>
      </c>
      <c r="R31" s="12">
        <v>-14.73</v>
      </c>
      <c r="S31" s="12">
        <v>7.67</v>
      </c>
      <c r="T31" s="12">
        <v>12.55</v>
      </c>
      <c r="U31" s="12">
        <v>16.79</v>
      </c>
      <c r="V31" s="12">
        <v>15.05</v>
      </c>
      <c r="W31" s="12">
        <v>40.43</v>
      </c>
      <c r="X31" s="12">
        <v>40.729999999999997</v>
      </c>
      <c r="Y31" s="12">
        <v>-5.95</v>
      </c>
      <c r="Z31" s="12">
        <v>20.54</v>
      </c>
      <c r="AA31" s="12">
        <v>27.31</v>
      </c>
      <c r="AB31" s="12">
        <v>14.66</v>
      </c>
      <c r="AC31" s="12">
        <v>25.96</v>
      </c>
      <c r="AD31" s="12">
        <v>22.57</v>
      </c>
      <c r="AE31" s="12">
        <v>22.38</v>
      </c>
      <c r="AF31" s="12">
        <v>41.99</v>
      </c>
      <c r="AG31" s="12">
        <v>31.41</v>
      </c>
      <c r="AH31" s="12">
        <v>25.89</v>
      </c>
      <c r="AI31" s="12">
        <v>-9.5500000000000007</v>
      </c>
      <c r="AJ31" s="12">
        <v>129.25</v>
      </c>
      <c r="AK31" s="12">
        <v>55.67</v>
      </c>
      <c r="AL31" s="12">
        <v>176.92</v>
      </c>
      <c r="AM31" s="12">
        <v>32.450000000000003</v>
      </c>
      <c r="AN31" s="39">
        <v>83.47</v>
      </c>
      <c r="AO31" s="39">
        <v>87.97</v>
      </c>
      <c r="AP31" s="39">
        <v>105.64</v>
      </c>
      <c r="AQ31" s="39">
        <v>105.34</v>
      </c>
      <c r="AR31" s="39">
        <v>103.02</v>
      </c>
    </row>
    <row r="32" spans="1:48" ht="19" x14ac:dyDescent="0.25">
      <c r="A32" s="5" t="s">
        <v>25</v>
      </c>
      <c r="B32" s="12">
        <v>0.22</v>
      </c>
      <c r="C32" s="12">
        <v>1.27</v>
      </c>
      <c r="D32" s="12">
        <v>1.37</v>
      </c>
      <c r="E32" s="12">
        <v>2.29</v>
      </c>
      <c r="F32" s="12">
        <v>2.62</v>
      </c>
      <c r="G32" s="12">
        <v>1.05</v>
      </c>
      <c r="H32" s="12">
        <v>2.7</v>
      </c>
      <c r="I32" s="12">
        <v>4.6399999999999997</v>
      </c>
      <c r="J32" s="12">
        <v>4.2300000000000004</v>
      </c>
      <c r="K32" s="12">
        <v>3.33</v>
      </c>
      <c r="L32" s="12">
        <v>6.15</v>
      </c>
      <c r="M32" s="12">
        <v>8.3000000000000007</v>
      </c>
      <c r="N32" s="12">
        <v>8.92</v>
      </c>
      <c r="O32" s="12">
        <v>10.17</v>
      </c>
      <c r="P32" s="12">
        <v>7.2</v>
      </c>
      <c r="Q32" s="12">
        <v>-3.99</v>
      </c>
      <c r="R32" s="12">
        <v>-14.73</v>
      </c>
      <c r="S32" s="12">
        <v>7.65</v>
      </c>
      <c r="T32" s="12">
        <v>12.52</v>
      </c>
      <c r="U32" s="12">
        <v>16.41</v>
      </c>
      <c r="V32" s="12">
        <v>14.8</v>
      </c>
      <c r="W32" s="12">
        <v>39.4</v>
      </c>
      <c r="X32" s="12">
        <v>40.64</v>
      </c>
      <c r="Y32" s="12">
        <v>-5.95</v>
      </c>
      <c r="Z32" s="12">
        <v>20.52</v>
      </c>
      <c r="AA32" s="12">
        <v>27.27</v>
      </c>
      <c r="AB32" s="12">
        <v>14.6</v>
      </c>
      <c r="AC32" s="12">
        <v>25.89</v>
      </c>
      <c r="AD32" s="12">
        <v>22.48</v>
      </c>
      <c r="AE32" s="12">
        <v>22.27</v>
      </c>
      <c r="AF32" s="12">
        <v>41.74</v>
      </c>
      <c r="AG32" s="12">
        <v>31.27</v>
      </c>
      <c r="AH32" s="12">
        <v>25.81</v>
      </c>
      <c r="AI32" s="12">
        <v>-9.5500000000000007</v>
      </c>
      <c r="AJ32" s="12">
        <v>129.07</v>
      </c>
      <c r="AK32" s="12">
        <v>55.63</v>
      </c>
      <c r="AL32" s="12">
        <v>176.51</v>
      </c>
      <c r="AM32" s="12">
        <v>32.369999999999997</v>
      </c>
    </row>
    <row r="33" spans="1:40" ht="19" x14ac:dyDescent="0.25">
      <c r="A33" s="5" t="s">
        <v>26</v>
      </c>
      <c r="B33" s="1">
        <v>3636364</v>
      </c>
      <c r="C33" s="1">
        <v>3622047</v>
      </c>
      <c r="D33" s="1">
        <v>4306569</v>
      </c>
      <c r="E33" s="1">
        <v>4716157</v>
      </c>
      <c r="F33" s="1">
        <v>5267176</v>
      </c>
      <c r="G33" s="1">
        <v>5428571</v>
      </c>
      <c r="H33" s="1">
        <v>5333333</v>
      </c>
      <c r="I33" s="1">
        <v>5517241</v>
      </c>
      <c r="J33" s="1">
        <v>5579196</v>
      </c>
      <c r="K33" s="1">
        <v>5585586</v>
      </c>
      <c r="L33" s="1">
        <v>5605000</v>
      </c>
      <c r="M33" s="1">
        <v>5623000</v>
      </c>
      <c r="N33" s="1">
        <v>5483000</v>
      </c>
      <c r="O33" s="1">
        <v>5506000</v>
      </c>
      <c r="P33" s="1">
        <v>5586520</v>
      </c>
      <c r="Q33" s="1">
        <v>6915288</v>
      </c>
      <c r="R33" s="1">
        <v>8534759</v>
      </c>
      <c r="S33" s="1">
        <v>9820600</v>
      </c>
      <c r="T33" s="1">
        <v>9838805</v>
      </c>
      <c r="U33" s="1">
        <v>9851817</v>
      </c>
      <c r="V33" s="1">
        <v>9828239</v>
      </c>
      <c r="W33" s="1">
        <v>9708187</v>
      </c>
      <c r="X33" s="1">
        <v>9959956</v>
      </c>
      <c r="Y33" s="1">
        <v>9814000</v>
      </c>
      <c r="Z33" s="1">
        <v>9819000</v>
      </c>
      <c r="AA33" s="1">
        <v>9769059</v>
      </c>
      <c r="AB33" s="1">
        <v>9687995</v>
      </c>
      <c r="AC33" s="1">
        <v>9760593</v>
      </c>
      <c r="AD33" s="1">
        <v>12538000</v>
      </c>
      <c r="AE33" s="1">
        <v>13984000</v>
      </c>
      <c r="AF33" s="1">
        <v>13978000</v>
      </c>
      <c r="AG33" s="1">
        <v>14013000</v>
      </c>
      <c r="AH33" s="1">
        <v>13964000</v>
      </c>
      <c r="AI33" s="1">
        <v>13923000</v>
      </c>
      <c r="AJ33" s="1">
        <v>13861000</v>
      </c>
      <c r="AK33" s="1">
        <v>13811000</v>
      </c>
      <c r="AL33" s="1">
        <v>13768000</v>
      </c>
      <c r="AM33" s="1">
        <v>13768000</v>
      </c>
      <c r="AN33" s="1" cm="1">
        <f t="array" ref="AN33">_FV(A1,"Shares outstanding",TRUE)</f>
        <v>13264490</v>
      </c>
    </row>
    <row r="34" spans="1:40" ht="19" x14ac:dyDescent="0.25">
      <c r="A34" s="5" t="s">
        <v>27</v>
      </c>
      <c r="B34" s="1">
        <v>3636364</v>
      </c>
      <c r="C34" s="1">
        <v>3622047</v>
      </c>
      <c r="D34" s="1">
        <v>4306569</v>
      </c>
      <c r="E34" s="1">
        <v>4716157</v>
      </c>
      <c r="F34" s="1">
        <v>5267176</v>
      </c>
      <c r="G34" s="1">
        <v>5428571</v>
      </c>
      <c r="H34" s="1">
        <v>5333333</v>
      </c>
      <c r="I34" s="1">
        <v>5517241</v>
      </c>
      <c r="J34" s="1">
        <v>5579196</v>
      </c>
      <c r="K34" s="1">
        <v>5585586</v>
      </c>
      <c r="L34" s="1">
        <v>5633000</v>
      </c>
      <c r="M34" s="1">
        <v>5627000</v>
      </c>
      <c r="N34" s="1">
        <v>5652000</v>
      </c>
      <c r="O34" s="1">
        <v>5636000</v>
      </c>
      <c r="P34" s="1">
        <v>5640833</v>
      </c>
      <c r="Q34" s="1">
        <v>6915288</v>
      </c>
      <c r="R34" s="1">
        <v>8534759</v>
      </c>
      <c r="S34" s="1">
        <v>9846275</v>
      </c>
      <c r="T34" s="1">
        <v>9862380</v>
      </c>
      <c r="U34" s="1">
        <v>10079951</v>
      </c>
      <c r="V34" s="1">
        <v>9994257</v>
      </c>
      <c r="W34" s="1">
        <v>9961980</v>
      </c>
      <c r="X34" s="1">
        <v>9982013</v>
      </c>
      <c r="Y34" s="1">
        <v>9814000</v>
      </c>
      <c r="Z34" s="1">
        <v>9826000</v>
      </c>
      <c r="AA34" s="1">
        <v>9783388</v>
      </c>
      <c r="AB34" s="1">
        <v>9726000</v>
      </c>
      <c r="AC34" s="1">
        <v>9760593</v>
      </c>
      <c r="AD34" s="1">
        <v>12586000</v>
      </c>
      <c r="AE34" s="1">
        <v>14057000</v>
      </c>
      <c r="AF34" s="1">
        <v>14061000</v>
      </c>
      <c r="AG34" s="1">
        <v>14078000</v>
      </c>
      <c r="AH34" s="1">
        <v>14006000</v>
      </c>
      <c r="AI34" s="1">
        <v>13923000</v>
      </c>
      <c r="AJ34" s="1">
        <v>13881000</v>
      </c>
      <c r="AK34" s="1">
        <v>13823000</v>
      </c>
      <c r="AL34" s="1">
        <v>13800000</v>
      </c>
      <c r="AM34" s="1">
        <v>13800000</v>
      </c>
      <c r="AN34" s="1" cm="1">
        <f t="array" ref="AN34">_FV(A1,"Shares outstanding",TRUE)</f>
        <v>13264490</v>
      </c>
    </row>
    <row r="35" spans="1:40" ht="20" customHeight="1" x14ac:dyDescent="0.25">
      <c r="A35" s="14" t="s">
        <v>102</v>
      </c>
      <c r="B35" s="1"/>
      <c r="C35" s="24">
        <f>(C34-B34)/B34</f>
        <v>-3.9371746062825397E-3</v>
      </c>
      <c r="D35" s="24">
        <f t="shared" ref="D35:AN35" si="7">(D34-C34)/C34</f>
        <v>0.18898760838829534</v>
      </c>
      <c r="E35" s="24">
        <f t="shared" si="7"/>
        <v>9.5107729610276762E-2</v>
      </c>
      <c r="F35" s="24">
        <f t="shared" si="7"/>
        <v>0.11683644119565995</v>
      </c>
      <c r="G35" s="24">
        <f t="shared" si="7"/>
        <v>3.0641656933430742E-2</v>
      </c>
      <c r="H35" s="24">
        <f t="shared" si="7"/>
        <v>-1.7543843490303433E-2</v>
      </c>
      <c r="I35" s="24">
        <f t="shared" si="7"/>
        <v>3.4482752155172013E-2</v>
      </c>
      <c r="J35" s="24">
        <f t="shared" si="7"/>
        <v>1.1229344522017437E-2</v>
      </c>
      <c r="K35" s="24">
        <f t="shared" si="7"/>
        <v>1.1453263158347547E-3</v>
      </c>
      <c r="L35" s="24">
        <f t="shared" si="7"/>
        <v>8.4886348540690274E-3</v>
      </c>
      <c r="M35" s="24">
        <f t="shared" si="7"/>
        <v>-1.0651517841292384E-3</v>
      </c>
      <c r="N35" s="24">
        <f t="shared" si="7"/>
        <v>4.4428647591967301E-3</v>
      </c>
      <c r="O35" s="24">
        <f t="shared" si="7"/>
        <v>-2.8308563340410475E-3</v>
      </c>
      <c r="P35" s="24">
        <f t="shared" si="7"/>
        <v>8.5752306600425838E-4</v>
      </c>
      <c r="Q35" s="24">
        <f t="shared" si="7"/>
        <v>0.22593382927663344</v>
      </c>
      <c r="R35" s="24">
        <f t="shared" si="7"/>
        <v>0.23418706494942798</v>
      </c>
      <c r="S35" s="24">
        <f t="shared" si="7"/>
        <v>0.15366760795471787</v>
      </c>
      <c r="T35" s="24">
        <f t="shared" si="7"/>
        <v>1.6356439364125011E-3</v>
      </c>
      <c r="U35" s="24">
        <f t="shared" si="7"/>
        <v>2.2060699344377321E-2</v>
      </c>
      <c r="V35" s="24">
        <f t="shared" si="7"/>
        <v>-8.5014302152857692E-3</v>
      </c>
      <c r="W35" s="24">
        <f t="shared" si="7"/>
        <v>-3.2295547332833246E-3</v>
      </c>
      <c r="X35" s="24">
        <f t="shared" si="7"/>
        <v>2.0109456152291008E-3</v>
      </c>
      <c r="Y35" s="24">
        <f t="shared" si="7"/>
        <v>-1.6831574953869523E-2</v>
      </c>
      <c r="Z35" s="24">
        <f t="shared" si="7"/>
        <v>1.2227430201752598E-3</v>
      </c>
      <c r="AA35" s="24">
        <f t="shared" si="7"/>
        <v>-4.3366578465296153E-3</v>
      </c>
      <c r="AB35" s="24">
        <f t="shared" si="7"/>
        <v>-5.8658616013184802E-3</v>
      </c>
      <c r="AC35" s="24">
        <f t="shared" si="7"/>
        <v>3.5567550894509562E-3</v>
      </c>
      <c r="AD35" s="24">
        <f t="shared" si="7"/>
        <v>0.28947083440524568</v>
      </c>
      <c r="AE35" s="24">
        <f t="shared" si="7"/>
        <v>0.11687589385030987</v>
      </c>
      <c r="AF35" s="24">
        <f t="shared" si="7"/>
        <v>2.8455573735505443E-4</v>
      </c>
      <c r="AG35" s="24">
        <f t="shared" si="7"/>
        <v>1.2090178507929736E-3</v>
      </c>
      <c r="AH35" s="24">
        <f t="shared" si="7"/>
        <v>-5.1143628356300607E-3</v>
      </c>
      <c r="AI35" s="24">
        <f t="shared" si="7"/>
        <v>-5.9260317006997005E-3</v>
      </c>
      <c r="AJ35" s="24">
        <f t="shared" si="7"/>
        <v>-3.0165912518853697E-3</v>
      </c>
      <c r="AK35" s="24">
        <f t="shared" si="7"/>
        <v>-4.1783733160435125E-3</v>
      </c>
      <c r="AL35" s="24">
        <f t="shared" si="7"/>
        <v>-1.6638935108153079E-3</v>
      </c>
      <c r="AM35" s="24">
        <f t="shared" si="7"/>
        <v>0</v>
      </c>
      <c r="AN35" s="24">
        <f t="shared" si="7"/>
        <v>-3.8805072463768117E-2</v>
      </c>
    </row>
    <row r="36" spans="1:40"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40"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40" ht="19" x14ac:dyDescent="0.25">
      <c r="A38" s="5" t="s">
        <v>30</v>
      </c>
      <c r="B38" s="1" t="s">
        <v>91</v>
      </c>
      <c r="C38" s="1" t="s">
        <v>91</v>
      </c>
      <c r="D38" s="1" t="s">
        <v>91</v>
      </c>
      <c r="E38" s="1" t="s">
        <v>91</v>
      </c>
      <c r="F38" s="1" t="s">
        <v>91</v>
      </c>
      <c r="G38" s="1" t="s">
        <v>91</v>
      </c>
      <c r="H38" s="1" t="s">
        <v>91</v>
      </c>
      <c r="I38" s="1" t="s">
        <v>91</v>
      </c>
      <c r="J38" s="1" t="s">
        <v>91</v>
      </c>
      <c r="K38" s="1" t="s">
        <v>91</v>
      </c>
      <c r="L38" s="1" t="s">
        <v>91</v>
      </c>
      <c r="M38" s="1" t="s">
        <v>91</v>
      </c>
      <c r="N38" s="1" t="s">
        <v>91</v>
      </c>
      <c r="O38" s="1" t="s">
        <v>91</v>
      </c>
      <c r="P38" s="1" t="s">
        <v>91</v>
      </c>
      <c r="Q38" s="1">
        <v>250320000</v>
      </c>
      <c r="R38" s="1">
        <v>296781000</v>
      </c>
      <c r="S38" s="1">
        <v>444236000</v>
      </c>
      <c r="T38" s="1">
        <v>372511000</v>
      </c>
      <c r="U38" s="1">
        <v>378939000</v>
      </c>
      <c r="V38" s="1">
        <v>333757000</v>
      </c>
      <c r="W38" s="1">
        <v>555115000</v>
      </c>
      <c r="X38" s="1">
        <v>477661000</v>
      </c>
      <c r="Y38" s="1">
        <v>639578000</v>
      </c>
      <c r="Z38" s="1">
        <v>850494000</v>
      </c>
      <c r="AA38" s="1">
        <v>745259000</v>
      </c>
      <c r="AB38" s="1">
        <v>775032000</v>
      </c>
      <c r="AC38" s="1">
        <v>973181000</v>
      </c>
      <c r="AD38" s="1">
        <v>1978526000</v>
      </c>
      <c r="AE38" s="1">
        <v>1960169000</v>
      </c>
      <c r="AF38" s="1">
        <v>2630009000</v>
      </c>
      <c r="AG38" s="1">
        <v>1738747000</v>
      </c>
      <c r="AH38" s="1">
        <v>2198459000</v>
      </c>
      <c r="AI38" s="1">
        <v>2014168000</v>
      </c>
      <c r="AJ38" s="1">
        <v>3072807000</v>
      </c>
      <c r="AK38" s="1">
        <v>4341736000</v>
      </c>
      <c r="AL38" s="1">
        <v>3978490000</v>
      </c>
      <c r="AM38" s="1">
        <v>4137432000</v>
      </c>
    </row>
    <row r="39" spans="1:40"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v>80710000</v>
      </c>
      <c r="R39" s="1">
        <v>64791000</v>
      </c>
      <c r="S39" s="1">
        <v>67821000</v>
      </c>
      <c r="T39" s="1">
        <v>82012000</v>
      </c>
      <c r="U39" s="1">
        <v>121714000</v>
      </c>
      <c r="V39" s="1">
        <v>248541000</v>
      </c>
      <c r="W39" s="1">
        <v>139499000</v>
      </c>
      <c r="X39" s="1">
        <v>51552000</v>
      </c>
      <c r="Y39" s="1">
        <v>508834000</v>
      </c>
      <c r="Z39" s="1">
        <v>492581000</v>
      </c>
      <c r="AA39" s="1">
        <v>325340000</v>
      </c>
      <c r="AB39" s="1">
        <v>541014000</v>
      </c>
      <c r="AC39" s="1">
        <v>5952613000</v>
      </c>
      <c r="AD39" s="1">
        <v>11594824000</v>
      </c>
      <c r="AE39" s="1">
        <v>12017731000</v>
      </c>
      <c r="AF39" s="1">
        <v>11036729000</v>
      </c>
      <c r="AG39" s="1">
        <v>12227661000</v>
      </c>
      <c r="AH39" s="1">
        <v>12101644000</v>
      </c>
      <c r="AI39" s="1">
        <v>11120884000</v>
      </c>
      <c r="AJ39" s="1">
        <v>11167157000</v>
      </c>
      <c r="AK39" s="1">
        <v>12715833000</v>
      </c>
      <c r="AL39" s="1">
        <v>14387293000</v>
      </c>
      <c r="AM39" s="1">
        <v>14526000000</v>
      </c>
    </row>
    <row r="40" spans="1:40" ht="19" x14ac:dyDescent="0.25">
      <c r="A40" s="5" t="s">
        <v>32</v>
      </c>
      <c r="B40" s="1" t="s">
        <v>91</v>
      </c>
      <c r="C40" s="1" t="s">
        <v>91</v>
      </c>
      <c r="D40" s="1" t="s">
        <v>91</v>
      </c>
      <c r="E40" s="1" t="s">
        <v>91</v>
      </c>
      <c r="F40" s="1" t="s">
        <v>91</v>
      </c>
      <c r="G40" s="1" t="s">
        <v>91</v>
      </c>
      <c r="H40" s="1" t="s">
        <v>91</v>
      </c>
      <c r="I40" s="1" t="s">
        <v>91</v>
      </c>
      <c r="J40" s="1" t="s">
        <v>91</v>
      </c>
      <c r="K40" s="1" t="s">
        <v>91</v>
      </c>
      <c r="L40" s="1" t="s">
        <v>91</v>
      </c>
      <c r="M40" s="1" t="s">
        <v>91</v>
      </c>
      <c r="N40" s="1" t="s">
        <v>91</v>
      </c>
      <c r="O40" s="1" t="s">
        <v>91</v>
      </c>
      <c r="P40" s="1" t="s">
        <v>91</v>
      </c>
      <c r="Q40" s="1">
        <v>331030000</v>
      </c>
      <c r="R40" s="1">
        <v>361572000</v>
      </c>
      <c r="S40" s="1">
        <v>512057000</v>
      </c>
      <c r="T40" s="1">
        <v>454523000</v>
      </c>
      <c r="U40" s="1">
        <v>500653000</v>
      </c>
      <c r="V40" s="1">
        <v>582298000</v>
      </c>
      <c r="W40" s="1">
        <v>694614000</v>
      </c>
      <c r="X40" s="1">
        <v>529213000</v>
      </c>
      <c r="Y40" s="1">
        <v>1148412000</v>
      </c>
      <c r="Z40" s="1">
        <v>1343075000</v>
      </c>
      <c r="AA40" s="1">
        <v>1070599000</v>
      </c>
      <c r="AB40" s="1">
        <v>1316046000</v>
      </c>
      <c r="AC40" s="1">
        <v>6925794000</v>
      </c>
      <c r="AD40" s="1">
        <v>13573350000</v>
      </c>
      <c r="AE40" s="1">
        <v>13977900000</v>
      </c>
      <c r="AF40" s="1">
        <v>13666738000</v>
      </c>
      <c r="AG40" s="1">
        <v>13966408000</v>
      </c>
      <c r="AH40" s="1">
        <v>14300103000</v>
      </c>
      <c r="AI40" s="1">
        <v>13135052000</v>
      </c>
      <c r="AJ40" s="1">
        <v>14239964000</v>
      </c>
      <c r="AK40" s="1">
        <v>17057569000</v>
      </c>
      <c r="AL40" s="1">
        <v>18365783000</v>
      </c>
      <c r="AM40" s="1">
        <v>27867000</v>
      </c>
    </row>
    <row r="41" spans="1:40" ht="19" x14ac:dyDescent="0.25">
      <c r="A41" s="5" t="s">
        <v>33</v>
      </c>
      <c r="B41" s="1" t="s">
        <v>91</v>
      </c>
      <c r="C41" s="1" t="s">
        <v>91</v>
      </c>
      <c r="D41" s="1" t="s">
        <v>91</v>
      </c>
      <c r="E41" s="1" t="s">
        <v>91</v>
      </c>
      <c r="F41" s="1" t="s">
        <v>91</v>
      </c>
      <c r="G41" s="1" t="s">
        <v>91</v>
      </c>
      <c r="H41" s="1" t="s">
        <v>91</v>
      </c>
      <c r="I41" s="1" t="s">
        <v>91</v>
      </c>
      <c r="J41" s="1" t="s">
        <v>91</v>
      </c>
      <c r="K41" s="1" t="s">
        <v>91</v>
      </c>
      <c r="L41" s="1" t="s">
        <v>91</v>
      </c>
      <c r="M41" s="1" t="s">
        <v>91</v>
      </c>
      <c r="N41" s="1" t="s">
        <v>91</v>
      </c>
      <c r="O41" s="1" t="s">
        <v>91</v>
      </c>
      <c r="P41" s="1" t="s">
        <v>91</v>
      </c>
      <c r="Q41" s="1">
        <v>1327547000</v>
      </c>
      <c r="R41" s="1">
        <v>1805414000</v>
      </c>
      <c r="S41" s="1">
        <v>2139421000</v>
      </c>
      <c r="T41" s="1">
        <v>2221527000</v>
      </c>
      <c r="U41" s="1">
        <v>2172108000</v>
      </c>
      <c r="V41" s="1">
        <v>2250124000</v>
      </c>
      <c r="W41" s="1">
        <v>1685438000</v>
      </c>
      <c r="X41" s="1">
        <v>1447519000</v>
      </c>
      <c r="Y41" s="1">
        <v>271067000</v>
      </c>
      <c r="Z41" s="1">
        <v>279879000</v>
      </c>
      <c r="AA41" s="1">
        <v>312096000</v>
      </c>
      <c r="AB41" s="1">
        <v>350237000</v>
      </c>
      <c r="AC41" s="1">
        <v>1243802000</v>
      </c>
      <c r="AD41" s="1">
        <v>3098189000</v>
      </c>
      <c r="AE41" s="1">
        <v>3106092000</v>
      </c>
      <c r="AF41" s="1">
        <v>3180491000</v>
      </c>
      <c r="AG41" s="1">
        <v>3313486000</v>
      </c>
      <c r="AH41" s="1">
        <v>6312843000</v>
      </c>
      <c r="AI41" s="1">
        <v>6914473000</v>
      </c>
      <c r="AJ41" s="1">
        <v>7280514000</v>
      </c>
      <c r="AK41" s="1">
        <v>7919548000</v>
      </c>
      <c r="AL41" s="1">
        <v>9707493000</v>
      </c>
      <c r="AM41" s="1">
        <v>2961056000</v>
      </c>
    </row>
    <row r="42" spans="1:40"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c r="AA42" s="1" t="s">
        <v>91</v>
      </c>
      <c r="AB42" s="1" t="s">
        <v>91</v>
      </c>
      <c r="AC42" s="1" t="s">
        <v>91</v>
      </c>
      <c r="AD42" s="1" t="s">
        <v>91</v>
      </c>
      <c r="AE42" s="1" t="s">
        <v>91</v>
      </c>
      <c r="AF42" s="1" t="s">
        <v>91</v>
      </c>
      <c r="AG42" s="1" t="s">
        <v>91</v>
      </c>
      <c r="AH42" s="1" t="s">
        <v>91</v>
      </c>
      <c r="AI42" s="1" t="s">
        <v>91</v>
      </c>
      <c r="AJ42" s="1" t="s">
        <v>91</v>
      </c>
      <c r="AK42" s="1" t="s">
        <v>91</v>
      </c>
      <c r="AL42" s="1" t="s">
        <v>91</v>
      </c>
      <c r="AM42" s="1" t="s">
        <v>91</v>
      </c>
    </row>
    <row r="43" spans="1:40" ht="19" x14ac:dyDescent="0.25">
      <c r="A43" s="5" t="s">
        <v>35</v>
      </c>
      <c r="B43" s="1" t="s">
        <v>91</v>
      </c>
      <c r="C43" s="1" t="s">
        <v>91</v>
      </c>
      <c r="D43" s="1" t="s">
        <v>91</v>
      </c>
      <c r="E43" s="1" t="s">
        <v>91</v>
      </c>
      <c r="F43" s="1" t="s">
        <v>91</v>
      </c>
      <c r="G43" s="1" t="s">
        <v>91</v>
      </c>
      <c r="H43" s="1" t="s">
        <v>91</v>
      </c>
      <c r="I43" s="1" t="s">
        <v>91</v>
      </c>
      <c r="J43" s="1" t="s">
        <v>91</v>
      </c>
      <c r="K43" s="1" t="s">
        <v>91</v>
      </c>
      <c r="L43" s="1" t="s">
        <v>91</v>
      </c>
      <c r="M43" s="1" t="s">
        <v>91</v>
      </c>
      <c r="N43" s="1" t="s">
        <v>91</v>
      </c>
      <c r="O43" s="1" t="s">
        <v>91</v>
      </c>
      <c r="P43" s="1" t="s">
        <v>91</v>
      </c>
      <c r="Q43" s="1" t="s">
        <v>91</v>
      </c>
      <c r="R43" s="1" t="s">
        <v>91</v>
      </c>
      <c r="S43" s="1" t="s">
        <v>91</v>
      </c>
      <c r="T43" s="1" t="s">
        <v>91</v>
      </c>
      <c r="U43" s="1" t="s">
        <v>91</v>
      </c>
      <c r="V43" s="1" t="s">
        <v>91</v>
      </c>
      <c r="W43" s="1" t="s">
        <v>91</v>
      </c>
      <c r="X43" s="1" t="s">
        <v>91</v>
      </c>
      <c r="Y43" s="1" t="s">
        <v>91</v>
      </c>
      <c r="Z43" s="1" t="s">
        <v>91</v>
      </c>
      <c r="AA43" s="1" t="s">
        <v>91</v>
      </c>
      <c r="AB43" s="1" t="s">
        <v>91</v>
      </c>
      <c r="AC43" s="1" t="s">
        <v>91</v>
      </c>
      <c r="AD43" s="1" t="s">
        <v>91</v>
      </c>
      <c r="AE43" s="1" t="s">
        <v>91</v>
      </c>
      <c r="AF43" s="1" t="s">
        <v>91</v>
      </c>
      <c r="AG43" s="1" t="s">
        <v>91</v>
      </c>
      <c r="AH43" s="1" t="s">
        <v>91</v>
      </c>
      <c r="AI43" s="1" t="s">
        <v>91</v>
      </c>
      <c r="AJ43" s="1" t="s">
        <v>91</v>
      </c>
      <c r="AK43" s="1" t="s">
        <v>91</v>
      </c>
      <c r="AL43" s="1" t="s">
        <v>91</v>
      </c>
      <c r="AM43" s="1">
        <v>-447000</v>
      </c>
    </row>
    <row r="44" spans="1:40" ht="19" x14ac:dyDescent="0.25">
      <c r="A44" s="6" t="s">
        <v>36</v>
      </c>
      <c r="B44" s="10" t="s">
        <v>91</v>
      </c>
      <c r="C44" s="10" t="s">
        <v>91</v>
      </c>
      <c r="D44" s="10" t="s">
        <v>91</v>
      </c>
      <c r="E44" s="10" t="s">
        <v>91</v>
      </c>
      <c r="F44" s="10" t="s">
        <v>91</v>
      </c>
      <c r="G44" s="10" t="s">
        <v>91</v>
      </c>
      <c r="H44" s="10" t="s">
        <v>91</v>
      </c>
      <c r="I44" s="10" t="s">
        <v>91</v>
      </c>
      <c r="J44" s="10" t="s">
        <v>91</v>
      </c>
      <c r="K44" s="10" t="s">
        <v>91</v>
      </c>
      <c r="L44" s="10" t="s">
        <v>91</v>
      </c>
      <c r="M44" s="10" t="s">
        <v>91</v>
      </c>
      <c r="N44" s="10" t="s">
        <v>91</v>
      </c>
      <c r="O44" s="10" t="s">
        <v>91</v>
      </c>
      <c r="P44" s="10" t="s">
        <v>91</v>
      </c>
      <c r="Q44" s="10" t="s">
        <v>91</v>
      </c>
      <c r="R44" s="10" t="s">
        <v>91</v>
      </c>
      <c r="S44" s="10" t="s">
        <v>91</v>
      </c>
      <c r="T44" s="10" t="s">
        <v>91</v>
      </c>
      <c r="U44" s="10" t="s">
        <v>91</v>
      </c>
      <c r="V44" s="10" t="s">
        <v>91</v>
      </c>
      <c r="W44" s="10" t="s">
        <v>91</v>
      </c>
      <c r="X44" s="10" t="s">
        <v>91</v>
      </c>
      <c r="Y44" s="10" t="s">
        <v>91</v>
      </c>
      <c r="Z44" s="10" t="s">
        <v>91</v>
      </c>
      <c r="AA44" s="10" t="s">
        <v>91</v>
      </c>
      <c r="AB44" s="10" t="s">
        <v>91</v>
      </c>
      <c r="AC44" s="10" t="s">
        <v>91</v>
      </c>
      <c r="AD44" s="10" t="s">
        <v>91</v>
      </c>
      <c r="AE44" s="10" t="s">
        <v>91</v>
      </c>
      <c r="AF44" s="10" t="s">
        <v>91</v>
      </c>
      <c r="AG44" s="10" t="s">
        <v>91</v>
      </c>
      <c r="AH44" s="10" t="s">
        <v>91</v>
      </c>
      <c r="AI44" s="10" t="s">
        <v>91</v>
      </c>
      <c r="AJ44" s="10" t="s">
        <v>91</v>
      </c>
      <c r="AK44" s="10" t="s">
        <v>91</v>
      </c>
      <c r="AL44" s="10" t="s">
        <v>91</v>
      </c>
      <c r="AM44" s="10">
        <v>2988476000</v>
      </c>
    </row>
    <row r="45" spans="1:40" ht="19" x14ac:dyDescent="0.25">
      <c r="A45" s="5" t="s">
        <v>37</v>
      </c>
      <c r="B45" s="1" t="s">
        <v>91</v>
      </c>
      <c r="C45" s="1" t="s">
        <v>91</v>
      </c>
      <c r="D45" s="1" t="s">
        <v>91</v>
      </c>
      <c r="E45" s="1" t="s">
        <v>91</v>
      </c>
      <c r="F45" s="1" t="s">
        <v>91</v>
      </c>
      <c r="G45" s="1" t="s">
        <v>91</v>
      </c>
      <c r="H45" s="1" t="s">
        <v>91</v>
      </c>
      <c r="I45" s="1" t="s">
        <v>91</v>
      </c>
      <c r="J45" s="1" t="s">
        <v>91</v>
      </c>
      <c r="K45" s="1" t="s">
        <v>91</v>
      </c>
      <c r="L45" s="1" t="s">
        <v>91</v>
      </c>
      <c r="M45" s="1" t="s">
        <v>91</v>
      </c>
      <c r="N45" s="1" t="s">
        <v>91</v>
      </c>
      <c r="O45" s="1" t="s">
        <v>91</v>
      </c>
      <c r="P45" s="1" t="s">
        <v>91</v>
      </c>
      <c r="Q45" s="1" t="s">
        <v>91</v>
      </c>
      <c r="R45" s="1" t="s">
        <v>91</v>
      </c>
      <c r="S45" s="1" t="s">
        <v>91</v>
      </c>
      <c r="T45" s="1" t="s">
        <v>91</v>
      </c>
      <c r="U45" s="1" t="s">
        <v>91</v>
      </c>
      <c r="V45" s="1" t="s">
        <v>91</v>
      </c>
      <c r="W45" s="1" t="s">
        <v>91</v>
      </c>
      <c r="X45" s="1" t="s">
        <v>91</v>
      </c>
      <c r="Y45" s="1" t="s">
        <v>91</v>
      </c>
      <c r="Z45" s="1" t="s">
        <v>91</v>
      </c>
      <c r="AA45" s="1" t="s">
        <v>91</v>
      </c>
      <c r="AB45" s="1" t="s">
        <v>91</v>
      </c>
      <c r="AC45" s="1" t="s">
        <v>91</v>
      </c>
      <c r="AD45" s="1">
        <v>347909000</v>
      </c>
      <c r="AE45" s="1">
        <v>421390000</v>
      </c>
      <c r="AF45" s="1" t="s">
        <v>91</v>
      </c>
      <c r="AG45" s="1" t="s">
        <v>91</v>
      </c>
      <c r="AH45" s="1" t="s">
        <v>91</v>
      </c>
      <c r="AI45" s="1">
        <v>551542000</v>
      </c>
      <c r="AJ45" s="1" t="s">
        <v>91</v>
      </c>
      <c r="AK45" s="1" t="s">
        <v>91</v>
      </c>
      <c r="AL45" s="1" t="s">
        <v>91</v>
      </c>
      <c r="AM45" s="1" t="s">
        <v>91</v>
      </c>
    </row>
    <row r="46" spans="1:40"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v>339717000</v>
      </c>
      <c r="V46" s="1">
        <v>339717000</v>
      </c>
      <c r="W46" s="1">
        <v>339717000</v>
      </c>
      <c r="X46" s="1" t="s">
        <v>91</v>
      </c>
      <c r="Y46" s="1" t="s">
        <v>91</v>
      </c>
      <c r="Z46" s="1" t="s">
        <v>91</v>
      </c>
      <c r="AA46" s="1" t="s">
        <v>91</v>
      </c>
      <c r="AB46" s="1" t="s">
        <v>91</v>
      </c>
      <c r="AC46" s="1">
        <v>674930000</v>
      </c>
      <c r="AD46" s="1">
        <v>967717000</v>
      </c>
      <c r="AE46" s="1">
        <v>1049115000</v>
      </c>
      <c r="AF46" s="1">
        <v>1167844000</v>
      </c>
      <c r="AG46" s="1">
        <v>1142248000</v>
      </c>
      <c r="AH46" s="1">
        <v>1777464000</v>
      </c>
      <c r="AI46" s="1">
        <v>2237975000</v>
      </c>
      <c r="AJ46" s="1">
        <v>2308548000</v>
      </c>
      <c r="AK46" s="1">
        <v>2604624000</v>
      </c>
      <c r="AL46" s="1">
        <v>2899140000</v>
      </c>
      <c r="AM46" s="1">
        <v>2638838000</v>
      </c>
    </row>
    <row r="47" spans="1:40"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t="s">
        <v>91</v>
      </c>
      <c r="O47" s="1" t="s">
        <v>91</v>
      </c>
      <c r="P47" s="1" t="s">
        <v>91</v>
      </c>
      <c r="Q47" s="1">
        <v>402999000</v>
      </c>
      <c r="R47" s="1">
        <v>372128000</v>
      </c>
      <c r="S47" s="1">
        <v>361444000</v>
      </c>
      <c r="T47" s="1">
        <v>357317000</v>
      </c>
      <c r="U47" s="1" t="s">
        <v>91</v>
      </c>
      <c r="V47" s="1" t="s">
        <v>91</v>
      </c>
      <c r="W47" s="1" t="s">
        <v>91</v>
      </c>
      <c r="X47" s="1">
        <v>344911000</v>
      </c>
      <c r="Y47" s="1">
        <v>344031000</v>
      </c>
      <c r="Z47" s="1">
        <v>502833000</v>
      </c>
      <c r="AA47" s="1">
        <v>645900000</v>
      </c>
      <c r="AB47" s="1">
        <v>867558000</v>
      </c>
      <c r="AC47" s="1">
        <v>374295000</v>
      </c>
      <c r="AD47" s="1">
        <v>565083000</v>
      </c>
      <c r="AE47" s="1">
        <v>702747000</v>
      </c>
      <c r="AF47" s="1">
        <v>792372000</v>
      </c>
      <c r="AG47" s="1">
        <v>722542000</v>
      </c>
      <c r="AH47" s="1">
        <v>1355681000</v>
      </c>
      <c r="AI47" s="1">
        <v>1726196000</v>
      </c>
      <c r="AJ47" s="1">
        <v>1738474000</v>
      </c>
      <c r="AK47" s="1">
        <v>1782718000</v>
      </c>
      <c r="AL47" s="1">
        <v>1822486000</v>
      </c>
      <c r="AM47" s="1">
        <v>1747464000</v>
      </c>
    </row>
    <row r="48" spans="1:40"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t="s">
        <v>91</v>
      </c>
      <c r="O48" s="1" t="s">
        <v>91</v>
      </c>
      <c r="P48" s="1" t="s">
        <v>91</v>
      </c>
      <c r="Q48" s="1">
        <v>402999000</v>
      </c>
      <c r="R48" s="1">
        <v>372128000</v>
      </c>
      <c r="S48" s="1">
        <v>361444000</v>
      </c>
      <c r="T48" s="1">
        <v>357317000</v>
      </c>
      <c r="U48" s="1">
        <v>339717000</v>
      </c>
      <c r="V48" s="1">
        <v>339717000</v>
      </c>
      <c r="W48" s="1">
        <v>339717000</v>
      </c>
      <c r="X48" s="1">
        <v>344911000</v>
      </c>
      <c r="Y48" s="1">
        <v>344031000</v>
      </c>
      <c r="Z48" s="1">
        <v>502833000</v>
      </c>
      <c r="AA48" s="1">
        <v>645900000</v>
      </c>
      <c r="AB48" s="1">
        <v>867558000</v>
      </c>
      <c r="AC48" s="1">
        <v>1049225000</v>
      </c>
      <c r="AD48" s="1">
        <v>1532800000</v>
      </c>
      <c r="AE48" s="1">
        <v>1751862000</v>
      </c>
      <c r="AF48" s="1">
        <v>1960216000</v>
      </c>
      <c r="AG48" s="1">
        <v>1864790000</v>
      </c>
      <c r="AH48" s="1">
        <v>3133145000</v>
      </c>
      <c r="AI48" s="1">
        <v>3964171000</v>
      </c>
      <c r="AJ48" s="1">
        <v>4047022000</v>
      </c>
      <c r="AK48" s="1">
        <v>4387342000</v>
      </c>
      <c r="AL48" s="1">
        <v>4721626000</v>
      </c>
      <c r="AM48" s="1">
        <v>4386302000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v>3869916000</v>
      </c>
      <c r="T49" s="1">
        <v>4977441000</v>
      </c>
      <c r="U49" s="1">
        <v>5937808000</v>
      </c>
      <c r="V49" s="1">
        <v>6240393000</v>
      </c>
      <c r="W49" s="1">
        <v>6906741000</v>
      </c>
      <c r="X49" s="1">
        <v>7229364000</v>
      </c>
      <c r="Y49" s="1">
        <v>6268878000</v>
      </c>
      <c r="Z49" s="1">
        <v>6998179000</v>
      </c>
      <c r="AA49" s="1">
        <v>7478537000</v>
      </c>
      <c r="AB49" s="1">
        <v>7953115000</v>
      </c>
      <c r="AC49" s="1">
        <v>8359564000</v>
      </c>
      <c r="AD49" s="1">
        <v>14846622000</v>
      </c>
      <c r="AE49" s="1">
        <v>16155307000</v>
      </c>
      <c r="AF49" s="1">
        <v>15111204000</v>
      </c>
      <c r="AG49" s="1">
        <v>16973502000</v>
      </c>
      <c r="AH49" s="1">
        <v>18069491000</v>
      </c>
      <c r="AI49" s="1">
        <v>16841829000</v>
      </c>
      <c r="AJ49" s="1">
        <v>18757912000</v>
      </c>
      <c r="AK49" s="1">
        <v>19709943000</v>
      </c>
      <c r="AL49" s="1">
        <v>23411220000</v>
      </c>
      <c r="AM49" s="1">
        <v>26973000</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t="s">
        <v>91</v>
      </c>
      <c r="Y50" s="1" t="s">
        <v>91</v>
      </c>
      <c r="Z50" s="1" t="s">
        <v>91</v>
      </c>
      <c r="AA50" s="1" t="s">
        <v>91</v>
      </c>
      <c r="AB50" s="1" t="s">
        <v>91</v>
      </c>
      <c r="AC50" s="1" t="s">
        <v>91</v>
      </c>
      <c r="AD50" s="1" t="s">
        <v>91</v>
      </c>
      <c r="AE50" s="1" t="s">
        <v>91</v>
      </c>
      <c r="AF50" s="1" t="s">
        <v>91</v>
      </c>
      <c r="AG50" s="1" t="s">
        <v>91</v>
      </c>
      <c r="AH50" s="1" t="s">
        <v>91</v>
      </c>
      <c r="AI50" s="1" t="s">
        <v>91</v>
      </c>
      <c r="AJ50" s="1" t="s">
        <v>91</v>
      </c>
      <c r="AK50" s="1" t="s">
        <v>91</v>
      </c>
      <c r="AL50" s="1" t="s">
        <v>91</v>
      </c>
      <c r="AM50" s="1" t="s">
        <v>91</v>
      </c>
    </row>
    <row r="51" spans="1:39" ht="19" x14ac:dyDescent="0.25">
      <c r="A51" s="5" t="s">
        <v>43</v>
      </c>
      <c r="B51" s="1" t="s">
        <v>91</v>
      </c>
      <c r="C51" s="1" t="s">
        <v>91</v>
      </c>
      <c r="D51" s="1" t="s">
        <v>91</v>
      </c>
      <c r="E51" s="1" t="s">
        <v>91</v>
      </c>
      <c r="F51" s="1" t="s">
        <v>91</v>
      </c>
      <c r="G51" s="1" t="s">
        <v>91</v>
      </c>
      <c r="H51" s="1" t="s">
        <v>91</v>
      </c>
      <c r="I51" s="1" t="s">
        <v>91</v>
      </c>
      <c r="J51" s="1" t="s">
        <v>91</v>
      </c>
      <c r="K51" s="1" t="s">
        <v>91</v>
      </c>
      <c r="L51" s="1" t="s">
        <v>91</v>
      </c>
      <c r="M51" s="1" t="s">
        <v>91</v>
      </c>
      <c r="N51" s="1" t="s">
        <v>91</v>
      </c>
      <c r="O51" s="1" t="s">
        <v>91</v>
      </c>
      <c r="P51" s="1" t="s">
        <v>91</v>
      </c>
      <c r="Q51" s="1" t="s">
        <v>91</v>
      </c>
      <c r="R51" s="1" t="s">
        <v>91</v>
      </c>
      <c r="S51" s="1" t="s">
        <v>91</v>
      </c>
      <c r="T51" s="1" t="s">
        <v>91</v>
      </c>
      <c r="U51" s="1" t="s">
        <v>91</v>
      </c>
      <c r="V51" s="1" t="s">
        <v>91</v>
      </c>
      <c r="W51" s="1" t="s">
        <v>91</v>
      </c>
      <c r="X51" s="1" t="s">
        <v>91</v>
      </c>
      <c r="Y51" s="1" t="s">
        <v>91</v>
      </c>
      <c r="Z51" s="1" t="s">
        <v>91</v>
      </c>
      <c r="AA51" s="1" t="s">
        <v>91</v>
      </c>
      <c r="AB51" s="1" t="s">
        <v>91</v>
      </c>
      <c r="AC51" s="1" t="s">
        <v>91</v>
      </c>
      <c r="AD51" s="1" t="s">
        <v>91</v>
      </c>
      <c r="AE51" s="1" t="s">
        <v>91</v>
      </c>
      <c r="AF51" s="1" t="s">
        <v>91</v>
      </c>
      <c r="AG51" s="1" t="s">
        <v>91</v>
      </c>
      <c r="AH51" s="1" t="s">
        <v>91</v>
      </c>
      <c r="AI51" s="1" t="s">
        <v>91</v>
      </c>
      <c r="AJ51" s="1" t="s">
        <v>91</v>
      </c>
      <c r="AK51" s="1" t="s">
        <v>91</v>
      </c>
      <c r="AL51" s="1" t="s">
        <v>91</v>
      </c>
      <c r="AM51" s="1">
        <v>-26973000</v>
      </c>
    </row>
    <row r="52" spans="1:39" ht="19" x14ac:dyDescent="0.25">
      <c r="A52" s="5" t="s">
        <v>44</v>
      </c>
      <c r="B52" s="1" t="s">
        <v>91</v>
      </c>
      <c r="C52" s="1" t="s">
        <v>91</v>
      </c>
      <c r="D52" s="1" t="s">
        <v>91</v>
      </c>
      <c r="E52" s="1" t="s">
        <v>91</v>
      </c>
      <c r="F52" s="1" t="s">
        <v>91</v>
      </c>
      <c r="G52" s="1" t="s">
        <v>91</v>
      </c>
      <c r="H52" s="1" t="s">
        <v>91</v>
      </c>
      <c r="I52" s="1" t="s">
        <v>91</v>
      </c>
      <c r="J52" s="1" t="s">
        <v>91</v>
      </c>
      <c r="K52" s="1" t="s">
        <v>91</v>
      </c>
      <c r="L52" s="1" t="s">
        <v>91</v>
      </c>
      <c r="M52" s="1" t="s">
        <v>91</v>
      </c>
      <c r="N52" s="1" t="s">
        <v>91</v>
      </c>
      <c r="O52" s="1" t="s">
        <v>91</v>
      </c>
      <c r="P52" s="1" t="s">
        <v>91</v>
      </c>
      <c r="Q52" s="1" t="s">
        <v>91</v>
      </c>
      <c r="R52" s="1" t="s">
        <v>91</v>
      </c>
      <c r="S52" s="1" t="s">
        <v>91</v>
      </c>
      <c r="T52" s="1" t="s">
        <v>91</v>
      </c>
      <c r="U52" s="1" t="s">
        <v>91</v>
      </c>
      <c r="V52" s="1" t="s">
        <v>91</v>
      </c>
      <c r="W52" s="1" t="s">
        <v>91</v>
      </c>
      <c r="X52" s="1" t="s">
        <v>91</v>
      </c>
      <c r="Y52" s="1" t="s">
        <v>91</v>
      </c>
      <c r="Z52" s="1" t="s">
        <v>91</v>
      </c>
      <c r="AA52" s="1" t="s">
        <v>91</v>
      </c>
      <c r="AB52" s="1" t="s">
        <v>91</v>
      </c>
      <c r="AC52" s="1" t="s">
        <v>91</v>
      </c>
      <c r="AD52" s="1" t="s">
        <v>91</v>
      </c>
      <c r="AE52" s="1" t="s">
        <v>91</v>
      </c>
      <c r="AF52" s="1" t="s">
        <v>91</v>
      </c>
      <c r="AG52" s="1" t="s">
        <v>91</v>
      </c>
      <c r="AH52" s="1" t="s">
        <v>91</v>
      </c>
      <c r="AI52" s="1" t="s">
        <v>91</v>
      </c>
      <c r="AJ52" s="1" t="s">
        <v>91</v>
      </c>
      <c r="AK52" s="1" t="s">
        <v>91</v>
      </c>
      <c r="AL52" s="1" t="s">
        <v>91</v>
      </c>
      <c r="AM52" s="1">
        <v>4386302000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v>5473153000</v>
      </c>
      <c r="R53" s="1">
        <v>6440628000</v>
      </c>
      <c r="S53" s="1">
        <v>7408560000</v>
      </c>
      <c r="T53" s="1">
        <v>8532233000</v>
      </c>
      <c r="U53" s="1">
        <v>9397586000</v>
      </c>
      <c r="V53" s="1">
        <v>9814098000</v>
      </c>
      <c r="W53" s="1">
        <v>10088131000</v>
      </c>
      <c r="X53" s="1">
        <v>10134419000</v>
      </c>
      <c r="Y53" s="1">
        <v>9477690000</v>
      </c>
      <c r="Z53" s="1">
        <v>10241896000</v>
      </c>
      <c r="AA53" s="1">
        <v>10825589000</v>
      </c>
      <c r="AB53" s="1">
        <v>11532103000</v>
      </c>
      <c r="AC53" s="1">
        <v>12556588000</v>
      </c>
      <c r="AD53" s="1">
        <v>23955511000</v>
      </c>
      <c r="AE53" s="1">
        <v>25200357000</v>
      </c>
      <c r="AF53" s="1">
        <v>24941271000</v>
      </c>
      <c r="AG53" s="1">
        <v>25875299000</v>
      </c>
      <c r="AH53" s="1">
        <v>32805016000</v>
      </c>
      <c r="AI53" s="1">
        <v>33306263000</v>
      </c>
      <c r="AJ53" s="1">
        <v>37473815000</v>
      </c>
      <c r="AK53" s="1">
        <v>41710054000</v>
      </c>
      <c r="AL53" s="1">
        <v>48448866000</v>
      </c>
      <c r="AM53" s="1" t="s">
        <v>91</v>
      </c>
    </row>
    <row r="54" spans="1:39" ht="20" thickBot="1" x14ac:dyDescent="0.3">
      <c r="A54" s="7" t="s">
        <v>46</v>
      </c>
      <c r="B54" s="11" t="s">
        <v>91</v>
      </c>
      <c r="C54" s="11" t="s">
        <v>91</v>
      </c>
      <c r="D54" s="11" t="s">
        <v>91</v>
      </c>
      <c r="E54" s="11" t="s">
        <v>91</v>
      </c>
      <c r="F54" s="11" t="s">
        <v>91</v>
      </c>
      <c r="G54" s="11" t="s">
        <v>91</v>
      </c>
      <c r="H54" s="11" t="s">
        <v>91</v>
      </c>
      <c r="I54" s="11" t="s">
        <v>91</v>
      </c>
      <c r="J54" s="11" t="s">
        <v>91</v>
      </c>
      <c r="K54" s="11" t="s">
        <v>91</v>
      </c>
      <c r="L54" s="11" t="s">
        <v>91</v>
      </c>
      <c r="M54" s="11" t="s">
        <v>91</v>
      </c>
      <c r="N54" s="11" t="s">
        <v>91</v>
      </c>
      <c r="O54" s="11" t="s">
        <v>91</v>
      </c>
      <c r="P54" s="11" t="s">
        <v>91</v>
      </c>
      <c r="Q54" s="11">
        <v>5473153000</v>
      </c>
      <c r="R54" s="11">
        <v>6440628000</v>
      </c>
      <c r="S54" s="11">
        <v>7408560000</v>
      </c>
      <c r="T54" s="11">
        <v>8532233000</v>
      </c>
      <c r="U54" s="11">
        <v>9397586000</v>
      </c>
      <c r="V54" s="11">
        <v>9814098000</v>
      </c>
      <c r="W54" s="11">
        <v>10088131000</v>
      </c>
      <c r="X54" s="11">
        <v>10134419000</v>
      </c>
      <c r="Y54" s="11">
        <v>9477690000</v>
      </c>
      <c r="Z54" s="11">
        <v>10241896000</v>
      </c>
      <c r="AA54" s="11">
        <v>10825589000</v>
      </c>
      <c r="AB54" s="11">
        <v>11532103000</v>
      </c>
      <c r="AC54" s="11">
        <v>12556588000</v>
      </c>
      <c r="AD54" s="11">
        <v>23955511000</v>
      </c>
      <c r="AE54" s="11">
        <v>25200357000</v>
      </c>
      <c r="AF54" s="11">
        <v>24941271000</v>
      </c>
      <c r="AG54" s="11">
        <v>25875299000</v>
      </c>
      <c r="AH54" s="11">
        <v>32805016000</v>
      </c>
      <c r="AI54" s="11">
        <v>33306263000</v>
      </c>
      <c r="AJ54" s="11">
        <v>37473815000</v>
      </c>
      <c r="AK54" s="11">
        <v>41710054000</v>
      </c>
      <c r="AL54" s="11">
        <v>48448866000</v>
      </c>
      <c r="AM54" s="11">
        <v>49791259000</v>
      </c>
    </row>
    <row r="55" spans="1:39" ht="20" thickTop="1" x14ac:dyDescent="0.25">
      <c r="A55" s="5" t="s">
        <v>47</v>
      </c>
      <c r="B55" s="1" t="s">
        <v>91</v>
      </c>
      <c r="C55" s="1" t="s">
        <v>91</v>
      </c>
      <c r="D55" s="1" t="s">
        <v>91</v>
      </c>
      <c r="E55" s="1" t="s">
        <v>91</v>
      </c>
      <c r="F55" s="1" t="s">
        <v>91</v>
      </c>
      <c r="G55" s="1" t="s">
        <v>91</v>
      </c>
      <c r="H55" s="1" t="s">
        <v>91</v>
      </c>
      <c r="I55" s="1" t="s">
        <v>91</v>
      </c>
      <c r="J55" s="1" t="s">
        <v>91</v>
      </c>
      <c r="K55" s="1" t="s">
        <v>91</v>
      </c>
      <c r="L55" s="1" t="s">
        <v>91</v>
      </c>
      <c r="M55" s="1" t="s">
        <v>91</v>
      </c>
      <c r="N55" s="1" t="s">
        <v>91</v>
      </c>
      <c r="O55" s="1" t="s">
        <v>91</v>
      </c>
      <c r="P55" s="1" t="s">
        <v>91</v>
      </c>
      <c r="Q55" s="1" t="s">
        <v>91</v>
      </c>
      <c r="R55" s="1" t="s">
        <v>91</v>
      </c>
      <c r="S55" s="1" t="s">
        <v>91</v>
      </c>
      <c r="T55" s="1" t="s">
        <v>91</v>
      </c>
      <c r="U55" s="1" t="s">
        <v>91</v>
      </c>
      <c r="V55" s="1" t="s">
        <v>91</v>
      </c>
      <c r="W55" s="1" t="s">
        <v>91</v>
      </c>
      <c r="X55" s="1" t="s">
        <v>91</v>
      </c>
      <c r="Y55" s="1">
        <v>42399000</v>
      </c>
      <c r="Z55" s="1">
        <v>46853000</v>
      </c>
      <c r="AA55" s="1">
        <v>50715000</v>
      </c>
      <c r="AB55" s="1">
        <v>64327000</v>
      </c>
      <c r="AC55" s="1">
        <v>881986000</v>
      </c>
      <c r="AD55" s="1">
        <v>2149910000</v>
      </c>
      <c r="AE55" s="1">
        <v>2144791000</v>
      </c>
      <c r="AF55" s="1">
        <v>2241586000</v>
      </c>
      <c r="AG55" s="1">
        <v>2238272000</v>
      </c>
      <c r="AH55" s="1">
        <v>4943640000</v>
      </c>
      <c r="AI55" s="1">
        <v>5399362000</v>
      </c>
      <c r="AJ55" s="1">
        <v>5660135000</v>
      </c>
      <c r="AK55" s="1">
        <v>6230129000</v>
      </c>
      <c r="AL55" s="1">
        <v>7492982000</v>
      </c>
      <c r="AM55" s="1">
        <v>8664626000</v>
      </c>
    </row>
    <row r="56" spans="1:39" ht="19" x14ac:dyDescent="0.25">
      <c r="A56" s="5" t="s">
        <v>48</v>
      </c>
      <c r="B56" s="1" t="s">
        <v>91</v>
      </c>
      <c r="C56" s="1" t="s">
        <v>91</v>
      </c>
      <c r="D56" s="1" t="s">
        <v>91</v>
      </c>
      <c r="E56" s="1" t="s">
        <v>91</v>
      </c>
      <c r="F56" s="1" t="s">
        <v>91</v>
      </c>
      <c r="G56" s="1" t="s">
        <v>91</v>
      </c>
      <c r="H56" s="1" t="s">
        <v>91</v>
      </c>
      <c r="I56" s="1" t="s">
        <v>91</v>
      </c>
      <c r="J56" s="1" t="s">
        <v>91</v>
      </c>
      <c r="K56" s="1" t="s">
        <v>91</v>
      </c>
      <c r="L56" s="1" t="s">
        <v>91</v>
      </c>
      <c r="M56" s="1" t="s">
        <v>91</v>
      </c>
      <c r="N56" s="1" t="s">
        <v>91</v>
      </c>
      <c r="O56" s="1" t="s">
        <v>91</v>
      </c>
      <c r="P56" s="1" t="s">
        <v>91</v>
      </c>
      <c r="Q56" s="1" t="s">
        <v>91</v>
      </c>
      <c r="R56" s="1" t="s">
        <v>91</v>
      </c>
      <c r="S56" s="1" t="s">
        <v>91</v>
      </c>
      <c r="T56" s="1" t="s">
        <v>91</v>
      </c>
      <c r="U56" s="1" t="s">
        <v>91</v>
      </c>
      <c r="V56" s="1" t="s">
        <v>91</v>
      </c>
      <c r="W56" s="1" t="s">
        <v>91</v>
      </c>
      <c r="X56" s="1" t="s">
        <v>91</v>
      </c>
      <c r="Y56" s="1" t="s">
        <v>91</v>
      </c>
      <c r="Z56" s="1">
        <v>963648000</v>
      </c>
      <c r="AA56" s="1" t="s">
        <v>91</v>
      </c>
      <c r="AB56" s="1" t="s">
        <v>91</v>
      </c>
      <c r="AC56" s="1" t="s">
        <v>91</v>
      </c>
      <c r="AD56" s="1" t="s">
        <v>91</v>
      </c>
      <c r="AE56" s="1" t="s">
        <v>91</v>
      </c>
      <c r="AF56" s="1" t="s">
        <v>91</v>
      </c>
      <c r="AG56" s="1" t="s">
        <v>91</v>
      </c>
      <c r="AH56" s="1" t="s">
        <v>91</v>
      </c>
      <c r="AI56" s="1" t="s">
        <v>91</v>
      </c>
      <c r="AJ56" s="1" t="s">
        <v>91</v>
      </c>
      <c r="AK56" s="1" t="s">
        <v>91</v>
      </c>
      <c r="AL56" s="1" t="s">
        <v>91</v>
      </c>
      <c r="AM56" s="1">
        <v>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t="s">
        <v>91</v>
      </c>
      <c r="AC57" s="1" t="s">
        <v>91</v>
      </c>
      <c r="AD57" s="1" t="s">
        <v>91</v>
      </c>
      <c r="AE57" s="1" t="s">
        <v>91</v>
      </c>
      <c r="AF57" s="1" t="s">
        <v>91</v>
      </c>
      <c r="AG57" s="1" t="s">
        <v>91</v>
      </c>
      <c r="AH57" s="1" t="s">
        <v>91</v>
      </c>
      <c r="AI57" s="1" t="s">
        <v>91</v>
      </c>
      <c r="AJ57" s="1" t="s">
        <v>91</v>
      </c>
      <c r="AK57" s="1" t="s">
        <v>91</v>
      </c>
      <c r="AL57" s="1" t="s">
        <v>91</v>
      </c>
      <c r="AM57" s="1" t="s">
        <v>91</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c r="AF58" s="1" t="s">
        <v>91</v>
      </c>
      <c r="AG58" s="1" t="s">
        <v>91</v>
      </c>
      <c r="AH58" s="1" t="s">
        <v>91</v>
      </c>
      <c r="AI58" s="1" t="s">
        <v>91</v>
      </c>
      <c r="AJ58" s="1" t="s">
        <v>91</v>
      </c>
      <c r="AK58" s="1" t="s">
        <v>91</v>
      </c>
      <c r="AL58" s="1" t="s">
        <v>91</v>
      </c>
      <c r="AM58" s="1" t="s">
        <v>91</v>
      </c>
    </row>
    <row r="59" spans="1:39" ht="19" x14ac:dyDescent="0.25">
      <c r="A59" s="5" t="s">
        <v>51</v>
      </c>
      <c r="B59" s="1" t="s">
        <v>91</v>
      </c>
      <c r="C59" s="1" t="s">
        <v>91</v>
      </c>
      <c r="D59" s="1" t="s">
        <v>91</v>
      </c>
      <c r="E59" s="1" t="s">
        <v>91</v>
      </c>
      <c r="F59" s="1" t="s">
        <v>91</v>
      </c>
      <c r="G59" s="1" t="s">
        <v>91</v>
      </c>
      <c r="H59" s="1" t="s">
        <v>91</v>
      </c>
      <c r="I59" s="1" t="s">
        <v>91</v>
      </c>
      <c r="J59" s="1" t="s">
        <v>91</v>
      </c>
      <c r="K59" s="1" t="s">
        <v>91</v>
      </c>
      <c r="L59" s="1" t="s">
        <v>91</v>
      </c>
      <c r="M59" s="1" t="s">
        <v>91</v>
      </c>
      <c r="N59" s="1" t="s">
        <v>91</v>
      </c>
      <c r="O59" s="1" t="s">
        <v>91</v>
      </c>
      <c r="P59" s="1" t="s">
        <v>91</v>
      </c>
      <c r="Q59" s="1">
        <v>3998000000</v>
      </c>
      <c r="R59" s="1">
        <v>4825000000</v>
      </c>
      <c r="S59" s="1" t="s">
        <v>91</v>
      </c>
      <c r="T59" s="1" t="s">
        <v>91</v>
      </c>
      <c r="U59" s="1" t="s">
        <v>91</v>
      </c>
      <c r="V59" s="1" t="s">
        <v>91</v>
      </c>
      <c r="W59" s="1" t="s">
        <v>91</v>
      </c>
      <c r="X59" s="1" t="s">
        <v>91</v>
      </c>
      <c r="Y59" s="1" t="s">
        <v>91</v>
      </c>
      <c r="Z59" s="1" t="s">
        <v>91</v>
      </c>
      <c r="AA59" s="1" t="s">
        <v>91</v>
      </c>
      <c r="AB59" s="1" t="s">
        <v>91</v>
      </c>
      <c r="AC59" s="1" t="s">
        <v>91</v>
      </c>
      <c r="AD59" s="1" t="s">
        <v>91</v>
      </c>
      <c r="AE59" s="1" t="s">
        <v>91</v>
      </c>
      <c r="AF59" s="1" t="s">
        <v>91</v>
      </c>
      <c r="AG59" s="1" t="s">
        <v>91</v>
      </c>
      <c r="AH59" s="1" t="s">
        <v>91</v>
      </c>
      <c r="AI59" s="1" t="s">
        <v>91</v>
      </c>
      <c r="AJ59" s="1" t="s">
        <v>91</v>
      </c>
      <c r="AK59" s="1" t="s">
        <v>91</v>
      </c>
      <c r="AL59" s="1" t="s">
        <v>91</v>
      </c>
      <c r="AM59" s="1" t="s">
        <v>91</v>
      </c>
    </row>
    <row r="60" spans="1:39" ht="19" x14ac:dyDescent="0.25">
      <c r="A60" s="6" t="s">
        <v>52</v>
      </c>
      <c r="B60" s="10" t="s">
        <v>91</v>
      </c>
      <c r="C60" s="10" t="s">
        <v>91</v>
      </c>
      <c r="D60" s="10" t="s">
        <v>91</v>
      </c>
      <c r="E60" s="10" t="s">
        <v>91</v>
      </c>
      <c r="F60" s="10" t="s">
        <v>91</v>
      </c>
      <c r="G60" s="10" t="s">
        <v>91</v>
      </c>
      <c r="H60" s="10" t="s">
        <v>91</v>
      </c>
      <c r="I60" s="10" t="s">
        <v>91</v>
      </c>
      <c r="J60" s="10" t="s">
        <v>91</v>
      </c>
      <c r="K60" s="10" t="s">
        <v>91</v>
      </c>
      <c r="L60" s="10" t="s">
        <v>91</v>
      </c>
      <c r="M60" s="10" t="s">
        <v>91</v>
      </c>
      <c r="N60" s="10" t="s">
        <v>91</v>
      </c>
      <c r="O60" s="10" t="s">
        <v>91</v>
      </c>
      <c r="P60" s="10" t="s">
        <v>91</v>
      </c>
      <c r="Q60" s="10">
        <v>3998000000</v>
      </c>
      <c r="R60" s="10">
        <v>4825000000</v>
      </c>
      <c r="S60" s="10" t="s">
        <v>91</v>
      </c>
      <c r="T60" s="10" t="s">
        <v>91</v>
      </c>
      <c r="U60" s="10" t="s">
        <v>91</v>
      </c>
      <c r="V60" s="10" t="s">
        <v>91</v>
      </c>
      <c r="W60" s="10" t="s">
        <v>91</v>
      </c>
      <c r="X60" s="10" t="s">
        <v>91</v>
      </c>
      <c r="Y60" s="10" t="s">
        <v>91</v>
      </c>
      <c r="Z60" s="10" t="s">
        <v>91</v>
      </c>
      <c r="AA60" s="10" t="s">
        <v>91</v>
      </c>
      <c r="AB60" s="10" t="s">
        <v>91</v>
      </c>
      <c r="AC60" s="10" t="s">
        <v>91</v>
      </c>
      <c r="AD60" s="10" t="s">
        <v>91</v>
      </c>
      <c r="AE60" s="10" t="s">
        <v>91</v>
      </c>
      <c r="AF60" s="10" t="s">
        <v>91</v>
      </c>
      <c r="AG60" s="10" t="s">
        <v>91</v>
      </c>
      <c r="AH60" s="10" t="s">
        <v>91</v>
      </c>
      <c r="AI60" s="10" t="s">
        <v>91</v>
      </c>
      <c r="AJ60" s="10" t="s">
        <v>91</v>
      </c>
      <c r="AK60" s="10" t="s">
        <v>91</v>
      </c>
      <c r="AL60" s="10" t="s">
        <v>91</v>
      </c>
      <c r="AM60" s="10" t="s">
        <v>91</v>
      </c>
    </row>
    <row r="61" spans="1:39" ht="19" x14ac:dyDescent="0.25">
      <c r="A61" s="5" t="s">
        <v>53</v>
      </c>
      <c r="B61" s="1" t="s">
        <v>91</v>
      </c>
      <c r="C61" s="1" t="s">
        <v>91</v>
      </c>
      <c r="D61" s="1" t="s">
        <v>91</v>
      </c>
      <c r="E61" s="1" t="s">
        <v>91</v>
      </c>
      <c r="F61" s="1" t="s">
        <v>91</v>
      </c>
      <c r="G61" s="1" t="s">
        <v>91</v>
      </c>
      <c r="H61" s="1" t="s">
        <v>91</v>
      </c>
      <c r="I61" s="1" t="s">
        <v>91</v>
      </c>
      <c r="J61" s="1" t="s">
        <v>91</v>
      </c>
      <c r="K61" s="1" t="s">
        <v>91</v>
      </c>
      <c r="L61" s="1" t="s">
        <v>91</v>
      </c>
      <c r="M61" s="1" t="s">
        <v>91</v>
      </c>
      <c r="N61" s="1" t="s">
        <v>91</v>
      </c>
      <c r="O61" s="1" t="s">
        <v>91</v>
      </c>
      <c r="P61" s="1" t="s">
        <v>91</v>
      </c>
      <c r="Q61" s="1">
        <v>573111000</v>
      </c>
      <c r="R61" s="1">
        <v>381020000</v>
      </c>
      <c r="S61" s="1">
        <v>490493000</v>
      </c>
      <c r="T61" s="1">
        <v>762111000</v>
      </c>
      <c r="U61" s="1">
        <v>855077000</v>
      </c>
      <c r="V61" s="1">
        <v>848881000</v>
      </c>
      <c r="W61" s="1">
        <v>858357000</v>
      </c>
      <c r="X61" s="1">
        <v>680698000</v>
      </c>
      <c r="Y61" s="1">
        <v>688509000</v>
      </c>
      <c r="Z61" s="1">
        <v>963648000</v>
      </c>
      <c r="AA61" s="1">
        <v>1015947000</v>
      </c>
      <c r="AB61" s="1">
        <v>1293520000</v>
      </c>
      <c r="AC61" s="1">
        <v>1492550000</v>
      </c>
      <c r="AD61" s="1">
        <v>2256227000</v>
      </c>
      <c r="AE61" s="1">
        <v>2253594000</v>
      </c>
      <c r="AF61" s="1">
        <v>2241427000</v>
      </c>
      <c r="AG61" s="1">
        <v>2574529000</v>
      </c>
      <c r="AH61" s="1">
        <v>3099230000</v>
      </c>
      <c r="AI61" s="1">
        <v>3009577000</v>
      </c>
      <c r="AJ61" s="1">
        <v>3534183000</v>
      </c>
      <c r="AK61" s="1">
        <v>3484023000</v>
      </c>
      <c r="AL61" s="1">
        <v>4361266000</v>
      </c>
      <c r="AM61" s="1">
        <v>4103629000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t="s">
        <v>91</v>
      </c>
      <c r="Y63" s="1" t="s">
        <v>91</v>
      </c>
      <c r="Z63" s="1" t="s">
        <v>91</v>
      </c>
      <c r="AA63" s="1" t="s">
        <v>91</v>
      </c>
      <c r="AB63" s="1" t="s">
        <v>91</v>
      </c>
      <c r="AC63" s="1" t="s">
        <v>91</v>
      </c>
      <c r="AD63" s="1" t="s">
        <v>91</v>
      </c>
      <c r="AE63" s="1" t="s">
        <v>91</v>
      </c>
      <c r="AF63" s="1" t="s">
        <v>91</v>
      </c>
      <c r="AG63" s="1" t="s">
        <v>91</v>
      </c>
      <c r="AH63" s="1" t="s">
        <v>91</v>
      </c>
      <c r="AI63" s="1" t="s">
        <v>91</v>
      </c>
      <c r="AJ63" s="1" t="s">
        <v>91</v>
      </c>
      <c r="AK63" s="1" t="s">
        <v>91</v>
      </c>
      <c r="AL63" s="1" t="s">
        <v>91</v>
      </c>
      <c r="AM63" s="1" t="s">
        <v>91</v>
      </c>
    </row>
    <row r="64" spans="1:39" ht="19" x14ac:dyDescent="0.25">
      <c r="A64" s="5" t="s">
        <v>55</v>
      </c>
      <c r="B64" s="1" t="s">
        <v>91</v>
      </c>
      <c r="C64" s="1" t="s">
        <v>91</v>
      </c>
      <c r="D64" s="1" t="s">
        <v>91</v>
      </c>
      <c r="E64" s="1" t="s">
        <v>91</v>
      </c>
      <c r="F64" s="1" t="s">
        <v>91</v>
      </c>
      <c r="G64" s="1" t="s">
        <v>91</v>
      </c>
      <c r="H64" s="1" t="s">
        <v>91</v>
      </c>
      <c r="I64" s="1" t="s">
        <v>91</v>
      </c>
      <c r="J64" s="1" t="s">
        <v>91</v>
      </c>
      <c r="K64" s="1" t="s">
        <v>91</v>
      </c>
      <c r="L64" s="1" t="s">
        <v>91</v>
      </c>
      <c r="M64" s="1" t="s">
        <v>91</v>
      </c>
      <c r="N64" s="1" t="s">
        <v>91</v>
      </c>
      <c r="O64" s="1" t="s">
        <v>91</v>
      </c>
      <c r="P64" s="1" t="s">
        <v>91</v>
      </c>
      <c r="Q64" s="1">
        <v>149889000</v>
      </c>
      <c r="R64" s="1">
        <v>149980000</v>
      </c>
      <c r="S64" s="1" t="s">
        <v>91</v>
      </c>
      <c r="T64" s="1" t="s">
        <v>91</v>
      </c>
      <c r="U64" s="1" t="s">
        <v>91</v>
      </c>
      <c r="V64" s="1" t="s">
        <v>91</v>
      </c>
      <c r="W64" s="1" t="s">
        <v>91</v>
      </c>
      <c r="X64" s="1" t="s">
        <v>91</v>
      </c>
      <c r="Y64" s="1" t="s">
        <v>91</v>
      </c>
      <c r="Z64" s="1" t="s">
        <v>91</v>
      </c>
      <c r="AA64" s="1" t="s">
        <v>91</v>
      </c>
      <c r="AB64" s="1" t="s">
        <v>91</v>
      </c>
      <c r="AC64" s="1" t="s">
        <v>91</v>
      </c>
      <c r="AD64" s="1" t="s">
        <v>91</v>
      </c>
      <c r="AE64" s="1" t="s">
        <v>91</v>
      </c>
      <c r="AF64" s="1" t="s">
        <v>91</v>
      </c>
      <c r="AG64" s="1" t="s">
        <v>91</v>
      </c>
      <c r="AH64" s="1" t="s">
        <v>91</v>
      </c>
      <c r="AI64" s="1" t="s">
        <v>91</v>
      </c>
      <c r="AJ64" s="1" t="s">
        <v>91</v>
      </c>
      <c r="AK64" s="1" t="s">
        <v>91</v>
      </c>
      <c r="AL64" s="1" t="s">
        <v>91</v>
      </c>
      <c r="AM64" s="1" t="s">
        <v>91</v>
      </c>
    </row>
    <row r="65" spans="1:39" ht="19" x14ac:dyDescent="0.25">
      <c r="A65" s="5" t="s">
        <v>56</v>
      </c>
      <c r="B65" s="1" t="s">
        <v>91</v>
      </c>
      <c r="C65" s="1" t="s">
        <v>91</v>
      </c>
      <c r="D65" s="1" t="s">
        <v>91</v>
      </c>
      <c r="E65" s="1" t="s">
        <v>91</v>
      </c>
      <c r="F65" s="1" t="s">
        <v>91</v>
      </c>
      <c r="G65" s="1" t="s">
        <v>91</v>
      </c>
      <c r="H65" s="1" t="s">
        <v>91</v>
      </c>
      <c r="I65" s="1" t="s">
        <v>91</v>
      </c>
      <c r="J65" s="1" t="s">
        <v>91</v>
      </c>
      <c r="K65" s="1" t="s">
        <v>91</v>
      </c>
      <c r="L65" s="1" t="s">
        <v>91</v>
      </c>
      <c r="M65" s="1" t="s">
        <v>91</v>
      </c>
      <c r="N65" s="1" t="s">
        <v>91</v>
      </c>
      <c r="O65" s="1" t="s">
        <v>91</v>
      </c>
      <c r="P65" s="1" t="s">
        <v>91</v>
      </c>
      <c r="Q65" s="1">
        <v>723000000</v>
      </c>
      <c r="R65" s="1">
        <v>531000000</v>
      </c>
      <c r="S65" s="1" t="s">
        <v>91</v>
      </c>
      <c r="T65" s="1" t="s">
        <v>91</v>
      </c>
      <c r="U65" s="1" t="s">
        <v>91</v>
      </c>
      <c r="V65" s="1" t="s">
        <v>91</v>
      </c>
      <c r="W65" s="1" t="s">
        <v>91</v>
      </c>
      <c r="X65" s="1" t="s">
        <v>91</v>
      </c>
      <c r="Y65" s="1" t="s">
        <v>91</v>
      </c>
      <c r="Z65" s="1" t="s">
        <v>91</v>
      </c>
      <c r="AA65" s="1" t="s">
        <v>91</v>
      </c>
      <c r="AB65" s="1" t="s">
        <v>91</v>
      </c>
      <c r="AC65" s="1" t="s">
        <v>91</v>
      </c>
      <c r="AD65" s="1" t="s">
        <v>91</v>
      </c>
      <c r="AE65" s="1" t="s">
        <v>91</v>
      </c>
      <c r="AF65" s="1" t="s">
        <v>91</v>
      </c>
      <c r="AG65" s="1" t="s">
        <v>91</v>
      </c>
      <c r="AH65" s="1" t="s">
        <v>91</v>
      </c>
      <c r="AI65" s="1" t="s">
        <v>91</v>
      </c>
      <c r="AJ65" s="1" t="s">
        <v>91</v>
      </c>
      <c r="AK65" s="1" t="s">
        <v>91</v>
      </c>
      <c r="AL65" s="1" t="s">
        <v>91</v>
      </c>
      <c r="AM65" s="1">
        <v>4103629000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v>6249449000</v>
      </c>
      <c r="T66" s="1">
        <v>7149954000</v>
      </c>
      <c r="U66" s="1">
        <v>7741083000</v>
      </c>
      <c r="V66" s="1">
        <v>8108665000</v>
      </c>
      <c r="W66" s="1">
        <v>7791738000</v>
      </c>
      <c r="X66" s="1">
        <v>7493257000</v>
      </c>
      <c r="Y66" s="1">
        <v>7297016000</v>
      </c>
      <c r="Z66" s="1">
        <v>7450182000</v>
      </c>
      <c r="AA66" s="1">
        <v>7637897000</v>
      </c>
      <c r="AB66" s="1">
        <v>8069757000</v>
      </c>
      <c r="AC66" s="1">
        <v>8581346000</v>
      </c>
      <c r="AD66" s="1">
        <v>17205318000</v>
      </c>
      <c r="AE66" s="1">
        <v>17537307000</v>
      </c>
      <c r="AF66" s="1">
        <v>17037704000</v>
      </c>
      <c r="AG66" s="1">
        <v>17334210000</v>
      </c>
      <c r="AH66" s="1">
        <v>23137166000</v>
      </c>
      <c r="AI66" s="1">
        <v>24031899000</v>
      </c>
      <c r="AJ66" s="1">
        <v>26217837000</v>
      </c>
      <c r="AK66" s="1">
        <v>28649731000</v>
      </c>
      <c r="AL66" s="1">
        <v>33269580000</v>
      </c>
      <c r="AM66" s="1">
        <v>32036151000</v>
      </c>
    </row>
    <row r="67" spans="1:39" ht="19" x14ac:dyDescent="0.25">
      <c r="A67" s="6" t="s">
        <v>58</v>
      </c>
      <c r="B67" s="10" t="s">
        <v>91</v>
      </c>
      <c r="C67" s="10" t="s">
        <v>91</v>
      </c>
      <c r="D67" s="10" t="s">
        <v>91</v>
      </c>
      <c r="E67" s="10" t="s">
        <v>91</v>
      </c>
      <c r="F67" s="10" t="s">
        <v>91</v>
      </c>
      <c r="G67" s="10" t="s">
        <v>91</v>
      </c>
      <c r="H67" s="10" t="s">
        <v>91</v>
      </c>
      <c r="I67" s="10" t="s">
        <v>91</v>
      </c>
      <c r="J67" s="10" t="s">
        <v>91</v>
      </c>
      <c r="K67" s="10" t="s">
        <v>91</v>
      </c>
      <c r="L67" s="10" t="s">
        <v>91</v>
      </c>
      <c r="M67" s="10" t="s">
        <v>91</v>
      </c>
      <c r="N67" s="10" t="s">
        <v>91</v>
      </c>
      <c r="O67" s="10" t="s">
        <v>91</v>
      </c>
      <c r="P67" s="10" t="s">
        <v>91</v>
      </c>
      <c r="Q67" s="10">
        <v>4570781000</v>
      </c>
      <c r="R67" s="10">
        <v>5205520000</v>
      </c>
      <c r="S67" s="10">
        <v>6249449000</v>
      </c>
      <c r="T67" s="10">
        <v>7149954000</v>
      </c>
      <c r="U67" s="10">
        <v>7741083000</v>
      </c>
      <c r="V67" s="10">
        <v>8108665000</v>
      </c>
      <c r="W67" s="10">
        <v>7791738000</v>
      </c>
      <c r="X67" s="10">
        <v>7493257000</v>
      </c>
      <c r="Y67" s="10">
        <v>7297016000</v>
      </c>
      <c r="Z67" s="10">
        <v>7450182000</v>
      </c>
      <c r="AA67" s="10">
        <v>7637897000</v>
      </c>
      <c r="AB67" s="10">
        <v>8069757000</v>
      </c>
      <c r="AC67" s="10">
        <v>8581346000</v>
      </c>
      <c r="AD67" s="10">
        <v>17205318000</v>
      </c>
      <c r="AE67" s="10">
        <v>17537307000</v>
      </c>
      <c r="AF67" s="10">
        <v>17037704000</v>
      </c>
      <c r="AG67" s="10">
        <v>17334210000</v>
      </c>
      <c r="AH67" s="10">
        <v>23137166000</v>
      </c>
      <c r="AI67" s="10">
        <v>24031899000</v>
      </c>
      <c r="AJ67" s="10">
        <v>26217837000</v>
      </c>
      <c r="AK67" s="10">
        <v>28649731000</v>
      </c>
      <c r="AL67" s="10">
        <v>33269580000</v>
      </c>
      <c r="AM67" s="10">
        <v>36139780000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t="s">
        <v>91</v>
      </c>
      <c r="Q68" s="1" t="s">
        <v>91</v>
      </c>
      <c r="R68" s="1" t="s">
        <v>91</v>
      </c>
      <c r="S68" s="1" t="s">
        <v>91</v>
      </c>
      <c r="T68" s="1" t="s">
        <v>91</v>
      </c>
      <c r="U68" s="1" t="s">
        <v>91</v>
      </c>
      <c r="V68" s="1" t="s">
        <v>91</v>
      </c>
      <c r="W68" s="1" t="s">
        <v>91</v>
      </c>
      <c r="X68" s="1" t="s">
        <v>91</v>
      </c>
      <c r="Y68" s="1" t="s">
        <v>91</v>
      </c>
      <c r="Z68" s="1" t="s">
        <v>91</v>
      </c>
      <c r="AA68" s="1">
        <v>884457000</v>
      </c>
      <c r="AB68" s="1" t="s">
        <v>91</v>
      </c>
      <c r="AC68" s="1">
        <v>908980000</v>
      </c>
      <c r="AD68" s="1">
        <v>3288863000</v>
      </c>
      <c r="AE68" s="1">
        <v>3308395000</v>
      </c>
      <c r="AF68" s="1">
        <v>3342357000</v>
      </c>
      <c r="AG68" s="1">
        <v>3368666000</v>
      </c>
      <c r="AH68" s="1">
        <v>3381834000</v>
      </c>
      <c r="AI68" s="1">
        <v>3392993000</v>
      </c>
      <c r="AJ68" s="1">
        <v>3404919000</v>
      </c>
      <c r="AK68" s="1">
        <v>3428340000</v>
      </c>
      <c r="AL68" s="1">
        <v>3441079000</v>
      </c>
      <c r="AM68" s="1">
        <v>3507316000</v>
      </c>
    </row>
    <row r="69" spans="1:39" ht="19" x14ac:dyDescent="0.25">
      <c r="A69" s="5" t="s">
        <v>60</v>
      </c>
      <c r="B69" s="1" t="s">
        <v>91</v>
      </c>
      <c r="C69" s="1" t="s">
        <v>91</v>
      </c>
      <c r="D69" s="1" t="s">
        <v>91</v>
      </c>
      <c r="E69" s="1" t="s">
        <v>91</v>
      </c>
      <c r="F69" s="1" t="s">
        <v>91</v>
      </c>
      <c r="G69" s="1" t="s">
        <v>91</v>
      </c>
      <c r="H69" s="1" t="s">
        <v>91</v>
      </c>
      <c r="I69" s="1" t="s">
        <v>91</v>
      </c>
      <c r="J69" s="1" t="s">
        <v>91</v>
      </c>
      <c r="K69" s="1" t="s">
        <v>91</v>
      </c>
      <c r="L69" s="1" t="s">
        <v>91</v>
      </c>
      <c r="M69" s="1" t="s">
        <v>91</v>
      </c>
      <c r="N69" s="1" t="s">
        <v>91</v>
      </c>
      <c r="O69" s="1" t="s">
        <v>91</v>
      </c>
      <c r="P69" s="1" t="s">
        <v>91</v>
      </c>
      <c r="Q69" s="1">
        <v>302000000</v>
      </c>
      <c r="R69" s="1">
        <v>176252000</v>
      </c>
      <c r="S69" s="1">
        <v>251568000</v>
      </c>
      <c r="T69" s="1">
        <v>375041000</v>
      </c>
      <c r="U69" s="1">
        <v>537068000</v>
      </c>
      <c r="V69" s="1">
        <v>669057000</v>
      </c>
      <c r="W69" s="1">
        <v>1015679000</v>
      </c>
      <c r="X69" s="1">
        <v>1417269000</v>
      </c>
      <c r="Y69" s="1">
        <v>1297901000</v>
      </c>
      <c r="Z69" s="1">
        <v>1514398000</v>
      </c>
      <c r="AA69" s="1">
        <v>1735973000</v>
      </c>
      <c r="AB69" s="1">
        <v>1835086000</v>
      </c>
      <c r="AC69" s="1">
        <v>2068340000</v>
      </c>
      <c r="AD69" s="1">
        <v>2294909000</v>
      </c>
      <c r="AE69" s="1">
        <v>2581866000</v>
      </c>
      <c r="AF69" s="1">
        <v>3137285000</v>
      </c>
      <c r="AG69" s="1">
        <v>3526395000</v>
      </c>
      <c r="AH69" s="1">
        <v>3776743000</v>
      </c>
      <c r="AI69" s="1">
        <v>5782310000</v>
      </c>
      <c r="AJ69" s="1">
        <v>7457176000</v>
      </c>
      <c r="AK69" s="1">
        <v>8195182000</v>
      </c>
      <c r="AL69" s="1">
        <v>10424461000</v>
      </c>
      <c r="AM69" s="1">
        <v>9836827000</v>
      </c>
    </row>
    <row r="70" spans="1:39" ht="19" x14ac:dyDescent="0.25">
      <c r="A70" s="5" t="s">
        <v>61</v>
      </c>
      <c r="B70" s="1" t="s">
        <v>91</v>
      </c>
      <c r="C70" s="1" t="s">
        <v>91</v>
      </c>
      <c r="D70" s="1" t="s">
        <v>91</v>
      </c>
      <c r="E70" s="1" t="s">
        <v>91</v>
      </c>
      <c r="F70" s="1" t="s">
        <v>91</v>
      </c>
      <c r="G70" s="1" t="s">
        <v>91</v>
      </c>
      <c r="H70" s="1" t="s">
        <v>91</v>
      </c>
      <c r="I70" s="1" t="s">
        <v>91</v>
      </c>
      <c r="J70" s="1" t="s">
        <v>91</v>
      </c>
      <c r="K70" s="1" t="s">
        <v>91</v>
      </c>
      <c r="L70" s="1" t="s">
        <v>91</v>
      </c>
      <c r="M70" s="1" t="s">
        <v>91</v>
      </c>
      <c r="N70" s="1" t="s">
        <v>91</v>
      </c>
      <c r="O70" s="1" t="s">
        <v>91</v>
      </c>
      <c r="P70" s="1" t="s">
        <v>91</v>
      </c>
      <c r="Q70" s="1" t="s">
        <v>91</v>
      </c>
      <c r="R70" s="1" t="s">
        <v>91</v>
      </c>
      <c r="S70" s="1">
        <v>171297000</v>
      </c>
      <c r="T70" s="1">
        <v>269882000</v>
      </c>
      <c r="U70" s="1">
        <v>377147000</v>
      </c>
      <c r="V70" s="1">
        <v>292873000</v>
      </c>
      <c r="W70" s="1">
        <v>426153000</v>
      </c>
      <c r="X70" s="1">
        <v>357531000</v>
      </c>
      <c r="Y70" s="1">
        <v>13029000</v>
      </c>
      <c r="Z70" s="1">
        <v>387086000</v>
      </c>
      <c r="AA70" s="1">
        <v>551093000</v>
      </c>
      <c r="AB70" s="1">
        <v>660920000</v>
      </c>
      <c r="AC70" s="1">
        <v>911337000</v>
      </c>
      <c r="AD70" s="1">
        <v>1089805000</v>
      </c>
      <c r="AE70" s="1">
        <v>1704557000</v>
      </c>
      <c r="AF70" s="1">
        <v>1354508000</v>
      </c>
      <c r="AG70" s="1">
        <v>1565866000</v>
      </c>
      <c r="AH70" s="1">
        <v>2345571000</v>
      </c>
      <c r="AI70" s="1">
        <v>-94650000</v>
      </c>
      <c r="AJ70" s="1">
        <v>208772000</v>
      </c>
      <c r="AK70" s="1">
        <v>584376000</v>
      </c>
      <c r="AL70" s="1">
        <v>237617000</v>
      </c>
      <c r="AM70" s="1">
        <v>-857077000</v>
      </c>
    </row>
    <row r="71" spans="1:39" ht="19" x14ac:dyDescent="0.25">
      <c r="A71" s="5" t="s">
        <v>62</v>
      </c>
      <c r="B71" s="1" t="s">
        <v>91</v>
      </c>
      <c r="C71" s="1" t="s">
        <v>91</v>
      </c>
      <c r="D71" s="1" t="s">
        <v>91</v>
      </c>
      <c r="E71" s="1" t="s">
        <v>91</v>
      </c>
      <c r="F71" s="1" t="s">
        <v>91</v>
      </c>
      <c r="G71" s="1" t="s">
        <v>91</v>
      </c>
      <c r="H71" s="1" t="s">
        <v>91</v>
      </c>
      <c r="I71" s="1" t="s">
        <v>91</v>
      </c>
      <c r="J71" s="1" t="s">
        <v>91</v>
      </c>
      <c r="K71" s="1" t="s">
        <v>91</v>
      </c>
      <c r="L71" s="1" t="s">
        <v>91</v>
      </c>
      <c r="M71" s="1" t="s">
        <v>91</v>
      </c>
      <c r="N71" s="1" t="s">
        <v>91</v>
      </c>
      <c r="O71" s="1" t="s">
        <v>91</v>
      </c>
      <c r="P71" s="1" t="s">
        <v>91</v>
      </c>
      <c r="Q71" s="1">
        <v>450372000</v>
      </c>
      <c r="R71" s="1">
        <v>908856000</v>
      </c>
      <c r="S71" s="1">
        <v>736246000</v>
      </c>
      <c r="T71" s="1">
        <v>737356000</v>
      </c>
      <c r="U71" s="1">
        <v>742288000</v>
      </c>
      <c r="V71" s="1">
        <v>743503000</v>
      </c>
      <c r="W71" s="1">
        <v>854561000</v>
      </c>
      <c r="X71" s="1">
        <v>866362000</v>
      </c>
      <c r="Y71" s="1">
        <v>869744000</v>
      </c>
      <c r="Z71" s="1">
        <v>872876000</v>
      </c>
      <c r="AA71" s="1" t="s">
        <v>91</v>
      </c>
      <c r="AB71" s="1">
        <v>891507000</v>
      </c>
      <c r="AC71" s="1" t="s">
        <v>91</v>
      </c>
      <c r="AD71" s="1" t="s">
        <v>91</v>
      </c>
      <c r="AE71" s="1" t="s">
        <v>91</v>
      </c>
      <c r="AF71" s="1" t="s">
        <v>91</v>
      </c>
      <c r="AG71" s="1" t="s">
        <v>91</v>
      </c>
      <c r="AH71" s="1" t="s">
        <v>91</v>
      </c>
      <c r="AI71" s="1" t="s">
        <v>91</v>
      </c>
      <c r="AJ71" s="1" t="s">
        <v>91</v>
      </c>
      <c r="AK71" s="1" t="s">
        <v>91</v>
      </c>
      <c r="AL71" s="1" t="s">
        <v>91</v>
      </c>
      <c r="AM71" s="1" t="s">
        <v>91</v>
      </c>
    </row>
    <row r="72" spans="1:39" ht="19" x14ac:dyDescent="0.25">
      <c r="A72" s="6" t="s">
        <v>63</v>
      </c>
      <c r="B72" s="10" t="s">
        <v>91</v>
      </c>
      <c r="C72" s="10" t="s">
        <v>91</v>
      </c>
      <c r="D72" s="10" t="s">
        <v>91</v>
      </c>
      <c r="E72" s="10" t="s">
        <v>91</v>
      </c>
      <c r="F72" s="10" t="s">
        <v>91</v>
      </c>
      <c r="G72" s="10" t="s">
        <v>91</v>
      </c>
      <c r="H72" s="10" t="s">
        <v>91</v>
      </c>
      <c r="I72" s="10" t="s">
        <v>91</v>
      </c>
      <c r="J72" s="10" t="s">
        <v>91</v>
      </c>
      <c r="K72" s="10" t="s">
        <v>91</v>
      </c>
      <c r="L72" s="10" t="s">
        <v>91</v>
      </c>
      <c r="M72" s="10" t="s">
        <v>91</v>
      </c>
      <c r="N72" s="10" t="s">
        <v>91</v>
      </c>
      <c r="O72" s="10" t="s">
        <v>91</v>
      </c>
      <c r="P72" s="10" t="s">
        <v>91</v>
      </c>
      <c r="Q72" s="10">
        <v>752372000</v>
      </c>
      <c r="R72" s="10">
        <v>1085108000</v>
      </c>
      <c r="S72" s="10">
        <v>1159111000</v>
      </c>
      <c r="T72" s="10">
        <v>1382279000</v>
      </c>
      <c r="U72" s="10">
        <v>1656503000</v>
      </c>
      <c r="V72" s="10">
        <v>1705433000</v>
      </c>
      <c r="W72" s="10">
        <v>2296393000</v>
      </c>
      <c r="X72" s="10">
        <v>2641162000</v>
      </c>
      <c r="Y72" s="10">
        <v>2180674000</v>
      </c>
      <c r="Z72" s="10">
        <v>2774360000</v>
      </c>
      <c r="AA72" s="10">
        <v>3171523000</v>
      </c>
      <c r="AB72" s="10">
        <v>3387513000</v>
      </c>
      <c r="AC72" s="10">
        <v>3888657000</v>
      </c>
      <c r="AD72" s="10">
        <v>6673577000</v>
      </c>
      <c r="AE72" s="10">
        <v>7594818000</v>
      </c>
      <c r="AF72" s="10">
        <v>7834150000</v>
      </c>
      <c r="AG72" s="10">
        <v>8460927000</v>
      </c>
      <c r="AH72" s="10">
        <v>9504148000</v>
      </c>
      <c r="AI72" s="10">
        <v>9080653000</v>
      </c>
      <c r="AJ72" s="10">
        <v>11070867000</v>
      </c>
      <c r="AK72" s="10">
        <v>12799789000</v>
      </c>
      <c r="AL72" s="10">
        <v>14695048000</v>
      </c>
      <c r="AM72" s="10">
        <v>13065000000</v>
      </c>
    </row>
    <row r="73" spans="1:39" ht="20" thickBot="1" x14ac:dyDescent="0.3">
      <c r="A73" s="7" t="s">
        <v>64</v>
      </c>
      <c r="B73" s="11" t="s">
        <v>91</v>
      </c>
      <c r="C73" s="11" t="s">
        <v>91</v>
      </c>
      <c r="D73" s="11" t="s">
        <v>91</v>
      </c>
      <c r="E73" s="11" t="s">
        <v>91</v>
      </c>
      <c r="F73" s="11" t="s">
        <v>91</v>
      </c>
      <c r="G73" s="11" t="s">
        <v>91</v>
      </c>
      <c r="H73" s="11" t="s">
        <v>91</v>
      </c>
      <c r="I73" s="11" t="s">
        <v>91</v>
      </c>
      <c r="J73" s="11" t="s">
        <v>91</v>
      </c>
      <c r="K73" s="11" t="s">
        <v>91</v>
      </c>
      <c r="L73" s="11" t="s">
        <v>91</v>
      </c>
      <c r="M73" s="11" t="s">
        <v>91</v>
      </c>
      <c r="N73" s="11" t="s">
        <v>91</v>
      </c>
      <c r="O73" s="11" t="s">
        <v>91</v>
      </c>
      <c r="P73" s="11" t="s">
        <v>91</v>
      </c>
      <c r="Q73" s="11">
        <v>5323153000</v>
      </c>
      <c r="R73" s="11">
        <v>6290628000</v>
      </c>
      <c r="S73" s="11">
        <v>7408560000</v>
      </c>
      <c r="T73" s="11">
        <v>8532233000</v>
      </c>
      <c r="U73" s="11">
        <v>9397586000</v>
      </c>
      <c r="V73" s="11">
        <v>9814098000</v>
      </c>
      <c r="W73" s="11">
        <v>10088131000</v>
      </c>
      <c r="X73" s="11">
        <v>10134419000</v>
      </c>
      <c r="Y73" s="11">
        <v>9477690000</v>
      </c>
      <c r="Z73" s="11">
        <v>10224542000</v>
      </c>
      <c r="AA73" s="11">
        <v>10809420000</v>
      </c>
      <c r="AB73" s="11">
        <v>11457270000</v>
      </c>
      <c r="AC73" s="11">
        <v>12470003000</v>
      </c>
      <c r="AD73" s="11">
        <v>23878895000</v>
      </c>
      <c r="AE73" s="11">
        <v>25132125000</v>
      </c>
      <c r="AF73" s="11">
        <v>24871854000</v>
      </c>
      <c r="AG73" s="11">
        <v>25795137000</v>
      </c>
      <c r="AH73" s="11">
        <v>32641314000</v>
      </c>
      <c r="AI73" s="11">
        <v>33112552000</v>
      </c>
      <c r="AJ73" s="11">
        <v>37288704000</v>
      </c>
      <c r="AK73" s="11">
        <v>41449520000</v>
      </c>
      <c r="AL73" s="11">
        <v>47964628000</v>
      </c>
      <c r="AM73" s="11">
        <f>AM72+AM67</f>
        <v>49204780000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13800000</v>
      </c>
      <c r="G76" s="1">
        <v>7900000</v>
      </c>
      <c r="H76" s="1">
        <v>14400000</v>
      </c>
      <c r="I76" s="1">
        <v>25600000</v>
      </c>
      <c r="J76" s="1">
        <v>23600000</v>
      </c>
      <c r="K76" s="1">
        <v>18600000</v>
      </c>
      <c r="L76" s="1">
        <v>34500000</v>
      </c>
      <c r="M76" s="1">
        <v>46700000</v>
      </c>
      <c r="N76" s="1">
        <v>50400000</v>
      </c>
      <c r="O76" s="1">
        <v>57300000</v>
      </c>
      <c r="P76" s="1">
        <v>40614000</v>
      </c>
      <c r="Q76" s="1">
        <v>-27592000</v>
      </c>
      <c r="R76" s="1">
        <v>-125717000</v>
      </c>
      <c r="S76" s="1">
        <v>75324000</v>
      </c>
      <c r="T76" s="1">
        <v>123477000</v>
      </c>
      <c r="U76" s="1">
        <v>165412000</v>
      </c>
      <c r="V76" s="1">
        <v>147915000</v>
      </c>
      <c r="W76" s="1">
        <v>392502000</v>
      </c>
      <c r="X76" s="1">
        <v>405669000</v>
      </c>
      <c r="Y76" s="1">
        <v>-58767000</v>
      </c>
      <c r="Z76" s="1">
        <v>202419000</v>
      </c>
      <c r="AA76" s="1">
        <v>267729000</v>
      </c>
      <c r="AB76" s="1">
        <v>148486000</v>
      </c>
      <c r="AC76" s="1">
        <v>258248000</v>
      </c>
      <c r="AD76" s="1">
        <v>283845000</v>
      </c>
      <c r="AE76" s="1">
        <v>323688000</v>
      </c>
      <c r="AF76" s="1">
        <v>589142000</v>
      </c>
      <c r="AG76" s="1">
        <v>460443000</v>
      </c>
      <c r="AH76" s="1">
        <v>400758000</v>
      </c>
      <c r="AI76" s="1">
        <v>-130353000</v>
      </c>
      <c r="AJ76" s="1">
        <v>1799462000</v>
      </c>
      <c r="AK76" s="1">
        <v>831767000</v>
      </c>
      <c r="AL76" s="1">
        <v>2447735000</v>
      </c>
      <c r="AM76" s="1">
        <v>-101203000</v>
      </c>
    </row>
    <row r="77" spans="1:39" ht="19" x14ac:dyDescent="0.25">
      <c r="A77" s="5" t="s">
        <v>13</v>
      </c>
      <c r="B77" s="1" t="s">
        <v>91</v>
      </c>
      <c r="C77" s="1" t="s">
        <v>91</v>
      </c>
      <c r="D77" s="1" t="s">
        <v>91</v>
      </c>
      <c r="E77" s="1" t="s">
        <v>91</v>
      </c>
      <c r="F77" s="1">
        <v>4300000</v>
      </c>
      <c r="G77" s="1">
        <v>4800000</v>
      </c>
      <c r="H77" s="1">
        <v>12600000</v>
      </c>
      <c r="I77" s="1">
        <v>12300000</v>
      </c>
      <c r="J77" s="1">
        <v>13000000</v>
      </c>
      <c r="K77" s="1">
        <v>15400000</v>
      </c>
      <c r="L77" s="1">
        <v>11100000</v>
      </c>
      <c r="M77" s="1">
        <v>10900000</v>
      </c>
      <c r="N77" s="1">
        <v>7300000</v>
      </c>
      <c r="O77" s="1">
        <v>7300000</v>
      </c>
      <c r="P77" s="1">
        <v>12855000</v>
      </c>
      <c r="Q77" s="1">
        <v>32398000</v>
      </c>
      <c r="R77" s="1">
        <v>41913000</v>
      </c>
      <c r="S77" s="1">
        <v>28231000</v>
      </c>
      <c r="T77" s="1">
        <v>39264000</v>
      </c>
      <c r="U77" s="1">
        <v>31336000</v>
      </c>
      <c r="V77" s="1">
        <v>29581000</v>
      </c>
      <c r="W77" s="1">
        <v>27610000</v>
      </c>
      <c r="X77" s="1">
        <v>30528000</v>
      </c>
      <c r="Y77" s="1">
        <v>28670000</v>
      </c>
      <c r="Z77" s="1">
        <v>31172000</v>
      </c>
      <c r="AA77" s="1">
        <v>53587000</v>
      </c>
      <c r="AB77" s="1">
        <v>70572000</v>
      </c>
      <c r="AC77" s="1">
        <v>87326000</v>
      </c>
      <c r="AD77" s="1">
        <v>190066000</v>
      </c>
      <c r="AE77" s="1">
        <v>203580000</v>
      </c>
      <c r="AF77" s="1">
        <v>200987000</v>
      </c>
      <c r="AG77" s="1">
        <v>194147000</v>
      </c>
      <c r="AH77" s="1">
        <v>203871000</v>
      </c>
      <c r="AI77" s="1">
        <v>227846000</v>
      </c>
      <c r="AJ77" s="1">
        <v>269239000</v>
      </c>
      <c r="AK77" s="1">
        <v>307069000</v>
      </c>
      <c r="AL77" s="1">
        <v>336393000</v>
      </c>
      <c r="AM77" s="1">
        <v>366954000</v>
      </c>
    </row>
    <row r="78" spans="1:39" ht="19" x14ac:dyDescent="0.25">
      <c r="A78" s="5" t="s">
        <v>67</v>
      </c>
      <c r="B78" s="1" t="s">
        <v>91</v>
      </c>
      <c r="C78" s="1" t="s">
        <v>91</v>
      </c>
      <c r="D78" s="1" t="s">
        <v>91</v>
      </c>
      <c r="E78" s="1" t="s">
        <v>91</v>
      </c>
      <c r="F78" s="1">
        <v>200000</v>
      </c>
      <c r="G78" s="1">
        <v>-200000</v>
      </c>
      <c r="H78" s="1">
        <v>1600000</v>
      </c>
      <c r="I78" s="1">
        <v>200000</v>
      </c>
      <c r="J78" s="1">
        <v>-1100000</v>
      </c>
      <c r="K78" s="1">
        <v>4300000</v>
      </c>
      <c r="L78" s="1">
        <v>1400000</v>
      </c>
      <c r="M78" s="1">
        <v>-15300000</v>
      </c>
      <c r="N78" s="1">
        <v>-600000</v>
      </c>
      <c r="O78" s="1">
        <v>7000000</v>
      </c>
      <c r="P78" s="1">
        <v>9477000</v>
      </c>
      <c r="Q78" s="1">
        <v>-18101000</v>
      </c>
      <c r="R78" s="1">
        <v>-76201000</v>
      </c>
      <c r="S78" s="1">
        <v>-3467000</v>
      </c>
      <c r="T78" s="1">
        <v>-13221000</v>
      </c>
      <c r="U78" s="1">
        <v>-29800000</v>
      </c>
      <c r="V78" s="1">
        <v>-44513000</v>
      </c>
      <c r="W78" s="1">
        <v>30561000</v>
      </c>
      <c r="X78" s="1">
        <v>31935000</v>
      </c>
      <c r="Y78" s="1">
        <v>-100417000</v>
      </c>
      <c r="Z78" s="1">
        <v>-9144000</v>
      </c>
      <c r="AA78" s="1">
        <v>7185000</v>
      </c>
      <c r="AB78" s="1">
        <v>5649000</v>
      </c>
      <c r="AC78" s="1">
        <v>37648000</v>
      </c>
      <c r="AD78" s="1">
        <v>4050000</v>
      </c>
      <c r="AE78" s="1">
        <v>84543000</v>
      </c>
      <c r="AF78" s="1">
        <v>-9678000</v>
      </c>
      <c r="AG78" s="1">
        <v>63358000</v>
      </c>
      <c r="AH78" s="1">
        <v>-324090000</v>
      </c>
      <c r="AI78" s="1">
        <v>2729000</v>
      </c>
      <c r="AJ78" s="1">
        <v>323385000</v>
      </c>
      <c r="AK78" s="1">
        <v>-2733000</v>
      </c>
      <c r="AL78" s="1">
        <v>453905000</v>
      </c>
      <c r="AM78" s="1">
        <v>-281752000</v>
      </c>
    </row>
    <row r="79" spans="1:39" ht="19" x14ac:dyDescent="0.25">
      <c r="A79" s="5" t="s">
        <v>68</v>
      </c>
      <c r="B79" s="1">
        <v>0</v>
      </c>
      <c r="C79" s="1">
        <v>0</v>
      </c>
      <c r="D79" s="1">
        <v>0</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c r="W79" s="1">
        <v>0</v>
      </c>
      <c r="X79" s="1">
        <v>0</v>
      </c>
      <c r="Y79" s="1">
        <v>0</v>
      </c>
      <c r="Z79" s="1">
        <v>0</v>
      </c>
      <c r="AA79" s="1">
        <v>0</v>
      </c>
      <c r="AB79" s="1">
        <v>0</v>
      </c>
      <c r="AC79" s="1">
        <v>0</v>
      </c>
      <c r="AD79" s="1">
        <v>0</v>
      </c>
      <c r="AE79" s="1">
        <v>0</v>
      </c>
      <c r="AF79" s="1">
        <v>0</v>
      </c>
      <c r="AG79" s="1">
        <v>0</v>
      </c>
      <c r="AH79" s="1">
        <v>0</v>
      </c>
      <c r="AI79" s="1">
        <v>0</v>
      </c>
      <c r="AJ79" s="1">
        <v>0</v>
      </c>
      <c r="AK79" s="1">
        <v>0</v>
      </c>
      <c r="AL79" s="1">
        <v>0</v>
      </c>
      <c r="AM79" s="1">
        <v>0</v>
      </c>
    </row>
    <row r="80" spans="1:39" ht="19" x14ac:dyDescent="0.25">
      <c r="A80" s="14" t="s">
        <v>103</v>
      </c>
      <c r="B80" s="19">
        <f t="shared" ref="B80:AM80" si="8">B79/B3</f>
        <v>0</v>
      </c>
      <c r="C80" s="19">
        <f t="shared" si="8"/>
        <v>0</v>
      </c>
      <c r="D80" s="19">
        <f t="shared" si="8"/>
        <v>0</v>
      </c>
      <c r="E80" s="19">
        <f t="shared" si="8"/>
        <v>0</v>
      </c>
      <c r="F80" s="19">
        <f t="shared" si="8"/>
        <v>0</v>
      </c>
      <c r="G80" s="19">
        <f t="shared" si="8"/>
        <v>0</v>
      </c>
      <c r="H80" s="19">
        <f t="shared" si="8"/>
        <v>0</v>
      </c>
      <c r="I80" s="19">
        <f t="shared" si="8"/>
        <v>0</v>
      </c>
      <c r="J80" s="19">
        <f t="shared" si="8"/>
        <v>0</v>
      </c>
      <c r="K80" s="19">
        <f t="shared" si="8"/>
        <v>0</v>
      </c>
      <c r="L80" s="19">
        <f t="shared" si="8"/>
        <v>0</v>
      </c>
      <c r="M80" s="19">
        <f t="shared" si="8"/>
        <v>0</v>
      </c>
      <c r="N80" s="19">
        <f t="shared" si="8"/>
        <v>0</v>
      </c>
      <c r="O80" s="19">
        <f t="shared" si="8"/>
        <v>0</v>
      </c>
      <c r="P80" s="19">
        <f t="shared" si="8"/>
        <v>0</v>
      </c>
      <c r="Q80" s="19">
        <f t="shared" si="8"/>
        <v>0</v>
      </c>
      <c r="R80" s="19">
        <f t="shared" si="8"/>
        <v>0</v>
      </c>
      <c r="S80" s="19">
        <f t="shared" si="8"/>
        <v>0</v>
      </c>
      <c r="T80" s="19">
        <f t="shared" si="8"/>
        <v>0</v>
      </c>
      <c r="U80" s="19">
        <f t="shared" si="8"/>
        <v>0</v>
      </c>
      <c r="V80" s="19">
        <f t="shared" si="8"/>
        <v>0</v>
      </c>
      <c r="W80" s="19">
        <f t="shared" si="8"/>
        <v>0</v>
      </c>
      <c r="X80" s="19">
        <f t="shared" si="8"/>
        <v>0</v>
      </c>
      <c r="Y80" s="19">
        <f t="shared" si="8"/>
        <v>0</v>
      </c>
      <c r="Z80" s="19">
        <f t="shared" si="8"/>
        <v>0</v>
      </c>
      <c r="AA80" s="19">
        <f t="shared" si="8"/>
        <v>0</v>
      </c>
      <c r="AB80" s="19">
        <f t="shared" si="8"/>
        <v>0</v>
      </c>
      <c r="AC80" s="19">
        <f t="shared" si="8"/>
        <v>0</v>
      </c>
      <c r="AD80" s="19">
        <f t="shared" si="8"/>
        <v>0</v>
      </c>
      <c r="AE80" s="19">
        <f t="shared" si="8"/>
        <v>0</v>
      </c>
      <c r="AF80" s="19">
        <f t="shared" si="8"/>
        <v>0</v>
      </c>
      <c r="AG80" s="19">
        <f t="shared" si="8"/>
        <v>0</v>
      </c>
      <c r="AH80" s="19">
        <f t="shared" si="8"/>
        <v>0</v>
      </c>
      <c r="AI80" s="19">
        <f t="shared" si="8"/>
        <v>0</v>
      </c>
      <c r="AJ80" s="19">
        <f t="shared" si="8"/>
        <v>0</v>
      </c>
      <c r="AK80" s="19">
        <f t="shared" si="8"/>
        <v>0</v>
      </c>
      <c r="AL80" s="19">
        <f t="shared" si="8"/>
        <v>0</v>
      </c>
      <c r="AM80" s="19">
        <f t="shared" si="8"/>
        <v>0</v>
      </c>
    </row>
    <row r="81" spans="1:47" ht="19" x14ac:dyDescent="0.25">
      <c r="A81" s="5" t="s">
        <v>69</v>
      </c>
      <c r="B81" s="1" t="s">
        <v>91</v>
      </c>
      <c r="C81" s="1" t="s">
        <v>91</v>
      </c>
      <c r="D81" s="1" t="s">
        <v>91</v>
      </c>
      <c r="E81" s="1" t="s">
        <v>91</v>
      </c>
      <c r="F81" s="1">
        <v>7000000</v>
      </c>
      <c r="G81" s="1">
        <v>2400000</v>
      </c>
      <c r="H81" s="1">
        <v>-31400000</v>
      </c>
      <c r="I81" s="1">
        <v>5600000</v>
      </c>
      <c r="J81" s="1">
        <v>-18000000</v>
      </c>
      <c r="K81" s="1">
        <v>7900000</v>
      </c>
      <c r="L81" s="1">
        <v>80000000</v>
      </c>
      <c r="M81" s="1">
        <v>81400000</v>
      </c>
      <c r="N81" s="1">
        <v>34000000</v>
      </c>
      <c r="O81" s="1">
        <v>-4900000</v>
      </c>
      <c r="P81" s="1">
        <v>5813000</v>
      </c>
      <c r="Q81" s="1">
        <v>-4481000</v>
      </c>
      <c r="R81" s="1">
        <v>13102000</v>
      </c>
      <c r="S81" s="1">
        <v>408456000</v>
      </c>
      <c r="T81" s="1">
        <v>625092000</v>
      </c>
      <c r="U81" s="1">
        <v>582906000</v>
      </c>
      <c r="V81" s="1">
        <v>455598000</v>
      </c>
      <c r="W81" s="1">
        <v>280936000</v>
      </c>
      <c r="X81" s="1">
        <v>68314000</v>
      </c>
      <c r="Y81" s="1">
        <v>113077000</v>
      </c>
      <c r="Z81" s="1">
        <v>-38084000</v>
      </c>
      <c r="AA81" s="1">
        <v>-68848000</v>
      </c>
      <c r="AB81" s="1">
        <v>96311000</v>
      </c>
      <c r="AC81" s="1">
        <v>62830000</v>
      </c>
      <c r="AD81" s="1">
        <v>316736000</v>
      </c>
      <c r="AE81" s="1">
        <v>164811000</v>
      </c>
      <c r="AF81" s="1">
        <v>-90234000</v>
      </c>
      <c r="AG81" s="1">
        <v>-161637000</v>
      </c>
      <c r="AH81" s="1">
        <v>551835000</v>
      </c>
      <c r="AI81" s="1">
        <v>287612000</v>
      </c>
      <c r="AJ81" s="1">
        <v>448525000</v>
      </c>
      <c r="AK81" s="1">
        <v>1025890000</v>
      </c>
      <c r="AL81" s="1">
        <v>941942000</v>
      </c>
      <c r="AM81" s="1">
        <v>2725443000</v>
      </c>
    </row>
    <row r="82" spans="1:47" ht="19" x14ac:dyDescent="0.25">
      <c r="A82" s="5" t="s">
        <v>70</v>
      </c>
      <c r="B82" s="1" t="s">
        <v>91</v>
      </c>
      <c r="C82" s="1" t="s">
        <v>91</v>
      </c>
      <c r="D82" s="1" t="s">
        <v>91</v>
      </c>
      <c r="E82" s="1" t="s">
        <v>91</v>
      </c>
      <c r="F82" s="1">
        <v>-900000</v>
      </c>
      <c r="G82" s="1">
        <v>-100000</v>
      </c>
      <c r="H82" s="1">
        <v>-2200000</v>
      </c>
      <c r="I82" s="1">
        <v>47100000</v>
      </c>
      <c r="J82" s="1">
        <v>7900000</v>
      </c>
      <c r="K82" s="1">
        <v>35500000</v>
      </c>
      <c r="L82" s="1">
        <v>12100000</v>
      </c>
      <c r="M82" s="1">
        <v>800000</v>
      </c>
      <c r="N82" s="1">
        <v>-5600000</v>
      </c>
      <c r="O82" s="1">
        <v>5800000</v>
      </c>
      <c r="P82" s="1">
        <v>-2500000</v>
      </c>
      <c r="Q82" s="1">
        <v>49419000</v>
      </c>
      <c r="R82" s="1">
        <v>-13288000</v>
      </c>
      <c r="S82" s="1">
        <v>-36466000</v>
      </c>
      <c r="T82" s="1">
        <v>-42378000</v>
      </c>
      <c r="U82" s="1">
        <v>34834000</v>
      </c>
      <c r="V82" s="1">
        <v>50274000</v>
      </c>
      <c r="W82" s="1">
        <v>11531000</v>
      </c>
      <c r="X82" s="1">
        <v>27088000</v>
      </c>
      <c r="Y82" s="1" t="s">
        <v>91</v>
      </c>
      <c r="Z82" s="1" t="s">
        <v>91</v>
      </c>
      <c r="AA82" s="1" t="s">
        <v>91</v>
      </c>
      <c r="AB82" s="1" t="s">
        <v>91</v>
      </c>
      <c r="AC82" s="1">
        <v>-36590000</v>
      </c>
      <c r="AD82" s="1">
        <v>142065000</v>
      </c>
      <c r="AE82" s="1">
        <v>21148000</v>
      </c>
      <c r="AF82" s="1">
        <v>5604000</v>
      </c>
      <c r="AG82" s="1">
        <v>-163123000</v>
      </c>
      <c r="AH82" s="1">
        <v>-38259000</v>
      </c>
      <c r="AI82" s="1">
        <v>-27961000</v>
      </c>
      <c r="AJ82" s="1">
        <v>-103982000</v>
      </c>
      <c r="AK82" s="1">
        <v>-577828000</v>
      </c>
      <c r="AL82" s="1">
        <v>-1684749000</v>
      </c>
      <c r="AM82" s="1">
        <v>-1821744000</v>
      </c>
    </row>
    <row r="83" spans="1:47" ht="19"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c r="AB83" s="1" t="s">
        <v>91</v>
      </c>
      <c r="AC83" s="1" t="s">
        <v>91</v>
      </c>
      <c r="AD83" s="1" t="s">
        <v>91</v>
      </c>
      <c r="AE83" s="1" t="s">
        <v>91</v>
      </c>
      <c r="AF83" s="1" t="s">
        <v>91</v>
      </c>
      <c r="AG83" s="1" t="s">
        <v>91</v>
      </c>
      <c r="AH83" s="1" t="s">
        <v>91</v>
      </c>
      <c r="AI83" s="1" t="s">
        <v>91</v>
      </c>
      <c r="AJ83" s="1" t="s">
        <v>91</v>
      </c>
      <c r="AK83" s="1" t="s">
        <v>91</v>
      </c>
      <c r="AL83" s="1" t="s">
        <v>91</v>
      </c>
      <c r="AM83" s="1" t="s">
        <v>91</v>
      </c>
    </row>
    <row r="84" spans="1:47" ht="19" customHeight="1" x14ac:dyDescent="0.25">
      <c r="A84" s="5" t="s">
        <v>47</v>
      </c>
      <c r="B84" s="1" t="s">
        <v>91</v>
      </c>
      <c r="C84" s="1" t="s">
        <v>91</v>
      </c>
      <c r="D84" s="1" t="s">
        <v>91</v>
      </c>
      <c r="E84" s="1" t="s">
        <v>91</v>
      </c>
      <c r="F84" s="1">
        <v>4400000</v>
      </c>
      <c r="G84" s="1">
        <v>1300000</v>
      </c>
      <c r="H84" s="1">
        <v>-13500000</v>
      </c>
      <c r="I84" s="1">
        <v>-43400000</v>
      </c>
      <c r="J84" s="1">
        <v>2600000</v>
      </c>
      <c r="K84" s="1">
        <v>-7400000</v>
      </c>
      <c r="L84" s="1">
        <v>35900000</v>
      </c>
      <c r="M84" s="1">
        <v>43400000</v>
      </c>
      <c r="N84" s="1">
        <v>19100000</v>
      </c>
      <c r="O84" s="1">
        <v>-6400000</v>
      </c>
      <c r="P84" s="1">
        <v>-35300000</v>
      </c>
      <c r="Q84" s="1">
        <v>-111772000</v>
      </c>
      <c r="R84" s="1">
        <v>10832000</v>
      </c>
      <c r="S84" s="1">
        <v>538607000</v>
      </c>
      <c r="T84" s="1">
        <v>680236000</v>
      </c>
      <c r="U84" s="1">
        <v>514272000</v>
      </c>
      <c r="V84" s="1">
        <v>321348000</v>
      </c>
      <c r="W84" s="1">
        <v>243312000</v>
      </c>
      <c r="X84" s="1">
        <v>17954000</v>
      </c>
      <c r="Y84" s="1">
        <v>2609000</v>
      </c>
      <c r="Z84" s="1" t="s">
        <v>91</v>
      </c>
      <c r="AA84" s="1" t="s">
        <v>91</v>
      </c>
      <c r="AB84" s="1" t="s">
        <v>91</v>
      </c>
      <c r="AC84" s="1">
        <v>19190000</v>
      </c>
      <c r="AD84" s="1">
        <v>-150764000</v>
      </c>
      <c r="AE84" s="1">
        <v>-45204000</v>
      </c>
      <c r="AF84" s="1">
        <v>-31829000</v>
      </c>
      <c r="AG84" s="1">
        <v>11582000</v>
      </c>
      <c r="AH84" s="1">
        <v>-40761000</v>
      </c>
      <c r="AI84" s="1">
        <v>-4313000</v>
      </c>
      <c r="AJ84" s="1">
        <v>65460000</v>
      </c>
      <c r="AK84" s="1">
        <v>76586000</v>
      </c>
      <c r="AL84" s="1">
        <v>131559000</v>
      </c>
      <c r="AM84" s="1" t="s">
        <v>91</v>
      </c>
      <c r="AN84" s="46"/>
      <c r="AO84" s="46"/>
      <c r="AP84" s="46"/>
      <c r="AQ84" s="46"/>
      <c r="AR84" s="46"/>
      <c r="AS84" s="46"/>
      <c r="AT84" s="75" t="s">
        <v>132</v>
      </c>
      <c r="AU84" s="76"/>
    </row>
    <row r="85" spans="1:47" ht="19" customHeight="1"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t="s">
        <v>91</v>
      </c>
      <c r="W85" s="1" t="s">
        <v>91</v>
      </c>
      <c r="X85" s="1" t="s">
        <v>91</v>
      </c>
      <c r="Y85" s="1">
        <v>-86565000</v>
      </c>
      <c r="Z85" s="1">
        <v>7903000</v>
      </c>
      <c r="AA85" s="1">
        <v>7872000</v>
      </c>
      <c r="AB85" s="1" t="s">
        <v>91</v>
      </c>
      <c r="AC85" s="1" t="s">
        <v>91</v>
      </c>
      <c r="AD85" s="1" t="s">
        <v>91</v>
      </c>
      <c r="AE85" s="1" t="s">
        <v>91</v>
      </c>
      <c r="AF85" s="1" t="s">
        <v>91</v>
      </c>
      <c r="AG85" s="1" t="s">
        <v>91</v>
      </c>
      <c r="AH85" s="1" t="s">
        <v>91</v>
      </c>
      <c r="AI85" s="1" t="s">
        <v>91</v>
      </c>
      <c r="AJ85" s="1" t="s">
        <v>91</v>
      </c>
      <c r="AK85" s="1" t="s">
        <v>91</v>
      </c>
      <c r="AL85" s="1" t="s">
        <v>91</v>
      </c>
      <c r="AM85" s="1" t="s">
        <v>91</v>
      </c>
      <c r="AN85" s="46"/>
      <c r="AO85" s="46"/>
      <c r="AP85" s="46"/>
      <c r="AQ85" s="46"/>
      <c r="AR85" s="46"/>
      <c r="AS85" s="46"/>
      <c r="AT85" s="77" t="s">
        <v>133</v>
      </c>
      <c r="AU85" s="77"/>
    </row>
    <row r="86" spans="1:47" ht="20" x14ac:dyDescent="0.25">
      <c r="A86" s="5" t="s">
        <v>72</v>
      </c>
      <c r="B86" s="1" t="s">
        <v>91</v>
      </c>
      <c r="C86" s="1" t="s">
        <v>91</v>
      </c>
      <c r="D86" s="1" t="s">
        <v>91</v>
      </c>
      <c r="E86" s="1" t="s">
        <v>91</v>
      </c>
      <c r="F86" s="1">
        <v>-8500000</v>
      </c>
      <c r="G86" s="1">
        <v>12100000</v>
      </c>
      <c r="H86" s="1">
        <v>24800000</v>
      </c>
      <c r="I86" s="1">
        <v>-13900000</v>
      </c>
      <c r="J86" s="1">
        <v>74500000</v>
      </c>
      <c r="K86" s="1">
        <v>14800000</v>
      </c>
      <c r="L86" s="1">
        <v>42000000</v>
      </c>
      <c r="M86" s="1">
        <v>-29300000</v>
      </c>
      <c r="N86" s="1">
        <v>-22500000</v>
      </c>
      <c r="O86" s="1">
        <v>-26800000</v>
      </c>
      <c r="P86" s="1">
        <v>-68201000</v>
      </c>
      <c r="Q86" s="1">
        <v>106989000</v>
      </c>
      <c r="R86" s="1">
        <v>311369000</v>
      </c>
      <c r="S86" s="1">
        <v>-1177000</v>
      </c>
      <c r="T86" s="1">
        <v>-143162000</v>
      </c>
      <c r="U86" s="1">
        <v>-59161000</v>
      </c>
      <c r="V86" s="1">
        <v>-37330000</v>
      </c>
      <c r="W86" s="1">
        <v>-220016000</v>
      </c>
      <c r="X86" s="1">
        <v>-28123000</v>
      </c>
      <c r="Y86" s="1">
        <v>407594000</v>
      </c>
      <c r="Z86" s="1">
        <v>96100000</v>
      </c>
      <c r="AA86" s="1">
        <v>-36362000</v>
      </c>
      <c r="AB86" s="1">
        <v>-9700000</v>
      </c>
      <c r="AC86" s="1">
        <v>-53519000</v>
      </c>
      <c r="AD86" s="1">
        <v>-49176000</v>
      </c>
      <c r="AE86" s="1">
        <v>-59830000</v>
      </c>
      <c r="AF86" s="1">
        <v>-39066000</v>
      </c>
      <c r="AG86" s="1">
        <v>-21688000</v>
      </c>
      <c r="AH86" s="1">
        <v>26155000</v>
      </c>
      <c r="AI86" s="1">
        <v>505023000</v>
      </c>
      <c r="AJ86" s="1">
        <v>-1566491000</v>
      </c>
      <c r="AK86" s="1">
        <v>-424406000</v>
      </c>
      <c r="AL86" s="1">
        <v>-1905908000</v>
      </c>
      <c r="AM86" s="1" t="s">
        <v>91</v>
      </c>
      <c r="AN86" s="46"/>
      <c r="AO86" s="46"/>
      <c r="AP86" s="46"/>
      <c r="AQ86" s="46"/>
      <c r="AR86" s="46"/>
      <c r="AS86" s="46"/>
      <c r="AT86" s="25" t="s">
        <v>134</v>
      </c>
      <c r="AU86" s="58">
        <f>AM17</f>
        <v>196062000</v>
      </c>
    </row>
    <row r="87" spans="1:47" ht="20" x14ac:dyDescent="0.25">
      <c r="A87" s="6" t="s">
        <v>73</v>
      </c>
      <c r="B87" s="10" t="s">
        <v>91</v>
      </c>
      <c r="C87" s="10" t="s">
        <v>91</v>
      </c>
      <c r="D87" s="10" t="s">
        <v>91</v>
      </c>
      <c r="E87" s="10" t="s">
        <v>91</v>
      </c>
      <c r="F87" s="10">
        <v>16800000</v>
      </c>
      <c r="G87" s="10">
        <v>27000000</v>
      </c>
      <c r="H87" s="10">
        <v>22000000</v>
      </c>
      <c r="I87" s="10">
        <v>29800000</v>
      </c>
      <c r="J87" s="10">
        <v>92000000</v>
      </c>
      <c r="K87" s="10">
        <v>61000000</v>
      </c>
      <c r="L87" s="10">
        <v>169000000</v>
      </c>
      <c r="M87" s="10">
        <v>94400000</v>
      </c>
      <c r="N87" s="10">
        <v>68600000</v>
      </c>
      <c r="O87" s="10">
        <v>39900000</v>
      </c>
      <c r="P87" s="10">
        <v>558000</v>
      </c>
      <c r="Q87" s="10">
        <v>89213000</v>
      </c>
      <c r="R87" s="10">
        <v>164466000</v>
      </c>
      <c r="S87" s="10">
        <v>507367000</v>
      </c>
      <c r="T87" s="10">
        <v>631450000</v>
      </c>
      <c r="U87" s="10">
        <v>690693000</v>
      </c>
      <c r="V87" s="10">
        <v>551251000</v>
      </c>
      <c r="W87" s="10">
        <v>511593000</v>
      </c>
      <c r="X87" s="10">
        <v>508323000</v>
      </c>
      <c r="Y87" s="10">
        <v>390157000</v>
      </c>
      <c r="Z87" s="10">
        <v>282463000</v>
      </c>
      <c r="AA87" s="10">
        <v>223291000</v>
      </c>
      <c r="AB87" s="10">
        <v>311318000</v>
      </c>
      <c r="AC87" s="10">
        <v>392533000</v>
      </c>
      <c r="AD87" s="10">
        <v>745521000</v>
      </c>
      <c r="AE87" s="10">
        <v>716792000</v>
      </c>
      <c r="AF87" s="10">
        <v>651151000</v>
      </c>
      <c r="AG87" s="10">
        <v>534623000</v>
      </c>
      <c r="AH87" s="10">
        <v>858529000</v>
      </c>
      <c r="AI87" s="10">
        <v>892857000</v>
      </c>
      <c r="AJ87" s="10">
        <v>1274120000</v>
      </c>
      <c r="AK87" s="10">
        <v>1737587000</v>
      </c>
      <c r="AL87" s="10">
        <v>2274067000</v>
      </c>
      <c r="AM87" s="10">
        <v>2709442000</v>
      </c>
      <c r="AN87" s="46"/>
      <c r="AO87" s="46"/>
      <c r="AP87" s="46"/>
      <c r="AQ87" s="46"/>
      <c r="AR87" s="46"/>
      <c r="AS87" s="46"/>
      <c r="AT87" s="25" t="s">
        <v>135</v>
      </c>
      <c r="AU87" s="58">
        <f>AM56</f>
        <v>0</v>
      </c>
    </row>
    <row r="88" spans="1:47" ht="20" x14ac:dyDescent="0.25">
      <c r="A88" s="5" t="s">
        <v>74</v>
      </c>
      <c r="B88" s="1" t="s">
        <v>91</v>
      </c>
      <c r="C88" s="1" t="s">
        <v>91</v>
      </c>
      <c r="D88" s="1" t="s">
        <v>91</v>
      </c>
      <c r="E88" s="1" t="s">
        <v>91</v>
      </c>
      <c r="F88" s="1">
        <v>-3400000</v>
      </c>
      <c r="G88" s="1">
        <v>-10600000</v>
      </c>
      <c r="H88" s="1">
        <v>-5300000</v>
      </c>
      <c r="I88" s="1">
        <v>-2700000</v>
      </c>
      <c r="J88" s="1">
        <v>-4600000</v>
      </c>
      <c r="K88" s="1">
        <v>-7000000</v>
      </c>
      <c r="L88" s="1">
        <v>-4500000</v>
      </c>
      <c r="M88" s="1">
        <v>-4000000</v>
      </c>
      <c r="N88" s="1">
        <v>-4600000</v>
      </c>
      <c r="O88" s="1">
        <v>-2700000</v>
      </c>
      <c r="P88" s="1">
        <v>-4026000</v>
      </c>
      <c r="Q88" s="1">
        <v>-19633000</v>
      </c>
      <c r="R88" s="1">
        <v>-8510000</v>
      </c>
      <c r="S88" s="1">
        <v>-14552000</v>
      </c>
      <c r="T88" s="1">
        <v>-7908000</v>
      </c>
      <c r="U88" s="1">
        <v>-6963000</v>
      </c>
      <c r="V88" s="1">
        <v>-29498000</v>
      </c>
      <c r="W88" s="1">
        <v>-9192000</v>
      </c>
      <c r="X88" s="1">
        <v>-14495000</v>
      </c>
      <c r="Y88" s="1">
        <v>-17673000</v>
      </c>
      <c r="Z88" s="1">
        <v>-21906000</v>
      </c>
      <c r="AA88" s="1">
        <v>-42103000</v>
      </c>
      <c r="AB88" s="1">
        <v>-60132000</v>
      </c>
      <c r="AC88" s="1">
        <v>-45519000</v>
      </c>
      <c r="AD88" s="1">
        <v>-47725000</v>
      </c>
      <c r="AE88" s="1">
        <v>-82132000</v>
      </c>
      <c r="AF88" s="1">
        <v>-79755000</v>
      </c>
      <c r="AG88" s="1">
        <v>-63674000</v>
      </c>
      <c r="AH88" s="1">
        <v>-74652000</v>
      </c>
      <c r="AI88" s="1">
        <v>-106593000</v>
      </c>
      <c r="AJ88" s="1">
        <v>-123376000</v>
      </c>
      <c r="AK88" s="1">
        <v>-101301000</v>
      </c>
      <c r="AL88" s="1">
        <v>-145249000</v>
      </c>
      <c r="AM88" s="1">
        <v>-254712000</v>
      </c>
      <c r="AN88" s="46"/>
      <c r="AO88" s="46"/>
      <c r="AP88" s="46"/>
      <c r="AQ88" s="46"/>
      <c r="AR88" s="46"/>
      <c r="AS88" s="46"/>
      <c r="AT88" s="25" t="s">
        <v>136</v>
      </c>
      <c r="AU88" s="58">
        <f>AM61</f>
        <v>4103629000</v>
      </c>
    </row>
    <row r="89" spans="1:47" ht="20" customHeight="1" x14ac:dyDescent="0.25">
      <c r="A89" s="14" t="s">
        <v>104</v>
      </c>
      <c r="B89" s="19" t="e">
        <f t="shared" ref="B89:AF89" si="9">(-1*B88)/B3</f>
        <v>#VALUE!</v>
      </c>
      <c r="C89" s="19" t="e">
        <f t="shared" si="9"/>
        <v>#VALUE!</v>
      </c>
      <c r="D89" s="19" t="e">
        <f t="shared" si="9"/>
        <v>#VALUE!</v>
      </c>
      <c r="E89" s="19" t="e">
        <f t="shared" si="9"/>
        <v>#VALUE!</v>
      </c>
      <c r="F89" s="19">
        <f t="shared" si="9"/>
        <v>3.4764826175869123E-2</v>
      </c>
      <c r="G89" s="19">
        <f t="shared" si="9"/>
        <v>0.13766233766233765</v>
      </c>
      <c r="H89" s="19">
        <f t="shared" si="9"/>
        <v>2.3555555555555555E-2</v>
      </c>
      <c r="I89" s="19">
        <f t="shared" si="9"/>
        <v>1.178524661719773E-2</v>
      </c>
      <c r="J89" s="19">
        <f t="shared" si="9"/>
        <v>1.9582801191996593E-2</v>
      </c>
      <c r="K89" s="19">
        <f t="shared" si="9"/>
        <v>2.5026814444047193E-2</v>
      </c>
      <c r="L89" s="19">
        <f t="shared" si="9"/>
        <v>1.3096623981373691E-2</v>
      </c>
      <c r="M89" s="19">
        <f t="shared" si="9"/>
        <v>1.09080992637033E-2</v>
      </c>
      <c r="N89" s="19">
        <f t="shared" si="9"/>
        <v>1.0978520286396181E-2</v>
      </c>
      <c r="O89" s="19">
        <f t="shared" si="9"/>
        <v>6.3380281690140847E-3</v>
      </c>
      <c r="P89" s="19">
        <f t="shared" si="9"/>
        <v>7.678502291535147E-3</v>
      </c>
      <c r="Q89" s="19">
        <f t="shared" si="9"/>
        <v>1.793814979309866E-2</v>
      </c>
      <c r="R89" s="19">
        <f t="shared" si="9"/>
        <v>6.089828912303601E-3</v>
      </c>
      <c r="S89" s="19">
        <f t="shared" si="9"/>
        <v>8.2205632712780228E-3</v>
      </c>
      <c r="T89" s="19">
        <f t="shared" si="9"/>
        <v>3.7802881967814966E-3</v>
      </c>
      <c r="U89" s="19">
        <f t="shared" si="9"/>
        <v>3.0781704094236311E-3</v>
      </c>
      <c r="V89" s="19">
        <f t="shared" si="9"/>
        <v>1.3407279873899391E-2</v>
      </c>
      <c r="W89" s="19">
        <f t="shared" si="9"/>
        <v>3.6490598470427806E-3</v>
      </c>
      <c r="X89" s="19">
        <f t="shared" si="9"/>
        <v>5.8370945242858571E-3</v>
      </c>
      <c r="Y89" s="19">
        <f t="shared" si="9"/>
        <v>9.3097715463291899E-3</v>
      </c>
      <c r="Z89" s="19">
        <f t="shared" si="9"/>
        <v>1.0586055556253582E-2</v>
      </c>
      <c r="AA89" s="19">
        <f t="shared" si="9"/>
        <v>1.8919354918434633E-2</v>
      </c>
      <c r="AB89" s="19">
        <f t="shared" si="9"/>
        <v>2.2864313009753036E-2</v>
      </c>
      <c r="AC89" s="19">
        <f t="shared" si="9"/>
        <v>1.5172433562480334E-2</v>
      </c>
      <c r="AD89" s="19">
        <f t="shared" si="9"/>
        <v>1.1039575229066848E-2</v>
      </c>
      <c r="AE89" s="19">
        <f t="shared" si="9"/>
        <v>1.5998700344217884E-2</v>
      </c>
      <c r="AF89" s="19">
        <f t="shared" si="9"/>
        <v>1.4852002324774585E-2</v>
      </c>
      <c r="AG89" s="19">
        <f>(-1*AG88)/AG3</f>
        <v>1.134599162584065E-2</v>
      </c>
      <c r="AH89" s="19">
        <f t="shared" ref="AH89:AM89" si="10">(-1*AH88)/AH3</f>
        <v>1.2315440376966108E-2</v>
      </c>
      <c r="AI89" s="19">
        <f t="shared" si="10"/>
        <v>1.5341795479284841E-2</v>
      </c>
      <c r="AJ89" s="19">
        <f t="shared" si="10"/>
        <v>1.2954321568647216E-2</v>
      </c>
      <c r="AK89" s="19">
        <f t="shared" si="10"/>
        <v>1.050443281651965E-2</v>
      </c>
      <c r="AL89" s="19">
        <f t="shared" si="10"/>
        <v>1.1251059853261931E-2</v>
      </c>
      <c r="AM89" s="19">
        <f t="shared" si="10"/>
        <v>2.1558358019466779E-2</v>
      </c>
      <c r="AN89" s="46"/>
      <c r="AO89" s="46"/>
      <c r="AP89" s="46"/>
      <c r="AQ89" s="46"/>
      <c r="AR89" s="46"/>
      <c r="AS89" s="46"/>
      <c r="AT89" s="40" t="s">
        <v>137</v>
      </c>
      <c r="AU89" s="59">
        <f>AU86/(AU87+AU88)</f>
        <v>4.7777710899304007E-2</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v>-129960000</v>
      </c>
      <c r="Q90" s="1">
        <v>-195558000</v>
      </c>
      <c r="R90" s="1" t="s">
        <v>91</v>
      </c>
      <c r="S90" s="1" t="s">
        <v>91</v>
      </c>
      <c r="T90" s="1" t="s">
        <v>91</v>
      </c>
      <c r="U90" s="1" t="s">
        <v>91</v>
      </c>
      <c r="V90" s="1">
        <v>43237000</v>
      </c>
      <c r="W90" s="1" t="s">
        <v>91</v>
      </c>
      <c r="X90" s="1">
        <v>-8103000</v>
      </c>
      <c r="Y90" s="1">
        <v>-16781000</v>
      </c>
      <c r="Z90" s="1">
        <v>-154920000</v>
      </c>
      <c r="AA90" s="1">
        <v>-214156000</v>
      </c>
      <c r="AB90" s="1">
        <v>-120102000</v>
      </c>
      <c r="AC90" s="1">
        <v>-284325000</v>
      </c>
      <c r="AD90" s="1">
        <v>263341000</v>
      </c>
      <c r="AE90" s="1">
        <v>-227875000</v>
      </c>
      <c r="AF90" s="1">
        <v>-260215000</v>
      </c>
      <c r="AG90" s="1">
        <v>-7313000</v>
      </c>
      <c r="AH90" s="1">
        <v>-1441382000</v>
      </c>
      <c r="AI90" s="1">
        <v>-1175211000</v>
      </c>
      <c r="AJ90" s="1">
        <v>-502995000</v>
      </c>
      <c r="AK90" s="1">
        <v>-559193000</v>
      </c>
      <c r="AL90" s="1">
        <v>-559299000</v>
      </c>
      <c r="AM90" s="1">
        <v>443380000</v>
      </c>
      <c r="AN90" s="46"/>
      <c r="AO90" s="46"/>
      <c r="AP90" s="46"/>
      <c r="AQ90" s="46"/>
      <c r="AR90" s="46"/>
      <c r="AS90" s="46"/>
      <c r="AT90" s="25" t="s">
        <v>105</v>
      </c>
      <c r="AU90" s="58">
        <f>AM27</f>
        <v>47636000</v>
      </c>
    </row>
    <row r="91" spans="1:47" ht="20" x14ac:dyDescent="0.25">
      <c r="A91" s="5" t="s">
        <v>76</v>
      </c>
      <c r="B91" s="1" t="s">
        <v>91</v>
      </c>
      <c r="C91" s="1" t="s">
        <v>91</v>
      </c>
      <c r="D91" s="1" t="s">
        <v>91</v>
      </c>
      <c r="E91" s="1" t="s">
        <v>91</v>
      </c>
      <c r="F91" s="1">
        <v>-178100000</v>
      </c>
      <c r="G91" s="1">
        <v>-211600000</v>
      </c>
      <c r="H91" s="1">
        <v>-1220100000</v>
      </c>
      <c r="I91" s="1">
        <v>-1289400000</v>
      </c>
      <c r="J91" s="1">
        <v>-585400000</v>
      </c>
      <c r="K91" s="1">
        <v>-418000000</v>
      </c>
      <c r="L91" s="1">
        <v>-793100000</v>
      </c>
      <c r="M91" s="1">
        <v>-591000000</v>
      </c>
      <c r="N91" s="1">
        <v>-904000000</v>
      </c>
      <c r="O91" s="1">
        <v>-574800000</v>
      </c>
      <c r="P91" s="1">
        <v>-995446000</v>
      </c>
      <c r="Q91" s="1">
        <v>-891638000</v>
      </c>
      <c r="R91" s="1">
        <v>-1382792000</v>
      </c>
      <c r="S91" s="1">
        <v>-2755802000</v>
      </c>
      <c r="T91" s="1">
        <v>-5236580000</v>
      </c>
      <c r="U91" s="1">
        <v>-3497841000</v>
      </c>
      <c r="V91" s="1">
        <v>-2444059000</v>
      </c>
      <c r="W91" s="1">
        <v>-2125618000</v>
      </c>
      <c r="X91" s="1">
        <v>-1652284000</v>
      </c>
      <c r="Y91" s="1">
        <v>-1169318000</v>
      </c>
      <c r="Z91" s="1">
        <v>-726954000</v>
      </c>
      <c r="AA91" s="1">
        <v>-957193000</v>
      </c>
      <c r="AB91" s="1">
        <v>-930074000</v>
      </c>
      <c r="AC91" s="1">
        <v>-854731000</v>
      </c>
      <c r="AD91" s="1">
        <v>-2121820000</v>
      </c>
      <c r="AE91" s="1">
        <v>-3282219000</v>
      </c>
      <c r="AF91" s="1">
        <v>-1638378000</v>
      </c>
      <c r="AG91" s="1">
        <v>-2895133000</v>
      </c>
      <c r="AH91" s="1">
        <v>-941538000</v>
      </c>
      <c r="AI91" s="1">
        <v>-444277000</v>
      </c>
      <c r="AJ91" s="1">
        <v>-1051837000</v>
      </c>
      <c r="AK91" s="1">
        <v>-2151675000</v>
      </c>
      <c r="AL91" s="1">
        <v>-3420759000</v>
      </c>
      <c r="AM91" s="1">
        <v>-2112066000</v>
      </c>
      <c r="AN91" s="46"/>
      <c r="AO91" s="46"/>
      <c r="AP91" s="46"/>
      <c r="AQ91" s="46"/>
      <c r="AR91" s="46"/>
      <c r="AS91" s="46"/>
      <c r="AT91" s="25" t="s">
        <v>19</v>
      </c>
      <c r="AU91" s="58">
        <f>AM25</f>
        <v>-148839000</v>
      </c>
    </row>
    <row r="92" spans="1:47" ht="20" x14ac:dyDescent="0.25">
      <c r="A92" s="5" t="s">
        <v>77</v>
      </c>
      <c r="B92" s="1" t="s">
        <v>91</v>
      </c>
      <c r="C92" s="1" t="s">
        <v>91</v>
      </c>
      <c r="D92" s="1" t="s">
        <v>91</v>
      </c>
      <c r="E92" s="1" t="s">
        <v>91</v>
      </c>
      <c r="F92" s="1">
        <v>163900000</v>
      </c>
      <c r="G92" s="1">
        <v>210400000</v>
      </c>
      <c r="H92" s="1">
        <v>1204300000</v>
      </c>
      <c r="I92" s="1">
        <v>1238200000</v>
      </c>
      <c r="J92" s="1">
        <v>471400000</v>
      </c>
      <c r="K92" s="1">
        <v>360400000</v>
      </c>
      <c r="L92" s="1">
        <v>654300000</v>
      </c>
      <c r="M92" s="1">
        <v>522300000</v>
      </c>
      <c r="N92" s="1">
        <v>691900000</v>
      </c>
      <c r="O92" s="1">
        <v>533100000</v>
      </c>
      <c r="P92" s="1">
        <v>1121714000</v>
      </c>
      <c r="Q92" s="1">
        <v>910319000</v>
      </c>
      <c r="R92" s="1">
        <v>1398711000</v>
      </c>
      <c r="S92" s="1">
        <v>2752772000</v>
      </c>
      <c r="T92" s="1">
        <v>5222389000</v>
      </c>
      <c r="U92" s="1">
        <v>3458139000</v>
      </c>
      <c r="V92" s="1">
        <v>2317232000</v>
      </c>
      <c r="W92" s="1">
        <v>2234660000</v>
      </c>
      <c r="X92" s="1">
        <v>1302070000</v>
      </c>
      <c r="Y92" s="1">
        <v>1087760000</v>
      </c>
      <c r="Z92" s="1">
        <v>542128000</v>
      </c>
      <c r="AA92" s="1">
        <v>927046000</v>
      </c>
      <c r="AB92" s="1">
        <v>631548000</v>
      </c>
      <c r="AC92" s="1">
        <v>847245000</v>
      </c>
      <c r="AD92" s="1">
        <v>2355502000</v>
      </c>
      <c r="AE92" s="1">
        <v>2707688000</v>
      </c>
      <c r="AF92" s="1">
        <v>2042594000</v>
      </c>
      <c r="AG92" s="1">
        <v>1328987000</v>
      </c>
      <c r="AH92" s="1">
        <v>1707545000</v>
      </c>
      <c r="AI92" s="1">
        <v>971007000</v>
      </c>
      <c r="AJ92" s="1">
        <v>1126254000</v>
      </c>
      <c r="AK92" s="1">
        <v>2222423000</v>
      </c>
      <c r="AL92" s="1">
        <v>1137636000</v>
      </c>
      <c r="AM92" s="1">
        <v>1394345000</v>
      </c>
      <c r="AN92" s="46"/>
      <c r="AO92" s="46"/>
      <c r="AP92" s="46"/>
      <c r="AQ92" s="46"/>
      <c r="AR92" s="46"/>
      <c r="AS92" s="46"/>
      <c r="AT92" s="40" t="s">
        <v>138</v>
      </c>
      <c r="AU92" s="59">
        <f>AU90/AU91</f>
        <v>-0.32005052439212839</v>
      </c>
    </row>
    <row r="93" spans="1:47" ht="19" customHeight="1" x14ac:dyDescent="0.25">
      <c r="A93" s="5" t="s">
        <v>78</v>
      </c>
      <c r="B93" s="1" t="s">
        <v>91</v>
      </c>
      <c r="C93" s="1" t="s">
        <v>91</v>
      </c>
      <c r="D93" s="1" t="s">
        <v>91</v>
      </c>
      <c r="E93" s="1" t="s">
        <v>91</v>
      </c>
      <c r="F93" s="1" t="s">
        <v>91</v>
      </c>
      <c r="G93" s="1">
        <v>-13700000</v>
      </c>
      <c r="H93" s="1">
        <v>-11700000</v>
      </c>
      <c r="I93" s="1">
        <v>21200000</v>
      </c>
      <c r="J93" s="1">
        <v>38700000</v>
      </c>
      <c r="K93" s="1">
        <v>1400000</v>
      </c>
      <c r="L93" s="1">
        <v>-23700000</v>
      </c>
      <c r="M93" s="1">
        <v>-35300000</v>
      </c>
      <c r="N93" s="1">
        <v>15600000</v>
      </c>
      <c r="O93" s="1">
        <v>4200000</v>
      </c>
      <c r="P93" s="1">
        <v>-6797000</v>
      </c>
      <c r="Q93" s="1">
        <v>-5101000</v>
      </c>
      <c r="R93" s="1">
        <v>-335902000</v>
      </c>
      <c r="S93" s="1">
        <v>-444660000</v>
      </c>
      <c r="T93" s="1">
        <v>-797451000</v>
      </c>
      <c r="U93" s="1">
        <v>-721031000</v>
      </c>
      <c r="V93" s="1">
        <v>-454189000</v>
      </c>
      <c r="W93" s="1">
        <v>-448632000</v>
      </c>
      <c r="X93" s="1">
        <v>-4711000</v>
      </c>
      <c r="Y93" s="1">
        <v>-34190000</v>
      </c>
      <c r="Z93" s="1">
        <v>27943000</v>
      </c>
      <c r="AA93" s="1">
        <v>3063000</v>
      </c>
      <c r="AB93" s="1">
        <v>4449000</v>
      </c>
      <c r="AC93" s="1">
        <v>-2158000</v>
      </c>
      <c r="AD93" s="1">
        <v>-261911000</v>
      </c>
      <c r="AE93" s="1">
        <v>262333000</v>
      </c>
      <c r="AF93" s="1">
        <v>61527000</v>
      </c>
      <c r="AG93" s="1">
        <v>92022000</v>
      </c>
      <c r="AH93" s="1">
        <v>5570000</v>
      </c>
      <c r="AI93" s="1">
        <v>-42165000</v>
      </c>
      <c r="AJ93" s="1">
        <v>16795000</v>
      </c>
      <c r="AK93" s="1">
        <v>77998000</v>
      </c>
      <c r="AL93" s="1">
        <v>49869000</v>
      </c>
      <c r="AM93" s="1">
        <v>-1141151000</v>
      </c>
      <c r="AN93" s="46"/>
      <c r="AO93" s="46"/>
      <c r="AP93" s="46"/>
      <c r="AQ93" s="46"/>
      <c r="AR93" s="46"/>
      <c r="AS93" s="46"/>
      <c r="AT93" s="40" t="s">
        <v>139</v>
      </c>
      <c r="AU93" s="59">
        <f>AU89*(1-AU92)</f>
        <v>6.3068992326881762E-2</v>
      </c>
    </row>
    <row r="94" spans="1:47" ht="19" customHeight="1" x14ac:dyDescent="0.25">
      <c r="A94" s="6" t="s">
        <v>79</v>
      </c>
      <c r="B94" s="10" t="s">
        <v>91</v>
      </c>
      <c r="C94" s="10" t="s">
        <v>91</v>
      </c>
      <c r="D94" s="10" t="s">
        <v>91</v>
      </c>
      <c r="E94" s="10" t="s">
        <v>91</v>
      </c>
      <c r="F94" s="10">
        <v>-17600000</v>
      </c>
      <c r="G94" s="10">
        <v>-25500000</v>
      </c>
      <c r="H94" s="10">
        <v>-32800000</v>
      </c>
      <c r="I94" s="10">
        <v>-32700000</v>
      </c>
      <c r="J94" s="10">
        <v>-79900000</v>
      </c>
      <c r="K94" s="10">
        <v>-63200000</v>
      </c>
      <c r="L94" s="10">
        <v>-167000000</v>
      </c>
      <c r="M94" s="10">
        <v>-108000000</v>
      </c>
      <c r="N94" s="10">
        <v>-201100000</v>
      </c>
      <c r="O94" s="10">
        <v>-40200000</v>
      </c>
      <c r="P94" s="10">
        <v>-14515000</v>
      </c>
      <c r="Q94" s="10">
        <v>-201611000</v>
      </c>
      <c r="R94" s="10">
        <v>-328493000</v>
      </c>
      <c r="S94" s="10">
        <v>-462242000</v>
      </c>
      <c r="T94" s="10">
        <v>-819550000</v>
      </c>
      <c r="U94" s="10">
        <v>-767696000</v>
      </c>
      <c r="V94" s="10">
        <v>-567277000</v>
      </c>
      <c r="W94" s="10">
        <v>-348782000</v>
      </c>
      <c r="X94" s="10">
        <v>-377523000</v>
      </c>
      <c r="Y94" s="10">
        <v>-150202000</v>
      </c>
      <c r="Z94" s="10">
        <v>-333709000</v>
      </c>
      <c r="AA94" s="10">
        <v>-283343000</v>
      </c>
      <c r="AB94" s="10">
        <v>-474311000</v>
      </c>
      <c r="AC94" s="10">
        <v>-339488000</v>
      </c>
      <c r="AD94" s="10">
        <v>187387000</v>
      </c>
      <c r="AE94" s="10">
        <v>-622205000</v>
      </c>
      <c r="AF94" s="10">
        <v>125773000</v>
      </c>
      <c r="AG94" s="10">
        <v>-1545111000</v>
      </c>
      <c r="AH94" s="10">
        <v>-744457000</v>
      </c>
      <c r="AI94" s="10">
        <v>-797239000</v>
      </c>
      <c r="AJ94" s="10">
        <v>-535159000</v>
      </c>
      <c r="AK94" s="10">
        <v>-511748000</v>
      </c>
      <c r="AL94" s="10">
        <v>-2937802000</v>
      </c>
      <c r="AM94" s="10">
        <v>-1670204000</v>
      </c>
      <c r="AN94" s="46"/>
      <c r="AO94" s="46"/>
      <c r="AP94" s="46"/>
      <c r="AQ94" s="46"/>
      <c r="AR94" s="46"/>
      <c r="AS94" s="46"/>
      <c r="AT94" s="77" t="s">
        <v>140</v>
      </c>
      <c r="AU94" s="77"/>
    </row>
    <row r="95" spans="1:47" ht="20" x14ac:dyDescent="0.25">
      <c r="A95" s="5" t="s">
        <v>80</v>
      </c>
      <c r="B95" s="1" t="s">
        <v>91</v>
      </c>
      <c r="C95" s="1" t="s">
        <v>91</v>
      </c>
      <c r="D95" s="1" t="s">
        <v>91</v>
      </c>
      <c r="E95" s="1" t="s">
        <v>91</v>
      </c>
      <c r="F95" s="1">
        <v>-20900000</v>
      </c>
      <c r="G95" s="1">
        <v>-14700000</v>
      </c>
      <c r="H95" s="1">
        <v>-22100000</v>
      </c>
      <c r="I95" s="1">
        <v>-26500000</v>
      </c>
      <c r="J95" s="1">
        <v>-107200000</v>
      </c>
      <c r="K95" s="1">
        <v>-27100000</v>
      </c>
      <c r="L95" s="1">
        <v>-21600000</v>
      </c>
      <c r="M95" s="1">
        <v>-32600000</v>
      </c>
      <c r="N95" s="1">
        <v>-21600000</v>
      </c>
      <c r="O95" s="1" t="s">
        <v>91</v>
      </c>
      <c r="P95" s="1">
        <v>-95288000</v>
      </c>
      <c r="Q95" s="1">
        <v>-128310000</v>
      </c>
      <c r="R95" s="1">
        <v>-344786000</v>
      </c>
      <c r="S95" s="1">
        <v>-167833000</v>
      </c>
      <c r="T95" s="1">
        <v>-242013000</v>
      </c>
      <c r="U95" s="1">
        <v>-110000000</v>
      </c>
      <c r="V95" s="1">
        <v>-13230000</v>
      </c>
      <c r="W95" s="1">
        <v>-40970000</v>
      </c>
      <c r="X95" s="1">
        <v>-184044000</v>
      </c>
      <c r="Y95" s="1">
        <v>-93050000</v>
      </c>
      <c r="Z95" s="1">
        <v>-255293000</v>
      </c>
      <c r="AA95" s="1">
        <v>-30021000</v>
      </c>
      <c r="AB95" s="1">
        <v>-90557000</v>
      </c>
      <c r="AC95" s="1">
        <v>-313790000</v>
      </c>
      <c r="AD95" s="1">
        <v>-321978000</v>
      </c>
      <c r="AE95" s="1">
        <v>-83722000</v>
      </c>
      <c r="AF95" s="1">
        <v>-88020000</v>
      </c>
      <c r="AG95" s="1">
        <v>-278363000</v>
      </c>
      <c r="AH95" s="1">
        <v>-259972000</v>
      </c>
      <c r="AI95" s="1">
        <v>-289199000</v>
      </c>
      <c r="AJ95" s="1">
        <v>-1103674000</v>
      </c>
      <c r="AK95" s="1">
        <v>-275996000</v>
      </c>
      <c r="AL95" s="1">
        <v>-486730000</v>
      </c>
      <c r="AM95" s="1">
        <v>-1255005000</v>
      </c>
      <c r="AN95" s="46"/>
      <c r="AO95" s="46"/>
      <c r="AP95" s="46"/>
      <c r="AQ95" s="46"/>
      <c r="AR95" s="46"/>
      <c r="AS95" s="46"/>
      <c r="AT95" s="25" t="s">
        <v>141</v>
      </c>
      <c r="AU95" s="60">
        <f>'[1]US Treasury Bonds'!$C$8</f>
        <v>4.845E-2</v>
      </c>
    </row>
    <row r="96" spans="1:47" ht="20" x14ac:dyDescent="0.25">
      <c r="A96" s="5" t="s">
        <v>81</v>
      </c>
      <c r="B96" s="1" t="s">
        <v>91</v>
      </c>
      <c r="C96" s="1" t="s">
        <v>91</v>
      </c>
      <c r="D96" s="1" t="s">
        <v>91</v>
      </c>
      <c r="E96" s="1" t="s">
        <v>91</v>
      </c>
      <c r="F96" s="1">
        <v>-200000</v>
      </c>
      <c r="G96" s="1">
        <v>-4700000</v>
      </c>
      <c r="H96" s="1">
        <v>100000</v>
      </c>
      <c r="I96" s="1">
        <v>300000</v>
      </c>
      <c r="J96" s="1" t="s">
        <v>91</v>
      </c>
      <c r="K96" s="1" t="s">
        <v>91</v>
      </c>
      <c r="L96" s="1" t="s">
        <v>91</v>
      </c>
      <c r="M96" s="1" t="s">
        <v>91</v>
      </c>
      <c r="N96" s="1" t="s">
        <v>91</v>
      </c>
      <c r="O96" s="1" t="s">
        <v>91</v>
      </c>
      <c r="P96" s="1" t="s">
        <v>91</v>
      </c>
      <c r="Q96" s="1" t="s">
        <v>91</v>
      </c>
      <c r="R96" s="1">
        <v>407532000</v>
      </c>
      <c r="S96" s="1" t="s">
        <v>91</v>
      </c>
      <c r="T96" s="1" t="s">
        <v>91</v>
      </c>
      <c r="U96" s="1" t="s">
        <v>91</v>
      </c>
      <c r="V96" s="1" t="s">
        <v>91</v>
      </c>
      <c r="W96" s="1" t="s">
        <v>91</v>
      </c>
      <c r="X96" s="1" t="s">
        <v>91</v>
      </c>
      <c r="Y96" s="1" t="s">
        <v>91</v>
      </c>
      <c r="Z96" s="1" t="s">
        <v>91</v>
      </c>
      <c r="AA96" s="1" t="s">
        <v>91</v>
      </c>
      <c r="AB96" s="1" t="s">
        <v>91</v>
      </c>
      <c r="AC96" s="1" t="s">
        <v>91</v>
      </c>
      <c r="AD96" s="1">
        <v>24518000</v>
      </c>
      <c r="AE96" s="1">
        <v>5691000</v>
      </c>
      <c r="AF96" s="1">
        <v>4752000</v>
      </c>
      <c r="AG96" s="1">
        <v>4623000</v>
      </c>
      <c r="AH96" s="1">
        <v>552000</v>
      </c>
      <c r="AI96" s="1" t="s">
        <v>91</v>
      </c>
      <c r="AJ96" s="1" t="s">
        <v>91</v>
      </c>
      <c r="AK96" s="1" t="s">
        <v>91</v>
      </c>
      <c r="AL96" s="1" t="s">
        <v>91</v>
      </c>
      <c r="AM96" s="1" t="s">
        <v>91</v>
      </c>
      <c r="AN96" s="46"/>
      <c r="AO96" s="46"/>
      <c r="AP96" s="46"/>
      <c r="AQ96" s="46"/>
      <c r="AR96" s="46"/>
      <c r="AS96" s="46"/>
      <c r="AT96" s="41" t="s">
        <v>142</v>
      </c>
      <c r="AU96" s="61" cm="1">
        <f t="array" ref="AU96">_FV(A1,"Beta")</f>
        <v>0.75180000000000002</v>
      </c>
    </row>
    <row r="97" spans="1:47" ht="20" x14ac:dyDescent="0.25">
      <c r="A97" s="5" t="s">
        <v>82</v>
      </c>
      <c r="B97" s="1" t="s">
        <v>91</v>
      </c>
      <c r="C97" s="1" t="s">
        <v>91</v>
      </c>
      <c r="D97" s="1" t="s">
        <v>91</v>
      </c>
      <c r="E97" s="1" t="s">
        <v>91</v>
      </c>
      <c r="F97" s="1" t="s">
        <v>91</v>
      </c>
      <c r="G97" s="1" t="s">
        <v>91</v>
      </c>
      <c r="H97" s="1" t="s">
        <v>91</v>
      </c>
      <c r="I97" s="1" t="s">
        <v>91</v>
      </c>
      <c r="J97" s="1" t="s">
        <v>91</v>
      </c>
      <c r="K97" s="1" t="s">
        <v>91</v>
      </c>
      <c r="L97" s="1" t="s">
        <v>91</v>
      </c>
      <c r="M97" s="1" t="s">
        <v>91</v>
      </c>
      <c r="N97" s="1" t="s">
        <v>91</v>
      </c>
      <c r="O97" s="1" t="s">
        <v>91</v>
      </c>
      <c r="P97" s="1" t="s">
        <v>91</v>
      </c>
      <c r="Q97" s="1" t="s">
        <v>91</v>
      </c>
      <c r="R97" s="1" t="s">
        <v>91</v>
      </c>
      <c r="S97" s="1" t="s">
        <v>91</v>
      </c>
      <c r="T97" s="1" t="s">
        <v>91</v>
      </c>
      <c r="U97" s="1">
        <v>-3385000</v>
      </c>
      <c r="V97" s="1">
        <v>-15926000</v>
      </c>
      <c r="W97" s="1">
        <v>-45880000</v>
      </c>
      <c r="X97" s="1">
        <v>-24210000</v>
      </c>
      <c r="Y97" s="1">
        <v>-60601000</v>
      </c>
      <c r="Z97" s="1" t="s">
        <v>91</v>
      </c>
      <c r="AA97" s="1">
        <v>-45218000</v>
      </c>
      <c r="AB97" s="1">
        <v>-42913000</v>
      </c>
      <c r="AC97" s="1">
        <v>-16873000</v>
      </c>
      <c r="AD97" s="1">
        <v>-57388000</v>
      </c>
      <c r="AE97" s="1">
        <v>-26053000</v>
      </c>
      <c r="AF97" s="1">
        <v>-31491000</v>
      </c>
      <c r="AG97" s="1">
        <v>-51142000</v>
      </c>
      <c r="AH97" s="1">
        <v>-110838000</v>
      </c>
      <c r="AI97" s="1">
        <v>-54007000</v>
      </c>
      <c r="AJ97" s="1">
        <v>-116307000</v>
      </c>
      <c r="AK97" s="1">
        <v>-26832000</v>
      </c>
      <c r="AL97" s="1">
        <v>-206518000</v>
      </c>
      <c r="AM97" s="1">
        <v>-290796000</v>
      </c>
      <c r="AN97" s="46"/>
      <c r="AO97" s="46"/>
      <c r="AP97" s="46"/>
      <c r="AQ97" s="46"/>
      <c r="AR97" s="46"/>
      <c r="AS97" s="46"/>
      <c r="AT97" s="25" t="s">
        <v>143</v>
      </c>
      <c r="AU97" s="62">
        <v>8.4000000000000005E-2</v>
      </c>
    </row>
    <row r="98" spans="1:47" ht="19" customHeight="1" x14ac:dyDescent="0.25">
      <c r="A98" s="5" t="s">
        <v>83</v>
      </c>
      <c r="B98" s="1" t="s">
        <v>91</v>
      </c>
      <c r="C98" s="1" t="s">
        <v>91</v>
      </c>
      <c r="D98" s="1" t="s">
        <v>91</v>
      </c>
      <c r="E98" s="1" t="s">
        <v>91</v>
      </c>
      <c r="F98" s="1">
        <v>-100000</v>
      </c>
      <c r="G98" s="1" t="s">
        <v>91</v>
      </c>
      <c r="H98" s="1">
        <v>-100000</v>
      </c>
      <c r="I98" s="1">
        <v>-100000</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t="s">
        <v>91</v>
      </c>
      <c r="Y98" s="1" t="s">
        <v>91</v>
      </c>
      <c r="Z98" s="1" t="s">
        <v>91</v>
      </c>
      <c r="AA98" s="1" t="s">
        <v>91</v>
      </c>
      <c r="AB98" s="1" t="s">
        <v>91</v>
      </c>
      <c r="AC98" s="1" t="s">
        <v>91</v>
      </c>
      <c r="AD98" s="1" t="s">
        <v>91</v>
      </c>
      <c r="AE98" s="1" t="s">
        <v>91</v>
      </c>
      <c r="AF98" s="1" t="s">
        <v>91</v>
      </c>
      <c r="AG98" s="1" t="s">
        <v>91</v>
      </c>
      <c r="AH98" s="1" t="s">
        <v>91</v>
      </c>
      <c r="AI98" s="1" t="s">
        <v>91</v>
      </c>
      <c r="AJ98" s="1" t="s">
        <v>91</v>
      </c>
      <c r="AK98" s="1">
        <v>-18400000</v>
      </c>
      <c r="AL98" s="1">
        <v>-36000000</v>
      </c>
      <c r="AM98" s="1">
        <v>-36000000</v>
      </c>
      <c r="AN98" s="46"/>
      <c r="AO98" s="46"/>
      <c r="AP98" s="46"/>
      <c r="AQ98" s="46"/>
      <c r="AR98" s="46"/>
      <c r="AS98" s="46"/>
      <c r="AT98" s="40" t="s">
        <v>144</v>
      </c>
      <c r="AU98" s="59">
        <f>(AU95)+((AU96)*(AU97-AU95))</f>
        <v>7.5176490000000012E-2</v>
      </c>
    </row>
    <row r="99" spans="1:47" ht="19" customHeight="1" x14ac:dyDescent="0.25">
      <c r="A99" s="5" t="s">
        <v>84</v>
      </c>
      <c r="B99" s="1" t="s">
        <v>91</v>
      </c>
      <c r="C99" s="1" t="s">
        <v>91</v>
      </c>
      <c r="D99" s="1" t="s">
        <v>91</v>
      </c>
      <c r="E99" s="1" t="s">
        <v>91</v>
      </c>
      <c r="F99" s="1">
        <v>25500000</v>
      </c>
      <c r="G99" s="1">
        <v>57400000</v>
      </c>
      <c r="H99" s="1">
        <v>2000000</v>
      </c>
      <c r="I99" s="1">
        <v>32300000</v>
      </c>
      <c r="J99" s="1">
        <v>83900000</v>
      </c>
      <c r="K99" s="1" t="s">
        <v>91</v>
      </c>
      <c r="L99" s="1">
        <v>27700000</v>
      </c>
      <c r="M99" s="1">
        <v>39000000</v>
      </c>
      <c r="N99" s="1">
        <v>144400000</v>
      </c>
      <c r="O99" s="1">
        <v>500000</v>
      </c>
      <c r="P99" s="1">
        <v>109531000</v>
      </c>
      <c r="Q99" s="1">
        <v>361973000</v>
      </c>
      <c r="R99" s="1">
        <v>147742000</v>
      </c>
      <c r="S99" s="1">
        <v>270163000</v>
      </c>
      <c r="T99" s="1">
        <v>358388000</v>
      </c>
      <c r="U99" s="1">
        <v>196816000</v>
      </c>
      <c r="V99" s="1" t="s">
        <v>91</v>
      </c>
      <c r="W99" s="1">
        <v>145397000</v>
      </c>
      <c r="X99" s="1" t="s">
        <v>91</v>
      </c>
      <c r="Y99" s="1">
        <v>100000000</v>
      </c>
      <c r="Z99" s="1">
        <v>506905000</v>
      </c>
      <c r="AA99" s="1">
        <v>29629000</v>
      </c>
      <c r="AB99" s="1">
        <v>328059000</v>
      </c>
      <c r="AC99" s="1">
        <v>472625000</v>
      </c>
      <c r="AD99" s="1">
        <v>530215000</v>
      </c>
      <c r="AE99" s="1">
        <v>36960000</v>
      </c>
      <c r="AF99" s="1">
        <v>40548000</v>
      </c>
      <c r="AG99" s="1">
        <v>476901000</v>
      </c>
      <c r="AH99" s="1">
        <v>626573000</v>
      </c>
      <c r="AI99" s="1">
        <v>164221000</v>
      </c>
      <c r="AJ99" s="1">
        <v>1579298000</v>
      </c>
      <c r="AK99" s="1">
        <v>755784000</v>
      </c>
      <c r="AL99" s="1">
        <v>1099015000</v>
      </c>
      <c r="AM99" s="1">
        <v>986490000</v>
      </c>
      <c r="AN99" s="46"/>
      <c r="AO99" s="46"/>
      <c r="AP99" s="46"/>
      <c r="AQ99" s="46"/>
      <c r="AR99" s="46"/>
      <c r="AS99" s="46"/>
      <c r="AT99" s="77" t="s">
        <v>145</v>
      </c>
      <c r="AU99" s="77"/>
    </row>
    <row r="100" spans="1:47" ht="20" x14ac:dyDescent="0.25">
      <c r="A100" s="6" t="s">
        <v>85</v>
      </c>
      <c r="B100" s="10" t="s">
        <v>91</v>
      </c>
      <c r="C100" s="10" t="s">
        <v>91</v>
      </c>
      <c r="D100" s="10" t="s">
        <v>91</v>
      </c>
      <c r="E100" s="10" t="s">
        <v>91</v>
      </c>
      <c r="F100" s="10">
        <v>4300000</v>
      </c>
      <c r="G100" s="10">
        <v>38000000</v>
      </c>
      <c r="H100" s="10">
        <v>-20100000</v>
      </c>
      <c r="I100" s="10">
        <v>6000000</v>
      </c>
      <c r="J100" s="10">
        <v>-23300000</v>
      </c>
      <c r="K100" s="10" t="s">
        <v>91</v>
      </c>
      <c r="L100" s="10">
        <v>6100000</v>
      </c>
      <c r="M100" s="10">
        <v>6400000</v>
      </c>
      <c r="N100" s="10">
        <v>122800000</v>
      </c>
      <c r="O100" s="10">
        <v>500000</v>
      </c>
      <c r="P100" s="10">
        <v>14243000</v>
      </c>
      <c r="Q100" s="10">
        <v>233663000</v>
      </c>
      <c r="R100" s="10">
        <v>210488000</v>
      </c>
      <c r="S100" s="10">
        <v>102330000</v>
      </c>
      <c r="T100" s="10">
        <v>116375000</v>
      </c>
      <c r="U100" s="10">
        <v>83431000</v>
      </c>
      <c r="V100" s="10">
        <v>-29156000</v>
      </c>
      <c r="W100" s="10">
        <v>58547000</v>
      </c>
      <c r="X100" s="10">
        <v>-208254000</v>
      </c>
      <c r="Y100" s="10">
        <v>-53651000</v>
      </c>
      <c r="Z100" s="10">
        <v>251612000</v>
      </c>
      <c r="AA100" s="10">
        <v>-45610000</v>
      </c>
      <c r="AB100" s="10">
        <v>194589000</v>
      </c>
      <c r="AC100" s="10">
        <v>141962000</v>
      </c>
      <c r="AD100" s="10">
        <v>175367000</v>
      </c>
      <c r="AE100" s="10">
        <v>-67124000</v>
      </c>
      <c r="AF100" s="10">
        <v>-74211000</v>
      </c>
      <c r="AG100" s="10">
        <v>152019000</v>
      </c>
      <c r="AH100" s="10">
        <v>256315000</v>
      </c>
      <c r="AI100" s="10">
        <v>-178985000</v>
      </c>
      <c r="AJ100" s="10">
        <v>359317000</v>
      </c>
      <c r="AK100" s="10">
        <v>434556000</v>
      </c>
      <c r="AL100" s="10">
        <v>369767000</v>
      </c>
      <c r="AM100" s="10">
        <v>-595311000</v>
      </c>
      <c r="AN100" s="46"/>
      <c r="AO100" s="46"/>
      <c r="AP100" s="46"/>
      <c r="AQ100" s="46"/>
      <c r="AR100" s="46"/>
      <c r="AS100" s="46"/>
      <c r="AT100" s="25" t="s">
        <v>146</v>
      </c>
      <c r="AU100" s="58">
        <f>AU87+AU88</f>
        <v>4103629000</v>
      </c>
    </row>
    <row r="101" spans="1:47"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v>-24387000</v>
      </c>
      <c r="Z101" s="1">
        <v>9749000</v>
      </c>
      <c r="AA101" s="1">
        <v>427000</v>
      </c>
      <c r="AB101" s="1">
        <v>-1823000</v>
      </c>
      <c r="AC101" s="1">
        <v>3142000</v>
      </c>
      <c r="AD101" s="1">
        <v>6485000</v>
      </c>
      <c r="AE101" s="1">
        <v>-45820000</v>
      </c>
      <c r="AF101" s="1">
        <v>-32873000</v>
      </c>
      <c r="AG101" s="1">
        <v>-32793000</v>
      </c>
      <c r="AH101" s="1">
        <v>45295000</v>
      </c>
      <c r="AI101" s="1">
        <v>-21047000</v>
      </c>
      <c r="AJ101" s="1">
        <v>5643000</v>
      </c>
      <c r="AK101" s="1">
        <v>55901000</v>
      </c>
      <c r="AL101" s="1">
        <v>-41734000</v>
      </c>
      <c r="AM101" s="1">
        <v>-103361000</v>
      </c>
      <c r="AN101" s="46"/>
      <c r="AO101" s="46"/>
      <c r="AP101" s="46"/>
      <c r="AQ101" s="46"/>
      <c r="AR101" s="46"/>
      <c r="AS101" s="46"/>
      <c r="AT101" s="40" t="s">
        <v>147</v>
      </c>
      <c r="AU101" s="59">
        <f>AU100/AU104</f>
        <v>0.17763321217197056</v>
      </c>
    </row>
    <row r="102" spans="1:47" ht="20" x14ac:dyDescent="0.25">
      <c r="A102" s="6" t="s">
        <v>87</v>
      </c>
      <c r="B102" s="10" t="s">
        <v>91</v>
      </c>
      <c r="C102" s="10" t="s">
        <v>91</v>
      </c>
      <c r="D102" s="10" t="s">
        <v>91</v>
      </c>
      <c r="E102" s="10" t="s">
        <v>91</v>
      </c>
      <c r="F102" s="10">
        <v>4300000</v>
      </c>
      <c r="G102" s="10">
        <v>38000000</v>
      </c>
      <c r="H102" s="10">
        <v>-20100000</v>
      </c>
      <c r="I102" s="10">
        <v>6000000</v>
      </c>
      <c r="J102" s="10">
        <v>-23300000</v>
      </c>
      <c r="K102" s="10" t="s">
        <v>91</v>
      </c>
      <c r="L102" s="10">
        <v>8100000</v>
      </c>
      <c r="M102" s="10">
        <v>-7300000</v>
      </c>
      <c r="N102" s="10">
        <v>-9700000</v>
      </c>
      <c r="O102" s="10">
        <v>200000</v>
      </c>
      <c r="P102" s="10">
        <v>286000</v>
      </c>
      <c r="Q102" s="10">
        <v>121265000</v>
      </c>
      <c r="R102" s="10">
        <v>46461000</v>
      </c>
      <c r="S102" s="10">
        <v>147455000</v>
      </c>
      <c r="T102" s="10">
        <v>-71725000</v>
      </c>
      <c r="U102" s="10">
        <v>6428000</v>
      </c>
      <c r="V102" s="10">
        <v>-45182000</v>
      </c>
      <c r="W102" s="10">
        <v>221358000</v>
      </c>
      <c r="X102" s="10">
        <v>-77454000</v>
      </c>
      <c r="Y102" s="10">
        <v>161917000</v>
      </c>
      <c r="Z102" s="10">
        <v>210115000</v>
      </c>
      <c r="AA102" s="10">
        <v>-105235000</v>
      </c>
      <c r="AB102" s="10">
        <v>29773000</v>
      </c>
      <c r="AC102" s="10">
        <v>198149000</v>
      </c>
      <c r="AD102" s="10">
        <v>1114760000</v>
      </c>
      <c r="AE102" s="10">
        <v>-18357000</v>
      </c>
      <c r="AF102" s="10">
        <v>669840000</v>
      </c>
      <c r="AG102" s="10">
        <v>-891262000</v>
      </c>
      <c r="AH102" s="10">
        <v>415682000</v>
      </c>
      <c r="AI102" s="10">
        <v>-104414000</v>
      </c>
      <c r="AJ102" s="10">
        <v>1103921000</v>
      </c>
      <c r="AK102" s="10">
        <v>1716296000</v>
      </c>
      <c r="AL102" s="10">
        <v>-335702000</v>
      </c>
      <c r="AM102" s="10">
        <v>340566000</v>
      </c>
      <c r="AN102" s="46"/>
      <c r="AO102" s="46"/>
      <c r="AP102" s="46"/>
      <c r="AQ102" s="46"/>
      <c r="AR102" s="46"/>
      <c r="AS102" s="46"/>
      <c r="AT102" s="41" t="s">
        <v>148</v>
      </c>
      <c r="AU102" s="63" cm="1">
        <f t="array" ref="AU102">_FV(A1,"Market cap",TRUE)</f>
        <v>18998070000</v>
      </c>
    </row>
    <row r="103" spans="1:47" ht="20" x14ac:dyDescent="0.25">
      <c r="A103" s="5" t="s">
        <v>88</v>
      </c>
      <c r="B103" s="1" t="s">
        <v>91</v>
      </c>
      <c r="C103" s="1" t="s">
        <v>91</v>
      </c>
      <c r="D103" s="1" t="s">
        <v>91</v>
      </c>
      <c r="E103" s="1" t="s">
        <v>91</v>
      </c>
      <c r="F103" s="1">
        <v>8600000</v>
      </c>
      <c r="G103" s="1">
        <v>12100000</v>
      </c>
      <c r="H103" s="1">
        <v>51500000</v>
      </c>
      <c r="I103" s="1">
        <v>20600000</v>
      </c>
      <c r="J103" s="1">
        <v>23600000</v>
      </c>
      <c r="K103" s="1">
        <v>12400000</v>
      </c>
      <c r="L103" s="1">
        <v>10200000</v>
      </c>
      <c r="M103" s="1">
        <v>18300000</v>
      </c>
      <c r="N103" s="1">
        <v>11100000</v>
      </c>
      <c r="O103" s="1">
        <v>1300000</v>
      </c>
      <c r="P103" s="1">
        <v>1527000</v>
      </c>
      <c r="Q103" s="1">
        <v>129055000</v>
      </c>
      <c r="R103" s="1">
        <v>250320000</v>
      </c>
      <c r="S103" s="1">
        <v>296781000</v>
      </c>
      <c r="T103" s="1">
        <v>444236000</v>
      </c>
      <c r="U103" s="1">
        <v>372511000</v>
      </c>
      <c r="V103" s="1">
        <v>378939000</v>
      </c>
      <c r="W103" s="1">
        <v>333757000</v>
      </c>
      <c r="X103" s="1">
        <v>555115000</v>
      </c>
      <c r="Y103" s="1">
        <v>477661000</v>
      </c>
      <c r="Z103" s="1">
        <v>640379000</v>
      </c>
      <c r="AA103" s="1">
        <v>850494000</v>
      </c>
      <c r="AB103" s="1">
        <v>745259000</v>
      </c>
      <c r="AC103" s="1">
        <v>775032000</v>
      </c>
      <c r="AD103" s="1">
        <v>863766000</v>
      </c>
      <c r="AE103" s="1">
        <v>1978526000</v>
      </c>
      <c r="AF103" s="1">
        <v>1960169000</v>
      </c>
      <c r="AG103" s="1">
        <v>2630009000</v>
      </c>
      <c r="AH103" s="1">
        <v>2085164000</v>
      </c>
      <c r="AI103" s="1">
        <v>2500846000</v>
      </c>
      <c r="AJ103" s="1">
        <v>2396432000</v>
      </c>
      <c r="AK103" s="1">
        <v>3500353000</v>
      </c>
      <c r="AL103" s="1">
        <v>5216649000</v>
      </c>
      <c r="AM103" s="1">
        <v>4880947000</v>
      </c>
      <c r="AN103" s="46"/>
      <c r="AO103" s="46"/>
      <c r="AP103" s="46"/>
      <c r="AQ103" s="46"/>
      <c r="AR103" s="46"/>
      <c r="AS103" s="46"/>
      <c r="AT103" s="40" t="s">
        <v>149</v>
      </c>
      <c r="AU103" s="59">
        <f>AU102/AU104</f>
        <v>0.82236678782802941</v>
      </c>
    </row>
    <row r="104" spans="1:47" ht="20" customHeight="1"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v>18300000</v>
      </c>
      <c r="M104" s="11">
        <v>11000000</v>
      </c>
      <c r="N104" s="11">
        <v>1400000</v>
      </c>
      <c r="O104" s="11">
        <v>1500000</v>
      </c>
      <c r="P104" s="11">
        <v>1813000</v>
      </c>
      <c r="Q104" s="11">
        <v>250320000</v>
      </c>
      <c r="R104" s="11">
        <v>296781000</v>
      </c>
      <c r="S104" s="11">
        <v>444236000</v>
      </c>
      <c r="T104" s="11">
        <v>372511000</v>
      </c>
      <c r="U104" s="11">
        <v>378939000</v>
      </c>
      <c r="V104" s="11">
        <v>333757000</v>
      </c>
      <c r="W104" s="11">
        <v>555115000</v>
      </c>
      <c r="X104" s="11">
        <v>477661000</v>
      </c>
      <c r="Y104" s="11">
        <v>639578000</v>
      </c>
      <c r="Z104" s="11">
        <v>850494000</v>
      </c>
      <c r="AA104" s="11">
        <v>745259000</v>
      </c>
      <c r="AB104" s="11">
        <v>775032000</v>
      </c>
      <c r="AC104" s="11">
        <v>973181000</v>
      </c>
      <c r="AD104" s="11">
        <v>1978526000</v>
      </c>
      <c r="AE104" s="11">
        <v>1960169000</v>
      </c>
      <c r="AF104" s="11">
        <v>2630009000</v>
      </c>
      <c r="AG104" s="11">
        <v>1738747000</v>
      </c>
      <c r="AH104" s="11">
        <v>2500846000</v>
      </c>
      <c r="AI104" s="11">
        <v>2396432000</v>
      </c>
      <c r="AJ104" s="11">
        <v>3500353000</v>
      </c>
      <c r="AK104" s="11">
        <v>5216649000</v>
      </c>
      <c r="AL104" s="11">
        <v>4880947000</v>
      </c>
      <c r="AM104" s="11">
        <v>5221513000</v>
      </c>
      <c r="AN104" s="79" t="s">
        <v>118</v>
      </c>
      <c r="AO104" s="79"/>
      <c r="AP104" s="79"/>
      <c r="AQ104" s="79"/>
      <c r="AR104" s="79"/>
      <c r="AS104" s="46"/>
      <c r="AT104" s="40" t="s">
        <v>150</v>
      </c>
      <c r="AU104" s="64">
        <f>AU100+AU102</f>
        <v>23101699000</v>
      </c>
    </row>
    <row r="105" spans="1:47" ht="21" customHeight="1" thickTop="1" x14ac:dyDescent="0.25">
      <c r="A105" s="14" t="s">
        <v>109</v>
      </c>
      <c r="B105" s="1" t="e">
        <f t="shared" ref="B105:AL105" si="11">(B22*(1-0.2))+B77+B88+B81</f>
        <v>#VALUE!</v>
      </c>
      <c r="C105" s="1" t="e">
        <f t="shared" si="11"/>
        <v>#VALUE!</v>
      </c>
      <c r="D105" s="1" t="e">
        <f t="shared" si="11"/>
        <v>#VALUE!</v>
      </c>
      <c r="E105" s="1" t="e">
        <f t="shared" si="11"/>
        <v>#VALUE!</v>
      </c>
      <c r="F105" s="1" t="e">
        <f t="shared" si="11"/>
        <v>#VALUE!</v>
      </c>
      <c r="G105" s="1" t="e">
        <f t="shared" si="11"/>
        <v>#VALUE!</v>
      </c>
      <c r="H105" s="1" t="e">
        <f t="shared" si="11"/>
        <v>#VALUE!</v>
      </c>
      <c r="I105" s="1" t="e">
        <f t="shared" si="11"/>
        <v>#VALUE!</v>
      </c>
      <c r="J105" s="1" t="e">
        <f t="shared" si="11"/>
        <v>#VALUE!</v>
      </c>
      <c r="K105" s="1" t="e">
        <f t="shared" si="11"/>
        <v>#VALUE!</v>
      </c>
      <c r="L105" s="1" t="e">
        <f t="shared" si="11"/>
        <v>#VALUE!</v>
      </c>
      <c r="M105" s="1" t="e">
        <f t="shared" si="11"/>
        <v>#VALUE!</v>
      </c>
      <c r="N105" s="1" t="e">
        <f t="shared" si="11"/>
        <v>#VALUE!</v>
      </c>
      <c r="O105" s="1" t="e">
        <f t="shared" si="11"/>
        <v>#VALUE!</v>
      </c>
      <c r="P105" s="1" t="e">
        <f t="shared" si="11"/>
        <v>#VALUE!</v>
      </c>
      <c r="Q105" s="1" t="e">
        <f t="shared" si="11"/>
        <v>#VALUE!</v>
      </c>
      <c r="R105" s="1" t="e">
        <f t="shared" si="11"/>
        <v>#VALUE!</v>
      </c>
      <c r="S105" s="1" t="e">
        <f t="shared" si="11"/>
        <v>#VALUE!</v>
      </c>
      <c r="T105" s="1" t="e">
        <f t="shared" si="11"/>
        <v>#VALUE!</v>
      </c>
      <c r="U105" s="1" t="e">
        <f t="shared" si="11"/>
        <v>#VALUE!</v>
      </c>
      <c r="V105" s="1" t="e">
        <f t="shared" si="11"/>
        <v>#VALUE!</v>
      </c>
      <c r="W105" s="1" t="e">
        <f t="shared" si="11"/>
        <v>#VALUE!</v>
      </c>
      <c r="X105" s="1" t="e">
        <f t="shared" si="11"/>
        <v>#VALUE!</v>
      </c>
      <c r="Y105" s="1" t="e">
        <f t="shared" si="11"/>
        <v>#VALUE!</v>
      </c>
      <c r="Z105" s="1" t="e">
        <f t="shared" si="11"/>
        <v>#VALUE!</v>
      </c>
      <c r="AA105" s="1" t="e">
        <f t="shared" si="11"/>
        <v>#VALUE!</v>
      </c>
      <c r="AB105" s="1" t="e">
        <f t="shared" si="11"/>
        <v>#VALUE!</v>
      </c>
      <c r="AC105" s="1" t="e">
        <f t="shared" si="11"/>
        <v>#VALUE!</v>
      </c>
      <c r="AD105" s="1" t="e">
        <f t="shared" si="11"/>
        <v>#VALUE!</v>
      </c>
      <c r="AE105" s="1" t="e">
        <f t="shared" si="11"/>
        <v>#VALUE!</v>
      </c>
      <c r="AF105" s="1" t="e">
        <f t="shared" si="11"/>
        <v>#VALUE!</v>
      </c>
      <c r="AG105" s="1" t="e">
        <f t="shared" si="11"/>
        <v>#VALUE!</v>
      </c>
      <c r="AH105" s="1" t="e">
        <f t="shared" si="11"/>
        <v>#VALUE!</v>
      </c>
      <c r="AI105" s="1" t="e">
        <f t="shared" si="11"/>
        <v>#VALUE!</v>
      </c>
      <c r="AJ105" s="1">
        <f t="shared" si="11"/>
        <v>2575988000</v>
      </c>
      <c r="AK105" s="1">
        <f t="shared" si="11"/>
        <v>2250858000</v>
      </c>
      <c r="AL105" s="1">
        <f t="shared" si="11"/>
        <v>3728286000</v>
      </c>
      <c r="AM105" s="1">
        <f>(AM22*(1-0.2))+AM77+AM88+AM81</f>
        <v>2827296200</v>
      </c>
      <c r="AN105" s="55">
        <f>AN107/AN3</f>
        <v>9.9462900338173857E-2</v>
      </c>
      <c r="AO105" s="55">
        <f>AO107/AO3</f>
        <v>0.12134379661456644</v>
      </c>
      <c r="AP105" s="55">
        <f>AP107/AP3</f>
        <v>0.11022699235134469</v>
      </c>
      <c r="AQ105" s="55">
        <f>AQ107/AQ3</f>
        <v>0.11410384864737431</v>
      </c>
      <c r="AR105" s="55">
        <f>AR107/AR3</f>
        <v>0.11607193190146006</v>
      </c>
      <c r="AS105" s="56" t="s">
        <v>165</v>
      </c>
      <c r="AT105" s="77" t="s">
        <v>151</v>
      </c>
      <c r="AU105" s="77"/>
    </row>
    <row r="106" spans="1:47" ht="20" customHeight="1" x14ac:dyDescent="0.25">
      <c r="A106" s="14" t="s">
        <v>106</v>
      </c>
      <c r="B106" s="1"/>
      <c r="C106" s="19" t="e">
        <f t="shared" ref="C106:AM106" si="12">(C107/B107)-1</f>
        <v>#VALUE!</v>
      </c>
      <c r="D106" s="19" t="e">
        <f t="shared" si="12"/>
        <v>#VALUE!</v>
      </c>
      <c r="E106" s="19" t="e">
        <f t="shared" si="12"/>
        <v>#VALUE!</v>
      </c>
      <c r="F106" s="19" t="e">
        <f t="shared" si="12"/>
        <v>#VALUE!</v>
      </c>
      <c r="G106" s="19">
        <f t="shared" si="12"/>
        <v>0.22388059701492535</v>
      </c>
      <c r="H106" s="19">
        <f t="shared" si="12"/>
        <v>1.8292682926829285E-2</v>
      </c>
      <c r="I106" s="19">
        <f t="shared" si="12"/>
        <v>0.6227544910179641</v>
      </c>
      <c r="J106" s="19">
        <f t="shared" si="12"/>
        <v>2.2250922509225091</v>
      </c>
      <c r="K106" s="19">
        <f t="shared" si="12"/>
        <v>-0.38215102974828374</v>
      </c>
      <c r="L106" s="19">
        <f t="shared" si="12"/>
        <v>2.0462962962962963</v>
      </c>
      <c r="M106" s="19">
        <f t="shared" si="12"/>
        <v>-0.4504559270516717</v>
      </c>
      <c r="N106" s="19">
        <f t="shared" si="12"/>
        <v>-0.29203539823008851</v>
      </c>
      <c r="O106" s="19">
        <f t="shared" si="12"/>
        <v>-0.41874999999999996</v>
      </c>
      <c r="P106" s="19">
        <f t="shared" si="12"/>
        <v>-1.0932258064516129</v>
      </c>
      <c r="Q106" s="19">
        <f t="shared" si="12"/>
        <v>-21.063437139561707</v>
      </c>
      <c r="R106" s="19">
        <f t="shared" si="12"/>
        <v>1.2413912043690716</v>
      </c>
      <c r="S106" s="19">
        <f t="shared" si="12"/>
        <v>2.1599617840929493</v>
      </c>
      <c r="T106" s="19">
        <f t="shared" si="12"/>
        <v>0.26526587055994644</v>
      </c>
      <c r="U106" s="19">
        <f t="shared" si="12"/>
        <v>9.6525975796337704E-2</v>
      </c>
      <c r="V106" s="19">
        <f t="shared" si="12"/>
        <v>-0.23690199347695728</v>
      </c>
      <c r="W106" s="19">
        <f t="shared" si="12"/>
        <v>-3.7090347348266328E-2</v>
      </c>
      <c r="X106" s="19">
        <f t="shared" si="12"/>
        <v>-1.706405839160352E-2</v>
      </c>
      <c r="Y106" s="19">
        <f t="shared" si="12"/>
        <v>-0.24572118227399009</v>
      </c>
      <c r="Z106" s="19">
        <f t="shared" si="12"/>
        <v>-0.30048807465555571</v>
      </c>
      <c r="AA106" s="19">
        <f t="shared" si="12"/>
        <v>-0.30461281024881315</v>
      </c>
      <c r="AB106" s="19">
        <f t="shared" si="12"/>
        <v>0.38632801289268603</v>
      </c>
      <c r="AC106" s="19">
        <f t="shared" si="12"/>
        <v>0.38150215378245611</v>
      </c>
      <c r="AD106" s="19">
        <f t="shared" si="12"/>
        <v>1.0108583515362493</v>
      </c>
      <c r="AE106" s="19">
        <f t="shared" si="12"/>
        <v>-9.0479165830701258E-2</v>
      </c>
      <c r="AF106" s="19">
        <f t="shared" si="12"/>
        <v>-9.9681719345791397E-2</v>
      </c>
      <c r="AG106" s="19">
        <f t="shared" si="12"/>
        <v>-0.17579227015939913</v>
      </c>
      <c r="AH106" s="19">
        <f t="shared" si="12"/>
        <v>0.66446260635440346</v>
      </c>
      <c r="AI106" s="19">
        <f t="shared" si="12"/>
        <v>3.0451205992776398E-3</v>
      </c>
      <c r="AJ106" s="19">
        <f t="shared" si="12"/>
        <v>0.46355931341127143</v>
      </c>
      <c r="AK106" s="19">
        <f t="shared" si="12"/>
        <v>0.42193745959136009</v>
      </c>
      <c r="AL106" s="19">
        <f t="shared" si="12"/>
        <v>0.3010060588430139</v>
      </c>
      <c r="AM106" s="19">
        <f t="shared" si="12"/>
        <v>0.15309528574072551</v>
      </c>
      <c r="AN106" s="48">
        <f>(AN107/AM107)-1</f>
        <v>-0.38893483193670997</v>
      </c>
      <c r="AO106" s="48">
        <f>(AO107/AN107)-1</f>
        <v>0.2473333333333334</v>
      </c>
      <c r="AP106" s="48">
        <f>(AP107/AO107)-1</f>
        <v>-4.4895777659005875E-2</v>
      </c>
      <c r="AQ106" s="48">
        <f>(AQ107/AP107)-1</f>
        <v>8.3379966424174556E-2</v>
      </c>
      <c r="AR106" s="48">
        <f>(AR107/AQ107)-1</f>
        <v>6.3533057851239638E-2</v>
      </c>
      <c r="AS106" s="52">
        <f>SUM(AN106:AR106)/5</f>
        <v>-7.9168503973936488E-3</v>
      </c>
      <c r="AT106" s="27" t="s">
        <v>110</v>
      </c>
      <c r="AU106" s="65">
        <f>(AU101*AU93)+(AU103*AU98)</f>
        <v>7.3025796296959364E-2</v>
      </c>
    </row>
    <row r="107" spans="1:47" ht="19" x14ac:dyDescent="0.25">
      <c r="A107" s="43" t="s">
        <v>164</v>
      </c>
      <c r="B107" s="1" t="s">
        <v>91</v>
      </c>
      <c r="C107" s="1" t="s">
        <v>91</v>
      </c>
      <c r="D107" s="1" t="s">
        <v>91</v>
      </c>
      <c r="E107" s="1" t="s">
        <v>91</v>
      </c>
      <c r="F107" s="1">
        <v>13400000</v>
      </c>
      <c r="G107" s="1">
        <v>16400000</v>
      </c>
      <c r="H107" s="1">
        <v>16700000</v>
      </c>
      <c r="I107" s="1">
        <v>27100000</v>
      </c>
      <c r="J107" s="1">
        <v>87400000</v>
      </c>
      <c r="K107" s="1">
        <v>54000000</v>
      </c>
      <c r="L107" s="1">
        <v>164500000</v>
      </c>
      <c r="M107" s="1">
        <v>90400000</v>
      </c>
      <c r="N107" s="1">
        <v>64000000</v>
      </c>
      <c r="O107" s="1">
        <v>37200000</v>
      </c>
      <c r="P107" s="1">
        <v>-3468000</v>
      </c>
      <c r="Q107" s="1">
        <v>69580000</v>
      </c>
      <c r="R107" s="1">
        <v>155956000</v>
      </c>
      <c r="S107" s="1">
        <v>492815000</v>
      </c>
      <c r="T107" s="1">
        <v>623542000</v>
      </c>
      <c r="U107" s="1">
        <v>683730000</v>
      </c>
      <c r="V107" s="1">
        <v>521753000</v>
      </c>
      <c r="W107" s="1">
        <v>502401000</v>
      </c>
      <c r="X107" s="1">
        <v>493828000</v>
      </c>
      <c r="Y107" s="1">
        <v>372484000</v>
      </c>
      <c r="Z107" s="1">
        <v>260557000</v>
      </c>
      <c r="AA107" s="1">
        <v>181188000</v>
      </c>
      <c r="AB107" s="1">
        <v>251186000</v>
      </c>
      <c r="AC107" s="1">
        <v>347014000</v>
      </c>
      <c r="AD107" s="1">
        <v>697796000</v>
      </c>
      <c r="AE107" s="1">
        <v>634660000</v>
      </c>
      <c r="AF107" s="1">
        <v>571396000</v>
      </c>
      <c r="AG107" s="1">
        <v>470949000</v>
      </c>
      <c r="AH107" s="1">
        <v>783877000</v>
      </c>
      <c r="AI107" s="1">
        <v>786264000</v>
      </c>
      <c r="AJ107" s="1">
        <v>1150744000</v>
      </c>
      <c r="AK107" s="1">
        <v>1636286000</v>
      </c>
      <c r="AL107" s="1">
        <v>2128818000</v>
      </c>
      <c r="AM107" s="1">
        <v>2454730000</v>
      </c>
      <c r="AN107" s="49">
        <v>1500000000</v>
      </c>
      <c r="AO107" s="49">
        <v>1871000000</v>
      </c>
      <c r="AP107" s="49">
        <v>1787000000</v>
      </c>
      <c r="AQ107" s="49">
        <v>1936000000</v>
      </c>
      <c r="AR107" s="49">
        <v>2059000000</v>
      </c>
      <c r="AS107" s="47" t="s">
        <v>107</v>
      </c>
      <c r="AT107" s="66" t="s">
        <v>108</v>
      </c>
      <c r="AU107" s="26">
        <f>(SUM(AN4:AR4)/5)</f>
        <v>8.8468231982069628E-2</v>
      </c>
    </row>
    <row r="108" spans="1:47"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57"/>
      <c r="AO108" s="57"/>
      <c r="AP108" s="57"/>
      <c r="AQ108" s="57"/>
      <c r="AR108" s="50">
        <f>AR107*(1+AU108)/(AU109-AU108)</f>
        <v>43944612327.721451</v>
      </c>
      <c r="AS108" s="51" t="s">
        <v>152</v>
      </c>
      <c r="AT108" s="67" t="s">
        <v>153</v>
      </c>
      <c r="AU108" s="42">
        <v>2.5000000000000001E-2</v>
      </c>
    </row>
    <row r="109" spans="1:47" ht="19" x14ac:dyDescent="0.2">
      <c r="AN109" s="50">
        <f t="shared" ref="AN109:AQ109" si="13">AN108+AN107</f>
        <v>1500000000</v>
      </c>
      <c r="AO109" s="50">
        <f t="shared" si="13"/>
        <v>1871000000</v>
      </c>
      <c r="AP109" s="50">
        <f t="shared" si="13"/>
        <v>1787000000</v>
      </c>
      <c r="AQ109" s="50">
        <f t="shared" si="13"/>
        <v>1936000000</v>
      </c>
      <c r="AR109" s="50">
        <f>AR108+AR107</f>
        <v>46003612327.721451</v>
      </c>
      <c r="AS109" s="51" t="s">
        <v>150</v>
      </c>
      <c r="AT109" s="68" t="s">
        <v>154</v>
      </c>
      <c r="AU109" s="26">
        <f>AU106</f>
        <v>7.3025796296959364E-2</v>
      </c>
    </row>
    <row r="110" spans="1:47" ht="19" x14ac:dyDescent="0.2">
      <c r="AN110" s="78" t="s">
        <v>155</v>
      </c>
      <c r="AO110" s="78"/>
      <c r="AP110" s="46"/>
      <c r="AQ110" s="46"/>
      <c r="AR110" s="46"/>
      <c r="AS110" s="46"/>
      <c r="AT110" s="46"/>
      <c r="AU110" s="46"/>
    </row>
    <row r="111" spans="1:47" ht="20" x14ac:dyDescent="0.2">
      <c r="AN111" s="69" t="s">
        <v>156</v>
      </c>
      <c r="AO111" s="63">
        <f>NPV(AU109,AN109,AO109,AP109,AQ109,AR109)</f>
        <v>38269793598.57267</v>
      </c>
      <c r="AP111" s="46"/>
      <c r="AQ111" s="46"/>
      <c r="AR111" s="46"/>
      <c r="AS111" s="46"/>
      <c r="AT111" s="46"/>
      <c r="AU111" s="46"/>
    </row>
    <row r="112" spans="1:47" ht="20" x14ac:dyDescent="0.2">
      <c r="AN112" s="69" t="s">
        <v>157</v>
      </c>
      <c r="AO112" s="63">
        <f>AM40</f>
        <v>27867000</v>
      </c>
      <c r="AP112" s="46"/>
      <c r="AQ112" s="46"/>
      <c r="AR112" s="46"/>
      <c r="AS112" s="46"/>
      <c r="AT112" s="46"/>
      <c r="AU112" s="46"/>
    </row>
    <row r="113" spans="40:47" ht="20" x14ac:dyDescent="0.2">
      <c r="AN113" s="69" t="s">
        <v>146</v>
      </c>
      <c r="AO113" s="63">
        <f>AU100</f>
        <v>4103629000</v>
      </c>
      <c r="AP113" s="46"/>
      <c r="AQ113" s="46"/>
      <c r="AR113" s="46"/>
      <c r="AS113" s="46"/>
      <c r="AT113" s="46"/>
      <c r="AU113" s="46"/>
    </row>
    <row r="114" spans="40:47" ht="20" x14ac:dyDescent="0.2">
      <c r="AN114" s="69" t="s">
        <v>158</v>
      </c>
      <c r="AO114" s="63">
        <f>AO111+AO112-AO113</f>
        <v>34194031598.57267</v>
      </c>
      <c r="AP114" s="46"/>
      <c r="AQ114" s="46"/>
      <c r="AR114" s="46"/>
      <c r="AS114" s="46"/>
      <c r="AT114" s="46"/>
      <c r="AU114" s="46"/>
    </row>
    <row r="115" spans="40:47" ht="20" x14ac:dyDescent="0.2">
      <c r="AN115" s="69" t="s">
        <v>159</v>
      </c>
      <c r="AO115" s="69">
        <f>AM34*(1+(AS16*5))</f>
        <v>13595968.521043673</v>
      </c>
      <c r="AP115" s="46"/>
      <c r="AQ115" s="46"/>
      <c r="AR115" s="46"/>
      <c r="AS115" s="46"/>
      <c r="AT115" s="46"/>
      <c r="AU115" s="46"/>
    </row>
    <row r="116" spans="40:47" ht="20" x14ac:dyDescent="0.2">
      <c r="AN116" s="70" t="s">
        <v>160</v>
      </c>
      <c r="AO116" s="71">
        <f>AO114/AO115</f>
        <v>2515.0125602047083</v>
      </c>
      <c r="AP116" s="46"/>
      <c r="AQ116" s="46"/>
      <c r="AR116" s="46"/>
      <c r="AS116" s="46"/>
      <c r="AT116" s="46"/>
      <c r="AU116" s="46"/>
    </row>
    <row r="117" spans="40:47" ht="20" x14ac:dyDescent="0.2">
      <c r="AN117" s="69" t="s">
        <v>161</v>
      </c>
      <c r="AO117" s="72" cm="1">
        <f t="array" ref="AO117">_FV(A1,"Price")</f>
        <v>1432.25</v>
      </c>
      <c r="AP117" s="46"/>
      <c r="AQ117" s="46"/>
      <c r="AR117" s="46"/>
      <c r="AS117" s="46"/>
      <c r="AT117" s="46"/>
      <c r="AU117" s="46"/>
    </row>
    <row r="118" spans="40:47" ht="20" x14ac:dyDescent="0.2">
      <c r="AN118" s="70" t="s">
        <v>162</v>
      </c>
      <c r="AO118" s="73">
        <f>AO116/AO117-1</f>
        <v>0.75598712529565937</v>
      </c>
      <c r="AP118" s="46"/>
      <c r="AQ118" s="46"/>
      <c r="AR118" s="46"/>
      <c r="AS118" s="46"/>
      <c r="AT118" s="46"/>
      <c r="AU118" s="46"/>
    </row>
    <row r="119" spans="40:47" ht="20" x14ac:dyDescent="0.2">
      <c r="AN119" s="70" t="s">
        <v>163</v>
      </c>
      <c r="AO119" s="74" t="str">
        <f>IF(AO116&gt;AO117,"BUY","SELL")</f>
        <v>BUY</v>
      </c>
      <c r="AP119" s="46"/>
      <c r="AQ119" s="46"/>
      <c r="AR119" s="46"/>
      <c r="AS119" s="46"/>
      <c r="AT119" s="46"/>
      <c r="AU119" s="46"/>
    </row>
  </sheetData>
  <mergeCells count="7">
    <mergeCell ref="AT84:AU84"/>
    <mergeCell ref="AT85:AU85"/>
    <mergeCell ref="AN110:AO110"/>
    <mergeCell ref="AN104:AR104"/>
    <mergeCell ref="AT105:AU105"/>
    <mergeCell ref="AT99:AU99"/>
    <mergeCell ref="AT94:AU94"/>
  </mergeCells>
  <hyperlinks>
    <hyperlink ref="A1" r:id="rId1" tooltip="https://roic.ai/company/MKL" display="ROIC.AI | MK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1096343/000091664101500015/0000916641-01-500015-index.html" xr:uid="{00000000-0004-0000-0000-00002E000000}"/>
    <hyperlink ref="Q74" r:id="rId33" tooltip="https://www.sec.gov/Archives/edgar/data/1096343/000091664101500015/0000916641-01-500015-index.html" xr:uid="{00000000-0004-0000-0000-00002F000000}"/>
    <hyperlink ref="R36" r:id="rId34" tooltip="https://www.sec.gov/Archives/edgar/data/1096343/000092838502001075/0000928385-02-001075-index.htm" xr:uid="{00000000-0004-0000-0000-000031000000}"/>
    <hyperlink ref="R74" r:id="rId35" tooltip="https://www.sec.gov/Archives/edgar/data/1096343/000092838502001075/0000928385-02-001075-index.htm" xr:uid="{00000000-0004-0000-0000-000032000000}"/>
    <hyperlink ref="S36" r:id="rId36" tooltip="https://www.sec.gov/Archives/edgar/data/1096343/000091664103000751/0000916641-03-000751-index.htm" xr:uid="{00000000-0004-0000-0000-000034000000}"/>
    <hyperlink ref="S74" r:id="rId37" tooltip="https://www.sec.gov/Archives/edgar/data/1096343/000091664103000751/0000916641-03-000751-index.htm" xr:uid="{00000000-0004-0000-0000-000035000000}"/>
    <hyperlink ref="T36" r:id="rId38" tooltip="https://www.sec.gov/Archives/edgar/data/1096343/000119312504041548/0001193125-04-041548-index.htm" xr:uid="{00000000-0004-0000-0000-000037000000}"/>
    <hyperlink ref="T74" r:id="rId39" tooltip="https://www.sec.gov/Archives/edgar/data/1096343/000119312504041548/0001193125-04-041548-index.htm" xr:uid="{00000000-0004-0000-0000-000038000000}"/>
    <hyperlink ref="U36" r:id="rId40" tooltip="https://www.sec.gov/Archives/edgar/data/1096343/000119312505039831/0001193125-05-039831-index.htm" xr:uid="{00000000-0004-0000-0000-00003A000000}"/>
    <hyperlink ref="U74" r:id="rId41" tooltip="https://www.sec.gov/Archives/edgar/data/1096343/000119312505039831/0001193125-05-039831-index.htm" xr:uid="{00000000-0004-0000-0000-00003B000000}"/>
    <hyperlink ref="V36" r:id="rId42" tooltip="https://www.sec.gov/Archives/edgar/data/1096343/000119312506045092/0001193125-06-045092-index.htm" xr:uid="{00000000-0004-0000-0000-00003D000000}"/>
    <hyperlink ref="V74" r:id="rId43" tooltip="https://www.sec.gov/Archives/edgar/data/1096343/000119312506045092/0001193125-06-045092-index.htm" xr:uid="{00000000-0004-0000-0000-00003E000000}"/>
    <hyperlink ref="W36" r:id="rId44" tooltip="https://www.sec.gov/Archives/edgar/data/1096343/000119312507043689/0001193125-07-043689-index.htm" xr:uid="{00000000-0004-0000-0000-000040000000}"/>
    <hyperlink ref="W74" r:id="rId45" tooltip="https://www.sec.gov/Archives/edgar/data/1096343/000119312507043689/0001193125-07-043689-index.htm" xr:uid="{00000000-0004-0000-0000-000041000000}"/>
    <hyperlink ref="X36" r:id="rId46" tooltip="https://www.sec.gov/Archives/edgar/data/1096343/000119312508042863/0001193125-08-042863-index.htm" xr:uid="{00000000-0004-0000-0000-000043000000}"/>
    <hyperlink ref="X74" r:id="rId47" tooltip="https://www.sec.gov/Archives/edgar/data/1096343/000119312508042863/0001193125-08-042863-index.htm" xr:uid="{00000000-0004-0000-0000-000044000000}"/>
    <hyperlink ref="Y36" r:id="rId48" tooltip="https://www.sec.gov/Archives/edgar/data/1096343/000119312509041947/0001193125-09-041947-index.htm" xr:uid="{00000000-0004-0000-0000-000046000000}"/>
    <hyperlink ref="Y74" r:id="rId49" tooltip="https://www.sec.gov/Archives/edgar/data/1096343/000119312509041947/0001193125-09-041947-index.htm" xr:uid="{00000000-0004-0000-0000-000047000000}"/>
    <hyperlink ref="Z36" r:id="rId50" tooltip="https://www.sec.gov/Archives/edgar/data/1096343/000119312510044413/0001193125-10-044413-index.htm" xr:uid="{00000000-0004-0000-0000-000049000000}"/>
    <hyperlink ref="Z74" r:id="rId51" tooltip="https://www.sec.gov/Archives/edgar/data/1096343/000119312510044413/0001193125-10-044413-index.htm" xr:uid="{00000000-0004-0000-0000-00004A000000}"/>
    <hyperlink ref="AA36" r:id="rId52" tooltip="https://www.sec.gov/Archives/edgar/data/1096343/000119312511048986/0001193125-11-048986-index.htm" xr:uid="{00000000-0004-0000-0000-00004C000000}"/>
    <hyperlink ref="AA74" r:id="rId53" tooltip="https://www.sec.gov/Archives/edgar/data/1096343/000119312511048986/0001193125-11-048986-index.htm" xr:uid="{00000000-0004-0000-0000-00004D000000}"/>
    <hyperlink ref="AB36" r:id="rId54" tooltip="https://www.sec.gov/Archives/edgar/data/1096343/000119312512083817/0001193125-12-083817-index.htm" xr:uid="{00000000-0004-0000-0000-00004F000000}"/>
    <hyperlink ref="AB74" r:id="rId55" tooltip="https://www.sec.gov/Archives/edgar/data/1096343/000119312512083817/0001193125-12-083817-index.htm" xr:uid="{00000000-0004-0000-0000-000050000000}"/>
    <hyperlink ref="AC36" r:id="rId56" tooltip="https://www.sec.gov/Archives/edgar/data/1096343/000109634313000005/0001096343-13-000005-index.htm" xr:uid="{00000000-0004-0000-0000-000052000000}"/>
    <hyperlink ref="AC74" r:id="rId57" tooltip="https://www.sec.gov/Archives/edgar/data/1096343/000109634313000005/0001096343-13-000005-index.htm" xr:uid="{00000000-0004-0000-0000-000053000000}"/>
    <hyperlink ref="AD36" r:id="rId58" tooltip="https://www.sec.gov/Archives/edgar/data/1096343/000109634314000006/0001096343-14-000006-index.htm" xr:uid="{00000000-0004-0000-0000-000055000000}"/>
    <hyperlink ref="AD74" r:id="rId59" tooltip="https://www.sec.gov/Archives/edgar/data/1096343/000109634314000006/0001096343-14-000006-index.htm" xr:uid="{00000000-0004-0000-0000-000056000000}"/>
    <hyperlink ref="AE36" r:id="rId60" tooltip="https://www.sec.gov/Archives/edgar/data/1096343/000109634315000013/0001096343-15-000013-index.htm" xr:uid="{00000000-0004-0000-0000-000058000000}"/>
    <hyperlink ref="AE74" r:id="rId61" tooltip="https://www.sec.gov/Archives/edgar/data/1096343/000109634315000013/0001096343-15-000013-index.htm" xr:uid="{00000000-0004-0000-0000-000059000000}"/>
    <hyperlink ref="AF36" r:id="rId62" tooltip="https://www.sec.gov/Archives/edgar/data/1096343/000109634316000185/0001096343-16-000185-index.htm" xr:uid="{00000000-0004-0000-0000-00005B000000}"/>
    <hyperlink ref="AF74" r:id="rId63" tooltip="https://www.sec.gov/Archives/edgar/data/1096343/000109634316000185/0001096343-16-000185-index.htm" xr:uid="{00000000-0004-0000-0000-00005C000000}"/>
    <hyperlink ref="AG36" r:id="rId64" tooltip="https://www.sec.gov/Archives/edgar/data/1096343/000109634317000046/0001096343-17-000046-index.htm" xr:uid="{00000000-0004-0000-0000-00005E000000}"/>
    <hyperlink ref="AG74" r:id="rId65" tooltip="https://www.sec.gov/Archives/edgar/data/1096343/000109634317000046/0001096343-17-000046-index.htm" xr:uid="{00000000-0004-0000-0000-00005F000000}"/>
    <hyperlink ref="AH36" r:id="rId66" tooltip="https://www.sec.gov/Archives/edgar/data/1096343/000109634318000042/0001096343-18-000042-index.htm" xr:uid="{00000000-0004-0000-0000-000061000000}"/>
    <hyperlink ref="AH74" r:id="rId67" tooltip="https://www.sec.gov/Archives/edgar/data/1096343/000109634318000042/0001096343-18-000042-index.htm" xr:uid="{00000000-0004-0000-0000-000062000000}"/>
    <hyperlink ref="AI36" r:id="rId68" tooltip="https://www.sec.gov/Archives/edgar/data/1096343/000109634319000074/0001096343-19-000074-index.htm" xr:uid="{00000000-0004-0000-0000-000064000000}"/>
    <hyperlink ref="AI74" r:id="rId69" tooltip="https://www.sec.gov/Archives/edgar/data/1096343/000109634319000074/0001096343-19-000074-index.htm" xr:uid="{00000000-0004-0000-0000-000065000000}"/>
    <hyperlink ref="AJ36" r:id="rId70" tooltip="https://www.sec.gov/Archives/edgar/data/1096343/000109634320000039/0001096343-20-000039-index.htm" xr:uid="{00000000-0004-0000-0000-000067000000}"/>
    <hyperlink ref="AJ74" r:id="rId71" tooltip="https://www.sec.gov/Archives/edgar/data/1096343/000109634320000039/0001096343-20-000039-index.htm" xr:uid="{00000000-0004-0000-0000-000068000000}"/>
    <hyperlink ref="AK36" r:id="rId72" tooltip="https://www.sec.gov/Archives/edgar/data/1096343/000109634321000032/0001096343-21-000032-index.htm" xr:uid="{00000000-0004-0000-0000-00006A000000}"/>
    <hyperlink ref="AK74" r:id="rId73" tooltip="https://www.sec.gov/Archives/edgar/data/1096343/000109634321000032/0001096343-21-000032-index.htm" xr:uid="{00000000-0004-0000-0000-00006B000000}"/>
    <hyperlink ref="AL36" r:id="rId74" tooltip="https://www.sec.gov/Archives/edgar/data/1096343/000109634322000039/0001096343-22-000039-index.htm" xr:uid="{00000000-0004-0000-0000-00006D000000}"/>
    <hyperlink ref="AL74" r:id="rId75" tooltip="https://www.sec.gov/Archives/edgar/data/1096343/000109634322000039/0001096343-22-000039-index.htm" xr:uid="{00000000-0004-0000-0000-00006E000000}"/>
    <hyperlink ref="AM36" r:id="rId76" tooltip="https://www.sec.gov/Archives/edgar/data/1096343/000109634323000033/0001096343-23-000033-index.htm" xr:uid="{00000000-0004-0000-0000-000070000000}"/>
    <hyperlink ref="AM74" r:id="rId77" tooltip="https://www.sec.gov/Archives/edgar/data/1096343/000109634323000033/0001096343-23-000033-index.htm" xr:uid="{00000000-0004-0000-0000-000071000000}"/>
    <hyperlink ref="AN1" r:id="rId78" display="https://finbox.com/NYSE:MKL/explorer/revenue_proj" xr:uid="{474032B3-5167-1440-934B-BF0ECE1FEE4B}"/>
    <hyperlink ref="AS107" r:id="rId79" xr:uid="{226E171D-8E50-B444-B4D7-FF5058F7A1C6}"/>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2023-05-05T15:06:30Z</dcterms:created>
  <dcterms:modified xsi:type="dcterms:W3CDTF">2023-10-30T06:58:01Z</dcterms:modified>
</cp:coreProperties>
</file>