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BCB7071F-6B58-374C-BEC0-F6F3DB5DEDC5}"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06" i="1" l="1"/>
  <c r="AB106" i="1" s="1"/>
  <c r="AC106" i="1" s="1"/>
  <c r="AD106" i="1" s="1"/>
  <c r="Z106" i="1"/>
  <c r="AA116" i="1" a="1"/>
  <c r="AA116" i="1" s="1"/>
  <c r="AG101" i="1" a="1"/>
  <c r="AG101" i="1" s="1"/>
  <c r="AG95" i="1" a="1"/>
  <c r="AG95" i="1" s="1"/>
  <c r="AG97" i="1" s="1"/>
  <c r="AA111" i="1"/>
  <c r="AG90" i="1"/>
  <c r="AG89" i="1"/>
  <c r="AG91" i="1" s="1"/>
  <c r="AG87" i="1"/>
  <c r="AG86" i="1"/>
  <c r="AG99" i="1" s="1"/>
  <c r="AG85" i="1"/>
  <c r="AG88" i="1" s="1"/>
  <c r="AE19" i="1"/>
  <c r="AE16" i="1"/>
  <c r="AA114" i="1" s="1"/>
  <c r="AH13" i="1"/>
  <c r="AG13" i="1"/>
  <c r="AF13" i="1"/>
  <c r="AE13" i="1"/>
  <c r="AH10" i="1"/>
  <c r="AG10" i="1"/>
  <c r="AF10" i="1"/>
  <c r="AH7" i="1"/>
  <c r="AG7" i="1"/>
  <c r="AF7" i="1"/>
  <c r="AE7" i="1"/>
  <c r="AH4" i="1"/>
  <c r="AG4" i="1"/>
  <c r="AF4" i="1"/>
  <c r="AE4" i="1"/>
  <c r="AD4" i="1"/>
  <c r="AC4" i="1"/>
  <c r="AB4" i="1"/>
  <c r="AA4" i="1"/>
  <c r="Z4" i="1"/>
  <c r="Y105" i="1"/>
  <c r="X105" i="1"/>
  <c r="W105" i="1"/>
  <c r="V105" i="1"/>
  <c r="U105" i="1"/>
  <c r="T105" i="1"/>
  <c r="S105" i="1"/>
  <c r="R105" i="1"/>
  <c r="Q105" i="1"/>
  <c r="P105" i="1"/>
  <c r="O105" i="1"/>
  <c r="N105" i="1"/>
  <c r="M105" i="1"/>
  <c r="L105" i="1"/>
  <c r="K105" i="1"/>
  <c r="J105" i="1"/>
  <c r="I105" i="1"/>
  <c r="H105" i="1"/>
  <c r="G105" i="1"/>
  <c r="F105" i="1"/>
  <c r="E105" i="1"/>
  <c r="D105" i="1"/>
  <c r="C105" i="1"/>
  <c r="Y89" i="1"/>
  <c r="X89" i="1"/>
  <c r="W89" i="1"/>
  <c r="V89" i="1"/>
  <c r="U89" i="1"/>
  <c r="T89" i="1"/>
  <c r="S89" i="1"/>
  <c r="R89" i="1"/>
  <c r="Q89" i="1"/>
  <c r="P89" i="1"/>
  <c r="O89" i="1"/>
  <c r="N89" i="1"/>
  <c r="M89" i="1"/>
  <c r="L89" i="1"/>
  <c r="K89" i="1"/>
  <c r="J89" i="1"/>
  <c r="I89" i="1"/>
  <c r="H89" i="1"/>
  <c r="G89" i="1"/>
  <c r="F89" i="1"/>
  <c r="E89" i="1"/>
  <c r="D89" i="1"/>
  <c r="C89" i="1"/>
  <c r="B89" i="1"/>
  <c r="Y80" i="1"/>
  <c r="X80" i="1"/>
  <c r="W80" i="1"/>
  <c r="V80" i="1"/>
  <c r="U80" i="1"/>
  <c r="T80" i="1"/>
  <c r="S80" i="1"/>
  <c r="R80" i="1"/>
  <c r="Q80" i="1"/>
  <c r="P80" i="1"/>
  <c r="O80" i="1"/>
  <c r="N80" i="1"/>
  <c r="M80" i="1"/>
  <c r="L80" i="1"/>
  <c r="K80" i="1"/>
  <c r="J80" i="1"/>
  <c r="I80" i="1"/>
  <c r="H80" i="1"/>
  <c r="G80" i="1"/>
  <c r="F80" i="1"/>
  <c r="E80" i="1"/>
  <c r="D80" i="1"/>
  <c r="C80" i="1"/>
  <c r="B80" i="1"/>
  <c r="Y35" i="1"/>
  <c r="X35" i="1"/>
  <c r="W35" i="1"/>
  <c r="V35" i="1"/>
  <c r="U35" i="1"/>
  <c r="T35" i="1"/>
  <c r="S35" i="1"/>
  <c r="R35" i="1"/>
  <c r="Q35" i="1"/>
  <c r="P35" i="1"/>
  <c r="O35" i="1"/>
  <c r="N35" i="1"/>
  <c r="M35" i="1"/>
  <c r="L35" i="1"/>
  <c r="K35" i="1"/>
  <c r="J35" i="1"/>
  <c r="I35" i="1"/>
  <c r="H35" i="1"/>
  <c r="G35" i="1"/>
  <c r="F35" i="1"/>
  <c r="E35" i="1"/>
  <c r="D35" i="1"/>
  <c r="C35" i="1"/>
  <c r="Y29" i="1"/>
  <c r="X29" i="1"/>
  <c r="W29" i="1"/>
  <c r="V29" i="1"/>
  <c r="U29" i="1"/>
  <c r="T29" i="1"/>
  <c r="S29" i="1"/>
  <c r="R29" i="1"/>
  <c r="Q29" i="1"/>
  <c r="P29" i="1"/>
  <c r="O29" i="1"/>
  <c r="N29" i="1"/>
  <c r="M29" i="1"/>
  <c r="L29" i="1"/>
  <c r="K29" i="1"/>
  <c r="J29" i="1"/>
  <c r="I29" i="1"/>
  <c r="H29" i="1"/>
  <c r="G29" i="1"/>
  <c r="F29" i="1"/>
  <c r="E29" i="1"/>
  <c r="D29" i="1"/>
  <c r="C29" i="1"/>
  <c r="Y20" i="1"/>
  <c r="X20" i="1"/>
  <c r="W20" i="1"/>
  <c r="V20" i="1"/>
  <c r="U20" i="1"/>
  <c r="T20" i="1"/>
  <c r="S20" i="1"/>
  <c r="R20" i="1"/>
  <c r="Q20" i="1"/>
  <c r="P20" i="1"/>
  <c r="O20" i="1"/>
  <c r="N20" i="1"/>
  <c r="M20" i="1"/>
  <c r="L20" i="1"/>
  <c r="K20" i="1"/>
  <c r="J20" i="1"/>
  <c r="I20" i="1"/>
  <c r="H20" i="1"/>
  <c r="G20" i="1"/>
  <c r="F20" i="1"/>
  <c r="E20" i="1"/>
  <c r="D20" i="1"/>
  <c r="C20" i="1"/>
  <c r="Y13" i="1"/>
  <c r="X13" i="1"/>
  <c r="W13" i="1"/>
  <c r="V13" i="1"/>
  <c r="U13" i="1"/>
  <c r="T13" i="1"/>
  <c r="S13" i="1"/>
  <c r="R13" i="1"/>
  <c r="Q13" i="1"/>
  <c r="P13" i="1"/>
  <c r="O13" i="1"/>
  <c r="N13" i="1"/>
  <c r="M13" i="1"/>
  <c r="L13" i="1"/>
  <c r="K13" i="1"/>
  <c r="J13" i="1"/>
  <c r="I13" i="1"/>
  <c r="H13" i="1"/>
  <c r="G13" i="1"/>
  <c r="F13" i="1"/>
  <c r="E13" i="1"/>
  <c r="D13" i="1"/>
  <c r="C13" i="1"/>
  <c r="B13" i="1"/>
  <c r="Y9" i="1"/>
  <c r="AE10" i="1" s="1"/>
  <c r="X9" i="1"/>
  <c r="W9" i="1"/>
  <c r="V9" i="1"/>
  <c r="U9" i="1"/>
  <c r="T9" i="1"/>
  <c r="S9" i="1"/>
  <c r="R9" i="1"/>
  <c r="Q9" i="1"/>
  <c r="P9" i="1"/>
  <c r="O9" i="1"/>
  <c r="N9" i="1"/>
  <c r="M9" i="1"/>
  <c r="L9" i="1"/>
  <c r="K9" i="1"/>
  <c r="J9" i="1"/>
  <c r="I9" i="1"/>
  <c r="H9" i="1"/>
  <c r="G9" i="1"/>
  <c r="F9" i="1"/>
  <c r="E9" i="1"/>
  <c r="D9" i="1"/>
  <c r="C9" i="1"/>
  <c r="B9" i="1"/>
  <c r="Y4" i="1"/>
  <c r="X4" i="1"/>
  <c r="W4" i="1"/>
  <c r="V4" i="1"/>
  <c r="U4" i="1"/>
  <c r="T4" i="1"/>
  <c r="S4" i="1"/>
  <c r="R4" i="1"/>
  <c r="Q4" i="1"/>
  <c r="P4" i="1"/>
  <c r="O4" i="1"/>
  <c r="N4" i="1"/>
  <c r="M4" i="1"/>
  <c r="L4" i="1"/>
  <c r="K4" i="1"/>
  <c r="J4" i="1"/>
  <c r="I4" i="1"/>
  <c r="H4" i="1"/>
  <c r="G4" i="1"/>
  <c r="F4" i="1"/>
  <c r="E4" i="1"/>
  <c r="D4" i="1"/>
  <c r="C4" i="1"/>
  <c r="Z108" i="1" l="1"/>
  <c r="AG106" i="1"/>
  <c r="AH16" i="1"/>
  <c r="AG16" i="1"/>
  <c r="AF16" i="1"/>
  <c r="AA108" i="1"/>
  <c r="AG92" i="1"/>
  <c r="AG103" i="1"/>
  <c r="AG102" i="1" s="1"/>
  <c r="AA112" i="1"/>
  <c r="AB108" i="1" l="1"/>
  <c r="AG100" i="1"/>
  <c r="AG105" i="1" s="1"/>
  <c r="AG108" i="1" s="1"/>
  <c r="AD107" i="1" l="1"/>
  <c r="AD108" i="1" s="1"/>
  <c r="AC108" i="1"/>
  <c r="AA110" i="1" l="1"/>
  <c r="AA113" i="1" s="1"/>
  <c r="AA115" i="1" s="1"/>
  <c r="AA118" i="1" s="1"/>
  <c r="AA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<sst xmlns="http://schemas.openxmlformats.org/spreadsheetml/2006/main" count="790" uniqueCount="160">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</sst>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MA</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672727272727289E-2"/>
          <c:y val="0.11657547417378195"/>
          <c:w val="0.85614545454545454"/>
          <c:h val="0.74251192384160447"/>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1'!$C$3:$Y$3</c:f>
              <c:numCache>
                <c:formatCode>#,###,,;\(#,###,,\);\ \-\ \-</c:formatCode>
                <c:ptCount val="23"/>
                <c:pt idx="0">
                  <c:v>1445409000</c:v>
                </c:pt>
                <c:pt idx="1">
                  <c:v>1611334000</c:v>
                </c:pt>
                <c:pt idx="2">
                  <c:v>1891811000</c:v>
                </c:pt>
                <c:pt idx="3">
                  <c:v>2230851000</c:v>
                </c:pt>
                <c:pt idx="4">
                  <c:v>2593330000</c:v>
                </c:pt>
                <c:pt idx="5">
                  <c:v>2937628000</c:v>
                </c:pt>
                <c:pt idx="6">
                  <c:v>3326074000</c:v>
                </c:pt>
                <c:pt idx="7">
                  <c:v>4067599000</c:v>
                </c:pt>
                <c:pt idx="8">
                  <c:v>4991600000</c:v>
                </c:pt>
                <c:pt idx="9">
                  <c:v>5098684000</c:v>
                </c:pt>
                <c:pt idx="10">
                  <c:v>5539000000</c:v>
                </c:pt>
                <c:pt idx="11">
                  <c:v>6714000000</c:v>
                </c:pt>
                <c:pt idx="12">
                  <c:v>7391000000</c:v>
                </c:pt>
                <c:pt idx="13">
                  <c:v>8346000000</c:v>
                </c:pt>
                <c:pt idx="14">
                  <c:v>9473000000</c:v>
                </c:pt>
                <c:pt idx="15">
                  <c:v>9667000000</c:v>
                </c:pt>
                <c:pt idx="16">
                  <c:v>10776000000</c:v>
                </c:pt>
                <c:pt idx="17">
                  <c:v>12497000000</c:v>
                </c:pt>
                <c:pt idx="18">
                  <c:v>14950000000</c:v>
                </c:pt>
                <c:pt idx="19">
                  <c:v>16883000000</c:v>
                </c:pt>
                <c:pt idx="20">
                  <c:v>15301000000</c:v>
                </c:pt>
                <c:pt idx="21">
                  <c:v>18884000000</c:v>
                </c:pt>
                <c:pt idx="22">
                  <c:v>22237000000</c:v>
                </c:pt>
              </c:numCache>
            </c:numRef>
          </c:val>
          <c:extLst>
            <c:ext xmlns:c16="http://schemas.microsoft.com/office/drawing/2014/chart" uri="{C3380CC4-5D6E-409C-BE32-E72D297353CC}">
              <c16:uniqueId val="{00000000-E48F-E949-ADC4-E119DBE38A3D}"/>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1'!$C$19:$Y$19</c:f>
              <c:numCache>
                <c:formatCode>#,###,,;\(#,###,,\);\ \-\ \-</c:formatCode>
                <c:ptCount val="23"/>
                <c:pt idx="0">
                  <c:v>118149000</c:v>
                </c:pt>
                <c:pt idx="1">
                  <c:v>312460000</c:v>
                </c:pt>
                <c:pt idx="2">
                  <c:v>248893000</c:v>
                </c:pt>
                <c:pt idx="3">
                  <c:v>-424084000</c:v>
                </c:pt>
                <c:pt idx="4">
                  <c:v>447017000</c:v>
                </c:pt>
                <c:pt idx="5">
                  <c:v>517274000</c:v>
                </c:pt>
                <c:pt idx="6">
                  <c:v>393954000</c:v>
                </c:pt>
                <c:pt idx="7">
                  <c:v>1769074000</c:v>
                </c:pt>
                <c:pt idx="8">
                  <c:v>-167607000</c:v>
                </c:pt>
                <c:pt idx="9">
                  <c:v>2474445000</c:v>
                </c:pt>
                <c:pt idx="10">
                  <c:v>2956000000</c:v>
                </c:pt>
                <c:pt idx="11">
                  <c:v>2967000000</c:v>
                </c:pt>
                <c:pt idx="12">
                  <c:v>4183000000</c:v>
                </c:pt>
                <c:pt idx="13">
                  <c:v>4772000000</c:v>
                </c:pt>
                <c:pt idx="14">
                  <c:v>5448000000</c:v>
                </c:pt>
                <c:pt idx="15">
                  <c:v>5385000000</c:v>
                </c:pt>
                <c:pt idx="16">
                  <c:v>6114000000</c:v>
                </c:pt>
                <c:pt idx="17">
                  <c:v>7113000000</c:v>
                </c:pt>
                <c:pt idx="18">
                  <c:v>7849000000</c:v>
                </c:pt>
                <c:pt idx="19">
                  <c:v>10477000000</c:v>
                </c:pt>
                <c:pt idx="20">
                  <c:v>8720000000</c:v>
                </c:pt>
                <c:pt idx="21">
                  <c:v>11464000000</c:v>
                </c:pt>
                <c:pt idx="22">
                  <c:v>12953000000</c:v>
                </c:pt>
              </c:numCache>
            </c:numRef>
          </c:val>
          <c:extLst>
            <c:ext xmlns:c16="http://schemas.microsoft.com/office/drawing/2014/chart" uri="{C3380CC4-5D6E-409C-BE32-E72D297353CC}">
              <c16:uniqueId val="{00000001-E48F-E949-ADC4-E119DBE38A3D}"/>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1'!$C$106:$Y$106</c:f>
              <c:numCache>
                <c:formatCode>#,###,,;\(#,###,,\);\ \-\ \-</c:formatCode>
                <c:ptCount val="23"/>
                <c:pt idx="0">
                  <c:v>0</c:v>
                </c:pt>
                <c:pt idx="1">
                  <c:v>88934000</c:v>
                </c:pt>
                <c:pt idx="2">
                  <c:v>204407000</c:v>
                </c:pt>
                <c:pt idx="3">
                  <c:v>46975000</c:v>
                </c:pt>
                <c:pt idx="4">
                  <c:v>265640000</c:v>
                </c:pt>
                <c:pt idx="5">
                  <c:v>190845000</c:v>
                </c:pt>
                <c:pt idx="6">
                  <c:v>555693000</c:v>
                </c:pt>
                <c:pt idx="7">
                  <c:v>613439000</c:v>
                </c:pt>
                <c:pt idx="8">
                  <c:v>242955000</c:v>
                </c:pt>
                <c:pt idx="9">
                  <c:v>1238802000</c:v>
                </c:pt>
                <c:pt idx="10">
                  <c:v>1546000000</c:v>
                </c:pt>
                <c:pt idx="11">
                  <c:v>2507000000</c:v>
                </c:pt>
                <c:pt idx="12">
                  <c:v>2730000000</c:v>
                </c:pt>
                <c:pt idx="13">
                  <c:v>3836000000</c:v>
                </c:pt>
                <c:pt idx="14">
                  <c:v>3073000000</c:v>
                </c:pt>
                <c:pt idx="15">
                  <c:v>3701000000</c:v>
                </c:pt>
                <c:pt idx="16">
                  <c:v>4102000000</c:v>
                </c:pt>
                <c:pt idx="17">
                  <c:v>5132000000</c:v>
                </c:pt>
                <c:pt idx="18">
                  <c:v>5719000000</c:v>
                </c:pt>
                <c:pt idx="19">
                  <c:v>7455000000</c:v>
                </c:pt>
                <c:pt idx="20">
                  <c:v>6516000000</c:v>
                </c:pt>
                <c:pt idx="21">
                  <c:v>8649000000</c:v>
                </c:pt>
                <c:pt idx="22">
                  <c:v>10098000000</c:v>
                </c:pt>
              </c:numCache>
            </c:numRef>
          </c:val>
          <c:extLst>
            <c:ext xmlns:c16="http://schemas.microsoft.com/office/drawing/2014/chart" uri="{C3380CC4-5D6E-409C-BE32-E72D297353CC}">
              <c16:uniqueId val="{00000002-E48F-E949-ADC4-E119DBE38A3D}"/>
            </c:ext>
          </c:extLst>
        </c:ser>
        <c:dLbls>
          <c:showLegendKey val="0"/>
          <c:showVal val="0"/>
          <c:showCatName val="0"/>
          <c:showSerName val="0"/>
          <c:showPercent val="0"/>
          <c:showBubbleSize val="0"/>
        </c:dLbls>
        <c:gapWidth val="100"/>
        <c:overlap val="-24"/>
        <c:axId val="1847703408"/>
        <c:axId val="1847675056"/>
      </c:barChart>
      <c:catAx>
        <c:axId val="184770340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47675056"/>
        <c:crosses val="autoZero"/>
        <c:auto val="1"/>
        <c:lblAlgn val="ctr"/>
        <c:lblOffset val="100"/>
        <c:noMultiLvlLbl val="0"/>
      </c:catAx>
      <c:valAx>
        <c:axId val="184767505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47703408"/>
        <c:crosses val="autoZero"/>
        <c:crossBetween val="between"/>
      </c:valAx>
      <c:spPr>
        <a:noFill/>
        <a:ln>
          <a:noFill/>
        </a:ln>
        <a:effectLst/>
      </c:spPr>
    </c:plotArea>
    <c:legend>
      <c:legendPos val="b"/>
      <c:layout>
        <c:manualLayout>
          <c:xMode val="edge"/>
          <c:yMode val="edge"/>
          <c:x val="0.33788893082579557"/>
          <c:y val="0.92821769517367958"/>
          <c:w val="0.36389145571679571"/>
          <c:h val="4.824596842943324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27</xdr:col>
      <xdr:colOff>15874</xdr:colOff>
      <xdr:row>108</xdr:row>
      <xdr:rowOff>17463</xdr:rowOff>
    </xdr:from>
    <xdr:to>
      <xdr:col>32</xdr:col>
      <xdr:colOff>1603374</xdr:colOff>
      <xdr:row>132</xdr:row>
      <xdr:rowOff>0</xdr:rowOff>
    </xdr:to>
    <xdr:graphicFrame macro="">
      <xdr:nvGraphicFramePr>
        <xdr:cNvPr id="2" name="Chart 1">
          <a:extLst>
            <a:ext uri="{FF2B5EF4-FFF2-40B4-BE49-F238E27FC236}">
              <a16:creationId xmlns:a16="http://schemas.microsoft.com/office/drawing/2014/main" id="{E006FF72-3171-5653-CE15-FC54D18BB7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https://www.bing.com/financeapi/forcetrigger?t=a1x8w7&amp;q=XNYS%3aMA&amp;form=skydnc</v>
    <v>Learn more on Bing</v>
  </rv>
  <rv s="1">
    <v>0</v>
    <v>MASTERCARD INCORPORATED. (XNYS:MA)</v>
    <v>2</v>
    <v>3</v>
    <v>Finance</v>
    <v>4</v>
    <v>en-US</v>
    <v>a1x8w7</v>
    <v>268435456</v>
    <v>1</v>
    <v>Powered by Refinitiv</v>
    <v>392.2</v>
    <v>276.87</v>
    <v>1.1045</v>
    <v>-6.45</v>
    <v>-1.6452999999999999E-2</v>
    <v>1.43</v>
    <v>3.7090000000000001E-3</v>
    <v>USD</v>
    <v>Mastercard Incorporated is a technology company that connects consumers, financial institutions, merchants, governments and businesses across the world, enabling them to use electronic forms of payment. The Company allows users to make payments by creating a range of payment solutions and services using its brands, which include MasterCard, Maestro and Cirrus. The Company's services facilitate transactions on its core network among account holders, merchants, financial institutions, businesses, governments and other organizations in markets globally. Its products include consumer credit, consumer debit and prepaid, and commercial credit and debit. The Company offers additional payment capabilities that include automated clearing house (ACH) transactions (both batch and real-time account-based payments). The Company also offers other services, including cyber and intelligence solutions. The Company has connections across more than 210 countries and territories.</v>
    <v>29900</v>
    <v>New York Stock Exchange</v>
    <v>XNYS</v>
    <v>XNYS</v>
    <v>2000 Purchase St, PURCHASE, NY, 10577-2405 US</v>
    <v>392.2</v>
    <v>Software &amp; IT Services</v>
    <v>Stock</v>
    <v>45065.999063969532</v>
    <v>0</v>
    <v>385.14</v>
    <v>365377300000</v>
    <v>MASTERCARD INCORPORATED.</v>
    <v>MASTERCARD INCORPORATED.</v>
    <v>392</v>
    <v>38.5105</v>
    <v>392.02</v>
    <v>385.57</v>
    <v>387</v>
    <v>947628800</v>
    <v>MA</v>
    <v>MASTERCARD INCORPORATED. (XNYS:MA)</v>
    <v>3369116</v>
    <v>2438888</v>
    <v>2001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141391/000095012305002512/y06000e10vk.htm" TargetMode="External"/><Relationship Id="rId18" Type="http://schemas.openxmlformats.org/officeDocument/2006/relationships/hyperlink" Target="https://www.sec.gov/Archives/edgar/data/1141391/000119312508034694/d10k.htm" TargetMode="External"/><Relationship Id="rId26" Type="http://schemas.openxmlformats.org/officeDocument/2006/relationships/hyperlink" Target="https://www.sec.gov/Archives/edgar/data/1141391/000114139112000003/0001141391-12-000003-index.html" TargetMode="External"/><Relationship Id="rId39" Type="http://schemas.openxmlformats.org/officeDocument/2006/relationships/hyperlink" Target="https://www.sec.gov/Archives/edgar/data/1141391/000114139118000009/0001141391-18-000009-index.html" TargetMode="External"/><Relationship Id="rId21" Type="http://schemas.openxmlformats.org/officeDocument/2006/relationships/hyperlink" Target="https://www.sec.gov/Archives/edgar/data/1141391/000119312509033062/0001193125-09-033062-index.html" TargetMode="External"/><Relationship Id="rId34" Type="http://schemas.openxmlformats.org/officeDocument/2006/relationships/hyperlink" Target="https://www.sec.gov/Archives/edgar/data/1141391/000114139116000085/0001141391-16-000085-index.html" TargetMode="External"/><Relationship Id="rId42" Type="http://schemas.openxmlformats.org/officeDocument/2006/relationships/hyperlink" Target="https://www.sec.gov/Archives/edgar/data/1141391/000114139120000032/0001141391-20-000032-index.html" TargetMode="External"/><Relationship Id="rId47" Type="http://schemas.openxmlformats.org/officeDocument/2006/relationships/hyperlink" Target="https://www.sec.gov/Archives/edgar/data/1141391/000114139122000023/0001141391-22-000023-index.htm" TargetMode="External"/><Relationship Id="rId50" Type="http://schemas.openxmlformats.org/officeDocument/2006/relationships/hyperlink" Target="https://finbox.com/NASDAQGS:MA/explorer/revenue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141391/000119312507042384/d10k.htm" TargetMode="External"/><Relationship Id="rId29" Type="http://schemas.openxmlformats.org/officeDocument/2006/relationships/hyperlink" Target="https://www.sec.gov/Archives/edgar/data/1141391/000114139113000003/0001141391-13-000003-index.html" TargetMode="External"/><Relationship Id="rId11" Type="http://schemas.openxmlformats.org/officeDocument/2006/relationships/hyperlink" Target="https://www.sec.gov/Archives/edgar/data/1141391/000095012304002820/y94488e10vk.htm" TargetMode="External"/><Relationship Id="rId24" Type="http://schemas.openxmlformats.org/officeDocument/2006/relationships/hyperlink" Target="https://www.sec.gov/Archives/edgar/data/1141391/000119312511044721/d10k.htm" TargetMode="External"/><Relationship Id="rId32" Type="http://schemas.openxmlformats.org/officeDocument/2006/relationships/hyperlink" Target="https://www.sec.gov/Archives/edgar/data/1141391/000114139115000011/ma12312014-10xk.htm" TargetMode="External"/><Relationship Id="rId37" Type="http://schemas.openxmlformats.org/officeDocument/2006/relationships/hyperlink" Target="https://www.sec.gov/Archives/edgar/data/1141391/000114139117000014/0001141391-17-000014-index.html" TargetMode="External"/><Relationship Id="rId40" Type="http://schemas.openxmlformats.org/officeDocument/2006/relationships/hyperlink" Target="https://www.sec.gov/Archives/edgar/data/1141391/000114139119000013/0001141391-19-000013-index.html" TargetMode="External"/><Relationship Id="rId45" Type="http://schemas.openxmlformats.org/officeDocument/2006/relationships/hyperlink" Target="https://www.sec.gov/Archives/edgar/data/1141391/000114139121000018/0001141391-21-000018-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141391/000119312506056300/d10k.htm" TargetMode="External"/><Relationship Id="rId23" Type="http://schemas.openxmlformats.org/officeDocument/2006/relationships/hyperlink" Target="https://www.sec.gov/Archives/edgar/data/1141391/000119312510034065/0001193125-10-034065-index.html" TargetMode="External"/><Relationship Id="rId28" Type="http://schemas.openxmlformats.org/officeDocument/2006/relationships/hyperlink" Target="https://www.sec.gov/Archives/edgar/data/1141391/000114139113000003/0001141391-13-000003-index.html" TargetMode="External"/><Relationship Id="rId36" Type="http://schemas.openxmlformats.org/officeDocument/2006/relationships/hyperlink" Target="https://www.sec.gov/Archives/edgar/data/1141391/000114139117000014/0001141391-17-000014-index.html" TargetMode="External"/><Relationship Id="rId49" Type="http://schemas.openxmlformats.org/officeDocument/2006/relationships/hyperlink" Target="https://www.sec.gov/Archives/edgar/data/1141391/000114139123000020/0001141391-23-000020-index.htm" TargetMode="External"/><Relationship Id="rId10" Type="http://schemas.openxmlformats.org/officeDocument/2006/relationships/hyperlink" Target="https://www.sec.gov/Archives/edgar/data/1141391/000095012304002820/y94488e10vk.htm" TargetMode="External"/><Relationship Id="rId19" Type="http://schemas.openxmlformats.org/officeDocument/2006/relationships/hyperlink" Target="https://www.sec.gov/Archives/edgar/data/1141391/000119312508034694/d10k.htm" TargetMode="External"/><Relationship Id="rId31" Type="http://schemas.openxmlformats.org/officeDocument/2006/relationships/hyperlink" Target="https://www.sec.gov/Archives/edgar/data/1141391/000114139114000003/ma12312013-10xk.htm" TargetMode="External"/><Relationship Id="rId44" Type="http://schemas.openxmlformats.org/officeDocument/2006/relationships/hyperlink" Target="https://www.sec.gov/Archives/edgar/data/1141391/000114139121000018/0001141391-21-000018-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141391/000095012303002592/0000950123-03-002592-index.html" TargetMode="External"/><Relationship Id="rId14" Type="http://schemas.openxmlformats.org/officeDocument/2006/relationships/hyperlink" Target="https://www.sec.gov/Archives/edgar/data/1141391/000119312506056300/d10k.htm" TargetMode="External"/><Relationship Id="rId22" Type="http://schemas.openxmlformats.org/officeDocument/2006/relationships/hyperlink" Target="https://www.sec.gov/Archives/edgar/data/1141391/000119312510034065/0001193125-10-034065-index.html" TargetMode="External"/><Relationship Id="rId27" Type="http://schemas.openxmlformats.org/officeDocument/2006/relationships/hyperlink" Target="https://www.sec.gov/Archives/edgar/data/1141391/000114139112000003/0001141391-12-000003-index.html" TargetMode="External"/><Relationship Id="rId30" Type="http://schemas.openxmlformats.org/officeDocument/2006/relationships/hyperlink" Target="https://www.sec.gov/Archives/edgar/data/1141391/000114139114000003/ma12312013-10xk.htm" TargetMode="External"/><Relationship Id="rId35" Type="http://schemas.openxmlformats.org/officeDocument/2006/relationships/hyperlink" Target="https://www.sec.gov/Archives/edgar/data/1141391/000114139116000085/0001141391-16-000085-index.html" TargetMode="External"/><Relationship Id="rId43" Type="http://schemas.openxmlformats.org/officeDocument/2006/relationships/hyperlink" Target="https://www.sec.gov/Archives/edgar/data/1141391/000114139120000032/0001141391-20-000032-index.html" TargetMode="External"/><Relationship Id="rId48" Type="http://schemas.openxmlformats.org/officeDocument/2006/relationships/hyperlink" Target="https://www.sec.gov/Archives/edgar/data/1141391/000114139123000020/0001141391-23-000020-index.htm" TargetMode="External"/><Relationship Id="rId8" Type="http://schemas.openxmlformats.org/officeDocument/2006/relationships/hyperlink" Target="https://www.sec.gov/Archives/edgar/data/1141391/000095012303002592/0000950123-03-002592-index.html" TargetMode="External"/><Relationship Id="rId51"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www.sec.gov/Archives/edgar/data/1141391/000095012305002512/y06000e10vk.htm" TargetMode="External"/><Relationship Id="rId17" Type="http://schemas.openxmlformats.org/officeDocument/2006/relationships/hyperlink" Target="https://www.sec.gov/Archives/edgar/data/1141391/000119312507042384/d10k.htm" TargetMode="External"/><Relationship Id="rId25" Type="http://schemas.openxmlformats.org/officeDocument/2006/relationships/hyperlink" Target="https://www.sec.gov/Archives/edgar/data/1141391/000119312511044721/d10k.htm" TargetMode="External"/><Relationship Id="rId33" Type="http://schemas.openxmlformats.org/officeDocument/2006/relationships/hyperlink" Target="https://www.sec.gov/Archives/edgar/data/1141391/000114139115000011/ma12312014-10xk.htm" TargetMode="External"/><Relationship Id="rId38" Type="http://schemas.openxmlformats.org/officeDocument/2006/relationships/hyperlink" Target="https://www.sec.gov/Archives/edgar/data/1141391/000114139118000009/0001141391-18-000009-index.html" TargetMode="External"/><Relationship Id="rId46" Type="http://schemas.openxmlformats.org/officeDocument/2006/relationships/hyperlink" Target="https://www.sec.gov/Archives/edgar/data/1141391/000114139122000023/0001141391-22-000023-index.htm" TargetMode="External"/><Relationship Id="rId20" Type="http://schemas.openxmlformats.org/officeDocument/2006/relationships/hyperlink" Target="https://www.sec.gov/Archives/edgar/data/1141391/000119312509033062/0001193125-09-033062-index.html" TargetMode="External"/><Relationship Id="rId41" Type="http://schemas.openxmlformats.org/officeDocument/2006/relationships/hyperlink" Target="https://www.sec.gov/Archives/edgar/data/1141391/000114139119000013/0001141391-19-000013-index.html" TargetMode="External"/><Relationship Id="rId1" Type="http://schemas.openxmlformats.org/officeDocument/2006/relationships/hyperlink" Target="https://roic.ai/company/MA" TargetMode="External"/><Relationship Id="rId6"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18"/>
  <sheetViews>
    <sheetView tabSelected="1" zoomScale="80" zoomScaleNormal="80" workbookViewId="0">
      <pane xSplit="1" ySplit="1" topLeftCell="W85" activePane="bottomRight" state="frozen"/>
      <selection pane="topRight"/>
      <selection pane="bottomLeft"/>
      <selection pane="bottomRight" activeCell="AC95" sqref="AC95"/>
    </sheetView>
  </sheetViews>
  <sheetFormatPr baseColWidth="10" defaultRowHeight="16" x14ac:dyDescent="0.2"/>
  <cols>
    <col min="1" max="1" width="50" customWidth="1"/>
    <col min="2" max="25" width="15" customWidth="1"/>
    <col min="26" max="34" width="21" customWidth="1"/>
  </cols>
  <sheetData>
    <row r="1" spans="1:34" ht="22" thickBot="1" x14ac:dyDescent="0.3">
      <c r="A1" s="3" t="e" vm="1">
        <v>#VALUE!</v>
      </c>
      <c r="B1" s="8">
        <v>1999</v>
      </c>
      <c r="C1" s="8">
        <v>2000</v>
      </c>
      <c r="D1" s="8">
        <v>2001</v>
      </c>
      <c r="E1" s="8">
        <v>2002</v>
      </c>
      <c r="F1" s="8">
        <v>2003</v>
      </c>
      <c r="G1" s="8">
        <v>2004</v>
      </c>
      <c r="H1" s="8">
        <v>2005</v>
      </c>
      <c r="I1" s="8">
        <v>2006</v>
      </c>
      <c r="J1" s="8">
        <v>2007</v>
      </c>
      <c r="K1" s="8">
        <v>2008</v>
      </c>
      <c r="L1" s="8">
        <v>2009</v>
      </c>
      <c r="M1" s="8">
        <v>2010</v>
      </c>
      <c r="N1" s="8">
        <v>2011</v>
      </c>
      <c r="O1" s="8">
        <v>2012</v>
      </c>
      <c r="P1" s="8">
        <v>2013</v>
      </c>
      <c r="Q1" s="8">
        <v>2014</v>
      </c>
      <c r="R1" s="8">
        <v>2015</v>
      </c>
      <c r="S1" s="8">
        <v>2016</v>
      </c>
      <c r="T1" s="8">
        <v>2017</v>
      </c>
      <c r="U1" s="8">
        <v>2018</v>
      </c>
      <c r="V1" s="8">
        <v>2019</v>
      </c>
      <c r="W1" s="8">
        <v>2020</v>
      </c>
      <c r="X1" s="8">
        <v>2021</v>
      </c>
      <c r="Y1" s="8">
        <v>2022</v>
      </c>
      <c r="Z1" s="27">
        <v>2023</v>
      </c>
      <c r="AA1" s="27">
        <v>2024</v>
      </c>
      <c r="AB1" s="27">
        <v>2025</v>
      </c>
      <c r="AC1" s="27">
        <v>2026</v>
      </c>
      <c r="AD1" s="27">
        <v>2027</v>
      </c>
    </row>
    <row r="2" spans="1:34"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c r="AD2" s="9"/>
      <c r="AE2" s="9"/>
      <c r="AF2" s="9"/>
      <c r="AG2" s="9"/>
      <c r="AH2" s="9"/>
    </row>
    <row r="3" spans="1:34" ht="40" x14ac:dyDescent="0.25">
      <c r="A3" s="5" t="s">
        <v>1</v>
      </c>
      <c r="B3" s="1" t="s">
        <v>92</v>
      </c>
      <c r="C3" s="1">
        <v>1445409000</v>
      </c>
      <c r="D3" s="1">
        <v>1611334000</v>
      </c>
      <c r="E3" s="1">
        <v>1891811000</v>
      </c>
      <c r="F3" s="1">
        <v>2230851000</v>
      </c>
      <c r="G3" s="1">
        <v>2593330000</v>
      </c>
      <c r="H3" s="1">
        <v>2937628000</v>
      </c>
      <c r="I3" s="1">
        <v>3326074000</v>
      </c>
      <c r="J3" s="1">
        <v>4067599000</v>
      </c>
      <c r="K3" s="1">
        <v>4991600000</v>
      </c>
      <c r="L3" s="1">
        <v>5098684000</v>
      </c>
      <c r="M3" s="1">
        <v>5539000000</v>
      </c>
      <c r="N3" s="1">
        <v>6714000000</v>
      </c>
      <c r="O3" s="1">
        <v>7391000000</v>
      </c>
      <c r="P3" s="1">
        <v>8346000000</v>
      </c>
      <c r="Q3" s="1">
        <v>9473000000</v>
      </c>
      <c r="R3" s="1">
        <v>9667000000</v>
      </c>
      <c r="S3" s="1">
        <v>10776000000</v>
      </c>
      <c r="T3" s="1">
        <v>12497000000</v>
      </c>
      <c r="U3" s="1">
        <v>14950000000</v>
      </c>
      <c r="V3" s="1">
        <v>16883000000</v>
      </c>
      <c r="W3" s="1">
        <v>15301000000</v>
      </c>
      <c r="X3" s="1">
        <v>18884000000</v>
      </c>
      <c r="Y3" s="1">
        <v>22237000000</v>
      </c>
      <c r="Z3" s="28">
        <v>25111000000</v>
      </c>
      <c r="AA3" s="28">
        <v>28513000000</v>
      </c>
      <c r="AB3" s="28">
        <v>32224000000</v>
      </c>
      <c r="AC3" s="28">
        <v>35550000000</v>
      </c>
      <c r="AD3" s="28">
        <v>39460000000</v>
      </c>
      <c r="AE3" s="18" t="s">
        <v>109</v>
      </c>
      <c r="AF3" s="19" t="s">
        <v>110</v>
      </c>
      <c r="AG3" s="19" t="s">
        <v>111</v>
      </c>
      <c r="AH3" s="19" t="s">
        <v>112</v>
      </c>
    </row>
    <row r="4" spans="1:34" ht="19" x14ac:dyDescent="0.25">
      <c r="A4" s="14" t="s">
        <v>94</v>
      </c>
      <c r="B4" s="1"/>
      <c r="C4" s="15" t="e">
        <f>(C3/B3)-1</f>
        <v>#VALUE!</v>
      </c>
      <c r="D4" s="15">
        <f>(D3/C3)-1</f>
        <v>0.11479449761278637</v>
      </c>
      <c r="E4" s="15">
        <f>(E3/D3)-1</f>
        <v>0.17406509140873339</v>
      </c>
      <c r="F4" s="15">
        <f t="shared" ref="F4:AD4" si="0">(F3/E3)-1</f>
        <v>0.17921451984368408</v>
      </c>
      <c r="G4" s="15">
        <f t="shared" si="0"/>
        <v>0.16248463030475824</v>
      </c>
      <c r="H4" s="16">
        <f t="shared" si="0"/>
        <v>0.13276289558212806</v>
      </c>
      <c r="I4" s="16">
        <f t="shared" si="0"/>
        <v>0.13223117426712983</v>
      </c>
      <c r="J4" s="16">
        <f t="shared" si="0"/>
        <v>0.22294302532054311</v>
      </c>
      <c r="K4" s="16">
        <f t="shared" si="0"/>
        <v>0.22716128113906997</v>
      </c>
      <c r="L4" s="16">
        <f t="shared" si="0"/>
        <v>2.1452840772497872E-2</v>
      </c>
      <c r="M4" s="16">
        <f t="shared" si="0"/>
        <v>8.6358754533522708E-2</v>
      </c>
      <c r="N4" s="16">
        <f t="shared" si="0"/>
        <v>0.21213215381837869</v>
      </c>
      <c r="O4" s="16">
        <f t="shared" si="0"/>
        <v>0.1008340780458743</v>
      </c>
      <c r="P4" s="16">
        <f t="shared" si="0"/>
        <v>0.12921120281423359</v>
      </c>
      <c r="Q4" s="16">
        <f t="shared" si="0"/>
        <v>0.13503474718427988</v>
      </c>
      <c r="R4" s="16">
        <f t="shared" si="0"/>
        <v>2.0479256835215898E-2</v>
      </c>
      <c r="S4" s="16">
        <f t="shared" si="0"/>
        <v>0.11472018206268753</v>
      </c>
      <c r="T4" s="16">
        <f t="shared" si="0"/>
        <v>0.15970675575352633</v>
      </c>
      <c r="U4" s="16">
        <f t="shared" si="0"/>
        <v>0.19628710890613754</v>
      </c>
      <c r="V4" s="16">
        <f t="shared" si="0"/>
        <v>0.12929765886287625</v>
      </c>
      <c r="W4" s="16">
        <f t="shared" si="0"/>
        <v>-9.3703725641177571E-2</v>
      </c>
      <c r="X4" s="16">
        <f t="shared" si="0"/>
        <v>0.23416770145742105</v>
      </c>
      <c r="Y4" s="16">
        <f t="shared" si="0"/>
        <v>0.17755772082185972</v>
      </c>
      <c r="Z4" s="16">
        <f t="shared" si="0"/>
        <v>0.12924405270495121</v>
      </c>
      <c r="AA4" s="16">
        <f t="shared" si="0"/>
        <v>0.13547847556847592</v>
      </c>
      <c r="AB4" s="16">
        <f t="shared" si="0"/>
        <v>0.13015115912040121</v>
      </c>
      <c r="AC4" s="16">
        <f t="shared" si="0"/>
        <v>0.10321499503475673</v>
      </c>
      <c r="AD4" s="16">
        <f t="shared" si="0"/>
        <v>0.10998593530239109</v>
      </c>
      <c r="AE4" s="17">
        <f>(Y4+X4+W4)/3</f>
        <v>0.10600723221270107</v>
      </c>
      <c r="AF4" s="17">
        <f>(Y20+X20+W20)/3</f>
        <v>9.2287692783712363E-2</v>
      </c>
      <c r="AG4" s="17">
        <f>(Y29+X29+W29)/3</f>
        <v>9.594290794837583E-2</v>
      </c>
      <c r="AH4" s="17">
        <f>(Y105+X105+W105)/3</f>
        <v>0.12297538361016984</v>
      </c>
    </row>
    <row r="5" spans="1:34" ht="19" x14ac:dyDescent="0.25">
      <c r="A5" s="5" t="s">
        <v>2</v>
      </c>
      <c r="B5" s="1" t="s">
        <v>92</v>
      </c>
      <c r="C5" s="1" t="s">
        <v>92</v>
      </c>
      <c r="D5" s="1" t="s">
        <v>92</v>
      </c>
      <c r="E5" s="1" t="s">
        <v>92</v>
      </c>
      <c r="F5" s="1" t="s">
        <v>92</v>
      </c>
      <c r="G5" s="1" t="s">
        <v>92</v>
      </c>
      <c r="H5" s="1" t="s">
        <v>92</v>
      </c>
      <c r="I5" s="1" t="s">
        <v>92</v>
      </c>
      <c r="J5" s="1" t="s">
        <v>92</v>
      </c>
      <c r="K5" s="1" t="s">
        <v>92</v>
      </c>
      <c r="L5" s="1" t="s">
        <v>92</v>
      </c>
      <c r="M5" s="1" t="s">
        <v>92</v>
      </c>
      <c r="N5" s="1" t="s">
        <v>92</v>
      </c>
      <c r="O5" s="1">
        <v>1565000000</v>
      </c>
      <c r="P5" s="1">
        <v>1739000000</v>
      </c>
      <c r="Q5" s="1">
        <v>2064000000</v>
      </c>
      <c r="R5" s="1">
        <v>2105000000</v>
      </c>
      <c r="S5" s="1">
        <v>2225000000</v>
      </c>
      <c r="T5" s="1">
        <v>2687000000</v>
      </c>
      <c r="U5" s="1">
        <v>3214000000</v>
      </c>
      <c r="V5" s="1">
        <v>3537000000</v>
      </c>
      <c r="W5" s="1">
        <v>3787000000</v>
      </c>
      <c r="X5" s="1">
        <v>4489000000</v>
      </c>
      <c r="Y5" s="1" t="s">
        <v>92</v>
      </c>
    </row>
    <row r="6" spans="1:34" ht="20" x14ac:dyDescent="0.25">
      <c r="A6" s="6" t="s">
        <v>3</v>
      </c>
      <c r="B6" s="10" t="s">
        <v>92</v>
      </c>
      <c r="C6" s="10" t="s">
        <v>92</v>
      </c>
      <c r="D6" s="10" t="s">
        <v>92</v>
      </c>
      <c r="E6" s="10" t="s">
        <v>92</v>
      </c>
      <c r="F6" s="10" t="s">
        <v>92</v>
      </c>
      <c r="G6" s="10" t="s">
        <v>92</v>
      </c>
      <c r="H6" s="10" t="s">
        <v>92</v>
      </c>
      <c r="I6" s="10" t="s">
        <v>92</v>
      </c>
      <c r="J6" s="10" t="s">
        <v>92</v>
      </c>
      <c r="K6" s="10">
        <v>4991600000</v>
      </c>
      <c r="L6" s="10">
        <v>5098684000</v>
      </c>
      <c r="M6" s="10">
        <v>5539000000</v>
      </c>
      <c r="N6" s="10">
        <v>6714000000</v>
      </c>
      <c r="O6" s="10">
        <v>5826000000</v>
      </c>
      <c r="P6" s="10">
        <v>6607000000</v>
      </c>
      <c r="Q6" s="10">
        <v>7409000000</v>
      </c>
      <c r="R6" s="10">
        <v>7562000000</v>
      </c>
      <c r="S6" s="10">
        <v>8551000000</v>
      </c>
      <c r="T6" s="10">
        <v>9810000000</v>
      </c>
      <c r="U6" s="10">
        <v>11736000000</v>
      </c>
      <c r="V6" s="10">
        <v>13346000000</v>
      </c>
      <c r="W6" s="10">
        <v>11514000000</v>
      </c>
      <c r="X6" s="10">
        <v>14395000000</v>
      </c>
      <c r="Y6" s="10">
        <v>22237000000</v>
      </c>
      <c r="AE6" s="18" t="s">
        <v>113</v>
      </c>
      <c r="AF6" s="19" t="s">
        <v>114</v>
      </c>
      <c r="AG6" s="19" t="s">
        <v>115</v>
      </c>
      <c r="AH6" s="19" t="s">
        <v>116</v>
      </c>
    </row>
    <row r="7" spans="1:34" ht="19" x14ac:dyDescent="0.25">
      <c r="A7" s="5" t="s">
        <v>4</v>
      </c>
      <c r="B7" s="2" t="s">
        <v>92</v>
      </c>
      <c r="C7" s="2" t="s">
        <v>92</v>
      </c>
      <c r="D7" s="2" t="s">
        <v>92</v>
      </c>
      <c r="E7" s="2" t="s">
        <v>92</v>
      </c>
      <c r="F7" s="2" t="s">
        <v>92</v>
      </c>
      <c r="G7" s="2" t="s">
        <v>92</v>
      </c>
      <c r="H7" s="2" t="s">
        <v>92</v>
      </c>
      <c r="I7" s="2" t="s">
        <v>92</v>
      </c>
      <c r="J7" s="2" t="s">
        <v>92</v>
      </c>
      <c r="K7" s="2">
        <v>1</v>
      </c>
      <c r="L7" s="2">
        <v>1</v>
      </c>
      <c r="M7" s="2">
        <v>1</v>
      </c>
      <c r="N7" s="2">
        <v>1</v>
      </c>
      <c r="O7" s="2">
        <v>0.7883</v>
      </c>
      <c r="P7" s="2">
        <v>0.79159999999999997</v>
      </c>
      <c r="Q7" s="2">
        <v>0.78210000000000002</v>
      </c>
      <c r="R7" s="2">
        <v>0.78220000000000001</v>
      </c>
      <c r="S7" s="2">
        <v>0.79349999999999998</v>
      </c>
      <c r="T7" s="2">
        <v>0.78500000000000003</v>
      </c>
      <c r="U7" s="2">
        <v>0.78500000000000003</v>
      </c>
      <c r="V7" s="2">
        <v>0.79049999999999998</v>
      </c>
      <c r="W7" s="2">
        <v>0.75249999999999995</v>
      </c>
      <c r="X7" s="2">
        <v>0.76229999999999998</v>
      </c>
      <c r="Y7" s="2">
        <v>1</v>
      </c>
      <c r="AE7" s="17">
        <f>Y7</f>
        <v>1</v>
      </c>
      <c r="AF7" s="20">
        <f>Y21</f>
        <v>0.58250000000000002</v>
      </c>
      <c r="AG7" s="20">
        <f>Y30</f>
        <v>0.4466</v>
      </c>
      <c r="AH7" s="20">
        <f>Y106/Y3</f>
        <v>0.45410801816791835</v>
      </c>
    </row>
    <row r="8" spans="1:34"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row>
    <row r="9" spans="1:34" ht="19" customHeight="1" x14ac:dyDescent="0.25">
      <c r="A9" s="14" t="s">
        <v>95</v>
      </c>
      <c r="B9" s="15" t="e">
        <f>B8/B3</f>
        <v>#VALUE!</v>
      </c>
      <c r="C9" s="15">
        <f t="shared" ref="C9:Y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AE9" s="18" t="s">
        <v>96</v>
      </c>
      <c r="AF9" s="19" t="s">
        <v>97</v>
      </c>
      <c r="AG9" s="19" t="s">
        <v>98</v>
      </c>
      <c r="AH9" s="19" t="s">
        <v>99</v>
      </c>
    </row>
    <row r="10" spans="1:34" ht="19" x14ac:dyDescent="0.25">
      <c r="A10" s="5" t="s">
        <v>6</v>
      </c>
      <c r="B10" s="1" t="s">
        <v>92</v>
      </c>
      <c r="C10" s="1" t="s">
        <v>92</v>
      </c>
      <c r="D10" s="1">
        <v>813927000</v>
      </c>
      <c r="E10" s="1">
        <v>965299000</v>
      </c>
      <c r="F10" s="1">
        <v>1862012000</v>
      </c>
      <c r="G10" s="1">
        <v>1185837000</v>
      </c>
      <c r="H10" s="1">
        <v>1351082000</v>
      </c>
      <c r="I10" s="1">
        <v>1505185000</v>
      </c>
      <c r="J10" s="1">
        <v>1758388000</v>
      </c>
      <c r="K10" s="1">
        <v>1913679000</v>
      </c>
      <c r="L10" s="1">
        <v>1934974000</v>
      </c>
      <c r="M10" s="1">
        <v>1852000000</v>
      </c>
      <c r="N10" s="1">
        <v>2196000000</v>
      </c>
      <c r="O10" s="1">
        <v>2402000000</v>
      </c>
      <c r="P10" s="1">
        <v>2647000000</v>
      </c>
      <c r="Q10" s="1">
        <v>3214000000</v>
      </c>
      <c r="R10" s="1">
        <v>3423000000</v>
      </c>
      <c r="S10" s="1">
        <v>3680000000</v>
      </c>
      <c r="T10" s="1">
        <v>4420000000</v>
      </c>
      <c r="U10" s="1">
        <v>5210000000</v>
      </c>
      <c r="V10" s="1">
        <v>5731000000</v>
      </c>
      <c r="W10" s="1">
        <v>2114000000</v>
      </c>
      <c r="X10" s="1">
        <v>2547000000</v>
      </c>
      <c r="Y10" s="1">
        <v>8078000000</v>
      </c>
      <c r="AE10" s="17">
        <f>Y9</f>
        <v>0</v>
      </c>
      <c r="AF10" s="20">
        <f>Y13</f>
        <v>0.39874983136214415</v>
      </c>
      <c r="AG10" s="20">
        <f>Y80</f>
        <v>1.3266177991635562E-2</v>
      </c>
      <c r="AH10" s="20">
        <f>Y89</f>
        <v>1.9876781940009892E-2</v>
      </c>
    </row>
    <row r="11" spans="1:34" ht="19" x14ac:dyDescent="0.25">
      <c r="A11" s="5" t="s">
        <v>7</v>
      </c>
      <c r="B11" s="1" t="s">
        <v>92</v>
      </c>
      <c r="C11" s="1" t="s">
        <v>92</v>
      </c>
      <c r="D11" s="1">
        <v>505732000</v>
      </c>
      <c r="E11" s="1">
        <v>694010000</v>
      </c>
      <c r="F11" s="1">
        <v>851150000</v>
      </c>
      <c r="G11" s="1">
        <v>915851000</v>
      </c>
      <c r="H11" s="1">
        <v>1008268000</v>
      </c>
      <c r="I11" s="1">
        <v>1051870000</v>
      </c>
      <c r="J11" s="1">
        <v>1080057000</v>
      </c>
      <c r="K11" s="1">
        <v>1017575000</v>
      </c>
      <c r="L11" s="1">
        <v>755480000</v>
      </c>
      <c r="M11" s="1">
        <v>782000000</v>
      </c>
      <c r="N11" s="1">
        <v>841000000</v>
      </c>
      <c r="O11" s="1">
        <v>775000000</v>
      </c>
      <c r="P11" s="1">
        <v>841000000</v>
      </c>
      <c r="Q11" s="1">
        <v>862000000</v>
      </c>
      <c r="R11" s="1">
        <v>821000000</v>
      </c>
      <c r="S11" s="1">
        <v>811000000</v>
      </c>
      <c r="T11" s="1">
        <v>898000000</v>
      </c>
      <c r="U11" s="1">
        <v>907000000</v>
      </c>
      <c r="V11" s="1">
        <v>934000000</v>
      </c>
      <c r="W11" s="1">
        <v>657000000</v>
      </c>
      <c r="X11" s="1">
        <v>895000000</v>
      </c>
      <c r="Y11" s="1">
        <v>789000000</v>
      </c>
    </row>
    <row r="12" spans="1:34" ht="20" x14ac:dyDescent="0.25">
      <c r="A12" s="5" t="s">
        <v>8</v>
      </c>
      <c r="B12" s="1" t="s">
        <v>92</v>
      </c>
      <c r="C12" s="1" t="s">
        <v>92</v>
      </c>
      <c r="D12" s="1">
        <v>1319659000</v>
      </c>
      <c r="E12" s="1">
        <v>1659309000</v>
      </c>
      <c r="F12" s="1">
        <v>2713162000</v>
      </c>
      <c r="G12" s="1">
        <v>2101688000</v>
      </c>
      <c r="H12" s="1">
        <v>2359350000</v>
      </c>
      <c r="I12" s="1">
        <v>2557055000</v>
      </c>
      <c r="J12" s="1">
        <v>2838445000</v>
      </c>
      <c r="K12" s="1">
        <v>2931254000</v>
      </c>
      <c r="L12" s="1">
        <v>2690454000</v>
      </c>
      <c r="M12" s="1">
        <v>2634000000</v>
      </c>
      <c r="N12" s="1">
        <v>3037000000</v>
      </c>
      <c r="O12" s="1">
        <v>3177000000</v>
      </c>
      <c r="P12" s="1">
        <v>3488000000</v>
      </c>
      <c r="Q12" s="1">
        <v>4076000000</v>
      </c>
      <c r="R12" s="1">
        <v>4244000000</v>
      </c>
      <c r="S12" s="1">
        <v>4491000000</v>
      </c>
      <c r="T12" s="1">
        <v>5318000000</v>
      </c>
      <c r="U12" s="1">
        <v>6117000000</v>
      </c>
      <c r="V12" s="1">
        <v>6665000000</v>
      </c>
      <c r="W12" s="1">
        <v>2771000000</v>
      </c>
      <c r="X12" s="1">
        <v>3442000000</v>
      </c>
      <c r="Y12" s="1">
        <v>8867000000</v>
      </c>
      <c r="AE12" s="18" t="s">
        <v>117</v>
      </c>
      <c r="AF12" s="19" t="s">
        <v>118</v>
      </c>
      <c r="AG12" s="19" t="s">
        <v>119</v>
      </c>
      <c r="AH12" s="19" t="s">
        <v>120</v>
      </c>
    </row>
    <row r="13" spans="1:34" ht="19" x14ac:dyDescent="0.25">
      <c r="A13" s="14" t="s">
        <v>100</v>
      </c>
      <c r="B13" s="15" t="e">
        <f>B12/B3</f>
        <v>#VALUE!</v>
      </c>
      <c r="C13" s="15" t="e">
        <f t="shared" ref="C13:Y13" si="2">C12/C3</f>
        <v>#VALUE!</v>
      </c>
      <c r="D13" s="15">
        <f t="shared" si="2"/>
        <v>0.81898538726297587</v>
      </c>
      <c r="E13" s="15">
        <f t="shared" si="2"/>
        <v>0.87710083089695534</v>
      </c>
      <c r="F13" s="15">
        <f t="shared" si="2"/>
        <v>1.2162004544454112</v>
      </c>
      <c r="G13" s="15">
        <f t="shared" si="2"/>
        <v>0.81042057894675956</v>
      </c>
      <c r="H13" s="15">
        <f t="shared" si="2"/>
        <v>0.80314798197729598</v>
      </c>
      <c r="I13" s="15">
        <f t="shared" si="2"/>
        <v>0.76879077254444728</v>
      </c>
      <c r="J13" s="15">
        <f t="shared" si="2"/>
        <v>0.69781829526460204</v>
      </c>
      <c r="K13" s="15">
        <f t="shared" si="2"/>
        <v>0.58723735876272132</v>
      </c>
      <c r="L13" s="15">
        <f t="shared" si="2"/>
        <v>0.52767616114275762</v>
      </c>
      <c r="M13" s="15">
        <f t="shared" si="2"/>
        <v>0.4755371005596678</v>
      </c>
      <c r="N13" s="15">
        <f t="shared" si="2"/>
        <v>0.45233839737861187</v>
      </c>
      <c r="O13" s="15">
        <f t="shared" si="2"/>
        <v>0.42984711135164388</v>
      </c>
      <c r="P13" s="15">
        <f t="shared" si="2"/>
        <v>0.41792475437335252</v>
      </c>
      <c r="Q13" s="15">
        <f t="shared" si="2"/>
        <v>0.43027551989865936</v>
      </c>
      <c r="R13" s="15">
        <f t="shared" si="2"/>
        <v>0.43901934416054617</v>
      </c>
      <c r="S13" s="15">
        <f t="shared" si="2"/>
        <v>0.41675946547884185</v>
      </c>
      <c r="T13" s="15">
        <f t="shared" si="2"/>
        <v>0.42554213011122671</v>
      </c>
      <c r="U13" s="15">
        <f t="shared" si="2"/>
        <v>0.40916387959866218</v>
      </c>
      <c r="V13" s="15">
        <f t="shared" si="2"/>
        <v>0.39477580998637685</v>
      </c>
      <c r="W13" s="15">
        <f t="shared" si="2"/>
        <v>0.18109927455721847</v>
      </c>
      <c r="X13" s="15">
        <f t="shared" si="2"/>
        <v>0.18227070535903411</v>
      </c>
      <c r="Y13" s="15">
        <f t="shared" si="2"/>
        <v>0.39874983136214415</v>
      </c>
      <c r="AE13" s="17">
        <f>Y28/Y72</f>
        <v>1.5623033354310887</v>
      </c>
      <c r="AF13" s="20">
        <f>Y28/Y54</f>
        <v>0.25643012085528355</v>
      </c>
      <c r="AG13" s="20">
        <f>Y22/(Y72+Y56+Y61)</f>
        <v>0.60179596643603706</v>
      </c>
      <c r="AH13" s="21">
        <f>Y67/Y72</f>
        <v>5.0892070484581495</v>
      </c>
    </row>
    <row r="14" spans="1:34" ht="19" x14ac:dyDescent="0.25">
      <c r="A14" s="5" t="s">
        <v>9</v>
      </c>
      <c r="B14" s="1" t="s">
        <v>92</v>
      </c>
      <c r="C14" s="1">
        <v>1267389000</v>
      </c>
      <c r="D14" s="1">
        <v>69973000</v>
      </c>
      <c r="E14" s="1">
        <v>90505000</v>
      </c>
      <c r="F14" s="1">
        <v>119551000</v>
      </c>
      <c r="G14" s="1">
        <v>144970000</v>
      </c>
      <c r="H14" s="1">
        <v>185094000</v>
      </c>
      <c r="I14" s="1">
        <v>539524000</v>
      </c>
      <c r="J14" s="1">
        <v>121042000</v>
      </c>
      <c r="K14" s="1">
        <v>112006000</v>
      </c>
      <c r="L14" s="1">
        <v>141377000</v>
      </c>
      <c r="M14" s="1">
        <v>148000000</v>
      </c>
      <c r="N14" s="1">
        <v>964000000</v>
      </c>
      <c r="O14" s="1">
        <v>230000000</v>
      </c>
      <c r="P14" s="1">
        <v>258000000</v>
      </c>
      <c r="Q14" s="1">
        <v>321000000</v>
      </c>
      <c r="R14" s="1">
        <v>366000000</v>
      </c>
      <c r="S14" s="1">
        <v>373000000</v>
      </c>
      <c r="T14" s="1">
        <v>436000000</v>
      </c>
      <c r="U14" s="1">
        <v>459000000</v>
      </c>
      <c r="V14" s="1">
        <v>522000000</v>
      </c>
      <c r="W14" s="1">
        <v>580000000</v>
      </c>
      <c r="X14" s="1">
        <v>726000000</v>
      </c>
      <c r="Y14" s="1">
        <v>1106000000</v>
      </c>
    </row>
    <row r="15" spans="1:34" ht="20" x14ac:dyDescent="0.25">
      <c r="A15" s="5" t="s">
        <v>10</v>
      </c>
      <c r="B15" s="1" t="s">
        <v>92</v>
      </c>
      <c r="C15" s="1">
        <v>1267389000</v>
      </c>
      <c r="D15" s="1">
        <v>1389632000</v>
      </c>
      <c r="E15" s="1">
        <v>1749814000</v>
      </c>
      <c r="F15" s="1">
        <v>2832713000</v>
      </c>
      <c r="G15" s="1">
        <v>2246658000</v>
      </c>
      <c r="H15" s="1">
        <v>2544444000</v>
      </c>
      <c r="I15" s="1">
        <v>3096579000</v>
      </c>
      <c r="J15" s="1">
        <v>2959487000</v>
      </c>
      <c r="K15" s="1">
        <v>3043260000</v>
      </c>
      <c r="L15" s="1">
        <v>2831831000</v>
      </c>
      <c r="M15" s="1">
        <v>2782000000</v>
      </c>
      <c r="N15" s="1">
        <v>4001000000</v>
      </c>
      <c r="O15" s="1">
        <v>3407000000</v>
      </c>
      <c r="P15" s="1">
        <v>3746000000</v>
      </c>
      <c r="Q15" s="1">
        <v>4397000000</v>
      </c>
      <c r="R15" s="1">
        <v>4610000000</v>
      </c>
      <c r="S15" s="1">
        <v>4864000000</v>
      </c>
      <c r="T15" s="1">
        <v>5754000000</v>
      </c>
      <c r="U15" s="1">
        <v>6576000000</v>
      </c>
      <c r="V15" s="1">
        <v>7187000000</v>
      </c>
      <c r="W15" s="1">
        <v>3351000000</v>
      </c>
      <c r="X15" s="1">
        <v>4168000000</v>
      </c>
      <c r="Y15" s="1">
        <v>9973000000</v>
      </c>
      <c r="AE15" s="18" t="s">
        <v>121</v>
      </c>
      <c r="AF15" s="19" t="s">
        <v>122</v>
      </c>
      <c r="AG15" s="19" t="s">
        <v>123</v>
      </c>
      <c r="AH15" s="19" t="s">
        <v>124</v>
      </c>
    </row>
    <row r="16" spans="1:34" ht="19" x14ac:dyDescent="0.25">
      <c r="A16" s="5" t="s">
        <v>11</v>
      </c>
      <c r="B16" s="1" t="s">
        <v>92</v>
      </c>
      <c r="C16" s="1">
        <v>1267389000</v>
      </c>
      <c r="D16" s="1">
        <v>1389632000</v>
      </c>
      <c r="E16" s="1">
        <v>1749814000</v>
      </c>
      <c r="F16" s="1">
        <v>2832713000</v>
      </c>
      <c r="G16" s="1">
        <v>2246658000</v>
      </c>
      <c r="H16" s="1">
        <v>2544444000</v>
      </c>
      <c r="I16" s="1">
        <v>3096579000</v>
      </c>
      <c r="J16" s="1">
        <v>2959487000</v>
      </c>
      <c r="K16" s="1">
        <v>3043260000</v>
      </c>
      <c r="L16" s="1">
        <v>2831831000</v>
      </c>
      <c r="M16" s="1">
        <v>2782000000</v>
      </c>
      <c r="N16" s="1">
        <v>4001000000</v>
      </c>
      <c r="O16" s="1">
        <v>4972000000</v>
      </c>
      <c r="P16" s="1">
        <v>5485000000</v>
      </c>
      <c r="Q16" s="1">
        <v>6461000000</v>
      </c>
      <c r="R16" s="1">
        <v>6715000000</v>
      </c>
      <c r="S16" s="1">
        <v>7089000000</v>
      </c>
      <c r="T16" s="1">
        <v>8441000000</v>
      </c>
      <c r="U16" s="1">
        <v>9790000000</v>
      </c>
      <c r="V16" s="1">
        <v>10724000000</v>
      </c>
      <c r="W16" s="1">
        <v>7138000000</v>
      </c>
      <c r="X16" s="1">
        <v>8657000000</v>
      </c>
      <c r="Y16" s="1" t="s">
        <v>92</v>
      </c>
      <c r="AE16" s="29">
        <f>(Y35+X35+W35+V35+U35)/5</f>
        <v>-1.9529094249534727E-2</v>
      </c>
      <c r="AF16" s="30">
        <f>AG101/Y3</f>
        <v>16.431051850519406</v>
      </c>
      <c r="AG16" s="30">
        <f>AG101/Y28</f>
        <v>36.795297079556896</v>
      </c>
      <c r="AH16" s="31">
        <f>AG101/Y106</f>
        <v>36.183135274311745</v>
      </c>
    </row>
    <row r="17" spans="1:31" ht="19" x14ac:dyDescent="0.25">
      <c r="A17" s="5" t="s">
        <v>12</v>
      </c>
      <c r="B17" s="1" t="s">
        <v>92</v>
      </c>
      <c r="C17" s="1" t="s">
        <v>92</v>
      </c>
      <c r="D17" s="1">
        <v>9548000</v>
      </c>
      <c r="E17" s="1" t="s">
        <v>92</v>
      </c>
      <c r="F17" s="1">
        <v>62936000</v>
      </c>
      <c r="G17" s="1" t="s">
        <v>92</v>
      </c>
      <c r="H17" s="1" t="s">
        <v>92</v>
      </c>
      <c r="I17" s="1" t="s">
        <v>92</v>
      </c>
      <c r="J17" s="1" t="s">
        <v>92</v>
      </c>
      <c r="K17" s="1">
        <v>103600000</v>
      </c>
      <c r="L17" s="1">
        <v>115109000</v>
      </c>
      <c r="M17" s="1">
        <v>52000000</v>
      </c>
      <c r="N17" s="1">
        <v>25000000</v>
      </c>
      <c r="O17" s="1">
        <v>20000000</v>
      </c>
      <c r="P17" s="1">
        <v>14000000</v>
      </c>
      <c r="Q17" s="1">
        <v>48000000</v>
      </c>
      <c r="R17" s="1">
        <v>61000000</v>
      </c>
      <c r="S17" s="1">
        <v>95000000</v>
      </c>
      <c r="T17" s="1">
        <v>154000000</v>
      </c>
      <c r="U17" s="1">
        <v>186000000</v>
      </c>
      <c r="V17" s="1">
        <v>224000000</v>
      </c>
      <c r="W17" s="1">
        <v>380000000</v>
      </c>
      <c r="X17" s="1">
        <v>431000000</v>
      </c>
      <c r="Y17" s="1">
        <v>471000000</v>
      </c>
    </row>
    <row r="18" spans="1:31" ht="20" x14ac:dyDescent="0.25">
      <c r="A18" s="5" t="s">
        <v>13</v>
      </c>
      <c r="B18" s="1" t="s">
        <v>92</v>
      </c>
      <c r="C18" s="1" t="s">
        <v>92</v>
      </c>
      <c r="D18" s="1">
        <v>69973000</v>
      </c>
      <c r="E18" s="1">
        <v>90505000</v>
      </c>
      <c r="F18" s="1">
        <v>119551000</v>
      </c>
      <c r="G18" s="1">
        <v>123317000</v>
      </c>
      <c r="H18" s="1">
        <v>109936000</v>
      </c>
      <c r="I18" s="1">
        <v>99782000</v>
      </c>
      <c r="J18" s="1">
        <v>97642000</v>
      </c>
      <c r="K18" s="1">
        <v>112006000</v>
      </c>
      <c r="L18" s="1">
        <v>141377000</v>
      </c>
      <c r="M18" s="1">
        <v>148000000</v>
      </c>
      <c r="N18" s="1">
        <v>194000000</v>
      </c>
      <c r="O18" s="1">
        <v>230000000</v>
      </c>
      <c r="P18" s="1">
        <v>258000000</v>
      </c>
      <c r="Q18" s="1">
        <v>321000000</v>
      </c>
      <c r="R18" s="1">
        <v>366000000</v>
      </c>
      <c r="S18" s="1">
        <v>373000000</v>
      </c>
      <c r="T18" s="1">
        <v>437000000</v>
      </c>
      <c r="U18" s="1">
        <v>459000000</v>
      </c>
      <c r="V18" s="1">
        <v>522000000</v>
      </c>
      <c r="W18" s="1">
        <v>580000000</v>
      </c>
      <c r="X18" s="1">
        <v>726000000</v>
      </c>
      <c r="Y18" s="1">
        <v>750000000</v>
      </c>
      <c r="AE18" s="18" t="s">
        <v>125</v>
      </c>
    </row>
    <row r="19" spans="1:31" ht="19" x14ac:dyDescent="0.25">
      <c r="A19" s="6" t="s">
        <v>14</v>
      </c>
      <c r="B19" s="10" t="s">
        <v>92</v>
      </c>
      <c r="C19" s="10">
        <v>118149000</v>
      </c>
      <c r="D19" s="10">
        <v>312460000</v>
      </c>
      <c r="E19" s="10">
        <v>248893000</v>
      </c>
      <c r="F19" s="10">
        <v>-424084000</v>
      </c>
      <c r="G19" s="10">
        <v>447017000</v>
      </c>
      <c r="H19" s="10">
        <v>517274000</v>
      </c>
      <c r="I19" s="10">
        <v>393954000</v>
      </c>
      <c r="J19" s="10">
        <v>1769074000</v>
      </c>
      <c r="K19" s="10">
        <v>-167607000</v>
      </c>
      <c r="L19" s="10">
        <v>2474445000</v>
      </c>
      <c r="M19" s="10">
        <v>2956000000</v>
      </c>
      <c r="N19" s="10">
        <v>2967000000</v>
      </c>
      <c r="O19" s="10">
        <v>4183000000</v>
      </c>
      <c r="P19" s="10">
        <v>4772000000</v>
      </c>
      <c r="Q19" s="10">
        <v>5448000000</v>
      </c>
      <c r="R19" s="10">
        <v>5385000000</v>
      </c>
      <c r="S19" s="10">
        <v>6114000000</v>
      </c>
      <c r="T19" s="10">
        <v>7113000000</v>
      </c>
      <c r="U19" s="10">
        <v>7849000000</v>
      </c>
      <c r="V19" s="10">
        <v>10477000000</v>
      </c>
      <c r="W19" s="10">
        <v>8720000000</v>
      </c>
      <c r="X19" s="10">
        <v>11464000000</v>
      </c>
      <c r="Y19" s="10">
        <v>12953000000</v>
      </c>
      <c r="AE19" s="32">
        <f>Y40-Y56-Y61</f>
        <v>-6615000000</v>
      </c>
    </row>
    <row r="20" spans="1:31" ht="19" customHeight="1" x14ac:dyDescent="0.25">
      <c r="A20" s="14" t="s">
        <v>101</v>
      </c>
      <c r="B20" s="1"/>
      <c r="C20" s="15" t="e">
        <f>(C19/B19)-1</f>
        <v>#VALUE!</v>
      </c>
      <c r="D20" s="15">
        <f>(D19/C19)-1</f>
        <v>1.6446267001836663</v>
      </c>
      <c r="E20" s="15">
        <f>(E19/D19)-1</f>
        <v>-0.20344044037636821</v>
      </c>
      <c r="F20" s="15">
        <f t="shared" ref="F20:Y20" si="3">(F19/E19)-1</f>
        <v>-2.703880784112048</v>
      </c>
      <c r="G20" s="15">
        <f t="shared" si="3"/>
        <v>-2.0540765508719971</v>
      </c>
      <c r="H20" s="15">
        <f t="shared" si="3"/>
        <v>0.1571685193180572</v>
      </c>
      <c r="I20" s="15">
        <f t="shared" si="3"/>
        <v>-0.23840363134431652</v>
      </c>
      <c r="J20" s="15">
        <f t="shared" si="3"/>
        <v>3.4905598115516021</v>
      </c>
      <c r="K20" s="15">
        <f t="shared" si="3"/>
        <v>-1.0947427863390677</v>
      </c>
      <c r="L20" s="15">
        <f t="shared" si="3"/>
        <v>-15.763375038035404</v>
      </c>
      <c r="M20" s="15">
        <f t="shared" si="3"/>
        <v>0.19461131688115918</v>
      </c>
      <c r="N20" s="15">
        <f t="shared" si="3"/>
        <v>3.721244925575018E-3</v>
      </c>
      <c r="O20" s="15">
        <f t="shared" si="3"/>
        <v>0.40984159083249083</v>
      </c>
      <c r="P20" s="15">
        <f t="shared" si="3"/>
        <v>0.1408080325125507</v>
      </c>
      <c r="Q20" s="15">
        <f t="shared" si="3"/>
        <v>0.14165968147527241</v>
      </c>
      <c r="R20" s="15">
        <f t="shared" si="3"/>
        <v>-1.156387665198233E-2</v>
      </c>
      <c r="S20" s="15">
        <f t="shared" si="3"/>
        <v>0.13537604456824504</v>
      </c>
      <c r="T20" s="15">
        <f t="shared" si="3"/>
        <v>0.163395485770363</v>
      </c>
      <c r="U20" s="15">
        <f t="shared" si="3"/>
        <v>0.10347251511317301</v>
      </c>
      <c r="V20" s="15">
        <f t="shared" si="3"/>
        <v>0.33481972225761236</v>
      </c>
      <c r="W20" s="15">
        <f t="shared" si="3"/>
        <v>-0.16770067767490693</v>
      </c>
      <c r="X20" s="15">
        <f t="shared" si="3"/>
        <v>0.31467889908256885</v>
      </c>
      <c r="Y20" s="15">
        <f t="shared" si="3"/>
        <v>0.12988485694347518</v>
      </c>
    </row>
    <row r="21" spans="1:31" ht="19" x14ac:dyDescent="0.25">
      <c r="A21" s="5" t="s">
        <v>15</v>
      </c>
      <c r="B21" s="2" t="s">
        <v>92</v>
      </c>
      <c r="C21" s="2">
        <v>8.1699999999999995E-2</v>
      </c>
      <c r="D21" s="2">
        <v>0.19389999999999999</v>
      </c>
      <c r="E21" s="2">
        <v>0.13159999999999999</v>
      </c>
      <c r="F21" s="2">
        <v>-0.19009999999999999</v>
      </c>
      <c r="G21" s="2">
        <v>0.1724</v>
      </c>
      <c r="H21" s="2">
        <v>0.17610000000000001</v>
      </c>
      <c r="I21" s="2">
        <v>0.11840000000000001</v>
      </c>
      <c r="J21" s="2">
        <v>0.43490000000000001</v>
      </c>
      <c r="K21" s="2">
        <v>-3.3599999999999998E-2</v>
      </c>
      <c r="L21" s="2">
        <v>0.48530000000000001</v>
      </c>
      <c r="M21" s="2">
        <v>0.53369999999999995</v>
      </c>
      <c r="N21" s="2">
        <v>0.44190000000000002</v>
      </c>
      <c r="O21" s="2">
        <v>0.56599999999999995</v>
      </c>
      <c r="P21" s="2">
        <v>0.57179999999999997</v>
      </c>
      <c r="Q21" s="2">
        <v>0.57509999999999994</v>
      </c>
      <c r="R21" s="2">
        <v>0.55700000000000005</v>
      </c>
      <c r="S21" s="2">
        <v>0.56740000000000002</v>
      </c>
      <c r="T21" s="2">
        <v>0.56920000000000004</v>
      </c>
      <c r="U21" s="2">
        <v>0.52500000000000002</v>
      </c>
      <c r="V21" s="2">
        <v>0.62060000000000004</v>
      </c>
      <c r="W21" s="2">
        <v>0.56989999999999996</v>
      </c>
      <c r="X21" s="2">
        <v>0.60709999999999997</v>
      </c>
      <c r="Y21" s="2">
        <v>0.58250000000000002</v>
      </c>
    </row>
    <row r="22" spans="1:31" ht="19" x14ac:dyDescent="0.25">
      <c r="A22" s="6" t="s">
        <v>16</v>
      </c>
      <c r="B22" s="10" t="s">
        <v>92</v>
      </c>
      <c r="C22" s="10">
        <v>178020000</v>
      </c>
      <c r="D22" s="10">
        <v>221702000</v>
      </c>
      <c r="E22" s="10">
        <v>141997000</v>
      </c>
      <c r="F22" s="10">
        <v>-601862000</v>
      </c>
      <c r="G22" s="10">
        <v>346672000</v>
      </c>
      <c r="H22" s="10">
        <v>393184000</v>
      </c>
      <c r="I22" s="10">
        <v>229495000</v>
      </c>
      <c r="J22" s="10">
        <v>1108112000</v>
      </c>
      <c r="K22" s="10">
        <v>-534505000</v>
      </c>
      <c r="L22" s="10">
        <v>2260108000</v>
      </c>
      <c r="M22" s="10">
        <v>2752000000</v>
      </c>
      <c r="N22" s="10">
        <v>2713000000</v>
      </c>
      <c r="O22" s="10">
        <v>3937000000</v>
      </c>
      <c r="P22" s="10">
        <v>4503000000</v>
      </c>
      <c r="Q22" s="10">
        <v>5106000000</v>
      </c>
      <c r="R22" s="10">
        <v>5078000000</v>
      </c>
      <c r="S22" s="10">
        <v>5761000000</v>
      </c>
      <c r="T22" s="10">
        <v>6622000000</v>
      </c>
      <c r="U22" s="10">
        <v>7282000000</v>
      </c>
      <c r="V22" s="10">
        <v>9664000000</v>
      </c>
      <c r="W22" s="10">
        <v>8081000000</v>
      </c>
      <c r="X22" s="10">
        <v>10082000000</v>
      </c>
      <c r="Y22" s="10">
        <v>12264000000</v>
      </c>
    </row>
    <row r="23" spans="1:31" ht="19" x14ac:dyDescent="0.25">
      <c r="A23" s="5" t="s">
        <v>17</v>
      </c>
      <c r="B23" s="2" t="s">
        <v>92</v>
      </c>
      <c r="C23" s="2">
        <v>0.1232</v>
      </c>
      <c r="D23" s="2">
        <v>0.1376</v>
      </c>
      <c r="E23" s="2">
        <v>7.51E-2</v>
      </c>
      <c r="F23" s="2">
        <v>-0.26979999999999998</v>
      </c>
      <c r="G23" s="2">
        <v>0.13370000000000001</v>
      </c>
      <c r="H23" s="2">
        <v>0.1338</v>
      </c>
      <c r="I23" s="2">
        <v>6.9000000000000006E-2</v>
      </c>
      <c r="J23" s="2">
        <v>0.27239999999999998</v>
      </c>
      <c r="K23" s="2">
        <v>-0.1071</v>
      </c>
      <c r="L23" s="2">
        <v>0.44330000000000003</v>
      </c>
      <c r="M23" s="2">
        <v>0.49680000000000002</v>
      </c>
      <c r="N23" s="2">
        <v>0.40410000000000001</v>
      </c>
      <c r="O23" s="2">
        <v>0.53269999999999995</v>
      </c>
      <c r="P23" s="2">
        <v>0.53949999999999998</v>
      </c>
      <c r="Q23" s="2">
        <v>0.53900000000000003</v>
      </c>
      <c r="R23" s="2">
        <v>0.52529999999999999</v>
      </c>
      <c r="S23" s="2">
        <v>0.53459999999999996</v>
      </c>
      <c r="T23" s="2">
        <v>0.52990000000000004</v>
      </c>
      <c r="U23" s="2">
        <v>0.48709999999999998</v>
      </c>
      <c r="V23" s="2">
        <v>0.57240000000000002</v>
      </c>
      <c r="W23" s="2">
        <v>0.52810000000000001</v>
      </c>
      <c r="X23" s="2">
        <v>0.53390000000000004</v>
      </c>
      <c r="Y23" s="2">
        <v>0.55149999999999999</v>
      </c>
    </row>
    <row r="24" spans="1:31" ht="19" x14ac:dyDescent="0.25">
      <c r="A24" s="5" t="s">
        <v>18</v>
      </c>
      <c r="B24" s="1" t="s">
        <v>92</v>
      </c>
      <c r="C24" s="1" t="s">
        <v>92</v>
      </c>
      <c r="D24" s="1">
        <v>11237000</v>
      </c>
      <c r="E24" s="1">
        <v>16391000</v>
      </c>
      <c r="F24" s="1">
        <v>-9658000</v>
      </c>
      <c r="G24" s="1">
        <v>-22972000</v>
      </c>
      <c r="H24" s="1">
        <v>14154000</v>
      </c>
      <c r="I24" s="1">
        <v>64677000</v>
      </c>
      <c r="J24" s="1">
        <v>563320000</v>
      </c>
      <c r="K24" s="1">
        <v>151292000</v>
      </c>
      <c r="L24" s="1">
        <v>-42057000</v>
      </c>
      <c r="M24" s="1">
        <v>5000000</v>
      </c>
      <c r="N24" s="1">
        <v>33000000</v>
      </c>
      <c r="O24" s="1">
        <v>-5000000</v>
      </c>
      <c r="P24" s="1">
        <v>-3000000</v>
      </c>
      <c r="Q24" s="1">
        <v>-27000000</v>
      </c>
      <c r="R24" s="1">
        <v>-120000000</v>
      </c>
      <c r="S24" s="1">
        <v>-115000000</v>
      </c>
      <c r="T24" s="1">
        <v>-100000000</v>
      </c>
      <c r="U24" s="1">
        <v>-78000000</v>
      </c>
      <c r="V24" s="1">
        <v>67000000</v>
      </c>
      <c r="W24" s="1">
        <v>-321000000</v>
      </c>
      <c r="X24" s="1">
        <v>225000000</v>
      </c>
      <c r="Y24" s="1">
        <v>-532000000</v>
      </c>
    </row>
    <row r="25" spans="1:31" ht="19" x14ac:dyDescent="0.25">
      <c r="A25" s="6" t="s">
        <v>19</v>
      </c>
      <c r="B25" s="10" t="s">
        <v>92</v>
      </c>
      <c r="C25" s="10" t="s">
        <v>92</v>
      </c>
      <c r="D25" s="10">
        <v>232939000</v>
      </c>
      <c r="E25" s="10">
        <v>158388000</v>
      </c>
      <c r="F25" s="10">
        <v>-611520000</v>
      </c>
      <c r="G25" s="10">
        <v>323700000</v>
      </c>
      <c r="H25" s="10">
        <v>407338000</v>
      </c>
      <c r="I25" s="10">
        <v>294172000</v>
      </c>
      <c r="J25" s="10">
        <v>1671432000</v>
      </c>
      <c r="K25" s="10">
        <v>-383213000</v>
      </c>
      <c r="L25" s="10">
        <v>2218051000</v>
      </c>
      <c r="M25" s="10">
        <v>2757000000</v>
      </c>
      <c r="N25" s="10">
        <v>2746000000</v>
      </c>
      <c r="O25" s="10">
        <v>3932000000</v>
      </c>
      <c r="P25" s="10">
        <v>4500000000</v>
      </c>
      <c r="Q25" s="10">
        <v>5079000000</v>
      </c>
      <c r="R25" s="10">
        <v>4958000000</v>
      </c>
      <c r="S25" s="10">
        <v>5646000000</v>
      </c>
      <c r="T25" s="10">
        <v>6522000000</v>
      </c>
      <c r="U25" s="10">
        <v>7204000000</v>
      </c>
      <c r="V25" s="10">
        <v>9731000000</v>
      </c>
      <c r="W25" s="10">
        <v>7760000000</v>
      </c>
      <c r="X25" s="10">
        <v>10307000000</v>
      </c>
      <c r="Y25" s="10">
        <v>11732000000</v>
      </c>
    </row>
    <row r="26" spans="1:31" ht="19" x14ac:dyDescent="0.25">
      <c r="A26" s="5" t="s">
        <v>20</v>
      </c>
      <c r="B26" s="2" t="s">
        <v>92</v>
      </c>
      <c r="C26" s="2" t="s">
        <v>92</v>
      </c>
      <c r="D26" s="2">
        <v>0.14460000000000001</v>
      </c>
      <c r="E26" s="2">
        <v>8.3699999999999997E-2</v>
      </c>
      <c r="F26" s="2">
        <v>-0.27410000000000001</v>
      </c>
      <c r="G26" s="2">
        <v>0.12479999999999999</v>
      </c>
      <c r="H26" s="2">
        <v>0.13869999999999999</v>
      </c>
      <c r="I26" s="2">
        <v>8.8400000000000006E-2</v>
      </c>
      <c r="J26" s="2">
        <v>0.41089999999999999</v>
      </c>
      <c r="K26" s="2">
        <v>-7.6799999999999993E-2</v>
      </c>
      <c r="L26" s="2">
        <v>0.435</v>
      </c>
      <c r="M26" s="2">
        <v>0.49769999999999998</v>
      </c>
      <c r="N26" s="2">
        <v>0.40899999999999997</v>
      </c>
      <c r="O26" s="2">
        <v>0.53200000000000003</v>
      </c>
      <c r="P26" s="2">
        <v>0.53920000000000001</v>
      </c>
      <c r="Q26" s="2">
        <v>0.53620000000000001</v>
      </c>
      <c r="R26" s="2">
        <v>0.51290000000000002</v>
      </c>
      <c r="S26" s="2">
        <v>0.52390000000000003</v>
      </c>
      <c r="T26" s="2">
        <v>0.52190000000000003</v>
      </c>
      <c r="U26" s="2">
        <v>0.4819</v>
      </c>
      <c r="V26" s="2">
        <v>0.57640000000000002</v>
      </c>
      <c r="W26" s="2">
        <v>0.50719999999999998</v>
      </c>
      <c r="X26" s="2">
        <v>0.54579999999999995</v>
      </c>
      <c r="Y26" s="2">
        <v>0.52759999999999996</v>
      </c>
    </row>
    <row r="27" spans="1:31" ht="19" x14ac:dyDescent="0.25">
      <c r="A27" s="5" t="s">
        <v>21</v>
      </c>
      <c r="B27" s="1" t="s">
        <v>92</v>
      </c>
      <c r="C27" s="1" t="s">
        <v>92</v>
      </c>
      <c r="D27" s="1">
        <v>90878000</v>
      </c>
      <c r="E27" s="1">
        <v>41959000</v>
      </c>
      <c r="F27" s="1">
        <v>-220778000</v>
      </c>
      <c r="G27" s="1">
        <v>85640000</v>
      </c>
      <c r="H27" s="1">
        <v>140619000</v>
      </c>
      <c r="I27" s="1">
        <v>243982000</v>
      </c>
      <c r="J27" s="1">
        <v>585546000</v>
      </c>
      <c r="K27" s="1">
        <v>-129298000</v>
      </c>
      <c r="L27" s="1">
        <v>755427000</v>
      </c>
      <c r="M27" s="1">
        <v>910000000</v>
      </c>
      <c r="N27" s="1">
        <v>842000000</v>
      </c>
      <c r="O27" s="1">
        <v>1174000000</v>
      </c>
      <c r="P27" s="1">
        <v>1384000000</v>
      </c>
      <c r="Q27" s="1">
        <v>1462000000</v>
      </c>
      <c r="R27" s="1">
        <v>1150000000</v>
      </c>
      <c r="S27" s="1">
        <v>1587000000</v>
      </c>
      <c r="T27" s="1">
        <v>2607000000</v>
      </c>
      <c r="U27" s="1">
        <v>1345000000</v>
      </c>
      <c r="V27" s="1">
        <v>1613000000</v>
      </c>
      <c r="W27" s="1">
        <v>1349000000</v>
      </c>
      <c r="X27" s="1">
        <v>1620000000</v>
      </c>
      <c r="Y27" s="1">
        <v>1802000000</v>
      </c>
    </row>
    <row r="28" spans="1:31" ht="20" thickBot="1" x14ac:dyDescent="0.3">
      <c r="A28" s="7" t="s">
        <v>22</v>
      </c>
      <c r="B28" s="11" t="s">
        <v>92</v>
      </c>
      <c r="C28" s="11">
        <v>118149000</v>
      </c>
      <c r="D28" s="11">
        <v>142061000</v>
      </c>
      <c r="E28" s="11">
        <v>116429000</v>
      </c>
      <c r="F28" s="11">
        <v>-385793000</v>
      </c>
      <c r="G28" s="11">
        <v>238060000</v>
      </c>
      <c r="H28" s="11">
        <v>266719000</v>
      </c>
      <c r="I28" s="11">
        <v>50190000</v>
      </c>
      <c r="J28" s="11">
        <v>1085886000</v>
      </c>
      <c r="K28" s="11">
        <v>-253915000</v>
      </c>
      <c r="L28" s="11">
        <v>1462532000</v>
      </c>
      <c r="M28" s="11">
        <v>1846000000</v>
      </c>
      <c r="N28" s="11">
        <v>1906000000</v>
      </c>
      <c r="O28" s="11">
        <v>2759000000</v>
      </c>
      <c r="P28" s="11">
        <v>3116000000</v>
      </c>
      <c r="Q28" s="11">
        <v>3617000000</v>
      </c>
      <c r="R28" s="11">
        <v>3808000000</v>
      </c>
      <c r="S28" s="11">
        <v>4059000000</v>
      </c>
      <c r="T28" s="11">
        <v>3915000000</v>
      </c>
      <c r="U28" s="11">
        <v>5859000000</v>
      </c>
      <c r="V28" s="11">
        <v>8118000000</v>
      </c>
      <c r="W28" s="11">
        <v>6411000000</v>
      </c>
      <c r="X28" s="11">
        <v>8687000000</v>
      </c>
      <c r="Y28" s="11">
        <v>9930000000</v>
      </c>
    </row>
    <row r="29" spans="1:31" ht="20" customHeight="1" thickTop="1" x14ac:dyDescent="0.25">
      <c r="A29" s="14" t="s">
        <v>102</v>
      </c>
      <c r="B29" s="1"/>
      <c r="C29" s="15" t="e">
        <f>(C28/B28)-1</f>
        <v>#VALUE!</v>
      </c>
      <c r="D29" s="15">
        <f>(D28/C28)-1</f>
        <v>0.20238850942454012</v>
      </c>
      <c r="E29" s="15">
        <f>(E28/D28)-1</f>
        <v>-0.18042953379182181</v>
      </c>
      <c r="F29" s="15">
        <f t="shared" ref="F29:Y29" si="4">(F28/E28)-1</f>
        <v>-4.3135473120957837</v>
      </c>
      <c r="G29" s="15">
        <f t="shared" si="4"/>
        <v>-1.6170666652842327</v>
      </c>
      <c r="H29" s="15">
        <f t="shared" si="4"/>
        <v>0.12038561707132667</v>
      </c>
      <c r="I29" s="15">
        <f t="shared" si="4"/>
        <v>-0.81182442945571931</v>
      </c>
      <c r="J29" s="15">
        <f t="shared" si="4"/>
        <v>20.635505080693367</v>
      </c>
      <c r="K29" s="15">
        <f t="shared" si="4"/>
        <v>-1.2338320965552554</v>
      </c>
      <c r="L29" s="15">
        <f t="shared" si="4"/>
        <v>-6.7599275348049543</v>
      </c>
      <c r="M29" s="15">
        <f t="shared" si="4"/>
        <v>0.26219460497274594</v>
      </c>
      <c r="N29" s="15">
        <f t="shared" si="4"/>
        <v>3.2502708559046578E-2</v>
      </c>
      <c r="O29" s="15">
        <f t="shared" si="4"/>
        <v>0.44753410283315853</v>
      </c>
      <c r="P29" s="15">
        <f t="shared" si="4"/>
        <v>0.12939470822761878</v>
      </c>
      <c r="Q29" s="15">
        <f t="shared" si="4"/>
        <v>0.16078305519897307</v>
      </c>
      <c r="R29" s="15">
        <f t="shared" si="4"/>
        <v>5.2806192977605804E-2</v>
      </c>
      <c r="S29" s="15">
        <f t="shared" si="4"/>
        <v>6.5913865546218586E-2</v>
      </c>
      <c r="T29" s="15">
        <f t="shared" si="4"/>
        <v>-3.5476718403547713E-2</v>
      </c>
      <c r="U29" s="15">
        <f t="shared" si="4"/>
        <v>0.49655172413793114</v>
      </c>
      <c r="V29" s="15">
        <f t="shared" si="4"/>
        <v>0.3855606758832566</v>
      </c>
      <c r="W29" s="15">
        <f t="shared" si="4"/>
        <v>-0.2102734663710274</v>
      </c>
      <c r="X29" s="15">
        <f t="shared" si="4"/>
        <v>0.3550148182810795</v>
      </c>
      <c r="Y29" s="15">
        <f t="shared" si="4"/>
        <v>0.14308737193507537</v>
      </c>
    </row>
    <row r="30" spans="1:31" ht="19" x14ac:dyDescent="0.25">
      <c r="A30" s="5" t="s">
        <v>23</v>
      </c>
      <c r="B30" s="2" t="s">
        <v>92</v>
      </c>
      <c r="C30" s="2">
        <v>8.1699999999999995E-2</v>
      </c>
      <c r="D30" s="2">
        <v>8.8200000000000001E-2</v>
      </c>
      <c r="E30" s="2">
        <v>6.1499999999999999E-2</v>
      </c>
      <c r="F30" s="2">
        <v>-0.1729</v>
      </c>
      <c r="G30" s="2">
        <v>9.1800000000000007E-2</v>
      </c>
      <c r="H30" s="2">
        <v>9.0800000000000006E-2</v>
      </c>
      <c r="I30" s="2">
        <v>1.5100000000000001E-2</v>
      </c>
      <c r="J30" s="2">
        <v>0.26700000000000002</v>
      </c>
      <c r="K30" s="2">
        <v>-5.0900000000000001E-2</v>
      </c>
      <c r="L30" s="2">
        <v>0.2868</v>
      </c>
      <c r="M30" s="2">
        <v>0.33329999999999999</v>
      </c>
      <c r="N30" s="2">
        <v>0.28389999999999999</v>
      </c>
      <c r="O30" s="2">
        <v>0.37330000000000002</v>
      </c>
      <c r="P30" s="2">
        <v>0.37340000000000001</v>
      </c>
      <c r="Q30" s="2">
        <v>0.38179999999999997</v>
      </c>
      <c r="R30" s="2">
        <v>0.39389999999999997</v>
      </c>
      <c r="S30" s="2">
        <v>0.37669999999999998</v>
      </c>
      <c r="T30" s="2">
        <v>0.31330000000000002</v>
      </c>
      <c r="U30" s="2">
        <v>0.39190000000000003</v>
      </c>
      <c r="V30" s="2">
        <v>0.48080000000000001</v>
      </c>
      <c r="W30" s="2">
        <v>0.41899999999999998</v>
      </c>
      <c r="X30" s="2">
        <v>0.46</v>
      </c>
      <c r="Y30" s="2">
        <v>0.4466</v>
      </c>
    </row>
    <row r="31" spans="1:31" ht="19" x14ac:dyDescent="0.25">
      <c r="A31" s="5" t="s">
        <v>24</v>
      </c>
      <c r="B31" s="12" t="s">
        <v>92</v>
      </c>
      <c r="C31" s="12">
        <v>0.17</v>
      </c>
      <c r="D31" s="12">
        <v>0.2</v>
      </c>
      <c r="E31" s="12">
        <v>0.14000000000000001</v>
      </c>
      <c r="F31" s="12">
        <v>-0.39</v>
      </c>
      <c r="G31" s="12">
        <v>0.24</v>
      </c>
      <c r="H31" s="12">
        <v>0.27</v>
      </c>
      <c r="I31" s="12">
        <v>0.04</v>
      </c>
      <c r="J31" s="12">
        <v>0.81</v>
      </c>
      <c r="K31" s="12">
        <v>-0.2</v>
      </c>
      <c r="L31" s="12">
        <v>1.1200000000000001</v>
      </c>
      <c r="M31" s="12">
        <v>1.41</v>
      </c>
      <c r="N31" s="12">
        <v>1.49</v>
      </c>
      <c r="O31" s="12">
        <v>2.2000000000000002</v>
      </c>
      <c r="P31" s="12">
        <v>0.26</v>
      </c>
      <c r="Q31" s="12">
        <v>3.11</v>
      </c>
      <c r="R31" s="12">
        <v>3.36</v>
      </c>
      <c r="S31" s="12">
        <v>3.7</v>
      </c>
      <c r="T31" s="12">
        <v>3.67</v>
      </c>
      <c r="U31" s="12">
        <v>5.63</v>
      </c>
      <c r="V31" s="12">
        <v>7.98</v>
      </c>
      <c r="W31" s="12">
        <v>6.4</v>
      </c>
      <c r="X31" s="12">
        <v>8.81</v>
      </c>
      <c r="Y31" s="12">
        <v>10.26</v>
      </c>
    </row>
    <row r="32" spans="1:31" ht="19" x14ac:dyDescent="0.25">
      <c r="A32" s="5" t="s">
        <v>25</v>
      </c>
      <c r="B32" s="12" t="s">
        <v>92</v>
      </c>
      <c r="C32" s="12">
        <v>0.17</v>
      </c>
      <c r="D32" s="12">
        <v>0.2</v>
      </c>
      <c r="E32" s="12">
        <v>0.14000000000000001</v>
      </c>
      <c r="F32" s="12">
        <v>-0.39</v>
      </c>
      <c r="G32" s="12">
        <v>0.24</v>
      </c>
      <c r="H32" s="12">
        <v>0.27</v>
      </c>
      <c r="I32" s="12">
        <v>0.04</v>
      </c>
      <c r="J32" s="12">
        <v>0.8</v>
      </c>
      <c r="K32" s="12">
        <v>-0.2</v>
      </c>
      <c r="L32" s="12">
        <v>1.1200000000000001</v>
      </c>
      <c r="M32" s="12">
        <v>1.41</v>
      </c>
      <c r="N32" s="12">
        <v>1.49</v>
      </c>
      <c r="O32" s="12">
        <v>2.19</v>
      </c>
      <c r="P32" s="12">
        <v>0.26</v>
      </c>
      <c r="Q32" s="12">
        <v>3.1</v>
      </c>
      <c r="R32" s="12">
        <v>3.35</v>
      </c>
      <c r="S32" s="12">
        <v>3.69</v>
      </c>
      <c r="T32" s="12">
        <v>3.65</v>
      </c>
      <c r="U32" s="12">
        <v>5.6</v>
      </c>
      <c r="V32" s="12">
        <v>7.94</v>
      </c>
      <c r="W32" s="12">
        <v>6.37</v>
      </c>
      <c r="X32" s="12">
        <v>8.77</v>
      </c>
      <c r="Y32" s="12">
        <v>10.23</v>
      </c>
    </row>
    <row r="33" spans="1:25" ht="19" x14ac:dyDescent="0.25">
      <c r="A33" s="5" t="s">
        <v>26</v>
      </c>
      <c r="B33" s="1" t="s">
        <v>92</v>
      </c>
      <c r="C33" s="1">
        <v>716054545</v>
      </c>
      <c r="D33" s="1">
        <v>717100000</v>
      </c>
      <c r="E33" s="1">
        <v>862437037</v>
      </c>
      <c r="F33" s="1">
        <v>1000000000</v>
      </c>
      <c r="G33" s="1">
        <v>1000252101</v>
      </c>
      <c r="H33" s="1">
        <v>1000000000</v>
      </c>
      <c r="I33" s="1">
        <v>1354110000</v>
      </c>
      <c r="J33" s="1">
        <v>1348870000</v>
      </c>
      <c r="K33" s="1">
        <v>1301480000</v>
      </c>
      <c r="L33" s="1">
        <v>1298380000</v>
      </c>
      <c r="M33" s="1">
        <v>1310000000</v>
      </c>
      <c r="N33" s="1">
        <v>1280000000</v>
      </c>
      <c r="O33" s="1">
        <v>1250000000</v>
      </c>
      <c r="P33" s="1">
        <v>12110000000</v>
      </c>
      <c r="Q33" s="1">
        <v>1165000000</v>
      </c>
      <c r="R33" s="1">
        <v>1134000000</v>
      </c>
      <c r="S33" s="1">
        <v>1098000000</v>
      </c>
      <c r="T33" s="1">
        <v>1067000000</v>
      </c>
      <c r="U33" s="1">
        <v>1041000000</v>
      </c>
      <c r="V33" s="1">
        <v>1017000000</v>
      </c>
      <c r="W33" s="1">
        <v>1002000000</v>
      </c>
      <c r="X33" s="1">
        <v>1002000000</v>
      </c>
      <c r="Y33" s="1">
        <v>968000000</v>
      </c>
    </row>
    <row r="34" spans="1:25" ht="19" x14ac:dyDescent="0.25">
      <c r="A34" s="5" t="s">
        <v>27</v>
      </c>
      <c r="B34" s="1" t="s">
        <v>92</v>
      </c>
      <c r="C34" s="1">
        <v>716054545</v>
      </c>
      <c r="D34" s="1">
        <v>717100000</v>
      </c>
      <c r="E34" s="1">
        <v>862437037</v>
      </c>
      <c r="F34" s="1">
        <v>1000000000</v>
      </c>
      <c r="G34" s="1">
        <v>1000252101</v>
      </c>
      <c r="H34" s="1">
        <v>1000000000</v>
      </c>
      <c r="I34" s="1">
        <v>1357790000</v>
      </c>
      <c r="J34" s="1">
        <v>1356950000</v>
      </c>
      <c r="K34" s="1">
        <v>1301480000</v>
      </c>
      <c r="L34" s="1">
        <v>1302320000</v>
      </c>
      <c r="M34" s="1">
        <v>1310000000</v>
      </c>
      <c r="N34" s="1">
        <v>1280000000</v>
      </c>
      <c r="O34" s="1">
        <v>1260000000</v>
      </c>
      <c r="P34" s="1">
        <v>12150000000</v>
      </c>
      <c r="Q34" s="1">
        <v>1169000000</v>
      </c>
      <c r="R34" s="1">
        <v>1137000000</v>
      </c>
      <c r="S34" s="1">
        <v>1101000000</v>
      </c>
      <c r="T34" s="1">
        <v>1072000000</v>
      </c>
      <c r="U34" s="1">
        <v>1047000000</v>
      </c>
      <c r="V34" s="1">
        <v>1022000000</v>
      </c>
      <c r="W34" s="1">
        <v>1006000000</v>
      </c>
      <c r="X34" s="1">
        <v>1006000000</v>
      </c>
      <c r="Y34" s="1">
        <v>971000000</v>
      </c>
    </row>
    <row r="35" spans="1:25" ht="20" customHeight="1" x14ac:dyDescent="0.25">
      <c r="A35" s="14" t="s">
        <v>103</v>
      </c>
      <c r="B35" s="1"/>
      <c r="C35" s="22" t="e">
        <f>(C34-B34)/B34</f>
        <v>#VALUE!</v>
      </c>
      <c r="D35" s="22">
        <f t="shared" ref="D35:Y35" si="5">(D34-C34)/C34</f>
        <v>1.460021456884964E-3</v>
      </c>
      <c r="E35" s="22">
        <f t="shared" si="5"/>
        <v>0.20267331892344165</v>
      </c>
      <c r="F35" s="22">
        <f t="shared" si="5"/>
        <v>0.15950493438745952</v>
      </c>
      <c r="G35" s="22">
        <f t="shared" si="5"/>
        <v>2.5210100000000002E-4</v>
      </c>
      <c r="H35" s="22">
        <f t="shared" si="5"/>
        <v>-2.5203746110401823E-4</v>
      </c>
      <c r="I35" s="22">
        <f t="shared" si="5"/>
        <v>0.35779</v>
      </c>
      <c r="J35" s="22">
        <f t="shared" si="5"/>
        <v>-6.186523689230293E-4</v>
      </c>
      <c r="K35" s="22">
        <f t="shared" si="5"/>
        <v>-4.0878440620509229E-2</v>
      </c>
      <c r="L35" s="22">
        <f t="shared" si="5"/>
        <v>6.4541906137627933E-4</v>
      </c>
      <c r="M35" s="22">
        <f t="shared" si="5"/>
        <v>5.8971681307205606E-3</v>
      </c>
      <c r="N35" s="22">
        <f t="shared" si="5"/>
        <v>-2.2900763358778626E-2</v>
      </c>
      <c r="O35" s="22">
        <f t="shared" si="5"/>
        <v>-1.5625E-2</v>
      </c>
      <c r="P35" s="22">
        <f t="shared" si="5"/>
        <v>8.6428571428571423</v>
      </c>
      <c r="Q35" s="22">
        <f t="shared" si="5"/>
        <v>-0.90378600823045263</v>
      </c>
      <c r="R35" s="22">
        <f t="shared" si="5"/>
        <v>-2.7373823781009408E-2</v>
      </c>
      <c r="S35" s="22">
        <f t="shared" si="5"/>
        <v>-3.1662269129287601E-2</v>
      </c>
      <c r="T35" s="22">
        <f t="shared" si="5"/>
        <v>-2.633969118982743E-2</v>
      </c>
      <c r="U35" s="22">
        <f t="shared" si="5"/>
        <v>-2.3320895522388061E-2</v>
      </c>
      <c r="V35" s="22">
        <f t="shared" si="5"/>
        <v>-2.387774594078319E-2</v>
      </c>
      <c r="W35" s="22">
        <f t="shared" si="5"/>
        <v>-1.5655577299412915E-2</v>
      </c>
      <c r="X35" s="22">
        <f t="shared" si="5"/>
        <v>0</v>
      </c>
      <c r="Y35" s="22">
        <f t="shared" si="5"/>
        <v>-3.4791252485089463E-2</v>
      </c>
    </row>
    <row r="36" spans="1:25"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row>
    <row r="37" spans="1:25"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row>
    <row r="38" spans="1:25" ht="19" x14ac:dyDescent="0.25">
      <c r="A38" s="5" t="s">
        <v>30</v>
      </c>
      <c r="B38" s="1" t="s">
        <v>92</v>
      </c>
      <c r="C38" s="1" t="s">
        <v>92</v>
      </c>
      <c r="D38" s="1" t="s">
        <v>92</v>
      </c>
      <c r="E38" s="1">
        <v>336474000</v>
      </c>
      <c r="F38" s="1">
        <v>374169000</v>
      </c>
      <c r="G38" s="1">
        <v>328996000</v>
      </c>
      <c r="H38" s="1">
        <v>545273000</v>
      </c>
      <c r="I38" s="1">
        <v>1185080000</v>
      </c>
      <c r="J38" s="1">
        <v>1659295000</v>
      </c>
      <c r="K38" s="1">
        <v>1505160000</v>
      </c>
      <c r="L38" s="1">
        <v>2055439000</v>
      </c>
      <c r="M38" s="1">
        <v>3067000000</v>
      </c>
      <c r="N38" s="1">
        <v>3734000000</v>
      </c>
      <c r="O38" s="1">
        <v>2052000000</v>
      </c>
      <c r="P38" s="1">
        <v>3599000000</v>
      </c>
      <c r="Q38" s="1">
        <v>5137000000</v>
      </c>
      <c r="R38" s="1">
        <v>5747000000</v>
      </c>
      <c r="S38" s="1">
        <v>6721000000</v>
      </c>
      <c r="T38" s="1">
        <v>5933000000</v>
      </c>
      <c r="U38" s="1">
        <v>6682000000</v>
      </c>
      <c r="V38" s="1">
        <v>6988000000</v>
      </c>
      <c r="W38" s="1">
        <v>10113000000</v>
      </c>
      <c r="X38" s="1">
        <v>7421000000</v>
      </c>
      <c r="Y38" s="1">
        <v>7008000000</v>
      </c>
    </row>
    <row r="39" spans="1:25" ht="19" x14ac:dyDescent="0.25">
      <c r="A39" s="5" t="s">
        <v>31</v>
      </c>
      <c r="B39" s="1" t="s">
        <v>92</v>
      </c>
      <c r="C39" s="1" t="s">
        <v>92</v>
      </c>
      <c r="D39" s="1" t="s">
        <v>92</v>
      </c>
      <c r="E39" s="1" t="s">
        <v>92</v>
      </c>
      <c r="F39" s="1">
        <v>536341000</v>
      </c>
      <c r="G39" s="1">
        <v>808893000</v>
      </c>
      <c r="H39" s="1">
        <v>736619000</v>
      </c>
      <c r="I39" s="1">
        <v>1298841000</v>
      </c>
      <c r="J39" s="1">
        <v>1310687000</v>
      </c>
      <c r="K39" s="1">
        <v>742095000</v>
      </c>
      <c r="L39" s="1">
        <v>824345000</v>
      </c>
      <c r="M39" s="1">
        <v>1131000000</v>
      </c>
      <c r="N39" s="1">
        <v>1215000000</v>
      </c>
      <c r="O39" s="1">
        <v>2987000000</v>
      </c>
      <c r="P39" s="1">
        <v>2696000000</v>
      </c>
      <c r="Q39" s="1">
        <v>1168000000</v>
      </c>
      <c r="R39" s="1">
        <v>991000000</v>
      </c>
      <c r="S39" s="1">
        <v>1614000000</v>
      </c>
      <c r="T39" s="1">
        <v>1849000000</v>
      </c>
      <c r="U39" s="1">
        <v>1696000000</v>
      </c>
      <c r="V39" s="1">
        <v>688000000</v>
      </c>
      <c r="W39" s="1">
        <v>483000000</v>
      </c>
      <c r="X39" s="1">
        <v>473000000</v>
      </c>
      <c r="Y39" s="1">
        <v>400000000</v>
      </c>
    </row>
    <row r="40" spans="1:25" ht="19" x14ac:dyDescent="0.25">
      <c r="A40" s="5" t="s">
        <v>32</v>
      </c>
      <c r="B40" s="1" t="s">
        <v>92</v>
      </c>
      <c r="C40" s="1" t="s">
        <v>92</v>
      </c>
      <c r="D40" s="1" t="s">
        <v>92</v>
      </c>
      <c r="E40" s="1">
        <v>336474000</v>
      </c>
      <c r="F40" s="1">
        <v>910510000</v>
      </c>
      <c r="G40" s="1">
        <v>1137889000</v>
      </c>
      <c r="H40" s="1">
        <v>1281892000</v>
      </c>
      <c r="I40" s="1">
        <v>2483921000</v>
      </c>
      <c r="J40" s="1">
        <v>2969982000</v>
      </c>
      <c r="K40" s="1">
        <v>2247255000</v>
      </c>
      <c r="L40" s="1">
        <v>2879784000</v>
      </c>
      <c r="M40" s="1">
        <v>4198000000</v>
      </c>
      <c r="N40" s="1">
        <v>4949000000</v>
      </c>
      <c r="O40" s="1">
        <v>5039000000</v>
      </c>
      <c r="P40" s="1">
        <v>6295000000</v>
      </c>
      <c r="Q40" s="1">
        <v>6305000000</v>
      </c>
      <c r="R40" s="1">
        <v>6738000000</v>
      </c>
      <c r="S40" s="1">
        <v>8335000000</v>
      </c>
      <c r="T40" s="1">
        <v>7782000000</v>
      </c>
      <c r="U40" s="1">
        <v>8378000000</v>
      </c>
      <c r="V40" s="1">
        <v>7676000000</v>
      </c>
      <c r="W40" s="1">
        <v>10596000000</v>
      </c>
      <c r="X40" s="1">
        <v>7894000000</v>
      </c>
      <c r="Y40" s="1">
        <v>7408000000</v>
      </c>
    </row>
    <row r="41" spans="1:25" ht="19" x14ac:dyDescent="0.25">
      <c r="A41" s="5" t="s">
        <v>33</v>
      </c>
      <c r="B41" s="1" t="s">
        <v>92</v>
      </c>
      <c r="C41" s="1" t="s">
        <v>92</v>
      </c>
      <c r="D41" s="1" t="s">
        <v>92</v>
      </c>
      <c r="E41" s="1">
        <v>198855000</v>
      </c>
      <c r="F41" s="1">
        <v>259429000</v>
      </c>
      <c r="G41" s="1">
        <v>293292000</v>
      </c>
      <c r="H41" s="1">
        <v>347754000</v>
      </c>
      <c r="I41" s="1">
        <v>763214000</v>
      </c>
      <c r="J41" s="1">
        <v>1245191000</v>
      </c>
      <c r="K41" s="1">
        <v>1350981000</v>
      </c>
      <c r="L41" s="1">
        <v>995645000</v>
      </c>
      <c r="M41" s="1">
        <v>1147000000</v>
      </c>
      <c r="N41" s="1">
        <v>1409000000</v>
      </c>
      <c r="O41" s="1">
        <v>2205000000</v>
      </c>
      <c r="P41" s="1">
        <v>2317000000</v>
      </c>
      <c r="Q41" s="1">
        <v>2161000000</v>
      </c>
      <c r="R41" s="1">
        <v>2147000000</v>
      </c>
      <c r="S41" s="1">
        <v>2509000000</v>
      </c>
      <c r="T41" s="1">
        <v>3344000000</v>
      </c>
      <c r="U41" s="1">
        <v>4728000000</v>
      </c>
      <c r="V41" s="1">
        <v>5509000000</v>
      </c>
      <c r="W41" s="1">
        <v>4352000000</v>
      </c>
      <c r="X41" s="1">
        <v>4325000000</v>
      </c>
      <c r="Y41" s="1">
        <v>3425000000</v>
      </c>
    </row>
    <row r="42" spans="1:25"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row>
    <row r="43" spans="1:25" ht="19" x14ac:dyDescent="0.25">
      <c r="A43" s="5" t="s">
        <v>35</v>
      </c>
      <c r="B43" s="1" t="s">
        <v>92</v>
      </c>
      <c r="C43" s="1" t="s">
        <v>92</v>
      </c>
      <c r="D43" s="1" t="s">
        <v>92</v>
      </c>
      <c r="E43" s="1">
        <v>920309000</v>
      </c>
      <c r="F43" s="1">
        <v>439911000</v>
      </c>
      <c r="G43" s="1">
        <v>471615000</v>
      </c>
      <c r="H43" s="1">
        <v>598252000</v>
      </c>
      <c r="I43" s="1">
        <v>330094000</v>
      </c>
      <c r="J43" s="1">
        <v>376568000</v>
      </c>
      <c r="K43" s="1">
        <v>713271000</v>
      </c>
      <c r="L43" s="1">
        <v>1127718000</v>
      </c>
      <c r="M43" s="1">
        <v>1109000000</v>
      </c>
      <c r="N43" s="1">
        <v>1383000000</v>
      </c>
      <c r="O43" s="1">
        <v>2113000000</v>
      </c>
      <c r="P43" s="1">
        <v>2338000000</v>
      </c>
      <c r="Q43" s="1">
        <v>2531000000</v>
      </c>
      <c r="R43" s="1">
        <v>2100000000</v>
      </c>
      <c r="S43" s="1">
        <v>2384000000</v>
      </c>
      <c r="T43" s="1">
        <v>2671000000</v>
      </c>
      <c r="U43" s="1">
        <v>3065000000</v>
      </c>
      <c r="V43" s="1">
        <v>3717000000</v>
      </c>
      <c r="W43" s="1">
        <v>4165000000</v>
      </c>
      <c r="X43" s="1">
        <v>4730000000</v>
      </c>
      <c r="Y43" s="1">
        <v>5773000000</v>
      </c>
    </row>
    <row r="44" spans="1:25" ht="19" x14ac:dyDescent="0.25">
      <c r="A44" s="6" t="s">
        <v>36</v>
      </c>
      <c r="B44" s="10" t="s">
        <v>92</v>
      </c>
      <c r="C44" s="10" t="s">
        <v>92</v>
      </c>
      <c r="D44" s="10" t="s">
        <v>92</v>
      </c>
      <c r="E44" s="10">
        <v>1455638000</v>
      </c>
      <c r="F44" s="10">
        <v>1609850000</v>
      </c>
      <c r="G44" s="10">
        <v>1902796000</v>
      </c>
      <c r="H44" s="10">
        <v>2227898000</v>
      </c>
      <c r="I44" s="10">
        <v>3577229000</v>
      </c>
      <c r="J44" s="10">
        <v>4591741000</v>
      </c>
      <c r="K44" s="10">
        <v>4311507000</v>
      </c>
      <c r="L44" s="10">
        <v>5003147000</v>
      </c>
      <c r="M44" s="10">
        <v>6454000000</v>
      </c>
      <c r="N44" s="10">
        <v>7741000000</v>
      </c>
      <c r="O44" s="10">
        <v>9357000000</v>
      </c>
      <c r="P44" s="10">
        <v>10950000000</v>
      </c>
      <c r="Q44" s="10">
        <v>10997000000</v>
      </c>
      <c r="R44" s="10">
        <v>10985000000</v>
      </c>
      <c r="S44" s="10">
        <v>13228000000</v>
      </c>
      <c r="T44" s="10">
        <v>13797000000</v>
      </c>
      <c r="U44" s="10">
        <v>16171000000</v>
      </c>
      <c r="V44" s="10">
        <v>16902000000</v>
      </c>
      <c r="W44" s="10">
        <v>19113000000</v>
      </c>
      <c r="X44" s="10">
        <v>16949000000</v>
      </c>
      <c r="Y44" s="10">
        <v>16606000000</v>
      </c>
    </row>
    <row r="45" spans="1:25" ht="19" x14ac:dyDescent="0.25">
      <c r="A45" s="5" t="s">
        <v>37</v>
      </c>
      <c r="B45" s="1" t="s">
        <v>92</v>
      </c>
      <c r="C45" s="1" t="s">
        <v>92</v>
      </c>
      <c r="D45" s="1" t="s">
        <v>92</v>
      </c>
      <c r="E45" s="1">
        <v>226720000</v>
      </c>
      <c r="F45" s="1">
        <v>258520000</v>
      </c>
      <c r="G45" s="1">
        <v>242358000</v>
      </c>
      <c r="H45" s="1">
        <v>230614000</v>
      </c>
      <c r="I45" s="1">
        <v>252731000</v>
      </c>
      <c r="J45" s="1">
        <v>290200000</v>
      </c>
      <c r="K45" s="1">
        <v>306798000</v>
      </c>
      <c r="L45" s="1">
        <v>448994000</v>
      </c>
      <c r="M45" s="1">
        <v>439000000</v>
      </c>
      <c r="N45" s="1">
        <v>449000000</v>
      </c>
      <c r="O45" s="1">
        <v>472000000</v>
      </c>
      <c r="P45" s="1">
        <v>526000000</v>
      </c>
      <c r="Q45" s="1">
        <v>615000000</v>
      </c>
      <c r="R45" s="1">
        <v>675000000</v>
      </c>
      <c r="S45" s="1">
        <v>733000000</v>
      </c>
      <c r="T45" s="1">
        <v>829000000</v>
      </c>
      <c r="U45" s="1">
        <v>921000000</v>
      </c>
      <c r="V45" s="1">
        <v>1828000000</v>
      </c>
      <c r="W45" s="1">
        <v>1902000000</v>
      </c>
      <c r="X45" s="1">
        <v>1907000000</v>
      </c>
      <c r="Y45" s="1">
        <v>4012000000</v>
      </c>
    </row>
    <row r="46" spans="1:25" ht="19" x14ac:dyDescent="0.25">
      <c r="A46" s="5" t="s">
        <v>38</v>
      </c>
      <c r="B46" s="1" t="s">
        <v>92</v>
      </c>
      <c r="C46" s="1" t="s">
        <v>92</v>
      </c>
      <c r="D46" s="1" t="s">
        <v>92</v>
      </c>
      <c r="E46" s="1">
        <v>152941000</v>
      </c>
      <c r="F46" s="1">
        <v>187881000</v>
      </c>
      <c r="G46" s="1">
        <v>217654000</v>
      </c>
      <c r="H46" s="1">
        <v>196701000</v>
      </c>
      <c r="I46" s="1">
        <v>217013000</v>
      </c>
      <c r="J46" s="1">
        <v>239626000</v>
      </c>
      <c r="K46" s="1">
        <v>297993000</v>
      </c>
      <c r="L46" s="1">
        <v>309228000</v>
      </c>
      <c r="M46" s="1">
        <v>677000000</v>
      </c>
      <c r="N46" s="1">
        <v>1014000000</v>
      </c>
      <c r="O46" s="1">
        <v>1092000000</v>
      </c>
      <c r="P46" s="1">
        <v>1122000000</v>
      </c>
      <c r="Q46" s="1">
        <v>1522000000</v>
      </c>
      <c r="R46" s="1">
        <v>1891000000</v>
      </c>
      <c r="S46" s="1">
        <v>1756000000</v>
      </c>
      <c r="T46" s="1">
        <v>3035000000</v>
      </c>
      <c r="U46" s="1">
        <v>2904000000</v>
      </c>
      <c r="V46" s="1">
        <v>4021000000</v>
      </c>
      <c r="W46" s="1">
        <v>4960000000</v>
      </c>
      <c r="X46" s="1">
        <v>7662000000</v>
      </c>
      <c r="Y46" s="1">
        <v>7522000000</v>
      </c>
    </row>
    <row r="47" spans="1:25" ht="19" x14ac:dyDescent="0.25">
      <c r="A47" s="5" t="s">
        <v>39</v>
      </c>
      <c r="B47" s="1" t="s">
        <v>92</v>
      </c>
      <c r="C47" s="1" t="s">
        <v>92</v>
      </c>
      <c r="D47" s="1" t="s">
        <v>92</v>
      </c>
      <c r="E47" s="1">
        <v>285703000</v>
      </c>
      <c r="F47" s="1">
        <v>327630000</v>
      </c>
      <c r="G47" s="1">
        <v>328984000</v>
      </c>
      <c r="H47" s="1">
        <v>273854000</v>
      </c>
      <c r="I47" s="1">
        <v>271373000</v>
      </c>
      <c r="J47" s="1">
        <v>320758000</v>
      </c>
      <c r="K47" s="1">
        <v>394282000</v>
      </c>
      <c r="L47" s="1">
        <v>414704000</v>
      </c>
      <c r="M47" s="1">
        <v>530000000</v>
      </c>
      <c r="N47" s="1">
        <v>665000000</v>
      </c>
      <c r="O47" s="1">
        <v>672000000</v>
      </c>
      <c r="P47" s="1">
        <v>672000000</v>
      </c>
      <c r="Q47" s="1">
        <v>714000000</v>
      </c>
      <c r="R47" s="1">
        <v>803000000</v>
      </c>
      <c r="S47" s="1">
        <v>722000000</v>
      </c>
      <c r="T47" s="1">
        <v>1120000000</v>
      </c>
      <c r="U47" s="1">
        <v>991000000</v>
      </c>
      <c r="V47" s="1">
        <v>1417000000</v>
      </c>
      <c r="W47" s="1">
        <v>1753000000</v>
      </c>
      <c r="X47" s="1">
        <v>3671000000</v>
      </c>
      <c r="Y47" s="1">
        <v>3859000000</v>
      </c>
    </row>
    <row r="48" spans="1:25" ht="19" x14ac:dyDescent="0.25">
      <c r="A48" s="5" t="s">
        <v>40</v>
      </c>
      <c r="B48" s="1" t="s">
        <v>92</v>
      </c>
      <c r="C48" s="1" t="s">
        <v>92</v>
      </c>
      <c r="D48" s="1" t="s">
        <v>92</v>
      </c>
      <c r="E48" s="1">
        <v>438644000</v>
      </c>
      <c r="F48" s="1">
        <v>515511000</v>
      </c>
      <c r="G48" s="1">
        <v>546638000</v>
      </c>
      <c r="H48" s="1">
        <v>470555000</v>
      </c>
      <c r="I48" s="1">
        <v>488386000</v>
      </c>
      <c r="J48" s="1">
        <v>560384000</v>
      </c>
      <c r="K48" s="1">
        <v>692275000</v>
      </c>
      <c r="L48" s="1">
        <v>723932000</v>
      </c>
      <c r="M48" s="1">
        <v>1207000000</v>
      </c>
      <c r="N48" s="1">
        <v>1679000000</v>
      </c>
      <c r="O48" s="1">
        <v>1764000000</v>
      </c>
      <c r="P48" s="1">
        <v>1794000000</v>
      </c>
      <c r="Q48" s="1">
        <v>2236000000</v>
      </c>
      <c r="R48" s="1">
        <v>2694000000</v>
      </c>
      <c r="S48" s="1">
        <v>2478000000</v>
      </c>
      <c r="T48" s="1">
        <v>4155000000</v>
      </c>
      <c r="U48" s="1">
        <v>3895000000</v>
      </c>
      <c r="V48" s="1">
        <v>5438000000</v>
      </c>
      <c r="W48" s="1">
        <v>6713000000</v>
      </c>
      <c r="X48" s="1">
        <v>11333000000</v>
      </c>
      <c r="Y48" s="1">
        <v>11381000000</v>
      </c>
    </row>
    <row r="49" spans="1:25" ht="19" x14ac:dyDescent="0.25">
      <c r="A49" s="5" t="s">
        <v>41</v>
      </c>
      <c r="B49" s="1" t="s">
        <v>92</v>
      </c>
      <c r="C49" s="1" t="s">
        <v>92</v>
      </c>
      <c r="D49" s="1" t="s">
        <v>92</v>
      </c>
      <c r="E49" s="1" t="s">
        <v>92</v>
      </c>
      <c r="F49" s="1">
        <v>196141000</v>
      </c>
      <c r="G49" s="1" t="s">
        <v>92</v>
      </c>
      <c r="H49" s="1" t="s">
        <v>92</v>
      </c>
      <c r="I49" s="1" t="s">
        <v>92</v>
      </c>
      <c r="J49" s="1" t="s">
        <v>92</v>
      </c>
      <c r="K49" s="1">
        <v>229210000</v>
      </c>
      <c r="L49" s="1">
        <v>517784000</v>
      </c>
      <c r="M49" s="1">
        <v>142000000</v>
      </c>
      <c r="N49" s="1">
        <v>106000000</v>
      </c>
      <c r="O49" s="1">
        <v>281000000</v>
      </c>
      <c r="P49" s="1">
        <v>240000000</v>
      </c>
      <c r="Q49" s="1">
        <v>245000000</v>
      </c>
      <c r="R49" s="1">
        <v>166000000</v>
      </c>
      <c r="S49" s="1">
        <v>132000000</v>
      </c>
      <c r="T49" s="1">
        <v>249000000</v>
      </c>
      <c r="U49" s="1">
        <v>337000000</v>
      </c>
      <c r="V49" s="1">
        <v>914000000</v>
      </c>
      <c r="W49" s="1">
        <v>1172000000</v>
      </c>
      <c r="X49" s="1">
        <v>1834000000</v>
      </c>
      <c r="Y49" s="1" t="s">
        <v>92</v>
      </c>
    </row>
    <row r="50" spans="1:25" ht="19" x14ac:dyDescent="0.25">
      <c r="A50" s="5" t="s">
        <v>42</v>
      </c>
      <c r="B50" s="1" t="s">
        <v>92</v>
      </c>
      <c r="C50" s="1" t="s">
        <v>92</v>
      </c>
      <c r="D50" s="1" t="s">
        <v>92</v>
      </c>
      <c r="E50" s="1">
        <v>41337000</v>
      </c>
      <c r="F50" s="1">
        <v>223908000</v>
      </c>
      <c r="G50" s="1">
        <v>235023000</v>
      </c>
      <c r="H50" s="1">
        <v>225034000</v>
      </c>
      <c r="I50" s="1">
        <v>216782000</v>
      </c>
      <c r="J50" s="1">
        <v>263143000</v>
      </c>
      <c r="K50" s="1">
        <v>567567000</v>
      </c>
      <c r="L50" s="1">
        <v>264237000</v>
      </c>
      <c r="M50" s="1">
        <v>5000000</v>
      </c>
      <c r="N50" s="1">
        <v>88000000</v>
      </c>
      <c r="O50" s="1">
        <v>60000000</v>
      </c>
      <c r="P50" s="1">
        <v>70000000</v>
      </c>
      <c r="Q50" s="1">
        <v>96000000</v>
      </c>
      <c r="R50" s="1">
        <v>317000000</v>
      </c>
      <c r="S50" s="1">
        <v>307000000</v>
      </c>
      <c r="T50" s="1">
        <v>250000000</v>
      </c>
      <c r="U50" s="1">
        <v>570000000</v>
      </c>
      <c r="V50" s="1">
        <v>543000000</v>
      </c>
      <c r="W50" s="1">
        <v>491000000</v>
      </c>
      <c r="X50" s="1">
        <v>486000000</v>
      </c>
      <c r="Y50" s="1">
        <v>1151000000</v>
      </c>
    </row>
    <row r="51" spans="1:25" ht="19" x14ac:dyDescent="0.25">
      <c r="A51" s="5" t="s">
        <v>43</v>
      </c>
      <c r="B51" s="1" t="s">
        <v>92</v>
      </c>
      <c r="C51" s="1" t="s">
        <v>92</v>
      </c>
      <c r="D51" s="1" t="s">
        <v>92</v>
      </c>
      <c r="E51" s="1">
        <v>98536000</v>
      </c>
      <c r="F51" s="1">
        <v>96975000</v>
      </c>
      <c r="G51" s="1">
        <v>337855000</v>
      </c>
      <c r="H51" s="1">
        <v>546443000</v>
      </c>
      <c r="I51" s="1">
        <v>547342000</v>
      </c>
      <c r="J51" s="1">
        <v>554573000</v>
      </c>
      <c r="K51" s="1">
        <v>368492000</v>
      </c>
      <c r="L51" s="1">
        <v>512185000</v>
      </c>
      <c r="M51" s="1">
        <v>590000000</v>
      </c>
      <c r="N51" s="1">
        <v>630000000</v>
      </c>
      <c r="O51" s="1">
        <v>528000000</v>
      </c>
      <c r="P51" s="1">
        <v>662000000</v>
      </c>
      <c r="Q51" s="1">
        <v>1140000000</v>
      </c>
      <c r="R51" s="1">
        <v>1432000000</v>
      </c>
      <c r="S51" s="1">
        <v>1797000000</v>
      </c>
      <c r="T51" s="1">
        <v>2049000000</v>
      </c>
      <c r="U51" s="1">
        <v>2966000000</v>
      </c>
      <c r="V51" s="1">
        <v>3611000000</v>
      </c>
      <c r="W51" s="1">
        <v>4193000000</v>
      </c>
      <c r="X51" s="1">
        <v>5160000000</v>
      </c>
      <c r="Y51" s="1">
        <v>5574000000</v>
      </c>
    </row>
    <row r="52" spans="1:25" ht="19" x14ac:dyDescent="0.25">
      <c r="A52" s="5" t="s">
        <v>44</v>
      </c>
      <c r="B52" s="1" t="s">
        <v>92</v>
      </c>
      <c r="C52" s="1" t="s">
        <v>92</v>
      </c>
      <c r="D52" s="1" t="s">
        <v>92</v>
      </c>
      <c r="E52" s="1">
        <v>805237000</v>
      </c>
      <c r="F52" s="1">
        <v>1291055000</v>
      </c>
      <c r="G52" s="1">
        <v>1361874000</v>
      </c>
      <c r="H52" s="1">
        <v>1472646000</v>
      </c>
      <c r="I52" s="1">
        <v>1505241000</v>
      </c>
      <c r="J52" s="1">
        <v>1668300000</v>
      </c>
      <c r="K52" s="1">
        <v>2164342000</v>
      </c>
      <c r="L52" s="1">
        <v>2467132000</v>
      </c>
      <c r="M52" s="1">
        <v>2383000000</v>
      </c>
      <c r="N52" s="1">
        <v>2952000000</v>
      </c>
      <c r="O52" s="1">
        <v>3105000000</v>
      </c>
      <c r="P52" s="1">
        <v>3292000000</v>
      </c>
      <c r="Q52" s="1">
        <v>4332000000</v>
      </c>
      <c r="R52" s="1">
        <v>5284000000</v>
      </c>
      <c r="S52" s="1">
        <v>5447000000</v>
      </c>
      <c r="T52" s="1">
        <v>7532000000</v>
      </c>
      <c r="U52" s="1">
        <v>8689000000</v>
      </c>
      <c r="V52" s="1">
        <v>12334000000</v>
      </c>
      <c r="W52" s="1">
        <v>14471000000</v>
      </c>
      <c r="X52" s="1">
        <v>20720000000</v>
      </c>
      <c r="Y52" s="1">
        <v>22118000000</v>
      </c>
    </row>
    <row r="53" spans="1:25"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row>
    <row r="54" spans="1:25" ht="20" thickBot="1" x14ac:dyDescent="0.3">
      <c r="A54" s="7" t="s">
        <v>46</v>
      </c>
      <c r="B54" s="11" t="s">
        <v>92</v>
      </c>
      <c r="C54" s="11" t="s">
        <v>92</v>
      </c>
      <c r="D54" s="11" t="s">
        <v>92</v>
      </c>
      <c r="E54" s="11">
        <v>2260875000</v>
      </c>
      <c r="F54" s="11">
        <v>2900905000</v>
      </c>
      <c r="G54" s="11">
        <v>3264670000</v>
      </c>
      <c r="H54" s="11">
        <v>3700544000</v>
      </c>
      <c r="I54" s="11">
        <v>5082470000</v>
      </c>
      <c r="J54" s="11">
        <v>6260041000</v>
      </c>
      <c r="K54" s="11">
        <v>6475849000</v>
      </c>
      <c r="L54" s="11">
        <v>7470279000</v>
      </c>
      <c r="M54" s="11">
        <v>8837000000</v>
      </c>
      <c r="N54" s="11">
        <v>10693000000</v>
      </c>
      <c r="O54" s="11">
        <v>12462000000</v>
      </c>
      <c r="P54" s="11">
        <v>14242000000</v>
      </c>
      <c r="Q54" s="11">
        <v>15329000000</v>
      </c>
      <c r="R54" s="11">
        <v>16269000000</v>
      </c>
      <c r="S54" s="11">
        <v>18675000000</v>
      </c>
      <c r="T54" s="11">
        <v>21329000000</v>
      </c>
      <c r="U54" s="11">
        <v>24860000000</v>
      </c>
      <c r="V54" s="11">
        <v>29236000000</v>
      </c>
      <c r="W54" s="11">
        <v>33584000000</v>
      </c>
      <c r="X54" s="11">
        <v>37669000000</v>
      </c>
      <c r="Y54" s="11">
        <v>38724000000</v>
      </c>
    </row>
    <row r="55" spans="1:25" ht="20" thickTop="1" x14ac:dyDescent="0.25">
      <c r="A55" s="5" t="s">
        <v>47</v>
      </c>
      <c r="B55" s="1" t="s">
        <v>92</v>
      </c>
      <c r="C55" s="1" t="s">
        <v>92</v>
      </c>
      <c r="D55" s="1" t="s">
        <v>92</v>
      </c>
      <c r="E55" s="1">
        <v>172242000</v>
      </c>
      <c r="F55" s="1">
        <v>202604000</v>
      </c>
      <c r="G55" s="1">
        <v>187035000</v>
      </c>
      <c r="H55" s="1">
        <v>185021000</v>
      </c>
      <c r="I55" s="1">
        <v>278656000</v>
      </c>
      <c r="J55" s="1">
        <v>252391000</v>
      </c>
      <c r="K55" s="1">
        <v>794579000</v>
      </c>
      <c r="L55" s="1">
        <v>767990000</v>
      </c>
      <c r="M55" s="1">
        <v>908000000</v>
      </c>
      <c r="N55" s="1">
        <v>360000000</v>
      </c>
      <c r="O55" s="1">
        <v>357000000</v>
      </c>
      <c r="P55" s="1">
        <v>338000000</v>
      </c>
      <c r="Q55" s="1">
        <v>419000000</v>
      </c>
      <c r="R55" s="1">
        <v>472000000</v>
      </c>
      <c r="S55" s="1">
        <v>609000000</v>
      </c>
      <c r="T55" s="1">
        <v>933000000</v>
      </c>
      <c r="U55" s="1">
        <v>537000000</v>
      </c>
      <c r="V55" s="1">
        <v>489000000</v>
      </c>
      <c r="W55" s="1">
        <v>527000000</v>
      </c>
      <c r="X55" s="1">
        <v>738000000</v>
      </c>
      <c r="Y55" s="1">
        <v>926000000</v>
      </c>
    </row>
    <row r="56" spans="1:25" ht="19" x14ac:dyDescent="0.25">
      <c r="A56" s="5" t="s">
        <v>48</v>
      </c>
      <c r="B56" s="1" t="s">
        <v>92</v>
      </c>
      <c r="C56" s="1" t="s">
        <v>92</v>
      </c>
      <c r="D56" s="1" t="s">
        <v>92</v>
      </c>
      <c r="E56" s="1" t="s">
        <v>92</v>
      </c>
      <c r="F56" s="1" t="s">
        <v>92</v>
      </c>
      <c r="G56" s="1" t="s">
        <v>92</v>
      </c>
      <c r="H56" s="1" t="s">
        <v>92</v>
      </c>
      <c r="I56" s="1" t="s">
        <v>92</v>
      </c>
      <c r="J56" s="1">
        <v>80000000</v>
      </c>
      <c r="K56" s="1">
        <v>149380000</v>
      </c>
      <c r="L56" s="1" t="s">
        <v>92</v>
      </c>
      <c r="M56" s="1" t="s">
        <v>92</v>
      </c>
      <c r="N56" s="1" t="s">
        <v>92</v>
      </c>
      <c r="O56" s="1" t="s">
        <v>92</v>
      </c>
      <c r="P56" s="1" t="s">
        <v>92</v>
      </c>
      <c r="Q56" s="1" t="s">
        <v>92</v>
      </c>
      <c r="R56" s="1" t="s">
        <v>92</v>
      </c>
      <c r="S56" s="1" t="s">
        <v>92</v>
      </c>
      <c r="T56" s="1" t="s">
        <v>92</v>
      </c>
      <c r="U56" s="1">
        <v>500000000</v>
      </c>
      <c r="V56" s="1" t="s">
        <v>92</v>
      </c>
      <c r="W56" s="1">
        <v>649000000</v>
      </c>
      <c r="X56" s="1">
        <v>792000000</v>
      </c>
      <c r="Y56" s="1">
        <v>274000000</v>
      </c>
    </row>
    <row r="57" spans="1:25"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v>208000000</v>
      </c>
      <c r="X57" s="1">
        <v>337000000</v>
      </c>
      <c r="Y57" s="1" t="s">
        <v>92</v>
      </c>
    </row>
    <row r="58" spans="1:25"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v>1873000000</v>
      </c>
      <c r="Y58" s="1">
        <v>1568000000</v>
      </c>
    </row>
    <row r="59" spans="1:25" ht="19" x14ac:dyDescent="0.25">
      <c r="A59" s="5" t="s">
        <v>51</v>
      </c>
      <c r="B59" s="1" t="s">
        <v>92</v>
      </c>
      <c r="C59" s="1" t="s">
        <v>92</v>
      </c>
      <c r="D59" s="1" t="s">
        <v>92</v>
      </c>
      <c r="E59" s="1">
        <v>757502000</v>
      </c>
      <c r="F59" s="1">
        <v>986254000</v>
      </c>
      <c r="G59" s="1">
        <v>1114327000</v>
      </c>
      <c r="H59" s="1">
        <v>1371682000</v>
      </c>
      <c r="I59" s="1">
        <v>1532934000</v>
      </c>
      <c r="J59" s="1">
        <v>2030951000</v>
      </c>
      <c r="K59" s="1">
        <v>2046492000</v>
      </c>
      <c r="L59" s="1">
        <v>2399141000</v>
      </c>
      <c r="M59" s="1">
        <v>2235000000</v>
      </c>
      <c r="N59" s="1">
        <v>3857000000</v>
      </c>
      <c r="O59" s="1">
        <v>4549000000</v>
      </c>
      <c r="P59" s="1">
        <v>5694000000</v>
      </c>
      <c r="Q59" s="1">
        <v>5803000000</v>
      </c>
      <c r="R59" s="1">
        <v>5797000000</v>
      </c>
      <c r="S59" s="1">
        <v>6597000000</v>
      </c>
      <c r="T59" s="1">
        <v>7860000000</v>
      </c>
      <c r="U59" s="1">
        <v>10556000000</v>
      </c>
      <c r="V59" s="1">
        <v>11415000000</v>
      </c>
      <c r="W59" s="1">
        <v>10463000000</v>
      </c>
      <c r="X59" s="1">
        <v>9422000000</v>
      </c>
      <c r="Y59" s="1">
        <v>11403000000</v>
      </c>
    </row>
    <row r="60" spans="1:25" ht="19" x14ac:dyDescent="0.25">
      <c r="A60" s="6" t="s">
        <v>52</v>
      </c>
      <c r="B60" s="10" t="s">
        <v>92</v>
      </c>
      <c r="C60" s="10" t="s">
        <v>92</v>
      </c>
      <c r="D60" s="10" t="s">
        <v>92</v>
      </c>
      <c r="E60" s="10">
        <v>929744000</v>
      </c>
      <c r="F60" s="10">
        <v>1188858000</v>
      </c>
      <c r="G60" s="10">
        <v>1301362000</v>
      </c>
      <c r="H60" s="10">
        <v>1556703000</v>
      </c>
      <c r="I60" s="10">
        <v>1811590000</v>
      </c>
      <c r="J60" s="10">
        <v>2363342000</v>
      </c>
      <c r="K60" s="10">
        <v>2990451000</v>
      </c>
      <c r="L60" s="10">
        <v>3167131000</v>
      </c>
      <c r="M60" s="10">
        <v>3143000000</v>
      </c>
      <c r="N60" s="10">
        <v>4217000000</v>
      </c>
      <c r="O60" s="10">
        <v>4906000000</v>
      </c>
      <c r="P60" s="10">
        <v>6032000000</v>
      </c>
      <c r="Q60" s="10">
        <v>6222000000</v>
      </c>
      <c r="R60" s="10">
        <v>6269000000</v>
      </c>
      <c r="S60" s="10">
        <v>7206000000</v>
      </c>
      <c r="T60" s="10">
        <v>8793000000</v>
      </c>
      <c r="U60" s="10">
        <v>11593000000</v>
      </c>
      <c r="V60" s="10">
        <v>11904000000</v>
      </c>
      <c r="W60" s="10">
        <v>11847000000</v>
      </c>
      <c r="X60" s="10">
        <v>13162000000</v>
      </c>
      <c r="Y60" s="10">
        <v>14171000000</v>
      </c>
    </row>
    <row r="61" spans="1:25" ht="19" x14ac:dyDescent="0.25">
      <c r="A61" s="5" t="s">
        <v>53</v>
      </c>
      <c r="B61" s="1" t="s">
        <v>92</v>
      </c>
      <c r="C61" s="1" t="s">
        <v>92</v>
      </c>
      <c r="D61" s="1" t="s">
        <v>92</v>
      </c>
      <c r="E61" s="1">
        <v>80107000</v>
      </c>
      <c r="F61" s="1">
        <v>229574000</v>
      </c>
      <c r="G61" s="1">
        <v>229569000</v>
      </c>
      <c r="H61" s="1">
        <v>229489000</v>
      </c>
      <c r="I61" s="1">
        <v>229668000</v>
      </c>
      <c r="J61" s="1">
        <v>149824000</v>
      </c>
      <c r="K61" s="1">
        <v>19387000</v>
      </c>
      <c r="L61" s="1">
        <v>21598000</v>
      </c>
      <c r="M61" s="1" t="s">
        <v>92</v>
      </c>
      <c r="N61" s="1" t="s">
        <v>92</v>
      </c>
      <c r="O61" s="1" t="s">
        <v>92</v>
      </c>
      <c r="P61" s="1" t="s">
        <v>92</v>
      </c>
      <c r="Q61" s="1">
        <v>1494000000</v>
      </c>
      <c r="R61" s="1">
        <v>3287000000</v>
      </c>
      <c r="S61" s="1">
        <v>5180000000</v>
      </c>
      <c r="T61" s="1">
        <v>5424000000</v>
      </c>
      <c r="U61" s="1">
        <v>5834000000</v>
      </c>
      <c r="V61" s="1">
        <v>8527000000</v>
      </c>
      <c r="W61" s="1">
        <v>12023000000</v>
      </c>
      <c r="X61" s="1">
        <v>13109000000</v>
      </c>
      <c r="Y61" s="1">
        <v>13749000000</v>
      </c>
    </row>
    <row r="62" spans="1:25"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row>
    <row r="63" spans="1:25" ht="19" x14ac:dyDescent="0.25">
      <c r="A63" s="5" t="s">
        <v>54</v>
      </c>
      <c r="B63" s="1" t="s">
        <v>92</v>
      </c>
      <c r="C63" s="1" t="s">
        <v>92</v>
      </c>
      <c r="D63" s="1" t="s">
        <v>92</v>
      </c>
      <c r="E63" s="1">
        <v>67445000</v>
      </c>
      <c r="F63" s="1">
        <v>64125000</v>
      </c>
      <c r="G63" s="1">
        <v>73227000</v>
      </c>
      <c r="H63" s="1">
        <v>61188000</v>
      </c>
      <c r="I63" s="1">
        <v>66198000</v>
      </c>
      <c r="J63" s="1">
        <v>71278000</v>
      </c>
      <c r="K63" s="1">
        <v>74518000</v>
      </c>
      <c r="L63" s="1">
        <v>79728000</v>
      </c>
      <c r="M63" s="1">
        <v>74000000</v>
      </c>
      <c r="N63" s="1">
        <v>113000000</v>
      </c>
      <c r="O63" s="1">
        <v>104000000</v>
      </c>
      <c r="P63" s="1">
        <v>117000000</v>
      </c>
      <c r="Q63" s="1">
        <v>115000000</v>
      </c>
      <c r="R63" s="1">
        <v>79000000</v>
      </c>
      <c r="S63" s="1">
        <v>81000000</v>
      </c>
      <c r="T63" s="1">
        <v>106000000</v>
      </c>
      <c r="U63" s="1">
        <v>67000000</v>
      </c>
      <c r="V63" s="1">
        <v>85000000</v>
      </c>
      <c r="W63" s="1">
        <v>86000000</v>
      </c>
      <c r="X63" s="1">
        <v>395000000</v>
      </c>
      <c r="Y63" s="1">
        <v>393000000</v>
      </c>
    </row>
    <row r="64" spans="1:25" ht="19" x14ac:dyDescent="0.25">
      <c r="A64" s="5" t="s">
        <v>55</v>
      </c>
      <c r="B64" s="1" t="s">
        <v>92</v>
      </c>
      <c r="C64" s="1" t="s">
        <v>92</v>
      </c>
      <c r="D64" s="1" t="s">
        <v>92</v>
      </c>
      <c r="E64" s="1">
        <v>158885000</v>
      </c>
      <c r="F64" s="1">
        <v>715007000</v>
      </c>
      <c r="G64" s="1">
        <v>680940000</v>
      </c>
      <c r="H64" s="1">
        <v>679396000</v>
      </c>
      <c r="I64" s="1">
        <v>606035000</v>
      </c>
      <c r="J64" s="1">
        <v>643670000</v>
      </c>
      <c r="K64" s="1">
        <v>1459518000</v>
      </c>
      <c r="L64" s="1">
        <v>689955000</v>
      </c>
      <c r="M64" s="1">
        <v>404000000</v>
      </c>
      <c r="N64" s="1">
        <v>486000000</v>
      </c>
      <c r="O64" s="1">
        <v>523000000</v>
      </c>
      <c r="P64" s="1">
        <v>598000000</v>
      </c>
      <c r="Q64" s="1">
        <v>674000000</v>
      </c>
      <c r="R64" s="1">
        <v>572000000</v>
      </c>
      <c r="S64" s="1">
        <v>524000000</v>
      </c>
      <c r="T64" s="1">
        <v>1509000000</v>
      </c>
      <c r="U64" s="1">
        <v>1948000000</v>
      </c>
      <c r="V64" s="1">
        <v>2803000000</v>
      </c>
      <c r="W64" s="1">
        <v>3140000000</v>
      </c>
      <c r="X64" s="1">
        <v>3591000000</v>
      </c>
      <c r="Y64" s="1">
        <v>4034000000</v>
      </c>
    </row>
    <row r="65" spans="1:25" ht="19" x14ac:dyDescent="0.25">
      <c r="A65" s="5" t="s">
        <v>56</v>
      </c>
      <c r="B65" s="1" t="s">
        <v>92</v>
      </c>
      <c r="C65" s="1" t="s">
        <v>92</v>
      </c>
      <c r="D65" s="1" t="s">
        <v>92</v>
      </c>
      <c r="E65" s="1">
        <v>306437000</v>
      </c>
      <c r="F65" s="1">
        <v>1008706000</v>
      </c>
      <c r="G65" s="1">
        <v>983736000</v>
      </c>
      <c r="H65" s="1">
        <v>970073000</v>
      </c>
      <c r="I65" s="1">
        <v>901901000</v>
      </c>
      <c r="J65" s="1">
        <v>864772000</v>
      </c>
      <c r="K65" s="1">
        <v>1553423000</v>
      </c>
      <c r="L65" s="1">
        <v>791281000</v>
      </c>
      <c r="M65" s="1">
        <v>478000000</v>
      </c>
      <c r="N65" s="1">
        <v>599000000</v>
      </c>
      <c r="O65" s="1">
        <v>627000000</v>
      </c>
      <c r="P65" s="1">
        <v>715000000</v>
      </c>
      <c r="Q65" s="1">
        <v>2283000000</v>
      </c>
      <c r="R65" s="1">
        <v>3938000000</v>
      </c>
      <c r="S65" s="1">
        <v>5785000000</v>
      </c>
      <c r="T65" s="1">
        <v>7039000000</v>
      </c>
      <c r="U65" s="1">
        <v>7849000000</v>
      </c>
      <c r="V65" s="1">
        <v>11415000000</v>
      </c>
      <c r="W65" s="1">
        <v>15249000000</v>
      </c>
      <c r="X65" s="1">
        <v>17095000000</v>
      </c>
      <c r="Y65" s="1">
        <v>18176000000</v>
      </c>
    </row>
    <row r="66" spans="1:25"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row>
    <row r="67" spans="1:25" ht="19" x14ac:dyDescent="0.25">
      <c r="A67" s="6" t="s">
        <v>58</v>
      </c>
      <c r="B67" s="10" t="s">
        <v>92</v>
      </c>
      <c r="C67" s="10" t="s">
        <v>92</v>
      </c>
      <c r="D67" s="10" t="s">
        <v>92</v>
      </c>
      <c r="E67" s="10">
        <v>1236181000</v>
      </c>
      <c r="F67" s="10">
        <v>2197564000</v>
      </c>
      <c r="G67" s="10">
        <v>2285098000</v>
      </c>
      <c r="H67" s="10">
        <v>2526776000</v>
      </c>
      <c r="I67" s="10">
        <v>2713491000</v>
      </c>
      <c r="J67" s="10">
        <v>3228114000</v>
      </c>
      <c r="K67" s="10">
        <v>4543874000</v>
      </c>
      <c r="L67" s="10">
        <v>3958412000</v>
      </c>
      <c r="M67" s="10">
        <v>3621000000</v>
      </c>
      <c r="N67" s="10">
        <v>4816000000</v>
      </c>
      <c r="O67" s="10">
        <v>5533000000</v>
      </c>
      <c r="P67" s="10">
        <v>6747000000</v>
      </c>
      <c r="Q67" s="10">
        <v>8505000000</v>
      </c>
      <c r="R67" s="10">
        <v>10207000000</v>
      </c>
      <c r="S67" s="10">
        <v>12991000000</v>
      </c>
      <c r="T67" s="10">
        <v>15832000000</v>
      </c>
      <c r="U67" s="10">
        <v>19442000000</v>
      </c>
      <c r="V67" s="10">
        <v>23319000000</v>
      </c>
      <c r="W67" s="10">
        <v>27096000000</v>
      </c>
      <c r="X67" s="10">
        <v>30257000000</v>
      </c>
      <c r="Y67" s="10">
        <v>32347000000</v>
      </c>
    </row>
    <row r="68" spans="1:25" ht="19" x14ac:dyDescent="0.25">
      <c r="A68" s="5" t="s">
        <v>59</v>
      </c>
      <c r="B68" s="1" t="s">
        <v>92</v>
      </c>
      <c r="C68" s="1" t="s">
        <v>92</v>
      </c>
      <c r="D68" s="1" t="s">
        <v>92</v>
      </c>
      <c r="E68" s="1">
        <v>1000000</v>
      </c>
      <c r="F68" s="1">
        <v>1000000</v>
      </c>
      <c r="G68" s="1">
        <v>1000000</v>
      </c>
      <c r="H68" s="1">
        <v>1000000</v>
      </c>
      <c r="I68" s="1">
        <v>14000</v>
      </c>
      <c r="J68" s="1">
        <v>14000</v>
      </c>
      <c r="K68" s="1">
        <v>14000</v>
      </c>
      <c r="L68" s="1">
        <v>14000</v>
      </c>
      <c r="M68" s="1" t="s">
        <v>92</v>
      </c>
      <c r="N68" s="1" t="s">
        <v>92</v>
      </c>
      <c r="O68" s="1" t="s">
        <v>92</v>
      </c>
      <c r="P68" s="1" t="s">
        <v>92</v>
      </c>
      <c r="Q68" s="1" t="s">
        <v>92</v>
      </c>
      <c r="R68" s="1" t="s">
        <v>92</v>
      </c>
      <c r="S68" s="1" t="s">
        <v>92</v>
      </c>
      <c r="T68" s="1" t="s">
        <v>92</v>
      </c>
      <c r="U68" s="1" t="s">
        <v>92</v>
      </c>
      <c r="V68" s="1" t="s">
        <v>92</v>
      </c>
      <c r="W68" s="1" t="s">
        <v>92</v>
      </c>
      <c r="X68" s="1" t="s">
        <v>92</v>
      </c>
      <c r="Y68" s="1" t="s">
        <v>92</v>
      </c>
    </row>
    <row r="69" spans="1:25" ht="19" x14ac:dyDescent="0.25">
      <c r="A69" s="5" t="s">
        <v>60</v>
      </c>
      <c r="B69" s="1" t="s">
        <v>92</v>
      </c>
      <c r="C69" s="1" t="s">
        <v>92</v>
      </c>
      <c r="D69" s="1" t="s">
        <v>92</v>
      </c>
      <c r="E69" s="1">
        <v>26529000</v>
      </c>
      <c r="F69" s="1">
        <v>-359264000</v>
      </c>
      <c r="G69" s="1">
        <v>-121204000</v>
      </c>
      <c r="H69" s="1">
        <v>145515000</v>
      </c>
      <c r="I69" s="1">
        <v>-1029196000</v>
      </c>
      <c r="J69" s="1">
        <v>37699000</v>
      </c>
      <c r="K69" s="1">
        <v>-236100000</v>
      </c>
      <c r="L69" s="1">
        <v>1147714000</v>
      </c>
      <c r="M69" s="1">
        <v>2915000000</v>
      </c>
      <c r="N69" s="1">
        <v>4745000000</v>
      </c>
      <c r="O69" s="1">
        <v>7354000000</v>
      </c>
      <c r="P69" s="1">
        <v>10121000000</v>
      </c>
      <c r="Q69" s="1">
        <v>13169000000</v>
      </c>
      <c r="R69" s="1">
        <v>16222000000</v>
      </c>
      <c r="S69" s="1">
        <v>19418000000</v>
      </c>
      <c r="T69" s="1">
        <v>22364000000</v>
      </c>
      <c r="U69" s="1">
        <v>27283000000</v>
      </c>
      <c r="V69" s="1">
        <v>33984000000</v>
      </c>
      <c r="W69" s="1">
        <v>38747000000</v>
      </c>
      <c r="X69" s="1">
        <v>45648000000</v>
      </c>
      <c r="Y69" s="1">
        <v>53607000000</v>
      </c>
    </row>
    <row r="70" spans="1:25" ht="19" x14ac:dyDescent="0.25">
      <c r="A70" s="5" t="s">
        <v>61</v>
      </c>
      <c r="B70" s="1" t="s">
        <v>92</v>
      </c>
      <c r="C70" s="1" t="s">
        <v>92</v>
      </c>
      <c r="D70" s="1" t="s">
        <v>92</v>
      </c>
      <c r="E70" s="1" t="s">
        <v>92</v>
      </c>
      <c r="F70" s="1">
        <v>-288259000</v>
      </c>
      <c r="G70" s="1">
        <v>-329877000</v>
      </c>
      <c r="H70" s="1">
        <v>49000000</v>
      </c>
      <c r="I70" s="1">
        <v>104000000</v>
      </c>
      <c r="J70" s="1">
        <v>278000000</v>
      </c>
      <c r="K70" s="1">
        <v>109000000</v>
      </c>
      <c r="L70" s="1">
        <v>194000000</v>
      </c>
      <c r="M70" s="1">
        <v>95000000</v>
      </c>
      <c r="N70" s="1">
        <v>-2000000</v>
      </c>
      <c r="O70" s="1">
        <v>61000000</v>
      </c>
      <c r="P70" s="1">
        <v>178000000</v>
      </c>
      <c r="Q70" s="1">
        <v>-260000000</v>
      </c>
      <c r="R70" s="1">
        <v>-676000000</v>
      </c>
      <c r="S70" s="1">
        <v>-924000000</v>
      </c>
      <c r="T70" s="1">
        <v>-497000000</v>
      </c>
      <c r="U70" s="1">
        <v>-718000000</v>
      </c>
      <c r="V70" s="1">
        <v>-673000000</v>
      </c>
      <c r="W70" s="1">
        <v>-680000000</v>
      </c>
      <c r="X70" s="1">
        <v>-809000000</v>
      </c>
      <c r="Y70" s="1">
        <v>-1253000000</v>
      </c>
    </row>
    <row r="71" spans="1:25" ht="19" x14ac:dyDescent="0.25">
      <c r="A71" s="5" t="s">
        <v>62</v>
      </c>
      <c r="B71" s="1" t="s">
        <v>92</v>
      </c>
      <c r="C71" s="1" t="s">
        <v>92</v>
      </c>
      <c r="D71" s="1" t="s">
        <v>92</v>
      </c>
      <c r="E71" s="1">
        <v>995877000</v>
      </c>
      <c r="F71" s="1">
        <v>1345244000</v>
      </c>
      <c r="G71" s="1">
        <v>1425033000</v>
      </c>
      <c r="H71" s="1">
        <v>973633000</v>
      </c>
      <c r="I71" s="1">
        <v>3289541000</v>
      </c>
      <c r="J71" s="1">
        <v>2711594000</v>
      </c>
      <c r="K71" s="1">
        <v>2054441000</v>
      </c>
      <c r="L71" s="1">
        <v>2162032000</v>
      </c>
      <c r="M71" s="1">
        <v>2195000000</v>
      </c>
      <c r="N71" s="1">
        <v>1125000000</v>
      </c>
      <c r="O71" s="1">
        <v>-498000000</v>
      </c>
      <c r="P71" s="1">
        <v>-2815000000</v>
      </c>
      <c r="Q71" s="1">
        <v>-6119000000</v>
      </c>
      <c r="R71" s="1">
        <v>-9518000000</v>
      </c>
      <c r="S71" s="1">
        <v>-12838000000</v>
      </c>
      <c r="T71" s="1">
        <v>-16399000000</v>
      </c>
      <c r="U71" s="1">
        <v>-21170000000</v>
      </c>
      <c r="V71" s="1">
        <v>-27418000000</v>
      </c>
      <c r="W71" s="1">
        <v>-31676000000</v>
      </c>
      <c r="X71" s="1">
        <v>-37527000000</v>
      </c>
      <c r="Y71" s="1" t="s">
        <v>92</v>
      </c>
    </row>
    <row r="72" spans="1:25" ht="19" x14ac:dyDescent="0.25">
      <c r="A72" s="6" t="s">
        <v>63</v>
      </c>
      <c r="B72" s="10" t="s">
        <v>92</v>
      </c>
      <c r="C72" s="10" t="s">
        <v>92</v>
      </c>
      <c r="D72" s="10" t="s">
        <v>92</v>
      </c>
      <c r="E72" s="10">
        <v>1023406000</v>
      </c>
      <c r="F72" s="10">
        <v>698721000</v>
      </c>
      <c r="G72" s="10">
        <v>974952000</v>
      </c>
      <c r="H72" s="10">
        <v>1169148000</v>
      </c>
      <c r="I72" s="10">
        <v>2364359000</v>
      </c>
      <c r="J72" s="10">
        <v>3027307000</v>
      </c>
      <c r="K72" s="10">
        <v>1927355000</v>
      </c>
      <c r="L72" s="10">
        <v>3503760000</v>
      </c>
      <c r="M72" s="10">
        <v>5205000000</v>
      </c>
      <c r="N72" s="10">
        <v>5868000000</v>
      </c>
      <c r="O72" s="10">
        <v>6917000000</v>
      </c>
      <c r="P72" s="10">
        <v>7484000000</v>
      </c>
      <c r="Q72" s="10">
        <v>6790000000</v>
      </c>
      <c r="R72" s="10">
        <v>6028000000</v>
      </c>
      <c r="S72" s="10">
        <v>5656000000</v>
      </c>
      <c r="T72" s="10">
        <v>5468000000</v>
      </c>
      <c r="U72" s="10">
        <v>5395000000</v>
      </c>
      <c r="V72" s="10">
        <v>5893000000</v>
      </c>
      <c r="W72" s="10">
        <v>6391000000</v>
      </c>
      <c r="X72" s="10">
        <v>7312000000</v>
      </c>
      <c r="Y72" s="10">
        <v>6356000000</v>
      </c>
    </row>
    <row r="73" spans="1:25" ht="20" thickBot="1" x14ac:dyDescent="0.3">
      <c r="A73" s="7" t="s">
        <v>64</v>
      </c>
      <c r="B73" s="11" t="s">
        <v>92</v>
      </c>
      <c r="C73" s="11" t="s">
        <v>92</v>
      </c>
      <c r="D73" s="11" t="s">
        <v>92</v>
      </c>
      <c r="E73" s="11">
        <v>2259587000</v>
      </c>
      <c r="F73" s="11">
        <v>2896285000</v>
      </c>
      <c r="G73" s="11">
        <v>3260050000</v>
      </c>
      <c r="H73" s="11">
        <v>3695924000</v>
      </c>
      <c r="I73" s="11">
        <v>5077850000</v>
      </c>
      <c r="J73" s="11">
        <v>6255421000</v>
      </c>
      <c r="K73" s="11">
        <v>6471229000</v>
      </c>
      <c r="L73" s="11">
        <v>7462172000</v>
      </c>
      <c r="M73" s="11">
        <v>8826000000</v>
      </c>
      <c r="N73" s="11">
        <v>10684000000</v>
      </c>
      <c r="O73" s="11">
        <v>12450000000</v>
      </c>
      <c r="P73" s="11">
        <v>14231000000</v>
      </c>
      <c r="Q73" s="11">
        <v>15295000000</v>
      </c>
      <c r="R73" s="11">
        <v>16235000000</v>
      </c>
      <c r="S73" s="11">
        <v>18647000000</v>
      </c>
      <c r="T73" s="11">
        <v>21300000000</v>
      </c>
      <c r="U73" s="11">
        <v>24837000000</v>
      </c>
      <c r="V73" s="11">
        <v>29212000000</v>
      </c>
      <c r="W73" s="11">
        <v>33487000000</v>
      </c>
      <c r="X73" s="11">
        <v>37569000000</v>
      </c>
      <c r="Y73" s="11">
        <v>38703000000</v>
      </c>
    </row>
    <row r="74" spans="1:25"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row>
    <row r="75" spans="1:25"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row>
    <row r="76" spans="1:25" ht="19" x14ac:dyDescent="0.25">
      <c r="A76" s="5" t="s">
        <v>66</v>
      </c>
      <c r="B76" s="1" t="s">
        <v>92</v>
      </c>
      <c r="C76" s="1" t="s">
        <v>92</v>
      </c>
      <c r="D76" s="1">
        <v>142061000</v>
      </c>
      <c r="E76" s="1">
        <v>116429000</v>
      </c>
      <c r="F76" s="1">
        <v>-385793000</v>
      </c>
      <c r="G76" s="1">
        <v>238060000</v>
      </c>
      <c r="H76" s="1">
        <v>266719000</v>
      </c>
      <c r="I76" s="1">
        <v>50190000</v>
      </c>
      <c r="J76" s="1">
        <v>1085886000</v>
      </c>
      <c r="K76" s="1">
        <v>-253915000</v>
      </c>
      <c r="L76" s="1">
        <v>1462532000</v>
      </c>
      <c r="M76" s="1">
        <v>1846000000</v>
      </c>
      <c r="N76" s="1">
        <v>1906000000</v>
      </c>
      <c r="O76" s="1">
        <v>2759000000</v>
      </c>
      <c r="P76" s="1">
        <v>3116000000</v>
      </c>
      <c r="Q76" s="1">
        <v>3617000000</v>
      </c>
      <c r="R76" s="1">
        <v>3808000000</v>
      </c>
      <c r="S76" s="1">
        <v>4059000000</v>
      </c>
      <c r="T76" s="1">
        <v>3915000000</v>
      </c>
      <c r="U76" s="1">
        <v>5859000000</v>
      </c>
      <c r="V76" s="1">
        <v>8118000000</v>
      </c>
      <c r="W76" s="1">
        <v>6411000000</v>
      </c>
      <c r="X76" s="1">
        <v>8687000000</v>
      </c>
      <c r="Y76" s="1">
        <v>9930000000</v>
      </c>
    </row>
    <row r="77" spans="1:25" ht="19" x14ac:dyDescent="0.25">
      <c r="A77" s="5" t="s">
        <v>13</v>
      </c>
      <c r="B77" s="1" t="s">
        <v>92</v>
      </c>
      <c r="C77" s="1" t="s">
        <v>92</v>
      </c>
      <c r="D77" s="1">
        <v>69973000</v>
      </c>
      <c r="E77" s="1">
        <v>90505000</v>
      </c>
      <c r="F77" s="1">
        <v>119551000</v>
      </c>
      <c r="G77" s="1">
        <v>123317000</v>
      </c>
      <c r="H77" s="1">
        <v>109936000</v>
      </c>
      <c r="I77" s="1">
        <v>99782000</v>
      </c>
      <c r="J77" s="1">
        <v>97642000</v>
      </c>
      <c r="K77" s="1">
        <v>112006000</v>
      </c>
      <c r="L77" s="1">
        <v>141377000</v>
      </c>
      <c r="M77" s="1">
        <v>148000000</v>
      </c>
      <c r="N77" s="1">
        <v>194000000</v>
      </c>
      <c r="O77" s="1">
        <v>230000000</v>
      </c>
      <c r="P77" s="1">
        <v>258000000</v>
      </c>
      <c r="Q77" s="1">
        <v>321000000</v>
      </c>
      <c r="R77" s="1">
        <v>366000000</v>
      </c>
      <c r="S77" s="1">
        <v>373000000</v>
      </c>
      <c r="T77" s="1">
        <v>437000000</v>
      </c>
      <c r="U77" s="1">
        <v>459000000</v>
      </c>
      <c r="V77" s="1">
        <v>522000000</v>
      </c>
      <c r="W77" s="1">
        <v>580000000</v>
      </c>
      <c r="X77" s="1">
        <v>726000000</v>
      </c>
      <c r="Y77" s="1">
        <v>750000000</v>
      </c>
    </row>
    <row r="78" spans="1:25" ht="19" x14ac:dyDescent="0.25">
      <c r="A78" s="5" t="s">
        <v>67</v>
      </c>
      <c r="B78" s="1" t="s">
        <v>92</v>
      </c>
      <c r="C78" s="1" t="s">
        <v>92</v>
      </c>
      <c r="D78" s="1">
        <v>-2725000</v>
      </c>
      <c r="E78" s="1">
        <v>4429000</v>
      </c>
      <c r="F78" s="1">
        <v>-240666000</v>
      </c>
      <c r="G78" s="1">
        <v>40845000</v>
      </c>
      <c r="H78" s="1">
        <v>-54036000</v>
      </c>
      <c r="I78" s="1">
        <v>32267000</v>
      </c>
      <c r="J78" s="1">
        <v>-5492000</v>
      </c>
      <c r="K78" s="1">
        <v>-483952000</v>
      </c>
      <c r="L78" s="1">
        <v>336704000</v>
      </c>
      <c r="M78" s="1">
        <v>248000000</v>
      </c>
      <c r="N78" s="1">
        <v>-175000000</v>
      </c>
      <c r="O78" s="1">
        <v>199000000</v>
      </c>
      <c r="P78" s="1">
        <v>-119000000</v>
      </c>
      <c r="Q78" s="1">
        <v>-91000000</v>
      </c>
      <c r="R78" s="1">
        <v>-16000000</v>
      </c>
      <c r="S78" s="1">
        <v>-20000000</v>
      </c>
      <c r="T78" s="1">
        <v>86000000</v>
      </c>
      <c r="U78" s="1">
        <v>-244000000</v>
      </c>
      <c r="V78" s="1">
        <v>-7000000</v>
      </c>
      <c r="W78" s="1">
        <v>73000000</v>
      </c>
      <c r="X78" s="1">
        <v>-69000000</v>
      </c>
      <c r="Y78" s="1">
        <v>-651000000</v>
      </c>
    </row>
    <row r="79" spans="1:25" ht="19" x14ac:dyDescent="0.25">
      <c r="A79" s="5" t="s">
        <v>68</v>
      </c>
      <c r="B79" s="1" t="s">
        <v>92</v>
      </c>
      <c r="C79" s="1" t="s">
        <v>92</v>
      </c>
      <c r="D79" s="1" t="s">
        <v>92</v>
      </c>
      <c r="E79" s="1" t="s">
        <v>92</v>
      </c>
      <c r="F79" s="1" t="s">
        <v>92</v>
      </c>
      <c r="G79" s="1" t="s">
        <v>92</v>
      </c>
      <c r="H79" s="1" t="s">
        <v>92</v>
      </c>
      <c r="I79" s="1" t="s">
        <v>92</v>
      </c>
      <c r="J79" s="1" t="s">
        <v>92</v>
      </c>
      <c r="K79" s="1">
        <v>60970000</v>
      </c>
      <c r="L79" s="1">
        <v>88430000</v>
      </c>
      <c r="M79" s="1">
        <v>63000000</v>
      </c>
      <c r="N79" s="1">
        <v>80000000</v>
      </c>
      <c r="O79" s="1">
        <v>42000000</v>
      </c>
      <c r="P79" s="1">
        <v>63000000</v>
      </c>
      <c r="Q79" s="1">
        <v>-15000000</v>
      </c>
      <c r="R79" s="1">
        <v>22000000</v>
      </c>
      <c r="S79" s="1">
        <v>50000000</v>
      </c>
      <c r="T79" s="1">
        <v>176000000</v>
      </c>
      <c r="U79" s="1">
        <v>196000000</v>
      </c>
      <c r="V79" s="1">
        <v>250000000</v>
      </c>
      <c r="W79" s="1">
        <v>254000000</v>
      </c>
      <c r="X79" s="1">
        <v>273000000</v>
      </c>
      <c r="Y79" s="1">
        <v>295000000</v>
      </c>
    </row>
    <row r="80" spans="1:25" ht="19" x14ac:dyDescent="0.25">
      <c r="A80" s="14" t="s">
        <v>104</v>
      </c>
      <c r="B80" s="15" t="e">
        <f t="shared" ref="B80:Y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f t="shared" si="6"/>
        <v>1.221452039426236E-2</v>
      </c>
      <c r="L80" s="15">
        <f t="shared" si="6"/>
        <v>1.7343691038707244E-2</v>
      </c>
      <c r="M80" s="15">
        <f t="shared" si="6"/>
        <v>1.1373894204730096E-2</v>
      </c>
      <c r="N80" s="15">
        <f t="shared" si="6"/>
        <v>1.1915400655347037E-2</v>
      </c>
      <c r="O80" s="15">
        <f t="shared" si="6"/>
        <v>5.6825869300500612E-3</v>
      </c>
      <c r="P80" s="15">
        <f t="shared" si="6"/>
        <v>7.5485262401150249E-3</v>
      </c>
      <c r="Q80" s="15">
        <f t="shared" si="6"/>
        <v>-1.5834476934445266E-3</v>
      </c>
      <c r="R80" s="15">
        <f t="shared" si="6"/>
        <v>2.2757835936691837E-3</v>
      </c>
      <c r="S80" s="15">
        <f t="shared" si="6"/>
        <v>4.6399406087602076E-3</v>
      </c>
      <c r="T80" s="15">
        <f t="shared" si="6"/>
        <v>1.4083380011202689E-2</v>
      </c>
      <c r="U80" s="15">
        <f t="shared" si="6"/>
        <v>1.3110367892976588E-2</v>
      </c>
      <c r="V80" s="15">
        <f t="shared" si="6"/>
        <v>1.480779482319493E-2</v>
      </c>
      <c r="W80" s="15">
        <f t="shared" si="6"/>
        <v>1.6600222207698842E-2</v>
      </c>
      <c r="X80" s="15">
        <f t="shared" si="6"/>
        <v>1.4456682906163948E-2</v>
      </c>
      <c r="Y80" s="15">
        <f t="shared" si="6"/>
        <v>1.3266177991635562E-2</v>
      </c>
    </row>
    <row r="81" spans="1:33" ht="19" x14ac:dyDescent="0.25">
      <c r="A81" s="5" t="s">
        <v>69</v>
      </c>
      <c r="B81" s="1" t="s">
        <v>92</v>
      </c>
      <c r="C81" s="1" t="s">
        <v>92</v>
      </c>
      <c r="D81" s="1">
        <v>-27435000</v>
      </c>
      <c r="E81" s="1">
        <v>85758000</v>
      </c>
      <c r="F81" s="1">
        <v>691603000</v>
      </c>
      <c r="G81" s="1">
        <v>-70394000</v>
      </c>
      <c r="H81" s="1">
        <v>-61953000</v>
      </c>
      <c r="I81" s="1">
        <v>44210000</v>
      </c>
      <c r="J81" s="1">
        <v>-110542000</v>
      </c>
      <c r="K81" s="1">
        <v>1074574000</v>
      </c>
      <c r="L81" s="1">
        <v>-674141000</v>
      </c>
      <c r="M81" s="1">
        <v>-439000000</v>
      </c>
      <c r="N81" s="1">
        <v>707000000</v>
      </c>
      <c r="O81" s="1">
        <v>-334000000</v>
      </c>
      <c r="P81" s="1">
        <v>750000000</v>
      </c>
      <c r="Q81" s="1">
        <v>-1168000000</v>
      </c>
      <c r="R81" s="1">
        <v>-820000000</v>
      </c>
      <c r="S81" s="1">
        <v>-867000000</v>
      </c>
      <c r="T81" s="1">
        <v>-286000000</v>
      </c>
      <c r="U81" s="1">
        <v>-1313000000</v>
      </c>
      <c r="V81" s="1">
        <v>-1698000000</v>
      </c>
      <c r="W81" s="1">
        <v>-1150000000</v>
      </c>
      <c r="X81" s="1">
        <v>-916000000</v>
      </c>
      <c r="Y81" s="1">
        <v>871000000</v>
      </c>
    </row>
    <row r="82" spans="1:33" ht="19" x14ac:dyDescent="0.25">
      <c r="A82" s="5" t="s">
        <v>70</v>
      </c>
      <c r="B82" s="1" t="s">
        <v>92</v>
      </c>
      <c r="C82" s="1" t="s">
        <v>92</v>
      </c>
      <c r="D82" s="1">
        <v>-32970000</v>
      </c>
      <c r="E82" s="1" t="s">
        <v>92</v>
      </c>
      <c r="F82" s="1">
        <v>-48799000</v>
      </c>
      <c r="G82" s="1" t="s">
        <v>92</v>
      </c>
      <c r="H82" s="1" t="s">
        <v>92</v>
      </c>
      <c r="I82" s="1" t="s">
        <v>92</v>
      </c>
      <c r="J82" s="1" t="s">
        <v>92</v>
      </c>
      <c r="K82" s="1">
        <v>-115687000</v>
      </c>
      <c r="L82" s="1">
        <v>176918000</v>
      </c>
      <c r="M82" s="1">
        <v>-226000000</v>
      </c>
      <c r="N82" s="1">
        <v>-276000000</v>
      </c>
      <c r="O82" s="1">
        <v>-621000000</v>
      </c>
      <c r="P82" s="1">
        <v>-236000000</v>
      </c>
      <c r="Q82" s="1">
        <v>21000000</v>
      </c>
      <c r="R82" s="1">
        <v>-133000000</v>
      </c>
      <c r="S82" s="1">
        <v>-348000000</v>
      </c>
      <c r="T82" s="1">
        <v>-726000000</v>
      </c>
      <c r="U82" s="1">
        <v>-1395000000</v>
      </c>
      <c r="V82" s="1">
        <v>-690000000</v>
      </c>
      <c r="W82" s="1">
        <v>1202000000</v>
      </c>
      <c r="X82" s="1">
        <v>-397000000</v>
      </c>
      <c r="Y82" s="1">
        <v>-481000000</v>
      </c>
    </row>
    <row r="83" spans="1:33"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AF83" s="61" t="s">
        <v>126</v>
      </c>
      <c r="AG83" s="62"/>
    </row>
    <row r="84" spans="1:33" ht="19" x14ac:dyDescent="0.25">
      <c r="A84" s="5" t="s">
        <v>47</v>
      </c>
      <c r="B84" s="1" t="s">
        <v>92</v>
      </c>
      <c r="C84" s="1" t="s">
        <v>92</v>
      </c>
      <c r="D84" s="1">
        <v>-32970000</v>
      </c>
      <c r="E84" s="1" t="s">
        <v>92</v>
      </c>
      <c r="F84" s="1">
        <v>21566000</v>
      </c>
      <c r="G84" s="1" t="s">
        <v>92</v>
      </c>
      <c r="H84" s="1" t="s">
        <v>92</v>
      </c>
      <c r="I84" s="1" t="s">
        <v>92</v>
      </c>
      <c r="J84" s="1" t="s">
        <v>92</v>
      </c>
      <c r="K84" s="1">
        <v>8425000</v>
      </c>
      <c r="L84" s="1">
        <v>-31397000</v>
      </c>
      <c r="M84" s="1">
        <v>167000000</v>
      </c>
      <c r="N84" s="1">
        <v>141000000</v>
      </c>
      <c r="O84" s="1">
        <v>346000000</v>
      </c>
      <c r="P84" s="1">
        <v>302000000</v>
      </c>
      <c r="Q84" s="1">
        <v>-104000000</v>
      </c>
      <c r="R84" s="1">
        <v>-137000000</v>
      </c>
      <c r="S84" s="1">
        <v>211000000</v>
      </c>
      <c r="T84" s="1">
        <v>684000000</v>
      </c>
      <c r="U84" s="1">
        <v>950000000</v>
      </c>
      <c r="V84" s="1">
        <v>435000000</v>
      </c>
      <c r="W84" s="1">
        <v>26000000</v>
      </c>
      <c r="X84" s="1">
        <v>100000000</v>
      </c>
      <c r="Y84" s="1">
        <v>190000000</v>
      </c>
      <c r="AF84" s="63" t="s">
        <v>127</v>
      </c>
      <c r="AG84" s="64"/>
    </row>
    <row r="85" spans="1:33" ht="20" x14ac:dyDescent="0.25">
      <c r="A85" s="5" t="s">
        <v>71</v>
      </c>
      <c r="B85" s="1" t="s">
        <v>92</v>
      </c>
      <c r="C85" s="1" t="s">
        <v>92</v>
      </c>
      <c r="D85" s="1">
        <v>-33139000</v>
      </c>
      <c r="E85" s="1">
        <v>-25519000</v>
      </c>
      <c r="F85" s="1">
        <v>1257000</v>
      </c>
      <c r="G85" s="1">
        <v>-7233000</v>
      </c>
      <c r="H85" s="1">
        <v>-161687000</v>
      </c>
      <c r="I85" s="1">
        <v>-113436000</v>
      </c>
      <c r="J85" s="1">
        <v>178378000</v>
      </c>
      <c r="K85" s="1">
        <v>76184000</v>
      </c>
      <c r="L85" s="1">
        <v>-40398000</v>
      </c>
      <c r="M85" s="1">
        <v>6000000</v>
      </c>
      <c r="N85" s="1">
        <v>52000000</v>
      </c>
      <c r="O85" s="1">
        <v>30000000</v>
      </c>
      <c r="P85" s="1">
        <v>126000000</v>
      </c>
      <c r="Q85" s="1">
        <v>-35000000</v>
      </c>
      <c r="R85" s="1">
        <v>4000000</v>
      </c>
      <c r="S85" s="1">
        <v>-193000000</v>
      </c>
      <c r="T85" s="1">
        <v>7000000</v>
      </c>
      <c r="U85" s="1">
        <v>-267000000</v>
      </c>
      <c r="V85" s="1">
        <v>423000000</v>
      </c>
      <c r="W85" s="1">
        <v>640000000</v>
      </c>
      <c r="X85" s="1">
        <v>431000000</v>
      </c>
      <c r="Y85" s="1" t="s">
        <v>92</v>
      </c>
      <c r="AF85" s="23" t="s">
        <v>128</v>
      </c>
      <c r="AG85" s="24">
        <f>Y17</f>
        <v>471000000</v>
      </c>
    </row>
    <row r="86" spans="1:33" ht="20" x14ac:dyDescent="0.25">
      <c r="A86" s="5" t="s">
        <v>72</v>
      </c>
      <c r="B86" s="1" t="s">
        <v>92</v>
      </c>
      <c r="C86" s="1" t="s">
        <v>92</v>
      </c>
      <c r="D86" s="1">
        <v>14622000</v>
      </c>
      <c r="E86" s="1">
        <v>8651000</v>
      </c>
      <c r="F86" s="1">
        <v>5750000</v>
      </c>
      <c r="G86" s="1">
        <v>11967000</v>
      </c>
      <c r="H86" s="1">
        <v>12182000</v>
      </c>
      <c r="I86" s="1">
        <v>423712000</v>
      </c>
      <c r="J86" s="1">
        <v>-297633000</v>
      </c>
      <c r="K86" s="1">
        <v>-96455000</v>
      </c>
      <c r="L86" s="1">
        <v>23260000</v>
      </c>
      <c r="M86" s="1">
        <v>-169000000</v>
      </c>
      <c r="N86" s="1">
        <v>-28000000</v>
      </c>
      <c r="O86" s="1">
        <v>52000000</v>
      </c>
      <c r="P86" s="1">
        <v>67000000</v>
      </c>
      <c r="Q86" s="1">
        <v>743000000</v>
      </c>
      <c r="R86" s="1">
        <v>683000000</v>
      </c>
      <c r="S86" s="1">
        <v>889000000</v>
      </c>
      <c r="T86" s="1">
        <v>1227000000</v>
      </c>
      <c r="U86" s="1">
        <v>1266000000</v>
      </c>
      <c r="V86" s="1">
        <v>998000000</v>
      </c>
      <c r="W86" s="1">
        <v>1056000000</v>
      </c>
      <c r="X86" s="1">
        <v>762000000</v>
      </c>
      <c r="Y86" s="1" t="s">
        <v>92</v>
      </c>
      <c r="AF86" s="23" t="s">
        <v>129</v>
      </c>
      <c r="AG86" s="24">
        <f>Y56</f>
        <v>274000000</v>
      </c>
    </row>
    <row r="87" spans="1:33" ht="20" x14ac:dyDescent="0.25">
      <c r="A87" s="6" t="s">
        <v>73</v>
      </c>
      <c r="B87" s="10" t="s">
        <v>92</v>
      </c>
      <c r="C87" s="10" t="s">
        <v>92</v>
      </c>
      <c r="D87" s="10">
        <v>196496000</v>
      </c>
      <c r="E87" s="10">
        <v>305772000</v>
      </c>
      <c r="F87" s="10">
        <v>190445000</v>
      </c>
      <c r="G87" s="10">
        <v>343795000</v>
      </c>
      <c r="H87" s="10">
        <v>272848000</v>
      </c>
      <c r="I87" s="10">
        <v>650161000</v>
      </c>
      <c r="J87" s="10">
        <v>769861000</v>
      </c>
      <c r="K87" s="10">
        <v>413228000</v>
      </c>
      <c r="L87" s="10">
        <v>1378162000</v>
      </c>
      <c r="M87" s="10">
        <v>1697000000</v>
      </c>
      <c r="N87" s="10">
        <v>2684000000</v>
      </c>
      <c r="O87" s="10">
        <v>2948000000</v>
      </c>
      <c r="P87" s="10">
        <v>4135000000</v>
      </c>
      <c r="Q87" s="10">
        <v>3407000000</v>
      </c>
      <c r="R87" s="10">
        <v>4043000000</v>
      </c>
      <c r="S87" s="10">
        <v>4484000000</v>
      </c>
      <c r="T87" s="10">
        <v>5555000000</v>
      </c>
      <c r="U87" s="10">
        <v>6223000000</v>
      </c>
      <c r="V87" s="10">
        <v>8183000000</v>
      </c>
      <c r="W87" s="10">
        <v>7224000000</v>
      </c>
      <c r="X87" s="10">
        <v>9463000000</v>
      </c>
      <c r="Y87" s="10">
        <v>11195000000</v>
      </c>
      <c r="AF87" s="23" t="s">
        <v>130</v>
      </c>
      <c r="AG87" s="24">
        <f>Y61</f>
        <v>13749000000</v>
      </c>
    </row>
    <row r="88" spans="1:33" ht="20" x14ac:dyDescent="0.25">
      <c r="A88" s="5" t="s">
        <v>74</v>
      </c>
      <c r="B88" s="1" t="s">
        <v>92</v>
      </c>
      <c r="C88" s="1" t="s">
        <v>92</v>
      </c>
      <c r="D88" s="1">
        <v>-57861000</v>
      </c>
      <c r="E88" s="1">
        <v>-54237000</v>
      </c>
      <c r="F88" s="1">
        <v>-76253000</v>
      </c>
      <c r="G88" s="1">
        <v>-78155000</v>
      </c>
      <c r="H88" s="1">
        <v>-82003000</v>
      </c>
      <c r="I88" s="1">
        <v>-94468000</v>
      </c>
      <c r="J88" s="1">
        <v>-156422000</v>
      </c>
      <c r="K88" s="1">
        <v>-75626000</v>
      </c>
      <c r="L88" s="1">
        <v>-56563000</v>
      </c>
      <c r="M88" s="1">
        <v>-61000000</v>
      </c>
      <c r="N88" s="1">
        <v>-77000000</v>
      </c>
      <c r="O88" s="1">
        <v>-96000000</v>
      </c>
      <c r="P88" s="1">
        <v>-155000000</v>
      </c>
      <c r="Q88" s="1">
        <v>-175000000</v>
      </c>
      <c r="R88" s="1">
        <v>-177000000</v>
      </c>
      <c r="S88" s="1">
        <v>-215000000</v>
      </c>
      <c r="T88" s="1">
        <v>-300000000</v>
      </c>
      <c r="U88" s="1">
        <v>-330000000</v>
      </c>
      <c r="V88" s="1">
        <v>-422000000</v>
      </c>
      <c r="W88" s="1">
        <v>-339000000</v>
      </c>
      <c r="X88" s="1">
        <v>-407000000</v>
      </c>
      <c r="Y88" s="1">
        <v>-442000000</v>
      </c>
      <c r="AF88" s="33" t="s">
        <v>131</v>
      </c>
      <c r="AG88" s="34">
        <f>AG85/(AG86+AG87)</f>
        <v>3.3587677387149684E-2</v>
      </c>
    </row>
    <row r="89" spans="1:33" ht="20" customHeight="1" x14ac:dyDescent="0.25">
      <c r="A89" s="14" t="s">
        <v>105</v>
      </c>
      <c r="B89" s="15" t="e">
        <f t="shared" ref="B89:Y89" si="7">(-1*B88)/B3</f>
        <v>#VALUE!</v>
      </c>
      <c r="C89" s="15" t="e">
        <f t="shared" si="7"/>
        <v>#VALUE!</v>
      </c>
      <c r="D89" s="15">
        <f t="shared" si="7"/>
        <v>3.5908756347225346E-2</v>
      </c>
      <c r="E89" s="15">
        <f t="shared" si="7"/>
        <v>2.8669354391109896E-2</v>
      </c>
      <c r="F89" s="15">
        <f t="shared" si="7"/>
        <v>3.4181126395263509E-2</v>
      </c>
      <c r="G89" s="15">
        <f t="shared" si="7"/>
        <v>3.0136928196565806E-2</v>
      </c>
      <c r="H89" s="15">
        <f t="shared" si="7"/>
        <v>2.7914698525477018E-2</v>
      </c>
      <c r="I89" s="15">
        <f t="shared" si="7"/>
        <v>2.8402254429696995E-2</v>
      </c>
      <c r="J89" s="15">
        <f t="shared" si="7"/>
        <v>3.8455609808144803E-2</v>
      </c>
      <c r="K89" s="15">
        <f t="shared" si="7"/>
        <v>1.5150653097203301E-2</v>
      </c>
      <c r="L89" s="15">
        <f t="shared" si="7"/>
        <v>1.1093646909673162E-2</v>
      </c>
      <c r="M89" s="15">
        <f t="shared" si="7"/>
        <v>1.1012818198230728E-2</v>
      </c>
      <c r="N89" s="15">
        <f t="shared" si="7"/>
        <v>1.1468573130771521E-2</v>
      </c>
      <c r="O89" s="15">
        <f t="shared" si="7"/>
        <v>1.298877012582871E-2</v>
      </c>
      <c r="P89" s="15">
        <f t="shared" si="7"/>
        <v>1.8571770908219508E-2</v>
      </c>
      <c r="Q89" s="15">
        <f t="shared" si="7"/>
        <v>1.8473556423519475E-2</v>
      </c>
      <c r="R89" s="15">
        <f t="shared" si="7"/>
        <v>1.8309713458156615E-2</v>
      </c>
      <c r="S89" s="15">
        <f t="shared" si="7"/>
        <v>1.9951744617668892E-2</v>
      </c>
      <c r="T89" s="15">
        <f t="shared" si="7"/>
        <v>2.4005761382731857E-2</v>
      </c>
      <c r="U89" s="15">
        <f t="shared" si="7"/>
        <v>2.2073578595317726E-2</v>
      </c>
      <c r="V89" s="15">
        <f t="shared" si="7"/>
        <v>2.4995557661553043E-2</v>
      </c>
      <c r="W89" s="15">
        <f t="shared" si="7"/>
        <v>2.2155414678779163E-2</v>
      </c>
      <c r="X89" s="15">
        <f t="shared" si="7"/>
        <v>2.155263715314552E-2</v>
      </c>
      <c r="Y89" s="15">
        <f t="shared" si="7"/>
        <v>1.9876781940009892E-2</v>
      </c>
      <c r="AF89" s="23" t="s">
        <v>106</v>
      </c>
      <c r="AG89" s="24">
        <f>Y27</f>
        <v>1802000000</v>
      </c>
    </row>
    <row r="90" spans="1:33" ht="20" x14ac:dyDescent="0.25">
      <c r="A90" s="5" t="s">
        <v>75</v>
      </c>
      <c r="B90" s="1" t="s">
        <v>92</v>
      </c>
      <c r="C90" s="1" t="s">
        <v>92</v>
      </c>
      <c r="D90" s="1" t="s">
        <v>92</v>
      </c>
      <c r="E90" s="1" t="s">
        <v>92</v>
      </c>
      <c r="F90" s="1" t="s">
        <v>92</v>
      </c>
      <c r="G90" s="1" t="s">
        <v>92</v>
      </c>
      <c r="H90" s="1" t="s">
        <v>92</v>
      </c>
      <c r="I90" s="1" t="s">
        <v>92</v>
      </c>
      <c r="J90" s="1" t="s">
        <v>92</v>
      </c>
      <c r="K90" s="1">
        <v>-82000000</v>
      </c>
      <c r="L90" s="1">
        <v>-3000000</v>
      </c>
      <c r="M90" s="1">
        <v>-498000000</v>
      </c>
      <c r="N90" s="1">
        <v>-460000000</v>
      </c>
      <c r="O90" s="1">
        <v>-70000000</v>
      </c>
      <c r="P90" s="1" t="s">
        <v>92</v>
      </c>
      <c r="Q90" s="1">
        <v>-525000000</v>
      </c>
      <c r="R90" s="1">
        <v>-584000000</v>
      </c>
      <c r="S90" s="1" t="s">
        <v>92</v>
      </c>
      <c r="T90" s="1">
        <v>-1175000000</v>
      </c>
      <c r="U90" s="1" t="s">
        <v>92</v>
      </c>
      <c r="V90" s="1">
        <v>-1440000000</v>
      </c>
      <c r="W90" s="1">
        <v>-989000000</v>
      </c>
      <c r="X90" s="1">
        <v>-4436000000</v>
      </c>
      <c r="Y90" s="1">
        <v>-313000000</v>
      </c>
      <c r="AF90" s="23" t="s">
        <v>19</v>
      </c>
      <c r="AG90" s="24">
        <f>Y25</f>
        <v>11732000000</v>
      </c>
    </row>
    <row r="91" spans="1:33" ht="20" x14ac:dyDescent="0.25">
      <c r="A91" s="5" t="s">
        <v>76</v>
      </c>
      <c r="B91" s="1" t="s">
        <v>92</v>
      </c>
      <c r="C91" s="1" t="s">
        <v>92</v>
      </c>
      <c r="D91" s="1">
        <v>-251205000</v>
      </c>
      <c r="E91" s="1">
        <v>-233437000</v>
      </c>
      <c r="F91" s="1">
        <v>-249057000</v>
      </c>
      <c r="G91" s="1">
        <v>-2194931000</v>
      </c>
      <c r="H91" s="1">
        <v>-2834321000</v>
      </c>
      <c r="I91" s="1">
        <v>-3815115000</v>
      </c>
      <c r="J91" s="1">
        <v>-3578357000</v>
      </c>
      <c r="K91" s="1">
        <v>-519514000</v>
      </c>
      <c r="L91" s="1">
        <v>-650280000</v>
      </c>
      <c r="M91" s="1">
        <v>-329000000</v>
      </c>
      <c r="N91" s="1">
        <v>-973000000</v>
      </c>
      <c r="O91" s="1">
        <v>-2981000000</v>
      </c>
      <c r="P91" s="1">
        <v>-2526000000</v>
      </c>
      <c r="Q91" s="1">
        <v>-2385000000</v>
      </c>
      <c r="R91" s="1">
        <v>-1892000000</v>
      </c>
      <c r="S91" s="1">
        <v>-1824000000</v>
      </c>
      <c r="T91" s="1">
        <v>-1859000000</v>
      </c>
      <c r="U91" s="1">
        <v>-1809000000</v>
      </c>
      <c r="V91" s="1">
        <v>-858000000</v>
      </c>
      <c r="W91" s="1">
        <v>-807000000</v>
      </c>
      <c r="X91" s="1">
        <v>-911000000</v>
      </c>
      <c r="Y91" s="1">
        <v>-594000000</v>
      </c>
      <c r="AF91" s="33" t="s">
        <v>132</v>
      </c>
      <c r="AG91" s="34">
        <f>AG89/AG90</f>
        <v>0.15359699965905216</v>
      </c>
    </row>
    <row r="92" spans="1:33" ht="20" x14ac:dyDescent="0.25">
      <c r="A92" s="5" t="s">
        <v>77</v>
      </c>
      <c r="B92" s="1" t="s">
        <v>92</v>
      </c>
      <c r="C92" s="1" t="s">
        <v>92</v>
      </c>
      <c r="D92" s="1">
        <v>115439000</v>
      </c>
      <c r="E92" s="1">
        <v>186980000</v>
      </c>
      <c r="F92" s="1">
        <v>232578000</v>
      </c>
      <c r="G92" s="1">
        <v>2032275000</v>
      </c>
      <c r="H92" s="1">
        <v>2883709000</v>
      </c>
      <c r="I92" s="1">
        <v>3233725000</v>
      </c>
      <c r="J92" s="1">
        <v>4042011000</v>
      </c>
      <c r="K92" s="1">
        <v>976743000</v>
      </c>
      <c r="L92" s="1">
        <v>134177000</v>
      </c>
      <c r="M92" s="1">
        <v>407000000</v>
      </c>
      <c r="N92" s="1">
        <v>848000000</v>
      </c>
      <c r="O92" s="1">
        <v>1281000000</v>
      </c>
      <c r="P92" s="1">
        <v>2845000000</v>
      </c>
      <c r="Q92" s="1">
        <v>3835000000</v>
      </c>
      <c r="R92" s="1">
        <v>2102000000</v>
      </c>
      <c r="S92" s="1">
        <v>1072000000</v>
      </c>
      <c r="T92" s="1">
        <v>1824000000</v>
      </c>
      <c r="U92" s="1">
        <v>1912000000</v>
      </c>
      <c r="V92" s="1">
        <v>1857000000</v>
      </c>
      <c r="W92" s="1">
        <v>622000000</v>
      </c>
      <c r="X92" s="1">
        <v>856000000</v>
      </c>
      <c r="Y92" s="1">
        <v>272000000</v>
      </c>
      <c r="AF92" s="35" t="s">
        <v>133</v>
      </c>
      <c r="AG92" s="36">
        <f>AG88*(1-AG91)</f>
        <v>2.8428710914967299E-2</v>
      </c>
    </row>
    <row r="93" spans="1:33" ht="19" x14ac:dyDescent="0.25">
      <c r="A93" s="5" t="s">
        <v>78</v>
      </c>
      <c r="B93" s="1" t="s">
        <v>92</v>
      </c>
      <c r="C93" s="1" t="s">
        <v>92</v>
      </c>
      <c r="D93" s="1">
        <v>-25473000</v>
      </c>
      <c r="E93" s="1">
        <v>-11161000</v>
      </c>
      <c r="F93" s="1">
        <v>-68951000</v>
      </c>
      <c r="G93" s="1">
        <v>-33703000</v>
      </c>
      <c r="H93" s="1">
        <v>-1040000</v>
      </c>
      <c r="I93" s="1">
        <v>-368000</v>
      </c>
      <c r="J93" s="1">
        <v>7909000</v>
      </c>
      <c r="K93" s="1">
        <v>-97952000</v>
      </c>
      <c r="L93" s="1">
        <v>-88514000</v>
      </c>
      <c r="M93" s="1">
        <v>-160000000</v>
      </c>
      <c r="N93" s="1">
        <v>-86000000</v>
      </c>
      <c r="O93" s="1">
        <v>-973000000</v>
      </c>
      <c r="P93" s="1">
        <v>-168000000</v>
      </c>
      <c r="Q93" s="1">
        <v>-60000000</v>
      </c>
      <c r="R93" s="1">
        <v>-164000000</v>
      </c>
      <c r="S93" s="1">
        <v>-200000000</v>
      </c>
      <c r="T93" s="1">
        <v>-269000000</v>
      </c>
      <c r="U93" s="1">
        <v>-279000000</v>
      </c>
      <c r="V93" s="1">
        <v>-777000000</v>
      </c>
      <c r="W93" s="1">
        <v>-366000000</v>
      </c>
      <c r="X93" s="1">
        <v>-374000000</v>
      </c>
      <c r="Y93" s="1">
        <v>-393000000</v>
      </c>
      <c r="AF93" s="63" t="s">
        <v>134</v>
      </c>
      <c r="AG93" s="64"/>
    </row>
    <row r="94" spans="1:33" ht="20" x14ac:dyDescent="0.25">
      <c r="A94" s="6" t="s">
        <v>79</v>
      </c>
      <c r="B94" s="10" t="s">
        <v>92</v>
      </c>
      <c r="C94" s="10" t="s">
        <v>92</v>
      </c>
      <c r="D94" s="10">
        <v>-219100000</v>
      </c>
      <c r="E94" s="10">
        <v>-111855000</v>
      </c>
      <c r="F94" s="10">
        <v>-161683000</v>
      </c>
      <c r="G94" s="10">
        <v>-274514000</v>
      </c>
      <c r="H94" s="10">
        <v>-33655000</v>
      </c>
      <c r="I94" s="10">
        <v>-676226000</v>
      </c>
      <c r="J94" s="10">
        <v>315141000</v>
      </c>
      <c r="K94" s="10">
        <v>201651000</v>
      </c>
      <c r="L94" s="10">
        <v>-664180000</v>
      </c>
      <c r="M94" s="10">
        <v>-641000000</v>
      </c>
      <c r="N94" s="10">
        <v>-748000000</v>
      </c>
      <c r="O94" s="10">
        <v>-2839000000</v>
      </c>
      <c r="P94" s="10">
        <v>-4000000</v>
      </c>
      <c r="Q94" s="10">
        <v>690000000</v>
      </c>
      <c r="R94" s="10">
        <v>-715000000</v>
      </c>
      <c r="S94" s="10">
        <v>-1167000000</v>
      </c>
      <c r="T94" s="10">
        <v>-1779000000</v>
      </c>
      <c r="U94" s="10">
        <v>-506000000</v>
      </c>
      <c r="V94" s="10">
        <v>-1640000000</v>
      </c>
      <c r="W94" s="10">
        <v>-1879000000</v>
      </c>
      <c r="X94" s="10">
        <v>-5272000000</v>
      </c>
      <c r="Y94" s="10">
        <v>-1470000000</v>
      </c>
      <c r="AF94" s="23" t="s">
        <v>135</v>
      </c>
      <c r="AG94" s="37">
        <v>4.095E-2</v>
      </c>
    </row>
    <row r="95" spans="1:33" ht="20" x14ac:dyDescent="0.25">
      <c r="A95" s="5" t="s">
        <v>80</v>
      </c>
      <c r="B95" s="1" t="s">
        <v>92</v>
      </c>
      <c r="C95" s="1" t="s">
        <v>92</v>
      </c>
      <c r="D95" s="1" t="s">
        <v>92</v>
      </c>
      <c r="E95" s="1" t="s">
        <v>92</v>
      </c>
      <c r="F95" s="1" t="s">
        <v>92</v>
      </c>
      <c r="G95" s="1" t="s">
        <v>92</v>
      </c>
      <c r="H95" s="1" t="s">
        <v>92</v>
      </c>
      <c r="I95" s="1" t="s">
        <v>92</v>
      </c>
      <c r="J95" s="1" t="s">
        <v>92</v>
      </c>
      <c r="K95" s="1">
        <v>-80000000</v>
      </c>
      <c r="L95" s="1">
        <v>-149380000</v>
      </c>
      <c r="M95" s="1" t="s">
        <v>92</v>
      </c>
      <c r="N95" s="1">
        <v>-21000000</v>
      </c>
      <c r="O95" s="1" t="s">
        <v>92</v>
      </c>
      <c r="P95" s="1" t="s">
        <v>92</v>
      </c>
      <c r="Q95" s="1" t="s">
        <v>92</v>
      </c>
      <c r="R95" s="1" t="s">
        <v>92</v>
      </c>
      <c r="S95" s="1" t="s">
        <v>92</v>
      </c>
      <c r="T95" s="1">
        <v>-64000000</v>
      </c>
      <c r="U95" s="1" t="s">
        <v>92</v>
      </c>
      <c r="V95" s="1">
        <v>-500000000</v>
      </c>
      <c r="W95" s="1" t="s">
        <v>92</v>
      </c>
      <c r="X95" s="1">
        <v>-650000000</v>
      </c>
      <c r="Y95" s="1">
        <v>-724000000</v>
      </c>
      <c r="AF95" s="23" t="s">
        <v>136</v>
      </c>
      <c r="AG95" s="38" cm="1">
        <f t="array" ref="AG95">_FV(A1,"Beta")</f>
        <v>1.1045</v>
      </c>
    </row>
    <row r="96" spans="1:33" ht="20" x14ac:dyDescent="0.25">
      <c r="A96" s="5" t="s">
        <v>81</v>
      </c>
      <c r="B96" s="1" t="s">
        <v>92</v>
      </c>
      <c r="C96" s="1" t="s">
        <v>92</v>
      </c>
      <c r="D96" s="1" t="s">
        <v>92</v>
      </c>
      <c r="E96" s="1" t="s">
        <v>92</v>
      </c>
      <c r="F96" s="1" t="s">
        <v>92</v>
      </c>
      <c r="G96" s="1" t="s">
        <v>92</v>
      </c>
      <c r="H96" s="1" t="s">
        <v>92</v>
      </c>
      <c r="I96" s="1">
        <v>2449910000</v>
      </c>
      <c r="J96" s="1">
        <v>1597000</v>
      </c>
      <c r="K96" s="1" t="s">
        <v>92</v>
      </c>
      <c r="L96" s="1" t="s">
        <v>92</v>
      </c>
      <c r="M96" s="1" t="s">
        <v>92</v>
      </c>
      <c r="N96" s="1" t="s">
        <v>92</v>
      </c>
      <c r="O96" s="1" t="s">
        <v>92</v>
      </c>
      <c r="P96" s="1" t="s">
        <v>92</v>
      </c>
      <c r="Q96" s="1" t="s">
        <v>92</v>
      </c>
      <c r="R96" s="1" t="s">
        <v>92</v>
      </c>
      <c r="S96" s="1" t="s">
        <v>92</v>
      </c>
      <c r="T96" s="1" t="s">
        <v>92</v>
      </c>
      <c r="U96" s="1" t="s">
        <v>92</v>
      </c>
      <c r="V96" s="1" t="s">
        <v>92</v>
      </c>
      <c r="W96" s="1" t="s">
        <v>92</v>
      </c>
      <c r="X96" s="1" t="s">
        <v>92</v>
      </c>
      <c r="Y96" s="1" t="s">
        <v>92</v>
      </c>
      <c r="AF96" s="23" t="s">
        <v>137</v>
      </c>
      <c r="AG96" s="37">
        <v>8.4000000000000005E-2</v>
      </c>
    </row>
    <row r="97" spans="1:33" ht="20" x14ac:dyDescent="0.25">
      <c r="A97" s="5" t="s">
        <v>82</v>
      </c>
      <c r="B97" s="1" t="s">
        <v>92</v>
      </c>
      <c r="C97" s="1" t="s">
        <v>92</v>
      </c>
      <c r="D97" s="1" t="s">
        <v>92</v>
      </c>
      <c r="E97" s="1" t="s">
        <v>92</v>
      </c>
      <c r="F97" s="1" t="s">
        <v>92</v>
      </c>
      <c r="G97" s="1" t="s">
        <v>92</v>
      </c>
      <c r="H97" s="1" t="s">
        <v>92</v>
      </c>
      <c r="I97" s="1">
        <v>-1799937000</v>
      </c>
      <c r="J97" s="1">
        <v>-600532000</v>
      </c>
      <c r="K97" s="1">
        <v>-649468000</v>
      </c>
      <c r="L97" s="1">
        <v>-4620000</v>
      </c>
      <c r="M97" s="1" t="s">
        <v>92</v>
      </c>
      <c r="N97" s="1">
        <v>-1148000000</v>
      </c>
      <c r="O97" s="1">
        <v>-1748000000</v>
      </c>
      <c r="P97" s="1">
        <v>-2443000000</v>
      </c>
      <c r="Q97" s="1">
        <v>-3386000000</v>
      </c>
      <c r="R97" s="1">
        <v>-3518000000</v>
      </c>
      <c r="S97" s="1">
        <v>-3511000000</v>
      </c>
      <c r="T97" s="1">
        <v>-3762000000</v>
      </c>
      <c r="U97" s="1">
        <v>-4933000000</v>
      </c>
      <c r="V97" s="1">
        <v>-6497000000</v>
      </c>
      <c r="W97" s="1">
        <v>-4473000000</v>
      </c>
      <c r="X97" s="1">
        <v>-5904000000</v>
      </c>
      <c r="Y97" s="1">
        <v>-8753000000</v>
      </c>
      <c r="AF97" s="35" t="s">
        <v>138</v>
      </c>
      <c r="AG97" s="36">
        <f>(AG94)+((AG95)*(AG96-AG94))</f>
        <v>8.8498725E-2</v>
      </c>
    </row>
    <row r="98" spans="1:33" ht="19" x14ac:dyDescent="0.25">
      <c r="A98" s="5" t="s">
        <v>83</v>
      </c>
      <c r="B98" s="1" t="s">
        <v>92</v>
      </c>
      <c r="C98" s="1" t="s">
        <v>92</v>
      </c>
      <c r="D98" s="1" t="s">
        <v>92</v>
      </c>
      <c r="E98" s="1" t="s">
        <v>92</v>
      </c>
      <c r="F98" s="1" t="s">
        <v>92</v>
      </c>
      <c r="G98" s="1" t="s">
        <v>92</v>
      </c>
      <c r="H98" s="1" t="s">
        <v>92</v>
      </c>
      <c r="I98" s="1">
        <v>-12373000</v>
      </c>
      <c r="J98" s="1">
        <v>-74002000</v>
      </c>
      <c r="K98" s="1">
        <v>-79259000</v>
      </c>
      <c r="L98" s="1">
        <v>-78685000</v>
      </c>
      <c r="M98" s="1">
        <v>-79000000</v>
      </c>
      <c r="N98" s="1">
        <v>-77000000</v>
      </c>
      <c r="O98" s="1">
        <v>-132000000</v>
      </c>
      <c r="P98" s="1">
        <v>-255000000</v>
      </c>
      <c r="Q98" s="1">
        <v>-515000000</v>
      </c>
      <c r="R98" s="1">
        <v>-727000000</v>
      </c>
      <c r="S98" s="1">
        <v>-837000000</v>
      </c>
      <c r="T98" s="1">
        <v>-942000000</v>
      </c>
      <c r="U98" s="1">
        <v>-1044000000</v>
      </c>
      <c r="V98" s="1">
        <v>-1345000000</v>
      </c>
      <c r="W98" s="1">
        <v>-1605000000</v>
      </c>
      <c r="X98" s="1">
        <v>-1741000000</v>
      </c>
      <c r="Y98" s="1">
        <v>-1903000000</v>
      </c>
      <c r="AF98" s="63" t="s">
        <v>139</v>
      </c>
      <c r="AG98" s="64"/>
    </row>
    <row r="99" spans="1:33" ht="20" x14ac:dyDescent="0.25">
      <c r="A99" s="5" t="s">
        <v>84</v>
      </c>
      <c r="B99" s="1" t="s">
        <v>92</v>
      </c>
      <c r="C99" s="1" t="s">
        <v>92</v>
      </c>
      <c r="D99" s="1">
        <v>5443000</v>
      </c>
      <c r="E99" s="1">
        <v>-34893000</v>
      </c>
      <c r="F99" s="1" t="s">
        <v>92</v>
      </c>
      <c r="G99" s="1" t="s">
        <v>92</v>
      </c>
      <c r="H99" s="1" t="s">
        <v>92</v>
      </c>
      <c r="I99" s="1" t="s">
        <v>92</v>
      </c>
      <c r="J99" s="1">
        <v>15430000</v>
      </c>
      <c r="K99" s="1">
        <v>57349000</v>
      </c>
      <c r="L99" s="1">
        <v>47745000</v>
      </c>
      <c r="M99" s="1">
        <v>98000000</v>
      </c>
      <c r="N99" s="1">
        <v>31000000</v>
      </c>
      <c r="O99" s="1">
        <v>82000000</v>
      </c>
      <c r="P99" s="1">
        <v>69000000</v>
      </c>
      <c r="Q99" s="1">
        <v>1562000000</v>
      </c>
      <c r="R99" s="1">
        <v>1787000000</v>
      </c>
      <c r="S99" s="1">
        <v>2055000000</v>
      </c>
      <c r="T99" s="1">
        <v>4000000</v>
      </c>
      <c r="U99" s="1">
        <v>1011000000</v>
      </c>
      <c r="V99" s="1">
        <v>2475000000</v>
      </c>
      <c r="W99" s="1">
        <v>3926000000</v>
      </c>
      <c r="X99" s="1">
        <v>1740000000</v>
      </c>
      <c r="Y99" s="1">
        <v>1052000000</v>
      </c>
      <c r="AF99" s="23" t="s">
        <v>140</v>
      </c>
      <c r="AG99" s="24">
        <f>AG86+AG87</f>
        <v>14023000000</v>
      </c>
    </row>
    <row r="100" spans="1:33" ht="20" x14ac:dyDescent="0.25">
      <c r="A100" s="6" t="s">
        <v>85</v>
      </c>
      <c r="B100" s="10" t="s">
        <v>92</v>
      </c>
      <c r="C100" s="10" t="s">
        <v>92</v>
      </c>
      <c r="D100" s="10">
        <v>5443000</v>
      </c>
      <c r="E100" s="10">
        <v>-34893000</v>
      </c>
      <c r="F100" s="10" t="s">
        <v>92</v>
      </c>
      <c r="G100" s="10" t="s">
        <v>92</v>
      </c>
      <c r="H100" s="10" t="s">
        <v>92</v>
      </c>
      <c r="I100" s="10">
        <v>637600000</v>
      </c>
      <c r="J100" s="10">
        <v>-657507000</v>
      </c>
      <c r="K100" s="10">
        <v>-751378000</v>
      </c>
      <c r="L100" s="10">
        <v>-184940000</v>
      </c>
      <c r="M100" s="10">
        <v>19000000</v>
      </c>
      <c r="N100" s="10">
        <v>-1215000000</v>
      </c>
      <c r="O100" s="10">
        <v>-1798000000</v>
      </c>
      <c r="P100" s="10">
        <v>-2629000000</v>
      </c>
      <c r="Q100" s="10">
        <v>-2339000000</v>
      </c>
      <c r="R100" s="10">
        <v>-2458000000</v>
      </c>
      <c r="S100" s="10">
        <v>-2293000000</v>
      </c>
      <c r="T100" s="10">
        <v>-4764000000</v>
      </c>
      <c r="U100" s="10">
        <v>-4966000000</v>
      </c>
      <c r="V100" s="10">
        <v>-5867000000</v>
      </c>
      <c r="W100" s="10">
        <v>-2152000000</v>
      </c>
      <c r="X100" s="10">
        <v>-6555000000</v>
      </c>
      <c r="Y100" s="10">
        <v>-10328000000</v>
      </c>
      <c r="AF100" s="33" t="s">
        <v>141</v>
      </c>
      <c r="AG100" s="34">
        <f>AG99/AG103</f>
        <v>3.6960961812629034E-2</v>
      </c>
    </row>
    <row r="101" spans="1:33" ht="20" x14ac:dyDescent="0.25">
      <c r="A101" s="5" t="s">
        <v>86</v>
      </c>
      <c r="B101" s="1" t="s">
        <v>92</v>
      </c>
      <c r="C101" s="1" t="s">
        <v>92</v>
      </c>
      <c r="D101" s="1" t="s">
        <v>92</v>
      </c>
      <c r="E101" s="1">
        <v>1307000</v>
      </c>
      <c r="F101" s="1">
        <v>8933000</v>
      </c>
      <c r="G101" s="1">
        <v>11596000</v>
      </c>
      <c r="H101" s="1">
        <v>-22916000</v>
      </c>
      <c r="I101" s="1">
        <v>28272000</v>
      </c>
      <c r="J101" s="1">
        <v>46720000</v>
      </c>
      <c r="K101" s="1">
        <v>-17636000</v>
      </c>
      <c r="L101" s="1">
        <v>21237000</v>
      </c>
      <c r="M101" s="1">
        <v>-63000000</v>
      </c>
      <c r="N101" s="1">
        <v>-54000000</v>
      </c>
      <c r="O101" s="1">
        <v>7000000</v>
      </c>
      <c r="P101" s="1">
        <v>45000000</v>
      </c>
      <c r="Q101" s="1">
        <v>-220000000</v>
      </c>
      <c r="R101" s="1">
        <v>-260000000</v>
      </c>
      <c r="S101" s="1">
        <v>-50000000</v>
      </c>
      <c r="T101" s="1">
        <v>200000000</v>
      </c>
      <c r="U101" s="1">
        <v>-6000000</v>
      </c>
      <c r="V101" s="1">
        <v>-44000000</v>
      </c>
      <c r="W101" s="1">
        <v>257000000</v>
      </c>
      <c r="X101" s="1">
        <v>-153000000</v>
      </c>
      <c r="Y101" s="1">
        <v>-103000000</v>
      </c>
      <c r="AF101" s="23" t="s">
        <v>142</v>
      </c>
      <c r="AG101" s="39" cm="1">
        <f t="array" ref="AG101">_FV(A1,"Market cap",TRUE)</f>
        <v>365377300000</v>
      </c>
    </row>
    <row r="102" spans="1:33" ht="20" x14ac:dyDescent="0.25">
      <c r="A102" s="6" t="s">
        <v>87</v>
      </c>
      <c r="B102" s="10" t="s">
        <v>92</v>
      </c>
      <c r="C102" s="10" t="s">
        <v>92</v>
      </c>
      <c r="D102" s="10">
        <v>-17161000</v>
      </c>
      <c r="E102" s="10">
        <v>160331000</v>
      </c>
      <c r="F102" s="10">
        <v>37695000</v>
      </c>
      <c r="G102" s="10">
        <v>80877000</v>
      </c>
      <c r="H102" s="10">
        <v>216277000</v>
      </c>
      <c r="I102" s="10">
        <v>639807000</v>
      </c>
      <c r="J102" s="10">
        <v>474215000</v>
      </c>
      <c r="K102" s="10">
        <v>-154135000</v>
      </c>
      <c r="L102" s="10">
        <v>550279000</v>
      </c>
      <c r="M102" s="10">
        <v>1012000000</v>
      </c>
      <c r="N102" s="10">
        <v>667000000</v>
      </c>
      <c r="O102" s="10">
        <v>-1682000000</v>
      </c>
      <c r="P102" s="10">
        <v>1547000000</v>
      </c>
      <c r="Q102" s="10">
        <v>1538000000</v>
      </c>
      <c r="R102" s="10">
        <v>610000000</v>
      </c>
      <c r="S102" s="10">
        <v>974000000</v>
      </c>
      <c r="T102" s="10">
        <v>-788000000</v>
      </c>
      <c r="U102" s="10">
        <v>745000000</v>
      </c>
      <c r="V102" s="10">
        <v>632000000</v>
      </c>
      <c r="W102" s="10">
        <v>3450000000</v>
      </c>
      <c r="X102" s="10">
        <v>-2517000000</v>
      </c>
      <c r="Y102" s="10">
        <v>-706000000</v>
      </c>
      <c r="AF102" s="33" t="s">
        <v>143</v>
      </c>
      <c r="AG102" s="34">
        <f>AG101/AG103</f>
        <v>0.96303903818737091</v>
      </c>
    </row>
    <row r="103" spans="1:33" ht="20" x14ac:dyDescent="0.25">
      <c r="A103" s="5" t="s">
        <v>88</v>
      </c>
      <c r="B103" s="1" t="s">
        <v>92</v>
      </c>
      <c r="C103" s="1" t="s">
        <v>92</v>
      </c>
      <c r="D103" s="1">
        <v>193304000</v>
      </c>
      <c r="E103" s="1">
        <v>176143000</v>
      </c>
      <c r="F103" s="1">
        <v>336474000</v>
      </c>
      <c r="G103" s="1">
        <v>248119000</v>
      </c>
      <c r="H103" s="1">
        <v>328996000</v>
      </c>
      <c r="I103" s="1">
        <v>545273000</v>
      </c>
      <c r="J103" s="1">
        <v>1185080000</v>
      </c>
      <c r="K103" s="1">
        <v>1659295000</v>
      </c>
      <c r="L103" s="1">
        <v>1505160000</v>
      </c>
      <c r="M103" s="1">
        <v>2055000000</v>
      </c>
      <c r="N103" s="1">
        <v>3067000000</v>
      </c>
      <c r="O103" s="1">
        <v>3734000000</v>
      </c>
      <c r="P103" s="1">
        <v>2052000000</v>
      </c>
      <c r="Q103" s="1">
        <v>3599000000</v>
      </c>
      <c r="R103" s="1">
        <v>5137000000</v>
      </c>
      <c r="S103" s="1">
        <v>5747000000</v>
      </c>
      <c r="T103" s="1">
        <v>6721000000</v>
      </c>
      <c r="U103" s="1">
        <v>7592000000</v>
      </c>
      <c r="V103" s="1">
        <v>8337000000</v>
      </c>
      <c r="W103" s="1">
        <v>8969000000</v>
      </c>
      <c r="X103" s="1">
        <v>12419000000</v>
      </c>
      <c r="Y103" s="1">
        <v>9902000000</v>
      </c>
      <c r="AF103" s="35" t="s">
        <v>144</v>
      </c>
      <c r="AG103" s="40">
        <f>AG99+AG101</f>
        <v>379400300000</v>
      </c>
    </row>
    <row r="104" spans="1:33" ht="20" thickBot="1" x14ac:dyDescent="0.3">
      <c r="A104" s="7" t="s">
        <v>89</v>
      </c>
      <c r="B104" s="11" t="s">
        <v>92</v>
      </c>
      <c r="C104" s="11" t="s">
        <v>92</v>
      </c>
      <c r="D104" s="11">
        <v>176143000</v>
      </c>
      <c r="E104" s="11">
        <v>336474000</v>
      </c>
      <c r="F104" s="11">
        <v>374169000</v>
      </c>
      <c r="G104" s="11">
        <v>328996000</v>
      </c>
      <c r="H104" s="11">
        <v>545273000</v>
      </c>
      <c r="I104" s="11">
        <v>1185080000</v>
      </c>
      <c r="J104" s="11">
        <v>1659295000</v>
      </c>
      <c r="K104" s="11">
        <v>1505160000</v>
      </c>
      <c r="L104" s="11">
        <v>2055439000</v>
      </c>
      <c r="M104" s="11">
        <v>3067000000</v>
      </c>
      <c r="N104" s="11">
        <v>3734000000</v>
      </c>
      <c r="O104" s="11">
        <v>2052000000</v>
      </c>
      <c r="P104" s="11">
        <v>3599000000</v>
      </c>
      <c r="Q104" s="11">
        <v>5137000000</v>
      </c>
      <c r="R104" s="11">
        <v>5747000000</v>
      </c>
      <c r="S104" s="11">
        <v>6721000000</v>
      </c>
      <c r="T104" s="11">
        <v>5933000000</v>
      </c>
      <c r="U104" s="11">
        <v>8337000000</v>
      </c>
      <c r="V104" s="11">
        <v>8969000000</v>
      </c>
      <c r="W104" s="11">
        <v>12419000000</v>
      </c>
      <c r="X104" s="11">
        <v>9902000000</v>
      </c>
      <c r="Y104" s="11">
        <v>9196000000</v>
      </c>
      <c r="AF104" s="63" t="s">
        <v>145</v>
      </c>
      <c r="AG104" s="64"/>
    </row>
    <row r="105" spans="1:33" ht="21" thickTop="1" x14ac:dyDescent="0.25">
      <c r="A105" s="14" t="s">
        <v>107</v>
      </c>
      <c r="B105" s="1"/>
      <c r="C105" s="15" t="e">
        <f>(C106/B106)-1</f>
        <v>#VALUE!</v>
      </c>
      <c r="D105" s="15" t="e">
        <f>(D106/C106)-1</f>
        <v>#VALUE!</v>
      </c>
      <c r="E105" s="15">
        <f>(E106/D106)-1</f>
        <v>1.2984123057548294</v>
      </c>
      <c r="F105" s="15">
        <f>(F106/E106)-1</f>
        <v>-0.77018888785609108</v>
      </c>
      <c r="G105" s="15">
        <f>(G106/F106)-1</f>
        <v>4.6549228312932414</v>
      </c>
      <c r="H105" s="15">
        <f t="shared" ref="H105:Y105" si="8">(H106/G106)-1</f>
        <v>-0.28156527631380812</v>
      </c>
      <c r="I105" s="15">
        <f t="shared" si="8"/>
        <v>1.9117503733396211</v>
      </c>
      <c r="J105" s="15">
        <f t="shared" si="8"/>
        <v>0.10391709091170842</v>
      </c>
      <c r="K105" s="15">
        <f t="shared" si="8"/>
        <v>-0.60394595061611667</v>
      </c>
      <c r="L105" s="15">
        <f t="shared" si="8"/>
        <v>4.0988948570722972</v>
      </c>
      <c r="M105" s="15">
        <f t="shared" si="8"/>
        <v>0.24797990316450891</v>
      </c>
      <c r="N105" s="15">
        <f t="shared" si="8"/>
        <v>0.62160413971539463</v>
      </c>
      <c r="O105" s="15">
        <f t="shared" si="8"/>
        <v>8.8950937375348982E-2</v>
      </c>
      <c r="P105" s="15">
        <f t="shared" si="8"/>
        <v>0.40512820512820502</v>
      </c>
      <c r="Q105" s="15">
        <f t="shared" si="8"/>
        <v>-0.19890510948905105</v>
      </c>
      <c r="R105" s="15">
        <f t="shared" si="8"/>
        <v>0.20436055971363487</v>
      </c>
      <c r="S105" s="15">
        <f t="shared" si="8"/>
        <v>0.10834909483923272</v>
      </c>
      <c r="T105" s="15">
        <f t="shared" si="8"/>
        <v>0.2510970258410532</v>
      </c>
      <c r="U105" s="15">
        <f t="shared" si="8"/>
        <v>0.11438035853468431</v>
      </c>
      <c r="V105" s="15">
        <f t="shared" si="8"/>
        <v>0.3035495716034271</v>
      </c>
      <c r="W105" s="15">
        <f t="shared" si="8"/>
        <v>-0.12595573440643859</v>
      </c>
      <c r="X105" s="15">
        <f t="shared" si="8"/>
        <v>0.32734806629834257</v>
      </c>
      <c r="Y105" s="15">
        <f t="shared" si="8"/>
        <v>0.16753381893860553</v>
      </c>
      <c r="Z105" s="15"/>
      <c r="AA105" s="15"/>
      <c r="AB105" s="15"/>
      <c r="AC105" s="15"/>
      <c r="AD105" s="15"/>
      <c r="AE105" s="15"/>
      <c r="AF105" s="25" t="s">
        <v>108</v>
      </c>
      <c r="AG105" s="26">
        <f>(AG100*AG92)+(AG102*AG97)</f>
        <v>8.6278479503319017E-2</v>
      </c>
    </row>
    <row r="106" spans="1:33" ht="19" x14ac:dyDescent="0.25">
      <c r="A106" s="5" t="s">
        <v>90</v>
      </c>
      <c r="B106" s="1" t="s">
        <v>92</v>
      </c>
      <c r="C106" s="1" t="s">
        <v>92</v>
      </c>
      <c r="D106" s="1">
        <v>88934000</v>
      </c>
      <c r="E106" s="1">
        <v>204407000</v>
      </c>
      <c r="F106" s="1">
        <v>46975000</v>
      </c>
      <c r="G106" s="1">
        <v>265640000</v>
      </c>
      <c r="H106" s="1">
        <v>190845000</v>
      </c>
      <c r="I106" s="1">
        <v>555693000</v>
      </c>
      <c r="J106" s="1">
        <v>613439000</v>
      </c>
      <c r="K106" s="1">
        <v>242955000</v>
      </c>
      <c r="L106" s="1">
        <v>1238802000</v>
      </c>
      <c r="M106" s="1">
        <v>1546000000</v>
      </c>
      <c r="N106" s="1">
        <v>2507000000</v>
      </c>
      <c r="O106" s="1">
        <v>2730000000</v>
      </c>
      <c r="P106" s="1">
        <v>3836000000</v>
      </c>
      <c r="Q106" s="1">
        <v>3073000000</v>
      </c>
      <c r="R106" s="1">
        <v>3701000000</v>
      </c>
      <c r="S106" s="1">
        <v>4102000000</v>
      </c>
      <c r="T106" s="1">
        <v>5132000000</v>
      </c>
      <c r="U106" s="1">
        <v>5719000000</v>
      </c>
      <c r="V106" s="1">
        <v>7455000000</v>
      </c>
      <c r="W106" s="1">
        <v>6516000000</v>
      </c>
      <c r="X106" s="1">
        <v>8649000000</v>
      </c>
      <c r="Y106" s="1">
        <v>10098000000</v>
      </c>
      <c r="Z106" s="41">
        <f>Y106*(1+$AG$106)</f>
        <v>11326067497.969479</v>
      </c>
      <c r="AA106" s="41">
        <f t="shared" ref="AA106:AD106" si="9">Z106*(1+$AG$106)</f>
        <v>12703486330.814083</v>
      </c>
      <c r="AB106" s="41">
        <f t="shared" si="9"/>
        <v>14248419849.706173</v>
      </c>
      <c r="AC106" s="41">
        <f t="shared" si="9"/>
        <v>15981240340.382278</v>
      </c>
      <c r="AD106" s="41">
        <f t="shared" si="9"/>
        <v>17924797662.551239</v>
      </c>
      <c r="AE106" s="42" t="s">
        <v>146</v>
      </c>
      <c r="AF106" s="43" t="s">
        <v>147</v>
      </c>
      <c r="AG106" s="44">
        <f>(SUM(Z4:AD4)/5)</f>
        <v>0.12161492354619523</v>
      </c>
    </row>
    <row r="107" spans="1:33"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42"/>
      <c r="AA107" s="42"/>
      <c r="AB107" s="42"/>
      <c r="AC107" s="42"/>
      <c r="AD107" s="45">
        <f>AD106*(1+AG107)/(AG108-AG107)</f>
        <v>299826590885.30237</v>
      </c>
      <c r="AE107" s="46" t="s">
        <v>148</v>
      </c>
      <c r="AF107" s="47" t="s">
        <v>149</v>
      </c>
      <c r="AG107" s="48">
        <v>2.5000000000000001E-2</v>
      </c>
    </row>
    <row r="108" spans="1:33" ht="19" x14ac:dyDescent="0.25">
      <c r="Z108" s="45">
        <f t="shared" ref="Z108:AB108" si="10">Z107+Z106</f>
        <v>11326067497.969479</v>
      </c>
      <c r="AA108" s="45">
        <f t="shared" si="10"/>
        <v>12703486330.814083</v>
      </c>
      <c r="AB108" s="45">
        <f t="shared" si="10"/>
        <v>14248419849.706173</v>
      </c>
      <c r="AC108" s="45">
        <f>AC107+AC106</f>
        <v>15981240340.382278</v>
      </c>
      <c r="AD108" s="45">
        <f>AD107+AD106</f>
        <v>317751388547.85364</v>
      </c>
      <c r="AE108" s="46" t="s">
        <v>144</v>
      </c>
      <c r="AF108" s="49" t="s">
        <v>150</v>
      </c>
      <c r="AG108" s="50">
        <f>AG105</f>
        <v>8.6278479503319017E-2</v>
      </c>
    </row>
    <row r="109" spans="1:33" ht="19" x14ac:dyDescent="0.25">
      <c r="Z109" s="59" t="s">
        <v>151</v>
      </c>
      <c r="AA109" s="60"/>
    </row>
    <row r="110" spans="1:33" ht="20" x14ac:dyDescent="0.25">
      <c r="Z110" s="51" t="s">
        <v>152</v>
      </c>
      <c r="AA110" s="39">
        <f>NPV(AG108,Z108,AA108,AB108,AC108,AD108)</f>
        <v>253863952342.00095</v>
      </c>
    </row>
    <row r="111" spans="1:33" ht="20" x14ac:dyDescent="0.25">
      <c r="Z111" s="51" t="s">
        <v>153</v>
      </c>
      <c r="AA111" s="39">
        <f>Y40</f>
        <v>7408000000</v>
      </c>
    </row>
    <row r="112" spans="1:33" ht="20" x14ac:dyDescent="0.25">
      <c r="Z112" s="51" t="s">
        <v>140</v>
      </c>
      <c r="AA112" s="39">
        <f>AG99</f>
        <v>14023000000</v>
      </c>
    </row>
    <row r="113" spans="26:27" ht="20" x14ac:dyDescent="0.25">
      <c r="Z113" s="51" t="s">
        <v>154</v>
      </c>
      <c r="AA113" s="39">
        <f>AA110+AA111-AA112</f>
        <v>247248952342.00095</v>
      </c>
    </row>
    <row r="114" spans="26:27" ht="20" x14ac:dyDescent="0.25">
      <c r="Z114" s="51" t="s">
        <v>155</v>
      </c>
      <c r="AA114" s="52">
        <f>Y34*(1+(5*AE16))</f>
        <v>876186247.41850889</v>
      </c>
    </row>
    <row r="115" spans="26:27" ht="20" x14ac:dyDescent="0.25">
      <c r="Z115" s="53" t="s">
        <v>156</v>
      </c>
      <c r="AA115" s="54">
        <f>AA113/AA114</f>
        <v>282.18766623017183</v>
      </c>
    </row>
    <row r="116" spans="26:27" ht="20" x14ac:dyDescent="0.25">
      <c r="Z116" s="51" t="s">
        <v>157</v>
      </c>
      <c r="AA116" s="55" cm="1">
        <f t="array" ref="AA116">_FV(A1,"Price",TRUE)</f>
        <v>385.57</v>
      </c>
    </row>
    <row r="117" spans="26:27" ht="20" x14ac:dyDescent="0.25">
      <c r="Z117" s="56" t="s">
        <v>158</v>
      </c>
      <c r="AA117" s="57">
        <f>AA115/AA116-1</f>
        <v>-0.26812857268415113</v>
      </c>
    </row>
    <row r="118" spans="26:27" ht="20" x14ac:dyDescent="0.25">
      <c r="Z118" s="56" t="s">
        <v>159</v>
      </c>
      <c r="AA118" s="58" t="str">
        <f>IF(AA115&gt;AA116,"BUY","SELL")</f>
        <v>SELL</v>
      </c>
    </row>
  </sheetData>
  <mergeCells count="6">
    <mergeCell ref="Z109:AA109"/>
    <mergeCell ref="AF83:AG83"/>
    <mergeCell ref="AF84:AG84"/>
    <mergeCell ref="AF93:AG93"/>
    <mergeCell ref="AF98:AG98"/>
    <mergeCell ref="AF104:AG104"/>
  </mergeCells>
  <hyperlinks>
    <hyperlink ref="A1" r:id="rId1" tooltip="https://roic.ai/company/MA" display="ROIC.AI | MA"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141391/000095012303002592/0000950123-03-002592-index.html" xr:uid="{00000000-0004-0000-0000-00000A000000}"/>
    <hyperlink ref="E74" r:id="rId9" tooltip="https://www.sec.gov/Archives/edgar/data/1141391/000095012303002592/0000950123-03-002592-index.html" xr:uid="{00000000-0004-0000-0000-00000B000000}"/>
    <hyperlink ref="F36" r:id="rId10" tooltip="https://www.sec.gov/Archives/edgar/data/1141391/000095012304002820/y94488e10vk.htm" xr:uid="{00000000-0004-0000-0000-00000D000000}"/>
    <hyperlink ref="F74" r:id="rId11" tooltip="https://www.sec.gov/Archives/edgar/data/1141391/000095012304002820/y94488e10vk.htm" xr:uid="{00000000-0004-0000-0000-00000E000000}"/>
    <hyperlink ref="G36" r:id="rId12" tooltip="https://www.sec.gov/Archives/edgar/data/1141391/000095012305002512/y06000e10vk.htm" xr:uid="{00000000-0004-0000-0000-000010000000}"/>
    <hyperlink ref="G74" r:id="rId13" tooltip="https://www.sec.gov/Archives/edgar/data/1141391/000095012305002512/y06000e10vk.htm" xr:uid="{00000000-0004-0000-0000-000011000000}"/>
    <hyperlink ref="H36" r:id="rId14" tooltip="https://www.sec.gov/Archives/edgar/data/1141391/000119312506056300/d10k.htm" xr:uid="{00000000-0004-0000-0000-000013000000}"/>
    <hyperlink ref="H74" r:id="rId15" tooltip="https://www.sec.gov/Archives/edgar/data/1141391/000119312506056300/d10k.htm" xr:uid="{00000000-0004-0000-0000-000014000000}"/>
    <hyperlink ref="I36" r:id="rId16" tooltip="https://www.sec.gov/Archives/edgar/data/1141391/000119312507042384/d10k.htm" xr:uid="{00000000-0004-0000-0000-000016000000}"/>
    <hyperlink ref="I74" r:id="rId17" tooltip="https://www.sec.gov/Archives/edgar/data/1141391/000119312507042384/d10k.htm" xr:uid="{00000000-0004-0000-0000-000017000000}"/>
    <hyperlink ref="J36" r:id="rId18" tooltip="https://www.sec.gov/Archives/edgar/data/1141391/000119312508034694/d10k.htm" xr:uid="{00000000-0004-0000-0000-000019000000}"/>
    <hyperlink ref="J74" r:id="rId19" tooltip="https://www.sec.gov/Archives/edgar/data/1141391/000119312508034694/d10k.htm" xr:uid="{00000000-0004-0000-0000-00001A000000}"/>
    <hyperlink ref="K36" r:id="rId20" tooltip="https://www.sec.gov/Archives/edgar/data/1141391/000119312509033062/0001193125-09-033062-index.html" xr:uid="{00000000-0004-0000-0000-00001C000000}"/>
    <hyperlink ref="K74" r:id="rId21" tooltip="https://www.sec.gov/Archives/edgar/data/1141391/000119312509033062/0001193125-09-033062-index.html" xr:uid="{00000000-0004-0000-0000-00001D000000}"/>
    <hyperlink ref="L36" r:id="rId22" tooltip="https://www.sec.gov/Archives/edgar/data/1141391/000119312510034065/0001193125-10-034065-index.html" xr:uid="{00000000-0004-0000-0000-00001F000000}"/>
    <hyperlink ref="L74" r:id="rId23" tooltip="https://www.sec.gov/Archives/edgar/data/1141391/000119312510034065/0001193125-10-034065-index.html" xr:uid="{00000000-0004-0000-0000-000020000000}"/>
    <hyperlink ref="M36" r:id="rId24" tooltip="https://www.sec.gov/Archives/edgar/data/1141391/000119312511044721/d10k.htm" xr:uid="{00000000-0004-0000-0000-000022000000}"/>
    <hyperlink ref="M74" r:id="rId25" tooltip="https://www.sec.gov/Archives/edgar/data/1141391/000119312511044721/d10k.htm" xr:uid="{00000000-0004-0000-0000-000023000000}"/>
    <hyperlink ref="N36" r:id="rId26" tooltip="https://www.sec.gov/Archives/edgar/data/1141391/000114139112000003/0001141391-12-000003-index.html" xr:uid="{00000000-0004-0000-0000-000025000000}"/>
    <hyperlink ref="N74" r:id="rId27" tooltip="https://www.sec.gov/Archives/edgar/data/1141391/000114139112000003/0001141391-12-000003-index.html" xr:uid="{00000000-0004-0000-0000-000026000000}"/>
    <hyperlink ref="O36" r:id="rId28" tooltip="https://www.sec.gov/Archives/edgar/data/1141391/000114139113000003/0001141391-13-000003-index.html" xr:uid="{00000000-0004-0000-0000-000028000000}"/>
    <hyperlink ref="O74" r:id="rId29" tooltip="https://www.sec.gov/Archives/edgar/data/1141391/000114139113000003/0001141391-13-000003-index.html" xr:uid="{00000000-0004-0000-0000-000029000000}"/>
    <hyperlink ref="P36" r:id="rId30" tooltip="https://www.sec.gov/Archives/edgar/data/1141391/000114139114000003/ma12312013-10xk.htm" xr:uid="{00000000-0004-0000-0000-00002B000000}"/>
    <hyperlink ref="P74" r:id="rId31" tooltip="https://www.sec.gov/Archives/edgar/data/1141391/000114139114000003/ma12312013-10xk.htm" xr:uid="{00000000-0004-0000-0000-00002C000000}"/>
    <hyperlink ref="Q36" r:id="rId32" tooltip="https://www.sec.gov/Archives/edgar/data/1141391/000114139115000011/ma12312014-10xk.htm" xr:uid="{00000000-0004-0000-0000-00002E000000}"/>
    <hyperlink ref="Q74" r:id="rId33" tooltip="https://www.sec.gov/Archives/edgar/data/1141391/000114139115000011/ma12312014-10xk.htm" xr:uid="{00000000-0004-0000-0000-00002F000000}"/>
    <hyperlink ref="R36" r:id="rId34" tooltip="https://www.sec.gov/Archives/edgar/data/1141391/000114139116000085/0001141391-16-000085-index.html" xr:uid="{00000000-0004-0000-0000-000031000000}"/>
    <hyperlink ref="R74" r:id="rId35" tooltip="https://www.sec.gov/Archives/edgar/data/1141391/000114139116000085/0001141391-16-000085-index.html" xr:uid="{00000000-0004-0000-0000-000032000000}"/>
    <hyperlink ref="S36" r:id="rId36" tooltip="https://www.sec.gov/Archives/edgar/data/1141391/000114139117000014/0001141391-17-000014-index.html" xr:uid="{00000000-0004-0000-0000-000034000000}"/>
    <hyperlink ref="S74" r:id="rId37" tooltip="https://www.sec.gov/Archives/edgar/data/1141391/000114139117000014/0001141391-17-000014-index.html" xr:uid="{00000000-0004-0000-0000-000035000000}"/>
    <hyperlink ref="T36" r:id="rId38" tooltip="https://www.sec.gov/Archives/edgar/data/1141391/000114139118000009/0001141391-18-000009-index.html" xr:uid="{00000000-0004-0000-0000-000037000000}"/>
    <hyperlink ref="T74" r:id="rId39" tooltip="https://www.sec.gov/Archives/edgar/data/1141391/000114139118000009/0001141391-18-000009-index.html" xr:uid="{00000000-0004-0000-0000-000038000000}"/>
    <hyperlink ref="U36" r:id="rId40" tooltip="https://www.sec.gov/Archives/edgar/data/1141391/000114139119000013/0001141391-19-000013-index.html" xr:uid="{00000000-0004-0000-0000-00003A000000}"/>
    <hyperlink ref="U74" r:id="rId41" tooltip="https://www.sec.gov/Archives/edgar/data/1141391/000114139119000013/0001141391-19-000013-index.html" xr:uid="{00000000-0004-0000-0000-00003B000000}"/>
    <hyperlink ref="V36" r:id="rId42" tooltip="https://www.sec.gov/Archives/edgar/data/1141391/000114139120000032/0001141391-20-000032-index.html" xr:uid="{00000000-0004-0000-0000-00003D000000}"/>
    <hyperlink ref="V74" r:id="rId43" tooltip="https://www.sec.gov/Archives/edgar/data/1141391/000114139120000032/0001141391-20-000032-index.html" xr:uid="{00000000-0004-0000-0000-00003E000000}"/>
    <hyperlink ref="W36" r:id="rId44" tooltip="https://www.sec.gov/Archives/edgar/data/1141391/000114139121000018/0001141391-21-000018-index.htm" xr:uid="{00000000-0004-0000-0000-000040000000}"/>
    <hyperlink ref="W74" r:id="rId45" tooltip="https://www.sec.gov/Archives/edgar/data/1141391/000114139121000018/0001141391-21-000018-index.htm" xr:uid="{00000000-0004-0000-0000-000041000000}"/>
    <hyperlink ref="X36" r:id="rId46" tooltip="https://www.sec.gov/Archives/edgar/data/1141391/000114139122000023/0001141391-22-000023-index.htm" xr:uid="{00000000-0004-0000-0000-000043000000}"/>
    <hyperlink ref="X74" r:id="rId47" tooltip="https://www.sec.gov/Archives/edgar/data/1141391/000114139122000023/0001141391-22-000023-index.htm" xr:uid="{00000000-0004-0000-0000-000044000000}"/>
    <hyperlink ref="Y36" r:id="rId48" tooltip="https://www.sec.gov/Archives/edgar/data/1141391/000114139123000020/0001141391-23-000020-index.htm" xr:uid="{00000000-0004-0000-0000-000046000000}"/>
    <hyperlink ref="Y74" r:id="rId49" tooltip="https://www.sec.gov/Archives/edgar/data/1141391/000114139123000020/0001141391-23-000020-index.htm" xr:uid="{00000000-0004-0000-0000-000047000000}"/>
    <hyperlink ref="Z1" r:id="rId50" display="https://finbox.com/NASDAQGS:MA/explorer/revenue_proj" xr:uid="{BB0CDA90-DAF3-EA49-BA9D-D20BE1AB0D6A}"/>
  </hyperlinks>
  <pageMargins left="0.7" right="0.7" top="0.75" bottom="0.75" header="0.3" footer="0.3"/>
  <drawing r:id="rId5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2023-03-14T01:29:09Z</dcterms:created>
  <dcterms:modified xsi:type="dcterms:W3CDTF">2023-05-22T07:42:59Z</dcterms:modified>
</cp:coreProperties>
</file>