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CBF3E9B-EF20-A14F-9B81-C829B1126FEB}"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G5" i="2"/>
  <c r="C5" i="2"/>
  <c r="C4" i="2"/>
  <c r="A4" i="2"/>
  <c r="G3" i="2"/>
  <c r="C3" i="2"/>
  <c r="O20" i="2" l="1" a="1"/>
  <c r="O20" i="2" s="1"/>
  <c r="A20" i="2" a="1"/>
  <c r="A20" i="2" s="1"/>
  <c r="D19" i="2" a="1"/>
  <c r="D19" i="2" s="1"/>
  <c r="A19" i="2" a="1"/>
  <c r="A19" i="2" s="1"/>
  <c r="O15" i="2" a="1"/>
  <c r="O15" i="2" s="1"/>
  <c r="J15" i="2"/>
  <c r="I15" i="2"/>
  <c r="H15" i="2"/>
  <c r="G15" i="2"/>
  <c r="F15" i="2"/>
  <c r="E15" i="2"/>
  <c r="D15" i="2"/>
  <c r="C15" i="2"/>
  <c r="E5" i="2" s="1"/>
  <c r="J13" i="2"/>
  <c r="I13" i="2"/>
  <c r="H13" i="2"/>
  <c r="G13" i="2"/>
  <c r="F13" i="2"/>
  <c r="E13" i="2"/>
  <c r="D13" i="2"/>
  <c r="C13" i="2"/>
  <c r="E4" i="2" s="1"/>
  <c r="J11" i="2"/>
  <c r="I11" i="2"/>
  <c r="H11" i="2"/>
  <c r="G11" i="2"/>
  <c r="F11" i="2"/>
  <c r="E11" i="2"/>
  <c r="D11" i="2"/>
  <c r="C11" i="2"/>
  <c r="E3" i="2" s="1"/>
  <c r="O19" i="2"/>
  <c r="K5" i="2" a="1"/>
  <c r="K5" i="2" s="1"/>
  <c r="A5" i="2" a="1"/>
  <c r="A5" i="2" s="1"/>
  <c r="K4" i="2" a="1"/>
  <c r="K4"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G4" i="2"/>
  <c r="O8" i="2"/>
  <c r="O11" i="2"/>
  <c r="K15" i="2"/>
  <c r="K13" i="2"/>
  <c r="K11" i="2"/>
  <c r="O21" i="2"/>
  <c r="A6" i="2"/>
  <c r="A7" i="2"/>
  <c r="O12" i="2" l="1"/>
  <c r="O23" i="2"/>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<sst xmlns="http://schemas.openxmlformats.org/spreadsheetml/2006/main" count="1206" uniqueCount="251">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</sst>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2" fillId="2" borderId="0" xfId="0" applyFont="1" applyFill="1" applyAlignment="1">
      <alignment horizontal="center" vertical="center"/>
    </xf>
    <xf numFmtId="0" fontId="4" fillId="0" borderId="0" xfId="0" applyFont="1" applyAlignment="1">
      <alignment vertical="center"/>
    </xf>
    <xf numFmtId="0" fontId="3" fillId="3" borderId="0" xfId="0" applyFont="1" applyFill="1" applyAlignment="1">
      <alignment horizontal="right" vertical="center"/>
    </xf>
    <xf numFmtId="0" fontId="9" fillId="0" borderId="0" xfId="0" applyFont="1" applyAlignment="1">
      <alignment vertical="center"/>
    </xf>
    <xf numFmtId="0" fontId="0" fillId="0" borderId="0" xfId="0" applyAlignment="1">
      <alignment vertical="center"/>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0" fontId="4" fillId="0" borderId="3" xfId="0" applyFont="1" applyBorder="1" applyAlignment="1">
      <alignment vertical="center"/>
    </xf>
    <xf numFmtId="3" fontId="5" fillId="0" borderId="3" xfId="0" applyNumberFormat="1" applyFont="1" applyBorder="1"/>
    <xf numFmtId="3" fontId="6" fillId="4" borderId="3" xfId="0" applyNumberFormat="1" applyFont="1" applyFill="1" applyBorder="1"/>
    <xf numFmtId="0" fontId="3" fillId="0" borderId="3" xfId="0" applyFont="1" applyBorder="1" applyAlignment="1">
      <alignment vertical="center"/>
    </xf>
    <xf numFmtId="4" fontId="7" fillId="0" borderId="3" xfId="0" applyNumberFormat="1" applyFont="1" applyBorder="1"/>
    <xf numFmtId="4" fontId="8" fillId="5" borderId="3" xfId="0" applyNumberFormat="1" applyFont="1" applyFill="1" applyBorder="1"/>
    <xf numFmtId="0" fontId="4" fillId="0" borderId="2" xfId="0" applyFont="1" applyBorder="1" applyAlignment="1">
      <alignment vertical="center"/>
    </xf>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4" fillId="9" borderId="6" xfId="1" applyNumberFormat="1" applyFont="1" applyFill="1" applyBorder="1" applyAlignment="1">
      <alignment horizontal="right" vertical="center" indent="1"/>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indent="2"/>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0</v>
    <v>Broadcom Inc. (XNAS:AVGO)</v>
    <v>2</v>
    <v>3</v>
    <v>Finance</v>
    <v>4</v>
    <v>en-US</v>
    <v>a1nz8m</v>
    <v>268435456</v>
    <v>1</v>
    <v>Powered by Refinitiv</v>
    <v>925.91</v>
    <v>441.36</v>
    <v>1.1183000000000001</v>
    <v>11.61</v>
    <v>1.4043000000000002E-2</v>
    <v>-1.85</v>
    <v>-2.2070000000000002E-3</v>
    <v>USD</v>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v>20000</v>
    <v>Nasdaq Stock Market</v>
    <v>XNAS</v>
    <v>XNAS</v>
    <v>1320 Ridder Park Drive, SAN JOSE, CA, 95131 US</v>
    <v>840.21</v>
    <v>Semiconductors &amp; Semiconductor Equipment</v>
    <v>Stock</v>
    <v>45226.999830370311</v>
    <v>0</v>
    <v>828.54</v>
    <v>346020900000</v>
    <v>Broadcom Inc.</v>
    <v>Broadcom Inc.</v>
    <v>830</v>
    <v>25.6191</v>
    <v>826.75</v>
    <v>838.36</v>
    <v>836.51</v>
    <v>412735500</v>
    <v>AVGO</v>
    <v>Broadcom Inc. (XNAS:AVGO)</v>
    <v>1823628</v>
    <v>2069829</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VGO%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VG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56" workbookViewId="0">
      <pane xSplit="1" topLeftCell="B1" activePane="topRight" state="frozen"/>
      <selection pane="topRight" activeCell="A190" sqref="A190:XFD190"/>
    </sheetView>
  </sheetViews>
  <sheetFormatPr baseColWidth="10" defaultRowHeight="15" x14ac:dyDescent="0.2"/>
  <cols>
    <col min="1" max="1" width="40.83203125" style="11" customWidth="1"/>
    <col min="2" max="20" width="16.83203125" customWidth="1"/>
  </cols>
  <sheetData>
    <row r="1" spans="1:30" ht="16" x14ac:dyDescent="0.2">
      <c r="A1" s="7"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6" t="s">
        <v>18</v>
      </c>
      <c r="B2" s="34">
        <v>2093000000</v>
      </c>
      <c r="C2" s="34">
        <v>2336000000</v>
      </c>
      <c r="D2" s="34">
        <v>2364000000</v>
      </c>
      <c r="E2" s="34">
        <v>2520000000</v>
      </c>
      <c r="F2" s="34">
        <v>4269000000</v>
      </c>
      <c r="G2" s="34">
        <v>6824000000</v>
      </c>
      <c r="H2" s="34">
        <v>13240000000</v>
      </c>
      <c r="I2" s="34">
        <v>17636000000</v>
      </c>
      <c r="J2" s="34">
        <v>20848000000</v>
      </c>
      <c r="K2" s="34">
        <v>22597000000</v>
      </c>
      <c r="L2" s="34">
        <v>23888000000</v>
      </c>
      <c r="M2" s="34">
        <v>27450000000</v>
      </c>
      <c r="N2" s="34">
        <v>33203000000</v>
      </c>
      <c r="O2" s="35">
        <v>35454000000</v>
      </c>
      <c r="P2" s="34">
        <v>8930000000</v>
      </c>
      <c r="Q2" s="34">
        <v>8915000000</v>
      </c>
      <c r="R2" s="34">
        <v>8733000000</v>
      </c>
      <c r="S2" s="34">
        <v>8876000000</v>
      </c>
    </row>
    <row r="3" spans="1:30" ht="19" x14ac:dyDescent="0.25">
      <c r="A3" s="12" t="s">
        <v>191</v>
      </c>
      <c r="B3" s="13"/>
      <c r="C3" s="14">
        <f t="shared" ref="C3:O3" si="0">(C2/B2)-1</f>
        <v>0.11610129001433345</v>
      </c>
      <c r="D3" s="14">
        <f t="shared" si="0"/>
        <v>1.1986301369863117E-2</v>
      </c>
      <c r="E3" s="14">
        <f t="shared" si="0"/>
        <v>6.5989847715736127E-2</v>
      </c>
      <c r="F3" s="14">
        <f t="shared" si="0"/>
        <v>0.69404761904761902</v>
      </c>
      <c r="G3" s="14">
        <f t="shared" si="0"/>
        <v>0.59850081986413683</v>
      </c>
      <c r="H3" s="14">
        <f t="shared" si="0"/>
        <v>0.94021101992966005</v>
      </c>
      <c r="I3" s="14">
        <f t="shared" si="0"/>
        <v>0.33202416918429001</v>
      </c>
      <c r="J3" s="14">
        <f t="shared" si="0"/>
        <v>0.182127466545702</v>
      </c>
      <c r="K3" s="14">
        <f t="shared" si="0"/>
        <v>8.3892939370683095E-2</v>
      </c>
      <c r="L3" s="14">
        <f t="shared" si="0"/>
        <v>5.7131477629773775E-2</v>
      </c>
      <c r="M3" s="14">
        <f t="shared" si="0"/>
        <v>0.14911252511721362</v>
      </c>
      <c r="N3" s="14">
        <f t="shared" si="0"/>
        <v>0.20958105646630232</v>
      </c>
      <c r="O3" s="14">
        <f t="shared" si="0"/>
        <v>6.779507875794355E-2</v>
      </c>
      <c r="P3" s="14"/>
      <c r="Q3" s="14">
        <f>(Q2/P2)-1</f>
        <v>-1.6797312430011369E-3</v>
      </c>
      <c r="R3" s="14">
        <f>(R2/Q2)-1</f>
        <v>-2.0415030846887228E-2</v>
      </c>
      <c r="S3" s="14">
        <f>(S2/R2)-1</f>
        <v>1.6374670788961376E-2</v>
      </c>
      <c r="T3" s="15"/>
      <c r="U3" s="15"/>
      <c r="V3" s="15"/>
      <c r="W3" s="15"/>
      <c r="X3" s="15"/>
      <c r="Y3" s="15"/>
      <c r="Z3" s="15"/>
      <c r="AA3" s="16"/>
      <c r="AB3" s="16"/>
      <c r="AC3" s="16"/>
      <c r="AD3" s="16"/>
    </row>
    <row r="4" spans="1:30" ht="16" x14ac:dyDescent="0.2">
      <c r="A4" s="8" t="s">
        <v>19</v>
      </c>
      <c r="B4" s="3">
        <v>2093000000</v>
      </c>
      <c r="C4" s="3">
        <v>2336000000</v>
      </c>
      <c r="D4" s="3">
        <v>2364000000</v>
      </c>
      <c r="E4" s="3">
        <v>2520000000</v>
      </c>
      <c r="F4" s="3">
        <v>4269000000</v>
      </c>
      <c r="G4" s="3">
        <v>6824000000</v>
      </c>
      <c r="H4" s="3">
        <v>13240000000</v>
      </c>
      <c r="I4" s="3">
        <v>17636000000</v>
      </c>
      <c r="J4" s="3">
        <v>20848000000</v>
      </c>
      <c r="K4" s="3">
        <v>22597000000</v>
      </c>
      <c r="L4" s="3">
        <v>23888000000</v>
      </c>
      <c r="M4" s="3">
        <v>27450000000</v>
      </c>
      <c r="N4" s="3">
        <v>33203000000</v>
      </c>
      <c r="O4" s="4">
        <v>35454000000</v>
      </c>
      <c r="P4" s="3">
        <v>8930000000</v>
      </c>
      <c r="Q4" s="3">
        <v>8915000000</v>
      </c>
      <c r="R4" s="3">
        <v>8733000000</v>
      </c>
      <c r="S4" s="3">
        <v>8876000000</v>
      </c>
    </row>
    <row r="5" spans="1:30" ht="16" x14ac:dyDescent="0.2">
      <c r="A5" s="8" t="s">
        <v>20</v>
      </c>
      <c r="B5" s="3">
        <v>1127000000</v>
      </c>
      <c r="C5" s="3">
        <v>1189000000</v>
      </c>
      <c r="D5" s="3">
        <v>1222000000</v>
      </c>
      <c r="E5" s="3">
        <v>1323000000</v>
      </c>
      <c r="F5" s="3">
        <v>2392000000</v>
      </c>
      <c r="G5" s="3">
        <v>3271000000</v>
      </c>
      <c r="H5" s="3">
        <v>7300000000</v>
      </c>
      <c r="I5" s="3">
        <v>9127000000</v>
      </c>
      <c r="J5" s="3">
        <v>10115000000</v>
      </c>
      <c r="K5" s="3">
        <v>10114000000</v>
      </c>
      <c r="L5" s="3">
        <v>10372000000</v>
      </c>
      <c r="M5" s="3">
        <v>10606000000</v>
      </c>
      <c r="N5" s="3">
        <v>11108000000</v>
      </c>
      <c r="O5" s="4">
        <v>11245000000</v>
      </c>
      <c r="P5" s="3">
        <v>3004000000</v>
      </c>
      <c r="Q5" s="3">
        <v>2911000000</v>
      </c>
      <c r="R5" s="3">
        <v>2618000000</v>
      </c>
      <c r="S5" s="3">
        <v>2712000000</v>
      </c>
    </row>
    <row r="6" spans="1:30" ht="16" x14ac:dyDescent="0.2">
      <c r="A6" s="8" t="s">
        <v>21</v>
      </c>
      <c r="B6" s="3">
        <v>1127000000</v>
      </c>
      <c r="C6" s="3">
        <v>1189000000</v>
      </c>
      <c r="D6" s="3">
        <v>1222000000</v>
      </c>
      <c r="E6" s="3">
        <v>1323000000</v>
      </c>
      <c r="F6" s="3">
        <v>2392000000</v>
      </c>
      <c r="G6" s="3">
        <v>3271000000</v>
      </c>
      <c r="H6" s="3">
        <v>7300000000</v>
      </c>
      <c r="I6" s="3">
        <v>9127000000</v>
      </c>
      <c r="J6" s="3">
        <v>10115000000</v>
      </c>
      <c r="K6" s="3">
        <v>10114000000</v>
      </c>
      <c r="L6" s="3">
        <v>10372000000</v>
      </c>
      <c r="M6" s="3">
        <v>10606000000</v>
      </c>
      <c r="N6" s="3">
        <v>11108000000</v>
      </c>
      <c r="O6" s="4">
        <v>11245000000</v>
      </c>
      <c r="P6" s="3">
        <v>3004000000</v>
      </c>
      <c r="Q6" s="3">
        <v>2911000000</v>
      </c>
      <c r="R6" s="3">
        <v>2618000000</v>
      </c>
      <c r="S6" s="3">
        <v>2712000000</v>
      </c>
    </row>
    <row r="7" spans="1:30" ht="16" x14ac:dyDescent="0.2">
      <c r="A7" s="36" t="s">
        <v>22</v>
      </c>
      <c r="B7" s="34">
        <v>966000000</v>
      </c>
      <c r="C7" s="34">
        <v>1147000000</v>
      </c>
      <c r="D7" s="34">
        <v>1142000000</v>
      </c>
      <c r="E7" s="34">
        <v>1197000000</v>
      </c>
      <c r="F7" s="34">
        <v>1877000000</v>
      </c>
      <c r="G7" s="34">
        <v>3553000000</v>
      </c>
      <c r="H7" s="34">
        <v>5940000000</v>
      </c>
      <c r="I7" s="34">
        <v>8509000000</v>
      </c>
      <c r="J7" s="34">
        <v>10733000000</v>
      </c>
      <c r="K7" s="34">
        <v>12483000000</v>
      </c>
      <c r="L7" s="34">
        <v>13516000000</v>
      </c>
      <c r="M7" s="34">
        <v>16844000000</v>
      </c>
      <c r="N7" s="34">
        <v>22095000000</v>
      </c>
      <c r="O7" s="35">
        <v>24209000000</v>
      </c>
      <c r="P7" s="34">
        <v>5926000000</v>
      </c>
      <c r="Q7" s="34">
        <v>6004000000</v>
      </c>
      <c r="R7" s="34">
        <v>6115000000</v>
      </c>
      <c r="S7" s="34">
        <v>6164000000</v>
      </c>
    </row>
    <row r="8" spans="1:30" ht="16" x14ac:dyDescent="0.2">
      <c r="A8" s="39" t="s">
        <v>58</v>
      </c>
      <c r="B8" s="40">
        <v>46.15</v>
      </c>
      <c r="C8" s="40">
        <v>49.1</v>
      </c>
      <c r="D8" s="40">
        <v>48.31</v>
      </c>
      <c r="E8" s="40">
        <v>47.5</v>
      </c>
      <c r="F8" s="40">
        <v>43.97</v>
      </c>
      <c r="G8" s="40">
        <v>52.07</v>
      </c>
      <c r="H8" s="40">
        <v>44.86</v>
      </c>
      <c r="I8" s="40">
        <v>48.25</v>
      </c>
      <c r="J8" s="40">
        <v>51.48</v>
      </c>
      <c r="K8" s="40">
        <v>55.24</v>
      </c>
      <c r="L8" s="40">
        <v>56.58</v>
      </c>
      <c r="M8" s="40">
        <v>61.36</v>
      </c>
      <c r="N8" s="40">
        <v>66.55</v>
      </c>
      <c r="O8" s="41">
        <v>68.28</v>
      </c>
      <c r="P8" s="40">
        <v>66.36</v>
      </c>
      <c r="Q8" s="40">
        <v>67.349999999999994</v>
      </c>
      <c r="R8" s="40">
        <v>70.02</v>
      </c>
      <c r="S8" s="40">
        <v>69.45</v>
      </c>
    </row>
    <row r="9" spans="1:30" ht="16" x14ac:dyDescent="0.2">
      <c r="A9" s="8"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8" t="s">
        <v>25</v>
      </c>
      <c r="B10" s="3">
        <v>497000000</v>
      </c>
      <c r="C10" s="3">
        <v>559000000</v>
      </c>
      <c r="D10" s="3">
        <v>555000000</v>
      </c>
      <c r="E10" s="3">
        <v>643000000</v>
      </c>
      <c r="F10" s="3">
        <v>1299000000</v>
      </c>
      <c r="G10" s="3">
        <v>1784000000</v>
      </c>
      <c r="H10" s="3">
        <v>5353000000</v>
      </c>
      <c r="I10" s="3">
        <v>5855000000</v>
      </c>
      <c r="J10" s="3">
        <v>5365000000</v>
      </c>
      <c r="K10" s="3">
        <v>8303000000</v>
      </c>
      <c r="L10" s="3">
        <v>9304000000</v>
      </c>
      <c r="M10" s="3">
        <v>8177000000</v>
      </c>
      <c r="N10" s="3">
        <v>7813000000</v>
      </c>
      <c r="O10" s="4">
        <v>8010000000</v>
      </c>
      <c r="P10" s="3">
        <v>1925000000</v>
      </c>
      <c r="Q10" s="3">
        <v>1891000000</v>
      </c>
      <c r="R10" s="3">
        <v>2098000000</v>
      </c>
      <c r="S10" s="3">
        <v>2096000000</v>
      </c>
    </row>
    <row r="11" spans="1:30" ht="16" x14ac:dyDescent="0.2">
      <c r="A11" s="8" t="s">
        <v>26</v>
      </c>
      <c r="B11" s="3">
        <v>196000000</v>
      </c>
      <c r="C11" s="3">
        <v>220000000</v>
      </c>
      <c r="D11" s="3">
        <v>199000000</v>
      </c>
      <c r="E11" s="3">
        <v>222000000</v>
      </c>
      <c r="F11" s="3">
        <v>407000000</v>
      </c>
      <c r="G11" s="3">
        <v>486000000</v>
      </c>
      <c r="H11" s="3">
        <v>806000000</v>
      </c>
      <c r="I11" s="3">
        <v>799000000</v>
      </c>
      <c r="J11" s="3">
        <v>1056000000</v>
      </c>
      <c r="K11" s="3">
        <v>1709000000</v>
      </c>
      <c r="L11" s="3">
        <v>1935000000</v>
      </c>
      <c r="M11" s="3">
        <v>1347000000</v>
      </c>
      <c r="N11" s="3">
        <v>1382000000</v>
      </c>
      <c r="O11" s="4">
        <v>1544000000</v>
      </c>
      <c r="P11" s="3">
        <v>370000000</v>
      </c>
      <c r="Q11" s="3">
        <v>348000000</v>
      </c>
      <c r="R11" s="3">
        <v>438000000</v>
      </c>
      <c r="S11" s="3">
        <v>388000000</v>
      </c>
    </row>
    <row r="12" spans="1:30" ht="19" x14ac:dyDescent="0.25">
      <c r="A12" s="17" t="s">
        <v>192</v>
      </c>
      <c r="B12" s="14">
        <f t="shared" ref="B12:S12" si="1">B11/B2</f>
        <v>9.3645484949832769E-2</v>
      </c>
      <c r="C12" s="14">
        <f t="shared" si="1"/>
        <v>9.4178082191780824E-2</v>
      </c>
      <c r="D12" s="14">
        <f t="shared" si="1"/>
        <v>8.4179357021996609E-2</v>
      </c>
      <c r="E12" s="14">
        <f t="shared" si="1"/>
        <v>8.8095238095238101E-2</v>
      </c>
      <c r="F12" s="14">
        <f t="shared" si="1"/>
        <v>9.5338486765050356E-2</v>
      </c>
      <c r="G12" s="14">
        <f t="shared" si="1"/>
        <v>7.1219226260257909E-2</v>
      </c>
      <c r="H12" s="14">
        <f t="shared" si="1"/>
        <v>6.0876132930513596E-2</v>
      </c>
      <c r="I12" s="14">
        <f t="shared" si="1"/>
        <v>4.5305057836244049E-2</v>
      </c>
      <c r="J12" s="14">
        <f t="shared" si="1"/>
        <v>5.0652340752110517E-2</v>
      </c>
      <c r="K12" s="14">
        <f t="shared" si="1"/>
        <v>7.5629508341815282E-2</v>
      </c>
      <c r="L12" s="14">
        <f t="shared" si="1"/>
        <v>8.1003014065639659E-2</v>
      </c>
      <c r="M12" s="14">
        <f t="shared" si="1"/>
        <v>4.907103825136612E-2</v>
      </c>
      <c r="N12" s="14">
        <f t="shared" si="1"/>
        <v>4.1622744932686806E-2</v>
      </c>
      <c r="O12" s="14">
        <f t="shared" si="1"/>
        <v>4.3549387939301631E-2</v>
      </c>
      <c r="P12" s="14">
        <f t="shared" si="1"/>
        <v>4.1433370660694288E-2</v>
      </c>
      <c r="Q12" s="14">
        <f t="shared" si="1"/>
        <v>3.9035333707234998E-2</v>
      </c>
      <c r="R12" s="14">
        <f t="shared" si="1"/>
        <v>5.015458605290278E-2</v>
      </c>
      <c r="S12" s="14">
        <f t="shared" si="1"/>
        <v>4.3713384407390719E-2</v>
      </c>
      <c r="T12" s="15"/>
      <c r="U12" s="15"/>
      <c r="V12" s="15"/>
      <c r="W12" s="15"/>
      <c r="X12" s="15"/>
      <c r="Y12" s="15"/>
      <c r="Z12" s="15"/>
      <c r="AA12" s="16"/>
      <c r="AB12" s="16"/>
      <c r="AC12" s="16"/>
      <c r="AD12" s="16"/>
    </row>
    <row r="13" spans="1:30" ht="16" x14ac:dyDescent="0.2">
      <c r="A13" s="8" t="s">
        <v>27</v>
      </c>
      <c r="B13" s="3">
        <v>280000000</v>
      </c>
      <c r="C13" s="3">
        <v>317000000</v>
      </c>
      <c r="D13" s="3">
        <v>335000000</v>
      </c>
      <c r="E13" s="3">
        <v>397000000</v>
      </c>
      <c r="F13" s="3">
        <v>695000000</v>
      </c>
      <c r="G13" s="3">
        <v>1049000000</v>
      </c>
      <c r="H13" s="3">
        <v>2674000000</v>
      </c>
      <c r="I13" s="3">
        <v>3292000000</v>
      </c>
      <c r="J13" s="3">
        <v>3768000000</v>
      </c>
      <c r="K13" s="3">
        <v>4696000000</v>
      </c>
      <c r="L13" s="3">
        <v>4968000000</v>
      </c>
      <c r="M13" s="3">
        <v>4854000000</v>
      </c>
      <c r="N13" s="3">
        <v>4919000000</v>
      </c>
      <c r="O13" s="4">
        <v>5062000000</v>
      </c>
      <c r="P13" s="3">
        <v>1197000000</v>
      </c>
      <c r="Q13" s="3">
        <v>1195000000</v>
      </c>
      <c r="R13" s="3">
        <v>1312000000</v>
      </c>
      <c r="S13" s="3">
        <v>1358000000</v>
      </c>
    </row>
    <row r="14" spans="1:30" ht="19" x14ac:dyDescent="0.25">
      <c r="A14" s="17" t="s">
        <v>193</v>
      </c>
      <c r="B14" s="14">
        <f t="shared" ref="B14:S14" si="2">B13/B2</f>
        <v>0.13377926421404682</v>
      </c>
      <c r="C14" s="14">
        <f t="shared" si="2"/>
        <v>0.13570205479452055</v>
      </c>
      <c r="D14" s="14">
        <f t="shared" si="2"/>
        <v>0.14170896785109982</v>
      </c>
      <c r="E14" s="14">
        <f t="shared" si="2"/>
        <v>0.15753968253968254</v>
      </c>
      <c r="F14" s="14">
        <f t="shared" si="2"/>
        <v>0.16280159287889434</v>
      </c>
      <c r="G14" s="14">
        <f t="shared" si="2"/>
        <v>0.1537221570926143</v>
      </c>
      <c r="H14" s="14">
        <f t="shared" si="2"/>
        <v>0.20196374622356494</v>
      </c>
      <c r="I14" s="14">
        <f t="shared" si="2"/>
        <v>0.1866636425493309</v>
      </c>
      <c r="J14" s="14">
        <f t="shared" si="2"/>
        <v>0.18073676132003069</v>
      </c>
      <c r="K14" s="14">
        <f t="shared" si="2"/>
        <v>0.20781519670752754</v>
      </c>
      <c r="L14" s="14">
        <f t="shared" si="2"/>
        <v>0.20797052913596786</v>
      </c>
      <c r="M14" s="14">
        <f t="shared" si="2"/>
        <v>0.17683060109289617</v>
      </c>
      <c r="N14" s="14">
        <f t="shared" si="2"/>
        <v>0.14814926362075717</v>
      </c>
      <c r="O14" s="14">
        <f t="shared" si="2"/>
        <v>0.14277655553675184</v>
      </c>
      <c r="P14" s="14">
        <f t="shared" si="2"/>
        <v>0.13404255319148936</v>
      </c>
      <c r="Q14" s="14">
        <f t="shared" si="2"/>
        <v>0.13404374649467191</v>
      </c>
      <c r="R14" s="14">
        <f t="shared" si="2"/>
        <v>0.15023474178403756</v>
      </c>
      <c r="S14" s="14">
        <f t="shared" si="2"/>
        <v>0.1529968454258675</v>
      </c>
      <c r="T14" s="15"/>
      <c r="U14" s="15"/>
      <c r="V14" s="15"/>
      <c r="W14" s="15"/>
      <c r="X14" s="15"/>
      <c r="Y14" s="15"/>
      <c r="Z14" s="15"/>
      <c r="AA14" s="16"/>
      <c r="AB14" s="16"/>
      <c r="AC14" s="16"/>
      <c r="AD14" s="16"/>
    </row>
    <row r="15" spans="1:30" ht="16" x14ac:dyDescent="0.2">
      <c r="A15" s="8" t="s">
        <v>28</v>
      </c>
      <c r="B15" s="3">
        <v>21000000</v>
      </c>
      <c r="C15" s="3">
        <v>22000000</v>
      </c>
      <c r="D15" s="3">
        <v>21000000</v>
      </c>
      <c r="E15" s="3">
        <v>24000000</v>
      </c>
      <c r="F15" s="3">
        <v>197000000</v>
      </c>
      <c r="G15" s="3">
        <v>249000000</v>
      </c>
      <c r="H15" s="3">
        <v>1873000000</v>
      </c>
      <c r="I15" s="3">
        <v>1764000000</v>
      </c>
      <c r="J15" s="3">
        <v>541000000</v>
      </c>
      <c r="K15" s="3">
        <v>1898000000</v>
      </c>
      <c r="L15" s="3">
        <v>2401000000</v>
      </c>
      <c r="M15" s="3">
        <v>1976000000</v>
      </c>
      <c r="N15" s="3">
        <v>1512000000</v>
      </c>
      <c r="O15" s="4">
        <v>1404000000</v>
      </c>
      <c r="P15" s="3">
        <v>358000000</v>
      </c>
      <c r="Q15" s="3">
        <v>348000000</v>
      </c>
      <c r="R15" s="3">
        <v>348000000</v>
      </c>
      <c r="S15" s="3">
        <v>350000000</v>
      </c>
    </row>
    <row r="16" spans="1:30" ht="16" x14ac:dyDescent="0.2">
      <c r="A16" s="36" t="s">
        <v>29</v>
      </c>
      <c r="B16" s="34">
        <v>469000000</v>
      </c>
      <c r="C16" s="34">
        <v>588000000</v>
      </c>
      <c r="D16" s="34">
        <v>587000000</v>
      </c>
      <c r="E16" s="34">
        <v>554000000</v>
      </c>
      <c r="F16" s="34">
        <v>578000000</v>
      </c>
      <c r="G16" s="34">
        <v>1769000000</v>
      </c>
      <c r="H16" s="34">
        <v>587000000</v>
      </c>
      <c r="I16" s="34">
        <v>2654000000</v>
      </c>
      <c r="J16" s="34">
        <v>5368000000</v>
      </c>
      <c r="K16" s="34">
        <v>4180000000</v>
      </c>
      <c r="L16" s="34">
        <v>4212000000</v>
      </c>
      <c r="M16" s="34">
        <v>8667000000</v>
      </c>
      <c r="N16" s="34">
        <v>14282000000</v>
      </c>
      <c r="O16" s="35">
        <v>16199000000</v>
      </c>
      <c r="P16" s="34">
        <v>4001000000</v>
      </c>
      <c r="Q16" s="34">
        <v>4113000000</v>
      </c>
      <c r="R16" s="34">
        <v>4017000000</v>
      </c>
      <c r="S16" s="34">
        <v>4068000000</v>
      </c>
    </row>
    <row r="17" spans="1:30" ht="16" x14ac:dyDescent="0.2">
      <c r="A17" s="33" t="s">
        <v>59</v>
      </c>
      <c r="B17" s="37">
        <v>22.41</v>
      </c>
      <c r="C17" s="37">
        <v>25.17</v>
      </c>
      <c r="D17" s="37">
        <v>24.83</v>
      </c>
      <c r="E17" s="37">
        <v>21.98</v>
      </c>
      <c r="F17" s="37">
        <v>13.54</v>
      </c>
      <c r="G17" s="37">
        <v>25.92</v>
      </c>
      <c r="H17" s="37">
        <v>4.43</v>
      </c>
      <c r="I17" s="37">
        <v>15.05</v>
      </c>
      <c r="J17" s="37">
        <v>25.75</v>
      </c>
      <c r="K17" s="37">
        <v>18.5</v>
      </c>
      <c r="L17" s="37">
        <v>17.63</v>
      </c>
      <c r="M17" s="37">
        <v>31.57</v>
      </c>
      <c r="N17" s="37">
        <v>43.01</v>
      </c>
      <c r="O17" s="38">
        <v>45.69</v>
      </c>
      <c r="P17" s="37">
        <v>44.8</v>
      </c>
      <c r="Q17" s="37">
        <v>46.14</v>
      </c>
      <c r="R17" s="34">
        <v>46</v>
      </c>
      <c r="S17" s="37">
        <v>45.83</v>
      </c>
    </row>
    <row r="18" spans="1:30" ht="19" x14ac:dyDescent="0.25">
      <c r="A18" s="18" t="s">
        <v>194</v>
      </c>
      <c r="B18" s="13"/>
      <c r="C18" s="14">
        <f>(C16/B16)-1</f>
        <v>0.25373134328358216</v>
      </c>
      <c r="D18" s="14">
        <f>(D16/C16)-1</f>
        <v>-1.7006802721087899E-3</v>
      </c>
      <c r="E18" s="14">
        <f>(E16/D16)-1</f>
        <v>-5.6218057921635478E-2</v>
      </c>
      <c r="F18" s="14">
        <f t="shared" ref="F18:N18" si="3">(F16/E16)-1</f>
        <v>4.3321299638989119E-2</v>
      </c>
      <c r="G18" s="14">
        <f t="shared" si="3"/>
        <v>2.0605536332179932</v>
      </c>
      <c r="H18" s="14">
        <f t="shared" si="3"/>
        <v>-0.66817410966647817</v>
      </c>
      <c r="I18" s="14">
        <f t="shared" si="3"/>
        <v>3.5212947189097106</v>
      </c>
      <c r="J18" s="14">
        <f t="shared" si="3"/>
        <v>1.0226073850791257</v>
      </c>
      <c r="K18" s="14">
        <f t="shared" si="3"/>
        <v>-0.22131147540983609</v>
      </c>
      <c r="L18" s="14">
        <f t="shared" si="3"/>
        <v>7.655502392344582E-3</v>
      </c>
      <c r="M18" s="14">
        <f t="shared" si="3"/>
        <v>1.0576923076923075</v>
      </c>
      <c r="N18" s="14">
        <f t="shared" si="3"/>
        <v>0.64785969770393437</v>
      </c>
      <c r="O18" s="14">
        <f>(O16/N16)-1</f>
        <v>0.13422489847360319</v>
      </c>
      <c r="P18" s="14"/>
      <c r="Q18" s="14">
        <f>(Q16/P16)-1</f>
        <v>2.7993001749562652E-2</v>
      </c>
      <c r="R18" s="14">
        <f>(R16/Q16)-1</f>
        <v>-2.334062727935815E-2</v>
      </c>
      <c r="S18" s="14">
        <f>(S16/R16)-1</f>
        <v>1.2696041822255477E-2</v>
      </c>
      <c r="T18" s="15"/>
      <c r="U18" s="15"/>
      <c r="V18" s="15"/>
      <c r="W18" s="15"/>
      <c r="X18" s="15"/>
      <c r="Y18" s="15"/>
      <c r="Z18" s="15"/>
      <c r="AA18" s="16"/>
      <c r="AB18" s="16"/>
      <c r="AC18" s="16"/>
      <c r="AD18" s="16"/>
    </row>
    <row r="19" spans="1:30" ht="16" x14ac:dyDescent="0.2">
      <c r="A19" s="8" t="s">
        <v>30</v>
      </c>
      <c r="B19" s="3">
        <v>63000000</v>
      </c>
      <c r="C19" s="3">
        <v>27000000</v>
      </c>
      <c r="D19" s="3">
        <v>2000000</v>
      </c>
      <c r="E19" s="3">
        <v>-14000000</v>
      </c>
      <c r="F19" s="3">
        <v>236000000</v>
      </c>
      <c r="G19" s="3">
        <v>302000000</v>
      </c>
      <c r="H19" s="3">
        <v>1694000000</v>
      </c>
      <c r="I19" s="3">
        <v>719000000</v>
      </c>
      <c r="J19" s="3">
        <v>823000000</v>
      </c>
      <c r="K19" s="3">
        <v>1954000000</v>
      </c>
      <c r="L19" s="3">
        <v>1769000000</v>
      </c>
      <c r="M19" s="3">
        <v>1902000000</v>
      </c>
      <c r="N19" s="3">
        <v>1848000000</v>
      </c>
      <c r="O19" s="4">
        <v>1449000000</v>
      </c>
      <c r="P19" s="3">
        <v>381000000</v>
      </c>
      <c r="Q19" s="3">
        <v>273000000</v>
      </c>
      <c r="R19" s="3">
        <v>301000000</v>
      </c>
      <c r="S19" s="3">
        <v>494000000</v>
      </c>
    </row>
    <row r="20" spans="1:30" ht="16" x14ac:dyDescent="0.2">
      <c r="A20" s="8" t="s">
        <v>31</v>
      </c>
      <c r="B20" s="3">
        <v>34000000</v>
      </c>
      <c r="C20" s="3">
        <v>3000000</v>
      </c>
      <c r="D20" s="3">
        <v>-3000000</v>
      </c>
      <c r="E20" s="3">
        <v>-2000000</v>
      </c>
      <c r="F20" s="3">
        <v>104000000</v>
      </c>
      <c r="G20" s="3">
        <v>183000000</v>
      </c>
      <c r="H20" s="3">
        <v>575000000</v>
      </c>
      <c r="I20" s="3">
        <v>410000000</v>
      </c>
      <c r="J20" s="3">
        <v>514000000</v>
      </c>
      <c r="K20" s="3">
        <v>1346000000</v>
      </c>
      <c r="L20" s="3">
        <v>1724000000</v>
      </c>
      <c r="M20" s="3">
        <v>1869000000</v>
      </c>
      <c r="N20" s="3">
        <v>1637000000</v>
      </c>
      <c r="O20" s="4">
        <v>1623000000</v>
      </c>
      <c r="P20" s="3">
        <v>406000000</v>
      </c>
      <c r="Q20" s="3">
        <v>406000000</v>
      </c>
      <c r="R20" s="3">
        <v>405000000</v>
      </c>
      <c r="S20" s="3">
        <v>406000000</v>
      </c>
    </row>
    <row r="21" spans="1:30" ht="16" x14ac:dyDescent="0.2">
      <c r="A21" s="8" t="s">
        <v>32</v>
      </c>
      <c r="B21" s="3">
        <v>34000000</v>
      </c>
      <c r="C21" s="3">
        <v>4000000</v>
      </c>
      <c r="D21" s="3">
        <v>1000000</v>
      </c>
      <c r="E21" s="3">
        <v>2000000</v>
      </c>
      <c r="F21" s="3">
        <v>110000000</v>
      </c>
      <c r="G21" s="3">
        <v>191000000</v>
      </c>
      <c r="H21" s="3">
        <v>585000000</v>
      </c>
      <c r="I21" s="3">
        <v>454000000</v>
      </c>
      <c r="J21" s="3">
        <v>628000000</v>
      </c>
      <c r="K21" s="3">
        <v>1444000000</v>
      </c>
      <c r="L21" s="3">
        <v>1777000000</v>
      </c>
      <c r="M21" s="3">
        <v>1885000000</v>
      </c>
      <c r="N21" s="3">
        <v>1737000000</v>
      </c>
      <c r="O21" s="4">
        <v>1623000000</v>
      </c>
      <c r="P21" s="3">
        <v>406000000</v>
      </c>
      <c r="Q21" s="3">
        <v>406000000</v>
      </c>
      <c r="R21" s="3">
        <v>405000000</v>
      </c>
      <c r="S21" s="3">
        <v>406000000</v>
      </c>
    </row>
    <row r="22" spans="1:30" ht="16" x14ac:dyDescent="0.2">
      <c r="A22" s="8" t="s">
        <v>33</v>
      </c>
      <c r="B22" s="3" t="s">
        <v>24</v>
      </c>
      <c r="C22" s="3">
        <v>1000000</v>
      </c>
      <c r="D22" s="3">
        <v>4000000</v>
      </c>
      <c r="E22" s="3">
        <v>4000000</v>
      </c>
      <c r="F22" s="3">
        <v>6000000</v>
      </c>
      <c r="G22" s="3">
        <v>8000000</v>
      </c>
      <c r="H22" s="3">
        <v>10000000</v>
      </c>
      <c r="I22" s="3">
        <v>44000000</v>
      </c>
      <c r="J22" s="3">
        <v>114000000</v>
      </c>
      <c r="K22" s="3">
        <v>98000000</v>
      </c>
      <c r="L22" s="3">
        <v>53000000</v>
      </c>
      <c r="M22" s="3">
        <v>16000000</v>
      </c>
      <c r="N22" s="3">
        <v>100000000</v>
      </c>
      <c r="O22" s="4" t="s">
        <v>24</v>
      </c>
      <c r="P22" s="3" t="s">
        <v>24</v>
      </c>
      <c r="Q22" s="3" t="s">
        <v>24</v>
      </c>
      <c r="R22" s="3" t="s">
        <v>24</v>
      </c>
      <c r="S22" s="3" t="s">
        <v>24</v>
      </c>
    </row>
    <row r="23" spans="1:30" ht="16" x14ac:dyDescent="0.2">
      <c r="A23" s="8" t="s">
        <v>34</v>
      </c>
      <c r="B23" s="3">
        <v>29000000</v>
      </c>
      <c r="C23" s="3">
        <v>24000000</v>
      </c>
      <c r="D23" s="3">
        <v>5000000</v>
      </c>
      <c r="E23" s="3">
        <v>-12000000</v>
      </c>
      <c r="F23" s="3">
        <v>132000000</v>
      </c>
      <c r="G23" s="3">
        <v>119000000</v>
      </c>
      <c r="H23" s="3">
        <v>1119000000</v>
      </c>
      <c r="I23" s="3">
        <v>309000000</v>
      </c>
      <c r="J23" s="3">
        <v>309000000</v>
      </c>
      <c r="K23" s="3">
        <v>608000000</v>
      </c>
      <c r="L23" s="3">
        <v>45000000</v>
      </c>
      <c r="M23" s="3">
        <v>33000000</v>
      </c>
      <c r="N23" s="3">
        <v>211000000</v>
      </c>
      <c r="O23" s="4">
        <v>-174000000</v>
      </c>
      <c r="P23" s="3">
        <v>-25000000</v>
      </c>
      <c r="Q23" s="3">
        <v>-133000000</v>
      </c>
      <c r="R23" s="3">
        <v>-104000000</v>
      </c>
      <c r="S23" s="3">
        <v>88000000</v>
      </c>
    </row>
    <row r="24" spans="1:30" ht="16" x14ac:dyDescent="0.2">
      <c r="A24" s="8" t="s">
        <v>35</v>
      </c>
      <c r="B24" s="3">
        <v>406000000</v>
      </c>
      <c r="C24" s="3">
        <v>561000000</v>
      </c>
      <c r="D24" s="3">
        <v>585000000</v>
      </c>
      <c r="E24" s="3">
        <v>568000000</v>
      </c>
      <c r="F24" s="3">
        <v>342000000</v>
      </c>
      <c r="G24" s="3">
        <v>1467000000</v>
      </c>
      <c r="H24" s="3">
        <v>-1107000000</v>
      </c>
      <c r="I24" s="3">
        <v>1935000000</v>
      </c>
      <c r="J24" s="3">
        <v>4545000000</v>
      </c>
      <c r="K24" s="3">
        <v>2226000000</v>
      </c>
      <c r="L24" s="3">
        <v>2443000000</v>
      </c>
      <c r="M24" s="3">
        <v>6765000000</v>
      </c>
      <c r="N24" s="3">
        <v>12434000000</v>
      </c>
      <c r="O24" s="4">
        <v>14750000000</v>
      </c>
      <c r="P24" s="3">
        <v>3620000000</v>
      </c>
      <c r="Q24" s="3">
        <v>3840000000</v>
      </c>
      <c r="R24" s="3">
        <v>3716000000</v>
      </c>
      <c r="S24" s="3">
        <v>3574000000</v>
      </c>
    </row>
    <row r="25" spans="1:30" ht="16" x14ac:dyDescent="0.2">
      <c r="A25" s="8" t="s">
        <v>36</v>
      </c>
      <c r="B25" s="3">
        <v>-9000000</v>
      </c>
      <c r="C25" s="3">
        <v>9000000</v>
      </c>
      <c r="D25" s="3">
        <v>22000000</v>
      </c>
      <c r="E25" s="3">
        <v>16000000</v>
      </c>
      <c r="F25" s="3">
        <v>33000000</v>
      </c>
      <c r="G25" s="3">
        <v>76000000</v>
      </c>
      <c r="H25" s="3">
        <v>642000000</v>
      </c>
      <c r="I25" s="3">
        <v>35000000</v>
      </c>
      <c r="J25" s="3">
        <v>-8084000000</v>
      </c>
      <c r="K25" s="3">
        <v>-510000000</v>
      </c>
      <c r="L25" s="3">
        <v>-518000000</v>
      </c>
      <c r="M25" s="3">
        <v>29000000</v>
      </c>
      <c r="N25" s="3">
        <v>939000000</v>
      </c>
      <c r="O25" s="4">
        <v>833000000</v>
      </c>
      <c r="P25" s="3">
        <v>261000000</v>
      </c>
      <c r="Q25" s="3">
        <v>66000000</v>
      </c>
      <c r="R25" s="3">
        <v>235000000</v>
      </c>
      <c r="S25" s="3">
        <v>271000000</v>
      </c>
    </row>
    <row r="26" spans="1:30" ht="16" x14ac:dyDescent="0.2">
      <c r="A26" s="8"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8" t="s">
        <v>38</v>
      </c>
      <c r="B27" s="3">
        <v>415000000</v>
      </c>
      <c r="C27" s="3">
        <v>552000000</v>
      </c>
      <c r="D27" s="3">
        <v>563000000</v>
      </c>
      <c r="E27" s="3">
        <v>552000000</v>
      </c>
      <c r="F27" s="3">
        <v>309000000</v>
      </c>
      <c r="G27" s="3">
        <v>1391000000</v>
      </c>
      <c r="H27" s="3">
        <v>-1749000000</v>
      </c>
      <c r="I27" s="3">
        <v>1900000000</v>
      </c>
      <c r="J27" s="3">
        <v>12629000000</v>
      </c>
      <c r="K27" s="3">
        <v>2736000000</v>
      </c>
      <c r="L27" s="3">
        <v>2961000000</v>
      </c>
      <c r="M27" s="3">
        <v>6736000000</v>
      </c>
      <c r="N27" s="3">
        <v>11495000000</v>
      </c>
      <c r="O27" s="4">
        <v>13917000000</v>
      </c>
      <c r="P27" s="3">
        <v>3359000000</v>
      </c>
      <c r="Q27" s="3">
        <v>3774000000</v>
      </c>
      <c r="R27" s="3">
        <v>3481000000</v>
      </c>
      <c r="S27" s="3">
        <v>3303000000</v>
      </c>
    </row>
    <row r="28" spans="1:30" ht="16" x14ac:dyDescent="0.2">
      <c r="A28" s="8" t="s">
        <v>39</v>
      </c>
      <c r="B28" s="3" t="s">
        <v>24</v>
      </c>
      <c r="C28" s="3" t="s">
        <v>24</v>
      </c>
      <c r="D28" s="3" t="s">
        <v>24</v>
      </c>
      <c r="E28" s="3" t="s">
        <v>24</v>
      </c>
      <c r="F28" s="3">
        <v>46000000</v>
      </c>
      <c r="G28" s="3">
        <v>27000000</v>
      </c>
      <c r="H28" s="3">
        <v>-132000000</v>
      </c>
      <c r="I28" s="3">
        <v>202000000</v>
      </c>
      <c r="J28" s="3">
        <v>721000000</v>
      </c>
      <c r="K28" s="3">
        <v>12000000</v>
      </c>
      <c r="L28" s="3">
        <v>1000000</v>
      </c>
      <c r="M28" s="3" t="s">
        <v>24</v>
      </c>
      <c r="N28" s="3" t="s">
        <v>24</v>
      </c>
      <c r="O28" s="4" t="s">
        <v>24</v>
      </c>
      <c r="P28" s="3" t="s">
        <v>24</v>
      </c>
      <c r="Q28" s="3" t="s">
        <v>24</v>
      </c>
      <c r="R28" s="3" t="s">
        <v>24</v>
      </c>
      <c r="S28" s="3" t="s">
        <v>24</v>
      </c>
    </row>
    <row r="29" spans="1:30" ht="16" x14ac:dyDescent="0.2">
      <c r="A29" s="8" t="s">
        <v>40</v>
      </c>
      <c r="B29" s="3" t="s">
        <v>24</v>
      </c>
      <c r="C29" s="3" t="s">
        <v>24</v>
      </c>
      <c r="D29" s="3" t="s">
        <v>24</v>
      </c>
      <c r="E29" s="3" t="s">
        <v>24</v>
      </c>
      <c r="F29" s="3">
        <v>-46000000</v>
      </c>
      <c r="G29" s="3">
        <v>-27000000</v>
      </c>
      <c r="H29" s="3">
        <v>-112000000</v>
      </c>
      <c r="I29" s="3">
        <v>-6000000</v>
      </c>
      <c r="J29" s="3">
        <v>-19000000</v>
      </c>
      <c r="K29" s="3">
        <v>-12000000</v>
      </c>
      <c r="L29" s="3">
        <v>-1000000</v>
      </c>
      <c r="M29" s="3" t="s">
        <v>24</v>
      </c>
      <c r="N29" s="3" t="s">
        <v>24</v>
      </c>
      <c r="O29" s="4" t="s">
        <v>24</v>
      </c>
      <c r="P29" s="3" t="s">
        <v>24</v>
      </c>
      <c r="Q29" s="3" t="s">
        <v>24</v>
      </c>
      <c r="R29" s="3" t="s">
        <v>24</v>
      </c>
      <c r="S29" s="3" t="s">
        <v>24</v>
      </c>
    </row>
    <row r="30" spans="1:30" ht="16" x14ac:dyDescent="0.2">
      <c r="A30" s="8" t="s">
        <v>41</v>
      </c>
      <c r="B30" s="3" t="s">
        <v>24</v>
      </c>
      <c r="C30" s="3" t="s">
        <v>24</v>
      </c>
      <c r="D30" s="3" t="s">
        <v>24</v>
      </c>
      <c r="E30" s="3" t="s">
        <v>24</v>
      </c>
      <c r="F30" s="3">
        <v>92000000</v>
      </c>
      <c r="G30" s="3">
        <v>54000000</v>
      </c>
      <c r="H30" s="3">
        <v>-20000000</v>
      </c>
      <c r="I30" s="3">
        <v>208000000</v>
      </c>
      <c r="J30" s="3">
        <v>740000000</v>
      </c>
      <c r="K30" s="3">
        <v>24000000</v>
      </c>
      <c r="L30" s="3">
        <v>2000000</v>
      </c>
      <c r="M30" s="3" t="s">
        <v>24</v>
      </c>
      <c r="N30" s="3" t="s">
        <v>24</v>
      </c>
      <c r="O30" s="4" t="s">
        <v>24</v>
      </c>
      <c r="P30" s="3" t="s">
        <v>24</v>
      </c>
      <c r="Q30" s="3" t="s">
        <v>24</v>
      </c>
      <c r="R30" s="3" t="s">
        <v>24</v>
      </c>
      <c r="S30" s="3" t="s">
        <v>24</v>
      </c>
    </row>
    <row r="31" spans="1:30" ht="16" x14ac:dyDescent="0.2">
      <c r="A31" s="8" t="s">
        <v>42</v>
      </c>
      <c r="B31" s="3">
        <v>415000000</v>
      </c>
      <c r="C31" s="3">
        <v>552000000</v>
      </c>
      <c r="D31" s="3">
        <v>563000000</v>
      </c>
      <c r="E31" s="3">
        <v>552000000</v>
      </c>
      <c r="F31" s="3">
        <v>263000000</v>
      </c>
      <c r="G31" s="3">
        <v>1364000000</v>
      </c>
      <c r="H31" s="3">
        <v>-1617000000</v>
      </c>
      <c r="I31" s="3">
        <v>1698000000</v>
      </c>
      <c r="J31" s="3">
        <v>11908000000</v>
      </c>
      <c r="K31" s="3">
        <v>2724000000</v>
      </c>
      <c r="L31" s="3">
        <v>2960000000</v>
      </c>
      <c r="M31" s="3">
        <v>6736000000</v>
      </c>
      <c r="N31" s="3">
        <v>11495000000</v>
      </c>
      <c r="O31" s="4">
        <v>13917000000</v>
      </c>
      <c r="P31" s="3">
        <v>3359000000</v>
      </c>
      <c r="Q31" s="3">
        <v>3774000000</v>
      </c>
      <c r="R31" s="3">
        <v>3481000000</v>
      </c>
      <c r="S31" s="3">
        <v>3303000000</v>
      </c>
    </row>
    <row r="32" spans="1:30" ht="16" x14ac:dyDescent="0.2">
      <c r="A32" s="8" t="s">
        <v>43</v>
      </c>
      <c r="B32" s="3" t="s">
        <v>24</v>
      </c>
      <c r="C32" s="3" t="s">
        <v>24</v>
      </c>
      <c r="D32" s="3" t="s">
        <v>24</v>
      </c>
      <c r="E32" s="3" t="s">
        <v>24</v>
      </c>
      <c r="F32" s="3" t="s">
        <v>24</v>
      </c>
      <c r="G32" s="3" t="s">
        <v>24</v>
      </c>
      <c r="H32" s="3">
        <v>122000000</v>
      </c>
      <c r="I32" s="3">
        <v>-98000000</v>
      </c>
      <c r="J32" s="3">
        <v>-351000000</v>
      </c>
      <c r="K32" s="3" t="s">
        <v>24</v>
      </c>
      <c r="L32" s="3" t="s">
        <v>24</v>
      </c>
      <c r="M32" s="3" t="s">
        <v>24</v>
      </c>
      <c r="N32" s="3" t="s">
        <v>24</v>
      </c>
      <c r="O32" s="4" t="s">
        <v>24</v>
      </c>
      <c r="P32" s="3" t="s">
        <v>24</v>
      </c>
      <c r="Q32" s="3" t="s">
        <v>24</v>
      </c>
      <c r="R32" s="3" t="s">
        <v>24</v>
      </c>
      <c r="S32" s="3" t="s">
        <v>24</v>
      </c>
    </row>
    <row r="33" spans="1:30" ht="16" x14ac:dyDescent="0.2">
      <c r="A33" s="36" t="s">
        <v>44</v>
      </c>
      <c r="B33" s="34">
        <v>415000000</v>
      </c>
      <c r="C33" s="34">
        <v>552000000</v>
      </c>
      <c r="D33" s="34">
        <v>563000000</v>
      </c>
      <c r="E33" s="34">
        <v>552000000</v>
      </c>
      <c r="F33" s="34">
        <v>263000000</v>
      </c>
      <c r="G33" s="34">
        <v>1364000000</v>
      </c>
      <c r="H33" s="34">
        <v>-1739000000</v>
      </c>
      <c r="I33" s="34">
        <v>1796000000</v>
      </c>
      <c r="J33" s="34">
        <v>12259000000</v>
      </c>
      <c r="K33" s="34">
        <v>2724000000</v>
      </c>
      <c r="L33" s="34">
        <v>2960000000</v>
      </c>
      <c r="M33" s="34">
        <v>6736000000</v>
      </c>
      <c r="N33" s="34">
        <v>11495000000</v>
      </c>
      <c r="O33" s="35">
        <v>13917000000</v>
      </c>
      <c r="P33" s="34">
        <v>3359000000</v>
      </c>
      <c r="Q33" s="34">
        <v>3774000000</v>
      </c>
      <c r="R33" s="34">
        <v>3481000000</v>
      </c>
      <c r="S33" s="34">
        <v>3303000000</v>
      </c>
    </row>
    <row r="34" spans="1:30" ht="16" x14ac:dyDescent="0.2">
      <c r="A34" s="33" t="s">
        <v>60</v>
      </c>
      <c r="B34" s="37">
        <v>19.829999999999998</v>
      </c>
      <c r="C34" s="37">
        <v>23.63</v>
      </c>
      <c r="D34" s="37">
        <v>23.82</v>
      </c>
      <c r="E34" s="37">
        <v>21.9</v>
      </c>
      <c r="F34" s="37">
        <v>6.16</v>
      </c>
      <c r="G34" s="37">
        <v>19.989999999999998</v>
      </c>
      <c r="H34" s="37">
        <v>-13.13</v>
      </c>
      <c r="I34" s="37">
        <v>10.18</v>
      </c>
      <c r="J34" s="37">
        <v>58.8</v>
      </c>
      <c r="K34" s="37">
        <v>12.05</v>
      </c>
      <c r="L34" s="37">
        <v>12.39</v>
      </c>
      <c r="M34" s="37">
        <v>24.54</v>
      </c>
      <c r="N34" s="37">
        <v>34.619999999999997</v>
      </c>
      <c r="O34" s="38">
        <v>39.25</v>
      </c>
      <c r="P34" s="37">
        <v>37.61</v>
      </c>
      <c r="Q34" s="37">
        <v>42.33</v>
      </c>
      <c r="R34" s="37">
        <v>39.86</v>
      </c>
      <c r="S34" s="37">
        <v>37.21</v>
      </c>
    </row>
    <row r="35" spans="1:30" ht="19" x14ac:dyDescent="0.25">
      <c r="A35" s="19" t="s">
        <v>195</v>
      </c>
      <c r="B35" s="20"/>
      <c r="C35" s="21">
        <f>(C33/B33)-1</f>
        <v>0.33012048192771082</v>
      </c>
      <c r="D35" s="21">
        <f>(D33/C33)-1</f>
        <v>1.9927536231884035E-2</v>
      </c>
      <c r="E35" s="21">
        <f>(E33/D33)-1</f>
        <v>-1.9538188277087087E-2</v>
      </c>
      <c r="F35" s="21">
        <f t="shared" ref="F35:N35" si="4">(F33/E33)-1</f>
        <v>-0.52355072463768115</v>
      </c>
      <c r="G35" s="21">
        <f t="shared" si="4"/>
        <v>4.1863117870722437</v>
      </c>
      <c r="H35" s="21">
        <f t="shared" si="4"/>
        <v>-2.2749266862170088</v>
      </c>
      <c r="I35" s="21">
        <f t="shared" si="4"/>
        <v>-2.032777458309373</v>
      </c>
      <c r="J35" s="21">
        <f t="shared" si="4"/>
        <v>5.825723830734967</v>
      </c>
      <c r="K35" s="21">
        <f t="shared" si="4"/>
        <v>-0.77779590504935148</v>
      </c>
      <c r="L35" s="21">
        <f t="shared" si="4"/>
        <v>8.6637298091042592E-2</v>
      </c>
      <c r="M35" s="21">
        <f t="shared" si="4"/>
        <v>1.2756756756756755</v>
      </c>
      <c r="N35" s="21">
        <f t="shared" si="4"/>
        <v>0.70650237529691218</v>
      </c>
      <c r="O35" s="21">
        <f>(O33/N33)-1</f>
        <v>0.21070030448020871</v>
      </c>
      <c r="P35" s="21"/>
      <c r="Q35" s="21">
        <f>(Q33/P33)-1</f>
        <v>0.1235486752009527</v>
      </c>
      <c r="R35" s="21">
        <f>(R33/Q33)-1</f>
        <v>-7.7636459989401163E-2</v>
      </c>
      <c r="S35" s="21">
        <f>(S33/R33)-1</f>
        <v>-5.1134731399023248E-2</v>
      </c>
      <c r="T35" s="15"/>
      <c r="U35" s="15"/>
      <c r="V35" s="15"/>
      <c r="W35" s="15"/>
      <c r="X35" s="15"/>
      <c r="Y35" s="15"/>
      <c r="Z35" s="15"/>
      <c r="AA35" s="16"/>
      <c r="AB35" s="16"/>
      <c r="AC35" s="16"/>
      <c r="AD35" s="16"/>
    </row>
    <row r="36" spans="1:30" ht="19" customHeight="1" x14ac:dyDescent="0.2">
      <c r="A36" s="22" t="s">
        <v>196</v>
      </c>
      <c r="B36" s="23">
        <f t="shared" ref="B36:S36" si="5">(B16*(1-0.25))/(B126+B105+B96)</f>
        <v>0.20203905801263641</v>
      </c>
      <c r="C36" s="23">
        <f t="shared" si="5"/>
        <v>0.21918489065606361</v>
      </c>
      <c r="D36" s="23">
        <f t="shared" si="5"/>
        <v>0.18177126341866226</v>
      </c>
      <c r="E36" s="23">
        <f t="shared" si="5"/>
        <v>0.14387119113573407</v>
      </c>
      <c r="F36" s="23">
        <f t="shared" si="5"/>
        <v>4.9531535648994512E-2</v>
      </c>
      <c r="G36" s="23">
        <f t="shared" si="5"/>
        <v>0.1531513332563777</v>
      </c>
      <c r="H36" s="23">
        <f t="shared" si="5"/>
        <v>1.2395123599301762E-2</v>
      </c>
      <c r="I36" s="23">
        <f t="shared" si="5"/>
        <v>4.8734208206835765E-2</v>
      </c>
      <c r="J36" s="23" t="e">
        <f t="shared" si="5"/>
        <v>#VALUE!</v>
      </c>
      <c r="K36" s="23">
        <f t="shared" si="5"/>
        <v>5.4268799335272122E-2</v>
      </c>
      <c r="L36" s="23">
        <f t="shared" si="5"/>
        <v>4.8627680371904007E-2</v>
      </c>
      <c r="M36" s="23">
        <f t="shared" si="5"/>
        <v>0.10043804755944931</v>
      </c>
      <c r="N36" s="23">
        <f t="shared" si="5"/>
        <v>0.17214418873746465</v>
      </c>
      <c r="O36" s="23">
        <f t="shared" si="5"/>
        <v>0.19780608922175189</v>
      </c>
      <c r="P36" s="23">
        <f t="shared" si="5"/>
        <v>4.8224961429673439E-2</v>
      </c>
      <c r="Q36" s="23">
        <f t="shared" si="5"/>
        <v>4.9283454754601226E-2</v>
      </c>
      <c r="R36" s="23">
        <f t="shared" si="5"/>
        <v>4.9133207214847187E-2</v>
      </c>
      <c r="S36" s="23">
        <f t="shared" si="5"/>
        <v>4.9674373168349072E-2</v>
      </c>
    </row>
    <row r="37" spans="1:30" ht="16" x14ac:dyDescent="0.2">
      <c r="A37" s="8" t="s">
        <v>45</v>
      </c>
      <c r="B37" s="3" t="s">
        <v>24</v>
      </c>
      <c r="C37" s="3" t="s">
        <v>24</v>
      </c>
      <c r="D37" s="3" t="s">
        <v>24</v>
      </c>
      <c r="E37" s="3" t="s">
        <v>24</v>
      </c>
      <c r="F37" s="3" t="s">
        <v>24</v>
      </c>
      <c r="G37" s="3" t="s">
        <v>24</v>
      </c>
      <c r="H37" s="3" t="s">
        <v>24</v>
      </c>
      <c r="I37" s="3">
        <v>92000000</v>
      </c>
      <c r="J37" s="3" t="s">
        <v>24</v>
      </c>
      <c r="K37" s="3">
        <v>29000000</v>
      </c>
      <c r="L37" s="3">
        <v>297000000</v>
      </c>
      <c r="M37" s="3">
        <v>299000000</v>
      </c>
      <c r="N37" s="3">
        <v>272000000</v>
      </c>
      <c r="O37" s="4">
        <v>48000000</v>
      </c>
      <c r="P37" s="3">
        <v>48000000</v>
      </c>
      <c r="Q37" s="3" t="s">
        <v>24</v>
      </c>
      <c r="R37" s="3" t="s">
        <v>24</v>
      </c>
      <c r="S37" s="3" t="s">
        <v>24</v>
      </c>
    </row>
    <row r="38" spans="1:30" ht="16" x14ac:dyDescent="0.2">
      <c r="A38" s="8"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8" t="s">
        <v>47</v>
      </c>
      <c r="B39" s="3">
        <v>415000000</v>
      </c>
      <c r="C39" s="3">
        <v>552000000</v>
      </c>
      <c r="D39" s="3">
        <v>563000000</v>
      </c>
      <c r="E39" s="3">
        <v>552000000</v>
      </c>
      <c r="F39" s="3">
        <v>263000000</v>
      </c>
      <c r="G39" s="3">
        <v>1364000000</v>
      </c>
      <c r="H39" s="3">
        <v>-1739000000</v>
      </c>
      <c r="I39" s="3">
        <v>1704000000</v>
      </c>
      <c r="J39" s="3">
        <v>12259000000</v>
      </c>
      <c r="K39" s="3">
        <v>2695000000</v>
      </c>
      <c r="L39" s="3">
        <v>2663000000</v>
      </c>
      <c r="M39" s="3">
        <v>6437000000</v>
      </c>
      <c r="N39" s="3">
        <v>11223000000</v>
      </c>
      <c r="O39" s="4">
        <v>13869000000</v>
      </c>
      <c r="P39" s="3">
        <v>3311000000</v>
      </c>
      <c r="Q39" s="3">
        <v>3774000000</v>
      </c>
      <c r="R39" s="3">
        <v>3481000000</v>
      </c>
      <c r="S39" s="3">
        <v>3303000000</v>
      </c>
    </row>
    <row r="40" spans="1:30" ht="16" x14ac:dyDescent="0.2">
      <c r="A40" s="8" t="s">
        <v>48</v>
      </c>
      <c r="B40" s="3">
        <v>238000000</v>
      </c>
      <c r="C40" s="3">
        <v>245000000</v>
      </c>
      <c r="D40" s="3">
        <v>245000000</v>
      </c>
      <c r="E40" s="3">
        <v>247000000</v>
      </c>
      <c r="F40" s="3">
        <v>251000000</v>
      </c>
      <c r="G40" s="3">
        <v>264000000</v>
      </c>
      <c r="H40" s="3">
        <v>366000000</v>
      </c>
      <c r="I40" s="3">
        <v>405000000</v>
      </c>
      <c r="J40" s="3">
        <v>419048000</v>
      </c>
      <c r="K40" s="3">
        <v>398997000</v>
      </c>
      <c r="L40" s="3">
        <v>403008000</v>
      </c>
      <c r="M40" s="3">
        <v>411028000</v>
      </c>
      <c r="N40" s="3">
        <v>410025000</v>
      </c>
      <c r="O40" s="4">
        <v>414758143</v>
      </c>
      <c r="P40" s="3">
        <v>413032572</v>
      </c>
      <c r="Q40" s="3">
        <v>418000000</v>
      </c>
      <c r="R40" s="3">
        <v>415000000</v>
      </c>
      <c r="S40" s="3">
        <v>413000000</v>
      </c>
    </row>
    <row r="41" spans="1:30" ht="16" x14ac:dyDescent="0.2">
      <c r="A41" s="8" t="s">
        <v>49</v>
      </c>
      <c r="B41" s="5">
        <v>1.74</v>
      </c>
      <c r="C41" s="5">
        <v>2.25</v>
      </c>
      <c r="D41" s="5">
        <v>2.2999999999999998</v>
      </c>
      <c r="E41" s="5">
        <v>2.23</v>
      </c>
      <c r="F41" s="5">
        <v>1.05</v>
      </c>
      <c r="G41" s="5">
        <v>5.17</v>
      </c>
      <c r="H41" s="5">
        <v>-4.75</v>
      </c>
      <c r="I41" s="5">
        <v>4.21</v>
      </c>
      <c r="J41" s="5">
        <v>29.25</v>
      </c>
      <c r="K41" s="5">
        <v>6.75</v>
      </c>
      <c r="L41" s="5">
        <v>6.61</v>
      </c>
      <c r="M41" s="5">
        <v>15.66</v>
      </c>
      <c r="N41" s="5">
        <v>27.37</v>
      </c>
      <c r="O41" s="6">
        <v>33.44</v>
      </c>
      <c r="P41" s="5">
        <v>8.02</v>
      </c>
      <c r="Q41" s="5">
        <v>9.0299999999999994</v>
      </c>
      <c r="R41" s="5">
        <v>8.39</v>
      </c>
      <c r="S41" s="3">
        <v>8</v>
      </c>
    </row>
    <row r="42" spans="1:30" ht="16" x14ac:dyDescent="0.2">
      <c r="A42" s="8" t="s">
        <v>50</v>
      </c>
      <c r="B42" s="5">
        <v>1.74</v>
      </c>
      <c r="C42" s="5">
        <v>2.25</v>
      </c>
      <c r="D42" s="5">
        <v>2.2999999999999998</v>
      </c>
      <c r="E42" s="5">
        <v>2.23</v>
      </c>
      <c r="F42" s="5">
        <v>1.23</v>
      </c>
      <c r="G42" s="5">
        <v>5.27</v>
      </c>
      <c r="H42" s="5">
        <v>-4.78</v>
      </c>
      <c r="I42" s="5">
        <v>4.6900000000000004</v>
      </c>
      <c r="J42" s="5">
        <v>30.14</v>
      </c>
      <c r="K42" s="5">
        <v>6.86</v>
      </c>
      <c r="L42" s="5">
        <v>7.35</v>
      </c>
      <c r="M42" s="5">
        <v>16.39</v>
      </c>
      <c r="N42" s="5">
        <v>28.03</v>
      </c>
      <c r="O42" s="6">
        <v>33.549999999999997</v>
      </c>
      <c r="P42" s="5">
        <v>8.1300000000000008</v>
      </c>
      <c r="Q42" s="5">
        <v>9.0299999999999994</v>
      </c>
      <c r="R42" s="5">
        <v>8.39</v>
      </c>
      <c r="S42" s="3">
        <v>8</v>
      </c>
    </row>
    <row r="43" spans="1:30" ht="16" x14ac:dyDescent="0.2">
      <c r="A43" s="8" t="s">
        <v>51</v>
      </c>
      <c r="B43" s="3">
        <v>246000000</v>
      </c>
      <c r="C43" s="3">
        <v>252000000</v>
      </c>
      <c r="D43" s="3">
        <v>250000000</v>
      </c>
      <c r="E43" s="3">
        <v>252000000</v>
      </c>
      <c r="F43" s="3">
        <v>267000000</v>
      </c>
      <c r="G43" s="3">
        <v>281000000</v>
      </c>
      <c r="H43" s="3">
        <v>383000000</v>
      </c>
      <c r="I43" s="3">
        <v>421000000</v>
      </c>
      <c r="J43" s="3">
        <v>432080000</v>
      </c>
      <c r="K43" s="3">
        <v>420050000</v>
      </c>
      <c r="L43" s="3">
        <v>422055000</v>
      </c>
      <c r="M43" s="3">
        <v>430075000</v>
      </c>
      <c r="N43" s="3">
        <v>424060000</v>
      </c>
      <c r="O43" s="4">
        <v>424008143</v>
      </c>
      <c r="P43" s="3">
        <v>413032572</v>
      </c>
      <c r="Q43" s="3">
        <v>429000000</v>
      </c>
      <c r="R43" s="3">
        <v>427000000</v>
      </c>
      <c r="S43" s="3">
        <v>427000000</v>
      </c>
    </row>
    <row r="44" spans="1:30" ht="16" x14ac:dyDescent="0.2">
      <c r="A44" s="8" t="s">
        <v>52</v>
      </c>
      <c r="B44" s="5">
        <v>1.69</v>
      </c>
      <c r="C44" s="5">
        <v>2.19</v>
      </c>
      <c r="D44" s="5">
        <v>2.25</v>
      </c>
      <c r="E44" s="5">
        <v>2.19</v>
      </c>
      <c r="F44" s="5">
        <v>0.99</v>
      </c>
      <c r="G44" s="5">
        <v>4.8499999999999996</v>
      </c>
      <c r="H44" s="5">
        <v>-4.54</v>
      </c>
      <c r="I44" s="5">
        <v>4.05</v>
      </c>
      <c r="J44" s="5">
        <v>28.37</v>
      </c>
      <c r="K44" s="5">
        <v>6.42</v>
      </c>
      <c r="L44" s="5">
        <v>6.31</v>
      </c>
      <c r="M44" s="5">
        <v>14.97</v>
      </c>
      <c r="N44" s="5">
        <v>26.47</v>
      </c>
      <c r="O44" s="6">
        <v>32.71</v>
      </c>
      <c r="P44" s="5">
        <v>8.02</v>
      </c>
      <c r="Q44" s="5">
        <v>8.8000000000000007</v>
      </c>
      <c r="R44" s="5">
        <v>8.15</v>
      </c>
      <c r="S44" s="5">
        <v>7.74</v>
      </c>
    </row>
    <row r="45" spans="1:30" ht="16" x14ac:dyDescent="0.2">
      <c r="A45" s="8" t="s">
        <v>53</v>
      </c>
      <c r="B45" s="5">
        <v>1.69</v>
      </c>
      <c r="C45" s="5">
        <v>2.19</v>
      </c>
      <c r="D45" s="5">
        <v>2.25</v>
      </c>
      <c r="E45" s="5">
        <v>2.19</v>
      </c>
      <c r="F45" s="5">
        <v>1.1599999999999999</v>
      </c>
      <c r="G45" s="5">
        <v>4.95</v>
      </c>
      <c r="H45" s="5">
        <v>-4.57</v>
      </c>
      <c r="I45" s="5">
        <v>4.51</v>
      </c>
      <c r="J45" s="5">
        <v>29.23</v>
      </c>
      <c r="K45" s="5">
        <v>6.51</v>
      </c>
      <c r="L45" s="5">
        <v>7.02</v>
      </c>
      <c r="M45" s="5">
        <v>15.66</v>
      </c>
      <c r="N45" s="5">
        <v>27.11</v>
      </c>
      <c r="O45" s="6">
        <v>32.82</v>
      </c>
      <c r="P45" s="5">
        <v>8.1300000000000008</v>
      </c>
      <c r="Q45" s="5">
        <v>8.8000000000000007</v>
      </c>
      <c r="R45" s="5">
        <v>8.15</v>
      </c>
      <c r="S45" s="5">
        <v>7.74</v>
      </c>
    </row>
    <row r="46" spans="1:30" ht="16" x14ac:dyDescent="0.2">
      <c r="A46" s="8" t="s">
        <v>54</v>
      </c>
      <c r="B46" s="3">
        <v>628000000</v>
      </c>
      <c r="C46" s="3">
        <v>745000000</v>
      </c>
      <c r="D46" s="3">
        <v>742000000</v>
      </c>
      <c r="E46" s="3">
        <v>741000000</v>
      </c>
      <c r="F46" s="3">
        <v>1203000000</v>
      </c>
      <c r="G46" s="3">
        <v>2731000000</v>
      </c>
      <c r="H46" s="3">
        <v>3629000000</v>
      </c>
      <c r="I46" s="3">
        <v>7391000000</v>
      </c>
      <c r="J46" s="3">
        <v>9449000000</v>
      </c>
      <c r="K46" s="3">
        <v>9988000000</v>
      </c>
      <c r="L46" s="3">
        <v>11117000000</v>
      </c>
      <c r="M46" s="3">
        <v>14708000000</v>
      </c>
      <c r="N46" s="3">
        <v>19266000000</v>
      </c>
      <c r="O46" s="4">
        <v>20318000000</v>
      </c>
      <c r="P46" s="3">
        <v>5217000000</v>
      </c>
      <c r="Q46" s="3">
        <v>5145000000</v>
      </c>
      <c r="R46" s="3">
        <v>4956000000</v>
      </c>
      <c r="S46" s="3">
        <v>5000000000</v>
      </c>
    </row>
    <row r="47" spans="1:30" ht="16" x14ac:dyDescent="0.2">
      <c r="A47" s="8" t="s">
        <v>55</v>
      </c>
      <c r="B47" s="3">
        <v>30</v>
      </c>
      <c r="C47" s="5">
        <v>31.89</v>
      </c>
      <c r="D47" s="5">
        <v>31.39</v>
      </c>
      <c r="E47" s="5">
        <v>29.4</v>
      </c>
      <c r="F47" s="5">
        <v>28.18</v>
      </c>
      <c r="G47" s="5">
        <v>40.020000000000003</v>
      </c>
      <c r="H47" s="5">
        <v>27.41</v>
      </c>
      <c r="I47" s="5">
        <v>41.91</v>
      </c>
      <c r="J47" s="5">
        <v>45.32</v>
      </c>
      <c r="K47" s="5">
        <v>44.2</v>
      </c>
      <c r="L47" s="5">
        <v>46.54</v>
      </c>
      <c r="M47" s="5">
        <v>53.58</v>
      </c>
      <c r="N47" s="5">
        <v>58.02</v>
      </c>
      <c r="O47" s="6">
        <v>57.31</v>
      </c>
      <c r="P47" s="5">
        <v>58.02</v>
      </c>
      <c r="Q47" s="5">
        <v>58.12</v>
      </c>
      <c r="R47" s="5">
        <v>57.87</v>
      </c>
      <c r="S47" s="5">
        <v>57.31</v>
      </c>
    </row>
    <row r="48" spans="1:30" ht="16" x14ac:dyDescent="0.2">
      <c r="A48" s="8" t="s">
        <v>56</v>
      </c>
      <c r="B48" s="3">
        <v>469000000</v>
      </c>
      <c r="C48" s="3">
        <v>588000000</v>
      </c>
      <c r="D48" s="3">
        <v>587000000</v>
      </c>
      <c r="E48" s="3">
        <v>554000000</v>
      </c>
      <c r="F48" s="3">
        <v>578000000</v>
      </c>
      <c r="G48" s="3">
        <v>1769000000</v>
      </c>
      <c r="H48" s="3">
        <v>587000000</v>
      </c>
      <c r="I48" s="3">
        <v>2654000000</v>
      </c>
      <c r="J48" s="3">
        <v>5368000000</v>
      </c>
      <c r="K48" s="3">
        <v>4180000000</v>
      </c>
      <c r="L48" s="3">
        <v>4212000000</v>
      </c>
      <c r="M48" s="3">
        <v>8667000000</v>
      </c>
      <c r="N48" s="3">
        <v>14282000000</v>
      </c>
      <c r="O48" s="4">
        <v>16199000000</v>
      </c>
      <c r="P48" s="3">
        <v>4001000000</v>
      </c>
      <c r="Q48" s="3">
        <v>4113000000</v>
      </c>
      <c r="R48" s="3">
        <v>4017000000</v>
      </c>
      <c r="S48" s="3">
        <v>4068000000</v>
      </c>
    </row>
    <row r="49" spans="1:19" ht="16" x14ac:dyDescent="0.2">
      <c r="A49" s="8" t="s">
        <v>57</v>
      </c>
      <c r="B49" s="3">
        <v>469000000</v>
      </c>
      <c r="C49" s="3">
        <v>588000000</v>
      </c>
      <c r="D49" s="3">
        <v>587000000</v>
      </c>
      <c r="E49" s="3">
        <v>554000000</v>
      </c>
      <c r="F49" s="3">
        <v>578000000</v>
      </c>
      <c r="G49" s="3">
        <v>1769000000</v>
      </c>
      <c r="H49" s="3">
        <v>587000000</v>
      </c>
      <c r="I49" s="3">
        <v>2654000000</v>
      </c>
      <c r="J49" s="3">
        <v>5368000000</v>
      </c>
      <c r="K49" s="3">
        <v>4180000000</v>
      </c>
      <c r="L49" s="3">
        <v>4212000000</v>
      </c>
      <c r="M49" s="3">
        <v>8667000000</v>
      </c>
      <c r="N49" s="3">
        <v>14282000000</v>
      </c>
      <c r="O49" s="4">
        <v>16199000000</v>
      </c>
      <c r="P49" s="3">
        <v>4001000000</v>
      </c>
      <c r="Q49" s="3">
        <v>4113000000</v>
      </c>
      <c r="R49" s="3">
        <v>4017000000</v>
      </c>
      <c r="S49" s="3">
        <v>4068000000</v>
      </c>
    </row>
    <row r="50" spans="1:19" ht="16" x14ac:dyDescent="0.2">
      <c r="A50" s="8" t="s">
        <v>61</v>
      </c>
      <c r="B50" s="3">
        <v>598000</v>
      </c>
      <c r="C50" s="3">
        <v>667429</v>
      </c>
      <c r="D50" s="3">
        <v>656667</v>
      </c>
      <c r="E50" s="3">
        <v>525000</v>
      </c>
      <c r="F50" s="3">
        <v>508214</v>
      </c>
      <c r="G50" s="3">
        <v>832195</v>
      </c>
      <c r="H50" s="3">
        <v>843312</v>
      </c>
      <c r="I50" s="3">
        <v>1259714</v>
      </c>
      <c r="J50" s="3">
        <v>1389867</v>
      </c>
      <c r="K50" s="3">
        <v>1189316</v>
      </c>
      <c r="L50" s="3">
        <v>1137524</v>
      </c>
      <c r="M50" s="3">
        <v>1372500</v>
      </c>
      <c r="N50" s="3">
        <v>1660150</v>
      </c>
      <c r="O50" s="4">
        <v>1772700</v>
      </c>
      <c r="P50" s="3">
        <v>446500</v>
      </c>
      <c r="Q50" s="3">
        <v>445750</v>
      </c>
      <c r="R50" s="3">
        <v>436650</v>
      </c>
      <c r="S50" s="3">
        <v>443800</v>
      </c>
    </row>
    <row r="51" spans="1:19" ht="16" x14ac:dyDescent="0.2">
      <c r="A51" s="8" t="s">
        <v>62</v>
      </c>
      <c r="B51" s="3" t="s">
        <v>24</v>
      </c>
      <c r="C51" s="5">
        <v>0.35</v>
      </c>
      <c r="D51" s="5">
        <v>0.56000000000000005</v>
      </c>
      <c r="E51" s="5">
        <v>0.8</v>
      </c>
      <c r="F51" s="5">
        <v>1.1299999999999999</v>
      </c>
      <c r="G51" s="5">
        <v>1.55</v>
      </c>
      <c r="H51" s="5">
        <v>2.0499999999999998</v>
      </c>
      <c r="I51" s="5">
        <v>4.3099999999999996</v>
      </c>
      <c r="J51" s="5">
        <v>7.15</v>
      </c>
      <c r="K51" s="5">
        <v>10.61</v>
      </c>
      <c r="L51" s="5">
        <v>13.73</v>
      </c>
      <c r="M51" s="5">
        <v>15.11</v>
      </c>
      <c r="N51" s="5">
        <v>17.149999999999999</v>
      </c>
      <c r="O51" s="6">
        <v>18.14</v>
      </c>
      <c r="P51" s="5">
        <v>4.3099999999999996</v>
      </c>
      <c r="Q51" s="5">
        <v>4.6100000000000003</v>
      </c>
      <c r="R51" s="5">
        <v>4.6100000000000003</v>
      </c>
      <c r="S51" s="5">
        <v>4.5999999999999996</v>
      </c>
    </row>
    <row r="52" spans="1:19" ht="16" x14ac:dyDescent="0.2">
      <c r="A52" s="8" t="s">
        <v>63</v>
      </c>
      <c r="B52" s="3">
        <v>159000000</v>
      </c>
      <c r="C52" s="3">
        <v>157000000</v>
      </c>
      <c r="D52" s="3">
        <v>155000000</v>
      </c>
      <c r="E52" s="3">
        <v>187000000</v>
      </c>
      <c r="F52" s="3">
        <v>625000000</v>
      </c>
      <c r="G52" s="3">
        <v>962000000</v>
      </c>
      <c r="H52" s="3">
        <v>3042000000</v>
      </c>
      <c r="I52" s="3">
        <v>4737000000</v>
      </c>
      <c r="J52" s="3">
        <v>4081000000</v>
      </c>
      <c r="K52" s="3">
        <v>5808000000</v>
      </c>
      <c r="L52" s="3">
        <v>6905000000</v>
      </c>
      <c r="M52" s="3">
        <v>6041000000</v>
      </c>
      <c r="N52" s="3">
        <v>4984000000</v>
      </c>
      <c r="O52" s="4">
        <v>4119000000</v>
      </c>
      <c r="P52" s="3">
        <v>1216000000</v>
      </c>
      <c r="Q52" s="3">
        <v>1032000000</v>
      </c>
      <c r="R52" s="3">
        <v>939000000</v>
      </c>
      <c r="S52" s="3">
        <v>932000000</v>
      </c>
    </row>
    <row r="54" spans="1:19" ht="16" x14ac:dyDescent="0.2">
      <c r="A54" s="9"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8" t="s">
        <v>64</v>
      </c>
      <c r="B55" s="3">
        <v>1087000000</v>
      </c>
      <c r="C55" s="3">
        <v>1393000000</v>
      </c>
      <c r="D55" s="3">
        <v>1691000000</v>
      </c>
      <c r="E55" s="3">
        <v>1818000000</v>
      </c>
      <c r="F55" s="3">
        <v>3824000000</v>
      </c>
      <c r="G55" s="3">
        <v>3775000000</v>
      </c>
      <c r="H55" s="3">
        <v>7125000000</v>
      </c>
      <c r="I55" s="3">
        <v>15823000000</v>
      </c>
      <c r="J55" s="3">
        <v>9107000000</v>
      </c>
      <c r="K55" s="3">
        <v>9917000000</v>
      </c>
      <c r="L55" s="3">
        <v>11895000000</v>
      </c>
      <c r="M55" s="3">
        <v>16586000000</v>
      </c>
      <c r="N55" s="3">
        <v>18504000000</v>
      </c>
      <c r="O55" s="4">
        <v>18333000000</v>
      </c>
      <c r="P55" s="3">
        <v>18504000000</v>
      </c>
      <c r="Q55" s="3">
        <v>18836000000</v>
      </c>
      <c r="R55" s="3">
        <v>17871000000</v>
      </c>
      <c r="S55" s="3">
        <v>18333000000</v>
      </c>
    </row>
    <row r="56" spans="1:19" ht="16" x14ac:dyDescent="0.2">
      <c r="A56" s="8" t="s">
        <v>65</v>
      </c>
      <c r="B56" s="3">
        <v>561000000</v>
      </c>
      <c r="C56" s="3">
        <v>829000000</v>
      </c>
      <c r="D56" s="3">
        <v>1084000000</v>
      </c>
      <c r="E56" s="3">
        <v>999000000</v>
      </c>
      <c r="F56" s="3">
        <v>1604000000</v>
      </c>
      <c r="G56" s="3">
        <v>1822000000</v>
      </c>
      <c r="H56" s="3">
        <v>3097000000</v>
      </c>
      <c r="I56" s="3">
        <v>11204000000</v>
      </c>
      <c r="J56" s="3">
        <v>4292000000</v>
      </c>
      <c r="K56" s="3">
        <v>5055000000</v>
      </c>
      <c r="L56" s="3">
        <v>7618000000</v>
      </c>
      <c r="M56" s="3">
        <v>12163000000</v>
      </c>
      <c r="N56" s="3">
        <v>12416000000</v>
      </c>
      <c r="O56" s="4">
        <v>12055000000</v>
      </c>
      <c r="P56" s="3">
        <v>12416000000</v>
      </c>
      <c r="Q56" s="3">
        <v>12647000000</v>
      </c>
      <c r="R56" s="3">
        <v>11553000000</v>
      </c>
      <c r="S56" s="3">
        <v>12055000000</v>
      </c>
    </row>
    <row r="57" spans="1:19" ht="16" x14ac:dyDescent="0.2">
      <c r="A57" s="8" t="s">
        <v>66</v>
      </c>
      <c r="B57" s="3">
        <v>561000000</v>
      </c>
      <c r="C57" s="3">
        <v>829000000</v>
      </c>
      <c r="D57" s="3">
        <v>1084000000</v>
      </c>
      <c r="E57" s="3">
        <v>985000000</v>
      </c>
      <c r="F57" s="3">
        <v>1604000000</v>
      </c>
      <c r="G57" s="3">
        <v>1822000000</v>
      </c>
      <c r="H57" s="3">
        <v>3097000000</v>
      </c>
      <c r="I57" s="3">
        <v>11204000000</v>
      </c>
      <c r="J57" s="3">
        <v>4292000000</v>
      </c>
      <c r="K57" s="3">
        <v>5055000000</v>
      </c>
      <c r="L57" s="3">
        <v>7618000000</v>
      </c>
      <c r="M57" s="3">
        <v>12163000000</v>
      </c>
      <c r="N57" s="3">
        <v>12416000000</v>
      </c>
      <c r="O57" s="4">
        <v>12055000000</v>
      </c>
      <c r="P57" s="3">
        <v>12416000000</v>
      </c>
      <c r="Q57" s="3">
        <v>12647000000</v>
      </c>
      <c r="R57" s="3">
        <v>11553000000</v>
      </c>
      <c r="S57" s="3">
        <v>12055000000</v>
      </c>
    </row>
    <row r="58" spans="1:19" ht="16" x14ac:dyDescent="0.2">
      <c r="A58" s="8" t="s">
        <v>67</v>
      </c>
      <c r="B58" s="3" t="s">
        <v>24</v>
      </c>
      <c r="C58" s="3" t="s">
        <v>24</v>
      </c>
      <c r="D58" s="3" t="s">
        <v>24</v>
      </c>
      <c r="E58" s="3">
        <v>14000000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8" t="s">
        <v>68</v>
      </c>
      <c r="B59" s="3">
        <v>285000000</v>
      </c>
      <c r="C59" s="3">
        <v>328000000</v>
      </c>
      <c r="D59" s="3">
        <v>341000000</v>
      </c>
      <c r="E59" s="3">
        <v>418000000</v>
      </c>
      <c r="F59" s="3">
        <v>782000000</v>
      </c>
      <c r="G59" s="3">
        <v>1019000000</v>
      </c>
      <c r="H59" s="3">
        <v>2181000000</v>
      </c>
      <c r="I59" s="3">
        <v>2448000000</v>
      </c>
      <c r="J59" s="3">
        <v>3325000000</v>
      </c>
      <c r="K59" s="3">
        <v>3259000000</v>
      </c>
      <c r="L59" s="3">
        <v>2297000000</v>
      </c>
      <c r="M59" s="3">
        <v>2071000000</v>
      </c>
      <c r="N59" s="3">
        <v>2958000000</v>
      </c>
      <c r="O59" s="4">
        <v>2914000000</v>
      </c>
      <c r="P59" s="3">
        <v>2958000000</v>
      </c>
      <c r="Q59" s="3">
        <v>3234000000</v>
      </c>
      <c r="R59" s="3">
        <v>3031000000</v>
      </c>
      <c r="S59" s="3">
        <v>2914000000</v>
      </c>
    </row>
    <row r="60" spans="1:19" ht="16" x14ac:dyDescent="0.2">
      <c r="A60" s="8" t="s">
        <v>69</v>
      </c>
      <c r="B60" s="3">
        <v>285000000</v>
      </c>
      <c r="C60" s="3">
        <v>328000000</v>
      </c>
      <c r="D60" s="3">
        <v>341000000</v>
      </c>
      <c r="E60" s="3">
        <v>418000000</v>
      </c>
      <c r="F60" s="3">
        <v>782000000</v>
      </c>
      <c r="G60" s="3">
        <v>1019000000</v>
      </c>
      <c r="H60" s="3">
        <v>2181000000</v>
      </c>
      <c r="I60" s="3">
        <v>2448000000</v>
      </c>
      <c r="J60" s="3">
        <v>3325000000</v>
      </c>
      <c r="K60" s="3">
        <v>3259000000</v>
      </c>
      <c r="L60" s="3">
        <v>2297000000</v>
      </c>
      <c r="M60" s="3">
        <v>2071000000</v>
      </c>
      <c r="N60" s="3">
        <v>2958000000</v>
      </c>
      <c r="O60" s="4">
        <v>2914000000</v>
      </c>
      <c r="P60" s="3">
        <v>2958000000</v>
      </c>
      <c r="Q60" s="3">
        <v>3234000000</v>
      </c>
      <c r="R60" s="3">
        <v>3031000000</v>
      </c>
      <c r="S60" s="3">
        <v>2914000000</v>
      </c>
    </row>
    <row r="61" spans="1:19" ht="16" x14ac:dyDescent="0.2">
      <c r="A61" s="8"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8"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8" t="s">
        <v>72</v>
      </c>
      <c r="B63" s="3" t="s">
        <v>24</v>
      </c>
      <c r="C63" s="3" t="s">
        <v>24</v>
      </c>
      <c r="D63" s="3" t="s">
        <v>24</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8" t="s">
        <v>73</v>
      </c>
      <c r="B64" s="3">
        <v>189000000</v>
      </c>
      <c r="C64" s="3">
        <v>194000000</v>
      </c>
      <c r="D64" s="3">
        <v>194000000</v>
      </c>
      <c r="E64" s="3">
        <v>285000000</v>
      </c>
      <c r="F64" s="3">
        <v>519000000</v>
      </c>
      <c r="G64" s="3">
        <v>524000000</v>
      </c>
      <c r="H64" s="3">
        <v>1400000000</v>
      </c>
      <c r="I64" s="3">
        <v>1447000000</v>
      </c>
      <c r="J64" s="3">
        <v>1124000000</v>
      </c>
      <c r="K64" s="3">
        <v>874000000</v>
      </c>
      <c r="L64" s="3">
        <v>1003000000</v>
      </c>
      <c r="M64" s="3">
        <v>1297000000</v>
      </c>
      <c r="N64" s="3">
        <v>1925000000</v>
      </c>
      <c r="O64" s="4">
        <v>1842000000</v>
      </c>
      <c r="P64" s="3">
        <v>1925000000</v>
      </c>
      <c r="Q64" s="3">
        <v>1899000000</v>
      </c>
      <c r="R64" s="3">
        <v>1886000000</v>
      </c>
      <c r="S64" s="3">
        <v>1842000000</v>
      </c>
    </row>
    <row r="65" spans="1:19" ht="16" x14ac:dyDescent="0.2">
      <c r="A65" s="8" t="s">
        <v>74</v>
      </c>
      <c r="B65" s="3">
        <v>32000000</v>
      </c>
      <c r="C65" s="3">
        <v>40000000</v>
      </c>
      <c r="D65" s="3">
        <v>53000000</v>
      </c>
      <c r="E65" s="3">
        <v>78000000</v>
      </c>
      <c r="F65" s="3">
        <v>84000000</v>
      </c>
      <c r="G65" s="3">
        <v>76000000</v>
      </c>
      <c r="H65" s="3">
        <v>373000000</v>
      </c>
      <c r="I65" s="3">
        <v>189000000</v>
      </c>
      <c r="J65" s="3">
        <v>136000000</v>
      </c>
      <c r="K65" s="3">
        <v>121000000</v>
      </c>
      <c r="L65" s="3">
        <v>122000000</v>
      </c>
      <c r="M65" s="3">
        <v>194000000</v>
      </c>
      <c r="N65" s="3">
        <v>179000000</v>
      </c>
      <c r="O65" s="4">
        <v>323000000</v>
      </c>
      <c r="P65" s="3">
        <v>179000000</v>
      </c>
      <c r="Q65" s="3">
        <v>211000000</v>
      </c>
      <c r="R65" s="3">
        <v>271000000</v>
      </c>
      <c r="S65" s="3">
        <v>323000000</v>
      </c>
    </row>
    <row r="66" spans="1:19" ht="16" x14ac:dyDescent="0.2">
      <c r="A66" s="8" t="s">
        <v>75</v>
      </c>
      <c r="B66" s="3">
        <v>96000000</v>
      </c>
      <c r="C66" s="3">
        <v>106000000</v>
      </c>
      <c r="D66" s="3">
        <v>99000000</v>
      </c>
      <c r="E66" s="3">
        <v>154000000</v>
      </c>
      <c r="F66" s="3">
        <v>250000000</v>
      </c>
      <c r="G66" s="3">
        <v>271000000</v>
      </c>
      <c r="H66" s="3">
        <v>596000000</v>
      </c>
      <c r="I66" s="3">
        <v>696000000</v>
      </c>
      <c r="J66" s="3">
        <v>505000000</v>
      </c>
      <c r="K66" s="3">
        <v>414000000</v>
      </c>
      <c r="L66" s="3">
        <v>558000000</v>
      </c>
      <c r="M66" s="3">
        <v>680000000</v>
      </c>
      <c r="N66" s="3">
        <v>966000000</v>
      </c>
      <c r="O66" s="4">
        <v>938000000</v>
      </c>
      <c r="P66" s="3">
        <v>966000000</v>
      </c>
      <c r="Q66" s="3">
        <v>986000000</v>
      </c>
      <c r="R66" s="3">
        <v>1038000000</v>
      </c>
      <c r="S66" s="3">
        <v>938000000</v>
      </c>
    </row>
    <row r="67" spans="1:19" ht="16" x14ac:dyDescent="0.2">
      <c r="A67" s="8" t="s">
        <v>76</v>
      </c>
      <c r="B67" s="3">
        <v>61000000</v>
      </c>
      <c r="C67" s="3">
        <v>48000000</v>
      </c>
      <c r="D67" s="3">
        <v>42000000</v>
      </c>
      <c r="E67" s="3">
        <v>53000000</v>
      </c>
      <c r="F67" s="3">
        <v>185000000</v>
      </c>
      <c r="G67" s="3">
        <v>177000000</v>
      </c>
      <c r="H67" s="3">
        <v>431000000</v>
      </c>
      <c r="I67" s="3">
        <v>562000000</v>
      </c>
      <c r="J67" s="3">
        <v>483000000</v>
      </c>
      <c r="K67" s="3">
        <v>339000000</v>
      </c>
      <c r="L67" s="3">
        <v>323000000</v>
      </c>
      <c r="M67" s="3">
        <v>423000000</v>
      </c>
      <c r="N67" s="3">
        <v>780000000</v>
      </c>
      <c r="O67" s="4">
        <v>581000000</v>
      </c>
      <c r="P67" s="3">
        <v>780000000</v>
      </c>
      <c r="Q67" s="3">
        <v>702000000</v>
      </c>
      <c r="R67" s="3">
        <v>577000000</v>
      </c>
      <c r="S67" s="3">
        <v>581000000</v>
      </c>
    </row>
    <row r="68" spans="1:19" ht="16" x14ac:dyDescent="0.2">
      <c r="A68" s="8"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8"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8" t="s">
        <v>79</v>
      </c>
      <c r="B70" s="3">
        <v>52000000</v>
      </c>
      <c r="C70" s="3">
        <v>42000000</v>
      </c>
      <c r="D70" s="3">
        <v>72000000</v>
      </c>
      <c r="E70" s="3">
        <v>116000000</v>
      </c>
      <c r="F70" s="3">
        <v>919000000</v>
      </c>
      <c r="G70" s="3">
        <v>410000000</v>
      </c>
      <c r="H70" s="3">
        <v>447000000</v>
      </c>
      <c r="I70" s="3">
        <v>724000000</v>
      </c>
      <c r="J70" s="3">
        <v>366000000</v>
      </c>
      <c r="K70" s="3">
        <v>729000000</v>
      </c>
      <c r="L70" s="3">
        <v>977000000</v>
      </c>
      <c r="M70" s="3">
        <v>1055000000</v>
      </c>
      <c r="N70" s="3">
        <v>1205000000</v>
      </c>
      <c r="O70" s="4">
        <v>1522000000</v>
      </c>
      <c r="P70" s="3">
        <v>1205000000</v>
      </c>
      <c r="Q70" s="3">
        <v>1056000000</v>
      </c>
      <c r="R70" s="3">
        <v>1401000000</v>
      </c>
      <c r="S70" s="3">
        <v>1522000000</v>
      </c>
    </row>
    <row r="71" spans="1:19" ht="16" x14ac:dyDescent="0.2">
      <c r="A71" s="8"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8"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8"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8"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8"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8" t="s">
        <v>85</v>
      </c>
      <c r="B76" s="3">
        <v>1070000000</v>
      </c>
      <c r="C76" s="3">
        <v>1053000000</v>
      </c>
      <c r="D76" s="3">
        <v>1171000000</v>
      </c>
      <c r="E76" s="3">
        <v>1597000000</v>
      </c>
      <c r="F76" s="3">
        <v>6667000000</v>
      </c>
      <c r="G76" s="3">
        <v>6817000000</v>
      </c>
      <c r="H76" s="3">
        <v>42841000000</v>
      </c>
      <c r="I76" s="3">
        <v>38595000000</v>
      </c>
      <c r="J76" s="3">
        <v>41017000000</v>
      </c>
      <c r="K76" s="3">
        <v>57576000000</v>
      </c>
      <c r="L76" s="3">
        <v>64038000000</v>
      </c>
      <c r="M76" s="3">
        <v>58984000000</v>
      </c>
      <c r="N76" s="3">
        <v>54745000000</v>
      </c>
      <c r="O76" s="4">
        <v>53262000000</v>
      </c>
      <c r="P76" s="3">
        <v>54745000000</v>
      </c>
      <c r="Q76" s="3">
        <v>54140000000</v>
      </c>
      <c r="R76" s="3">
        <v>53796000000</v>
      </c>
      <c r="S76" s="3">
        <v>53262000000</v>
      </c>
    </row>
    <row r="77" spans="1:19" ht="16" x14ac:dyDescent="0.2">
      <c r="A77" s="8" t="s">
        <v>86</v>
      </c>
      <c r="B77" s="3">
        <v>281000000</v>
      </c>
      <c r="C77" s="3">
        <v>316000000</v>
      </c>
      <c r="D77" s="3">
        <v>503000000</v>
      </c>
      <c r="E77" s="3">
        <v>661000000</v>
      </c>
      <c r="F77" s="3">
        <v>1158000000</v>
      </c>
      <c r="G77" s="3">
        <v>1460000000</v>
      </c>
      <c r="H77" s="3">
        <v>2509000000</v>
      </c>
      <c r="I77" s="3">
        <v>2599000000</v>
      </c>
      <c r="J77" s="3">
        <v>2635000000</v>
      </c>
      <c r="K77" s="3">
        <v>2565000000</v>
      </c>
      <c r="L77" s="3">
        <v>2509000000</v>
      </c>
      <c r="M77" s="3">
        <v>2348000000</v>
      </c>
      <c r="N77" s="3">
        <v>2223000000</v>
      </c>
      <c r="O77" s="4">
        <v>2180000000</v>
      </c>
      <c r="P77" s="3">
        <v>2223000000</v>
      </c>
      <c r="Q77" s="3">
        <v>2201000000</v>
      </c>
      <c r="R77" s="3">
        <v>2209000000</v>
      </c>
      <c r="S77" s="3">
        <v>2180000000</v>
      </c>
    </row>
    <row r="78" spans="1:19" ht="16" x14ac:dyDescent="0.2">
      <c r="A78" s="8" t="s">
        <v>87</v>
      </c>
      <c r="B78" s="3">
        <v>640000000</v>
      </c>
      <c r="C78" s="3">
        <v>737000000</v>
      </c>
      <c r="D78" s="3">
        <v>988000000</v>
      </c>
      <c r="E78" s="3">
        <v>1232000000</v>
      </c>
      <c r="F78" s="3">
        <v>1851000000</v>
      </c>
      <c r="G78" s="3">
        <v>2236000000</v>
      </c>
      <c r="H78" s="3">
        <v>3638000000</v>
      </c>
      <c r="I78" s="3">
        <v>4092000000</v>
      </c>
      <c r="J78" s="3">
        <v>4529000000</v>
      </c>
      <c r="K78" s="3">
        <v>4896000000</v>
      </c>
      <c r="L78" s="3">
        <v>5331000000</v>
      </c>
      <c r="M78" s="3">
        <v>5544000000</v>
      </c>
      <c r="N78" s="3">
        <v>5827000000</v>
      </c>
      <c r="O78" s="4">
        <v>2180000000</v>
      </c>
      <c r="P78" s="3">
        <v>5827000000</v>
      </c>
      <c r="Q78" s="3">
        <v>2201000000</v>
      </c>
      <c r="R78" s="3">
        <v>2209000000</v>
      </c>
      <c r="S78" s="3">
        <v>2180000000</v>
      </c>
    </row>
    <row r="79" spans="1:19" ht="16" x14ac:dyDescent="0.2">
      <c r="A79" s="8" t="s">
        <v>88</v>
      </c>
      <c r="B79" s="3">
        <v>359000000</v>
      </c>
      <c r="C79" s="3">
        <v>421000000</v>
      </c>
      <c r="D79" s="3">
        <v>485000000</v>
      </c>
      <c r="E79" s="3">
        <v>571000000</v>
      </c>
      <c r="F79" s="3">
        <v>693000000</v>
      </c>
      <c r="G79" s="3">
        <v>776000000</v>
      </c>
      <c r="H79" s="3">
        <v>1129000000</v>
      </c>
      <c r="I79" s="3">
        <v>1493000000</v>
      </c>
      <c r="J79" s="3">
        <v>1894000000</v>
      </c>
      <c r="K79" s="3">
        <v>2331000000</v>
      </c>
      <c r="L79" s="3">
        <v>2822000000</v>
      </c>
      <c r="M79" s="3">
        <v>3196000000</v>
      </c>
      <c r="N79" s="3">
        <v>3604000000</v>
      </c>
      <c r="O79" s="4" t="s">
        <v>24</v>
      </c>
      <c r="P79" s="3">
        <v>3604000000</v>
      </c>
      <c r="Q79" s="3" t="s">
        <v>24</v>
      </c>
      <c r="R79" s="3" t="s">
        <v>24</v>
      </c>
      <c r="S79" s="3" t="s">
        <v>24</v>
      </c>
    </row>
    <row r="80" spans="1:19" ht="16" x14ac:dyDescent="0.2">
      <c r="A80" s="8" t="s">
        <v>89</v>
      </c>
      <c r="B80" s="3" t="s">
        <v>24</v>
      </c>
      <c r="C80" s="3" t="s">
        <v>24</v>
      </c>
      <c r="D80" s="3" t="s">
        <v>24</v>
      </c>
      <c r="E80" s="3" t="s">
        <v>24</v>
      </c>
      <c r="F80" s="3" t="s">
        <v>24</v>
      </c>
      <c r="G80" s="3" t="s">
        <v>24</v>
      </c>
      <c r="H80" s="3" t="s">
        <v>24</v>
      </c>
      <c r="I80" s="3" t="s">
        <v>24</v>
      </c>
      <c r="J80" s="3" t="s">
        <v>24</v>
      </c>
      <c r="K80" s="3" t="s">
        <v>24</v>
      </c>
      <c r="L80" s="3" t="s">
        <v>24</v>
      </c>
      <c r="M80" s="3" t="s">
        <v>24</v>
      </c>
      <c r="N80" s="3" t="s">
        <v>24</v>
      </c>
      <c r="O80" s="4" t="s">
        <v>24</v>
      </c>
      <c r="P80" s="3" t="s">
        <v>24</v>
      </c>
      <c r="Q80" s="3" t="s">
        <v>24</v>
      </c>
      <c r="R80" s="3" t="s">
        <v>24</v>
      </c>
      <c r="S80" s="3" t="s">
        <v>24</v>
      </c>
    </row>
    <row r="81" spans="1:19" ht="16" x14ac:dyDescent="0.2">
      <c r="A81" s="8" t="s">
        <v>90</v>
      </c>
      <c r="B81" s="3" t="s">
        <v>24</v>
      </c>
      <c r="C81" s="3" t="s">
        <v>24</v>
      </c>
      <c r="D81" s="3" t="s">
        <v>24</v>
      </c>
      <c r="E81" s="3" t="s">
        <v>24</v>
      </c>
      <c r="F81" s="3" t="s">
        <v>24</v>
      </c>
      <c r="G81" s="3" t="s">
        <v>24</v>
      </c>
      <c r="H81" s="3" t="s">
        <v>24</v>
      </c>
      <c r="I81" s="3" t="s">
        <v>24</v>
      </c>
      <c r="J81" s="3" t="s">
        <v>24</v>
      </c>
      <c r="K81" s="3" t="s">
        <v>24</v>
      </c>
      <c r="L81" s="3" t="s">
        <v>24</v>
      </c>
      <c r="M81" s="3" t="s">
        <v>24</v>
      </c>
      <c r="N81" s="3" t="s">
        <v>24</v>
      </c>
      <c r="O81" s="4" t="s">
        <v>24</v>
      </c>
      <c r="P81" s="3" t="s">
        <v>24</v>
      </c>
      <c r="Q81" s="3" t="s">
        <v>24</v>
      </c>
      <c r="R81" s="3" t="s">
        <v>24</v>
      </c>
      <c r="S81" s="3" t="s">
        <v>24</v>
      </c>
    </row>
    <row r="82" spans="1:19" ht="16" x14ac:dyDescent="0.2">
      <c r="A82" s="8"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8" t="s">
        <v>92</v>
      </c>
      <c r="B83" s="3">
        <v>789000000</v>
      </c>
      <c r="C83" s="3">
        <v>737000000</v>
      </c>
      <c r="D83" s="3">
        <v>668000000</v>
      </c>
      <c r="E83" s="3">
        <v>936000000</v>
      </c>
      <c r="F83" s="3">
        <v>5509000000</v>
      </c>
      <c r="G83" s="3">
        <v>5357000000</v>
      </c>
      <c r="H83" s="3">
        <v>40332000000</v>
      </c>
      <c r="I83" s="3">
        <v>35996000000</v>
      </c>
      <c r="J83" s="3">
        <v>38382000000</v>
      </c>
      <c r="K83" s="3">
        <v>55011000000</v>
      </c>
      <c r="L83" s="3">
        <v>61529000000</v>
      </c>
      <c r="M83" s="3">
        <v>56636000000</v>
      </c>
      <c r="N83" s="3">
        <v>52522000000</v>
      </c>
      <c r="O83" s="4">
        <v>51082000000</v>
      </c>
      <c r="P83" s="3">
        <v>52522000000</v>
      </c>
      <c r="Q83" s="3">
        <v>51939000000</v>
      </c>
      <c r="R83" s="3">
        <v>51587000000</v>
      </c>
      <c r="S83" s="3">
        <v>51082000000</v>
      </c>
    </row>
    <row r="84" spans="1:19" ht="16" x14ac:dyDescent="0.2">
      <c r="A84" s="8" t="s">
        <v>93</v>
      </c>
      <c r="B84" s="3">
        <v>745000000</v>
      </c>
      <c r="C84" s="3">
        <v>676000000</v>
      </c>
      <c r="D84" s="3">
        <v>602000000</v>
      </c>
      <c r="E84" s="3">
        <v>883000000</v>
      </c>
      <c r="F84" s="3">
        <v>5213000000</v>
      </c>
      <c r="G84" s="3">
        <v>4951000000</v>
      </c>
      <c r="H84" s="3">
        <v>39800000000</v>
      </c>
      <c r="I84" s="3">
        <v>35538000000</v>
      </c>
      <c r="J84" s="3">
        <v>37675000000</v>
      </c>
      <c r="K84" s="3">
        <v>54268000000</v>
      </c>
      <c r="L84" s="3">
        <v>60229000000</v>
      </c>
      <c r="M84" s="3">
        <v>54824000000</v>
      </c>
      <c r="N84" s="3">
        <v>50725000000</v>
      </c>
      <c r="O84" s="4">
        <v>48273000000</v>
      </c>
      <c r="P84" s="3">
        <v>50725000000</v>
      </c>
      <c r="Q84" s="3">
        <v>49839000000</v>
      </c>
      <c r="R84" s="3">
        <v>49048000000</v>
      </c>
      <c r="S84" s="3">
        <v>48273000000</v>
      </c>
    </row>
    <row r="85" spans="1:19" ht="16" x14ac:dyDescent="0.2">
      <c r="A85" s="8" t="s">
        <v>94</v>
      </c>
      <c r="B85" s="3">
        <v>172000000</v>
      </c>
      <c r="C85" s="3">
        <v>177000000</v>
      </c>
      <c r="D85" s="3">
        <v>180000000</v>
      </c>
      <c r="E85" s="3">
        <v>391000000</v>
      </c>
      <c r="F85" s="3">
        <v>1596000000</v>
      </c>
      <c r="G85" s="3">
        <v>1674000000</v>
      </c>
      <c r="H85" s="3">
        <v>24732000000</v>
      </c>
      <c r="I85" s="3">
        <v>24706000000</v>
      </c>
      <c r="J85" s="3">
        <v>26913000000</v>
      </c>
      <c r="K85" s="3">
        <v>36714000000</v>
      </c>
      <c r="L85" s="3">
        <v>43447000000</v>
      </c>
      <c r="M85" s="3">
        <v>43450000000</v>
      </c>
      <c r="N85" s="3">
        <v>43614000000</v>
      </c>
      <c r="O85" s="4">
        <v>43619000000</v>
      </c>
      <c r="P85" s="3">
        <v>43614000000</v>
      </c>
      <c r="Q85" s="3">
        <v>43614000000</v>
      </c>
      <c r="R85" s="3">
        <v>43614000000</v>
      </c>
      <c r="S85" s="3">
        <v>43619000000</v>
      </c>
    </row>
    <row r="86" spans="1:19" ht="16" x14ac:dyDescent="0.2">
      <c r="A86" s="8" t="s">
        <v>95</v>
      </c>
      <c r="B86" s="3">
        <v>573000000</v>
      </c>
      <c r="C86" s="3">
        <v>499000000</v>
      </c>
      <c r="D86" s="3">
        <v>422000000</v>
      </c>
      <c r="E86" s="3">
        <v>492000000</v>
      </c>
      <c r="F86" s="3">
        <v>3617000000</v>
      </c>
      <c r="G86" s="3">
        <v>3277000000</v>
      </c>
      <c r="H86" s="3">
        <v>15068000000</v>
      </c>
      <c r="I86" s="3">
        <v>10832000000</v>
      </c>
      <c r="J86" s="3">
        <v>10762000000</v>
      </c>
      <c r="K86" s="3">
        <v>17554000000</v>
      </c>
      <c r="L86" s="3">
        <v>16782000000</v>
      </c>
      <c r="M86" s="3">
        <v>11374000000</v>
      </c>
      <c r="N86" s="3">
        <v>7111000000</v>
      </c>
      <c r="O86" s="4">
        <v>4654000000</v>
      </c>
      <c r="P86" s="3">
        <v>7111000000</v>
      </c>
      <c r="Q86" s="3">
        <v>6225000000</v>
      </c>
      <c r="R86" s="3">
        <v>5434000000</v>
      </c>
      <c r="S86" s="3">
        <v>4654000000</v>
      </c>
    </row>
    <row r="87" spans="1:19" ht="16" x14ac:dyDescent="0.2">
      <c r="A87" s="8"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8"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8" t="s">
        <v>98</v>
      </c>
      <c r="B89" s="3">
        <v>44000000</v>
      </c>
      <c r="C89" s="3">
        <v>61000000</v>
      </c>
      <c r="D89" s="3">
        <v>66000000</v>
      </c>
      <c r="E89" s="3">
        <v>53000000</v>
      </c>
      <c r="F89" s="3">
        <v>296000000</v>
      </c>
      <c r="G89" s="3">
        <v>406000000</v>
      </c>
      <c r="H89" s="3">
        <v>532000000</v>
      </c>
      <c r="I89" s="3">
        <v>458000000</v>
      </c>
      <c r="J89" s="3">
        <v>707000000</v>
      </c>
      <c r="K89" s="3">
        <v>743000000</v>
      </c>
      <c r="L89" s="3">
        <v>1300000000</v>
      </c>
      <c r="M89" s="3">
        <v>1812000000</v>
      </c>
      <c r="N89" s="3">
        <v>1797000000</v>
      </c>
      <c r="O89" s="4">
        <v>2809000000</v>
      </c>
      <c r="P89" s="3">
        <v>1797000000</v>
      </c>
      <c r="Q89" s="3">
        <v>2100000000</v>
      </c>
      <c r="R89" s="3">
        <v>2539000000</v>
      </c>
      <c r="S89" s="3">
        <v>2809000000</v>
      </c>
    </row>
    <row r="90" spans="1:19" ht="16" x14ac:dyDescent="0.2">
      <c r="A90" s="8" t="s">
        <v>99</v>
      </c>
      <c r="B90" s="3">
        <v>2157000000</v>
      </c>
      <c r="C90" s="3">
        <v>2446000000</v>
      </c>
      <c r="D90" s="3">
        <v>2862000000</v>
      </c>
      <c r="E90" s="3">
        <v>3415000000</v>
      </c>
      <c r="F90" s="3">
        <v>10491000000</v>
      </c>
      <c r="G90" s="3">
        <v>10592000000</v>
      </c>
      <c r="H90" s="3">
        <v>49966000000</v>
      </c>
      <c r="I90" s="3">
        <v>54418000000</v>
      </c>
      <c r="J90" s="3">
        <v>50124000000</v>
      </c>
      <c r="K90" s="3">
        <v>67493000000</v>
      </c>
      <c r="L90" s="3">
        <v>75933000000</v>
      </c>
      <c r="M90" s="3">
        <v>75570000000</v>
      </c>
      <c r="N90" s="3">
        <v>73249000000</v>
      </c>
      <c r="O90" s="4">
        <v>71595000000</v>
      </c>
      <c r="P90" s="3">
        <v>73249000000</v>
      </c>
      <c r="Q90" s="3">
        <v>72976000000</v>
      </c>
      <c r="R90" s="3">
        <v>71667000000</v>
      </c>
      <c r="S90" s="3">
        <v>71595000000</v>
      </c>
    </row>
    <row r="91" spans="1:19" ht="16" x14ac:dyDescent="0.2">
      <c r="A91" s="8" t="s">
        <v>100</v>
      </c>
      <c r="B91" s="3">
        <v>292000000</v>
      </c>
      <c r="C91" s="3">
        <v>221000000</v>
      </c>
      <c r="D91" s="3">
        <v>248000000</v>
      </c>
      <c r="E91" s="3">
        <v>278000000</v>
      </c>
      <c r="F91" s="3">
        <v>515000000</v>
      </c>
      <c r="G91" s="3">
        <v>617000000</v>
      </c>
      <c r="H91" s="3">
        <v>1261000000</v>
      </c>
      <c r="I91" s="3">
        <v>1105000000</v>
      </c>
      <c r="J91" s="3">
        <v>811000000</v>
      </c>
      <c r="K91" s="3">
        <v>1393000000</v>
      </c>
      <c r="L91" s="3">
        <v>836000000</v>
      </c>
      <c r="M91" s="3">
        <v>1086000000</v>
      </c>
      <c r="N91" s="3">
        <v>998000000</v>
      </c>
      <c r="O91" s="4">
        <v>992000000</v>
      </c>
      <c r="P91" s="3">
        <v>998000000</v>
      </c>
      <c r="Q91" s="3">
        <v>923000000</v>
      </c>
      <c r="R91" s="3">
        <v>831000000</v>
      </c>
      <c r="S91" s="3">
        <v>992000000</v>
      </c>
    </row>
    <row r="92" spans="1:19" ht="16" x14ac:dyDescent="0.2">
      <c r="A92" s="8" t="s">
        <v>101</v>
      </c>
      <c r="B92" s="3">
        <v>198000000</v>
      </c>
      <c r="C92" s="3">
        <v>221000000</v>
      </c>
      <c r="D92" s="3">
        <v>248000000</v>
      </c>
      <c r="E92" s="3">
        <v>278000000</v>
      </c>
      <c r="F92" s="3">
        <v>515000000</v>
      </c>
      <c r="G92" s="3">
        <v>617000000</v>
      </c>
      <c r="H92" s="3">
        <v>1261000000</v>
      </c>
      <c r="I92" s="3">
        <v>1105000000</v>
      </c>
      <c r="J92" s="3">
        <v>811000000</v>
      </c>
      <c r="K92" s="3">
        <v>855000000</v>
      </c>
      <c r="L92" s="3">
        <v>836000000</v>
      </c>
      <c r="M92" s="3">
        <v>1086000000</v>
      </c>
      <c r="N92" s="3">
        <v>998000000</v>
      </c>
      <c r="O92" s="4">
        <v>992000000</v>
      </c>
      <c r="P92" s="3">
        <v>998000000</v>
      </c>
      <c r="Q92" s="3">
        <v>923000000</v>
      </c>
      <c r="R92" s="3">
        <v>831000000</v>
      </c>
      <c r="S92" s="3">
        <v>992000000</v>
      </c>
    </row>
    <row r="93" spans="1:19" ht="16" x14ac:dyDescent="0.2">
      <c r="A93" s="8" t="s">
        <v>102</v>
      </c>
      <c r="B93" s="3" t="s">
        <v>24</v>
      </c>
      <c r="C93" s="3">
        <v>10000000</v>
      </c>
      <c r="D93" s="3">
        <v>16000000</v>
      </c>
      <c r="E93" s="3">
        <v>15000000</v>
      </c>
      <c r="F93" s="3">
        <v>57000000</v>
      </c>
      <c r="G93" s="3">
        <v>79000000</v>
      </c>
      <c r="H93" s="3">
        <v>117000000</v>
      </c>
      <c r="I93" s="3">
        <v>123000000</v>
      </c>
      <c r="J93" s="3">
        <v>162000000</v>
      </c>
      <c r="K93" s="3">
        <v>229000000</v>
      </c>
      <c r="L93" s="3">
        <v>440000000</v>
      </c>
      <c r="M93" s="3">
        <v>541000000</v>
      </c>
      <c r="N93" s="3">
        <v>680000000</v>
      </c>
      <c r="O93" s="4">
        <v>515000000</v>
      </c>
      <c r="P93" s="3">
        <v>680000000</v>
      </c>
      <c r="Q93" s="3">
        <v>915000000</v>
      </c>
      <c r="R93" s="3">
        <v>650000000</v>
      </c>
      <c r="S93" s="3">
        <v>515000000</v>
      </c>
    </row>
    <row r="94" spans="1:19" ht="16" x14ac:dyDescent="0.2">
      <c r="A94" s="8"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8" t="s">
        <v>104</v>
      </c>
      <c r="B95" s="3">
        <v>94000000</v>
      </c>
      <c r="C95" s="3">
        <v>-10000000</v>
      </c>
      <c r="D95" s="3">
        <v>-16000000</v>
      </c>
      <c r="E95" s="3">
        <v>-15000000</v>
      </c>
      <c r="F95" s="3">
        <v>-57000000</v>
      </c>
      <c r="G95" s="3">
        <v>-79000000</v>
      </c>
      <c r="H95" s="3">
        <v>-117000000</v>
      </c>
      <c r="I95" s="3">
        <v>-123000000</v>
      </c>
      <c r="J95" s="3">
        <v>-162000000</v>
      </c>
      <c r="K95" s="3">
        <v>309000000</v>
      </c>
      <c r="L95" s="3">
        <v>-440000000</v>
      </c>
      <c r="M95" s="3">
        <v>-541000000</v>
      </c>
      <c r="N95" s="3">
        <v>-680000000</v>
      </c>
      <c r="O95" s="4">
        <v>-515000000</v>
      </c>
      <c r="P95" s="3">
        <v>-680000000</v>
      </c>
      <c r="Q95" s="3">
        <v>-915000000</v>
      </c>
      <c r="R95" s="3">
        <v>-650000000</v>
      </c>
      <c r="S95" s="3">
        <v>-515000000</v>
      </c>
    </row>
    <row r="96" spans="1:19" ht="16" x14ac:dyDescent="0.2">
      <c r="A96" s="8" t="s">
        <v>105</v>
      </c>
      <c r="B96" s="3">
        <v>232000000</v>
      </c>
      <c r="C96" s="3">
        <v>2000000</v>
      </c>
      <c r="D96" s="3">
        <v>1000000</v>
      </c>
      <c r="E96" s="3">
        <v>1000000</v>
      </c>
      <c r="F96" s="3">
        <v>46000000</v>
      </c>
      <c r="G96" s="3">
        <v>46000000</v>
      </c>
      <c r="H96" s="3">
        <v>454000000</v>
      </c>
      <c r="I96" s="3">
        <v>117000000</v>
      </c>
      <c r="J96" s="3" t="s">
        <v>24</v>
      </c>
      <c r="K96" s="3">
        <v>2787000000</v>
      </c>
      <c r="L96" s="3">
        <v>827000000</v>
      </c>
      <c r="M96" s="3">
        <v>290000000</v>
      </c>
      <c r="N96" s="3">
        <v>440000000</v>
      </c>
      <c r="O96" s="4">
        <v>1119000000</v>
      </c>
      <c r="P96" s="3">
        <v>440000000</v>
      </c>
      <c r="Q96" s="3">
        <v>1115000000</v>
      </c>
      <c r="R96" s="3">
        <v>1117000000</v>
      </c>
      <c r="S96" s="3">
        <v>1119000000</v>
      </c>
    </row>
    <row r="97" spans="1:19" ht="16" x14ac:dyDescent="0.2">
      <c r="A97" s="8" t="s">
        <v>106</v>
      </c>
      <c r="B97" s="3">
        <v>230000000</v>
      </c>
      <c r="C97" s="3" t="s">
        <v>24</v>
      </c>
      <c r="D97" s="3" t="s">
        <v>24</v>
      </c>
      <c r="E97" s="3" t="s">
        <v>24</v>
      </c>
      <c r="F97" s="3">
        <v>46000000</v>
      </c>
      <c r="G97" s="3">
        <v>46000000</v>
      </c>
      <c r="H97" s="3">
        <v>454000000</v>
      </c>
      <c r="I97" s="3">
        <v>117000000</v>
      </c>
      <c r="J97" s="3" t="s">
        <v>24</v>
      </c>
      <c r="K97" s="3">
        <v>2787000000</v>
      </c>
      <c r="L97" s="3">
        <v>827000000</v>
      </c>
      <c r="M97" s="3">
        <v>290000000</v>
      </c>
      <c r="N97" s="3">
        <v>440000000</v>
      </c>
      <c r="O97" s="4">
        <v>1119000000</v>
      </c>
      <c r="P97" s="3">
        <v>440000000</v>
      </c>
      <c r="Q97" s="3">
        <v>1115000000</v>
      </c>
      <c r="R97" s="3">
        <v>1117000000</v>
      </c>
      <c r="S97" s="3">
        <v>1119000000</v>
      </c>
    </row>
    <row r="98" spans="1:19" ht="16" x14ac:dyDescent="0.2">
      <c r="A98" s="8" t="s">
        <v>107</v>
      </c>
      <c r="B98" s="3">
        <v>2000000</v>
      </c>
      <c r="C98" s="3">
        <v>2000000</v>
      </c>
      <c r="D98" s="3">
        <v>1000000</v>
      </c>
      <c r="E98" s="3">
        <v>1000000</v>
      </c>
      <c r="F98" s="3" t="s">
        <v>24</v>
      </c>
      <c r="G98" s="3" t="s">
        <v>24</v>
      </c>
      <c r="H98" s="3" t="s">
        <v>24</v>
      </c>
      <c r="I98" s="3" t="s">
        <v>24</v>
      </c>
      <c r="J98" s="3" t="s">
        <v>24</v>
      </c>
      <c r="K98" s="3" t="s">
        <v>24</v>
      </c>
      <c r="L98" s="3" t="s">
        <v>24</v>
      </c>
      <c r="M98" s="3">
        <v>26000000</v>
      </c>
      <c r="N98" s="3">
        <v>37000000</v>
      </c>
      <c r="O98" s="4">
        <v>42000000</v>
      </c>
      <c r="P98" s="3">
        <v>37000000</v>
      </c>
      <c r="Q98" s="3">
        <v>38000000</v>
      </c>
      <c r="R98" s="3">
        <v>40000000</v>
      </c>
      <c r="S98" s="3">
        <v>42000000</v>
      </c>
    </row>
    <row r="99" spans="1:19" ht="16" x14ac:dyDescent="0.2">
      <c r="A99" s="8" t="s">
        <v>108</v>
      </c>
      <c r="B99" s="3">
        <v>41000000</v>
      </c>
      <c r="C99" s="3">
        <v>127000000</v>
      </c>
      <c r="D99" s="3">
        <v>97000000</v>
      </c>
      <c r="E99" s="3">
        <v>144000000</v>
      </c>
      <c r="F99" s="3">
        <v>468000000</v>
      </c>
      <c r="G99" s="3">
        <v>456000000</v>
      </c>
      <c r="H99" s="3">
        <v>1363000000</v>
      </c>
      <c r="I99" s="3">
        <v>1256000000</v>
      </c>
      <c r="J99" s="3">
        <v>1527000000</v>
      </c>
      <c r="K99" s="3">
        <v>2719000000</v>
      </c>
      <c r="L99" s="3">
        <v>4708000000</v>
      </c>
      <c r="M99" s="3">
        <v>4905000000</v>
      </c>
      <c r="N99" s="3">
        <v>5614000000</v>
      </c>
      <c r="O99" s="4">
        <v>5234000000</v>
      </c>
      <c r="P99" s="3">
        <v>5614000000</v>
      </c>
      <c r="Q99" s="3">
        <v>5445000000</v>
      </c>
      <c r="R99" s="3">
        <v>5563000000</v>
      </c>
      <c r="S99" s="3">
        <v>5234000000</v>
      </c>
    </row>
    <row r="100" spans="1:19" ht="16" x14ac:dyDescent="0.2">
      <c r="A100" s="8" t="s">
        <v>109</v>
      </c>
      <c r="B100" s="3" t="s">
        <v>24</v>
      </c>
      <c r="C100" s="3">
        <v>10000000</v>
      </c>
      <c r="D100" s="3">
        <v>8000000</v>
      </c>
      <c r="E100" s="3">
        <v>11000000</v>
      </c>
      <c r="F100" s="3" t="s">
        <v>24</v>
      </c>
      <c r="G100" s="3" t="s">
        <v>24</v>
      </c>
      <c r="H100" s="3" t="s">
        <v>24</v>
      </c>
      <c r="I100" s="3">
        <v>51000000</v>
      </c>
      <c r="J100" s="3">
        <v>164000000</v>
      </c>
      <c r="K100" s="3">
        <v>1501000000</v>
      </c>
      <c r="L100" s="3">
        <v>2620000000</v>
      </c>
      <c r="M100" s="3">
        <v>2619000000</v>
      </c>
      <c r="N100" s="3">
        <v>2931000000</v>
      </c>
      <c r="O100" s="4">
        <v>2941000000</v>
      </c>
      <c r="P100" s="3">
        <v>2931000000</v>
      </c>
      <c r="Q100" s="3">
        <v>3109000000</v>
      </c>
      <c r="R100" s="3">
        <v>3427000000</v>
      </c>
      <c r="S100" s="3">
        <v>2941000000</v>
      </c>
    </row>
    <row r="101" spans="1:19" ht="16" x14ac:dyDescent="0.2">
      <c r="A101" s="8"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8"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8" t="s">
        <v>112</v>
      </c>
      <c r="B103" s="3">
        <v>41000000</v>
      </c>
      <c r="C103" s="3">
        <v>117000000</v>
      </c>
      <c r="D103" s="3">
        <v>89000000</v>
      </c>
      <c r="E103" s="3">
        <v>133000000</v>
      </c>
      <c r="F103" s="3">
        <v>468000000</v>
      </c>
      <c r="G103" s="3">
        <v>456000000</v>
      </c>
      <c r="H103" s="3">
        <v>1363000000</v>
      </c>
      <c r="I103" s="3">
        <v>1205000000</v>
      </c>
      <c r="J103" s="3">
        <v>1363000000</v>
      </c>
      <c r="K103" s="3">
        <v>1218000000</v>
      </c>
      <c r="L103" s="3">
        <v>2088000000</v>
      </c>
      <c r="M103" s="3">
        <v>2286000000</v>
      </c>
      <c r="N103" s="3">
        <v>2683000000</v>
      </c>
      <c r="O103" s="4">
        <v>2293000000</v>
      </c>
      <c r="P103" s="3">
        <v>2683000000</v>
      </c>
      <c r="Q103" s="3">
        <v>2336000000</v>
      </c>
      <c r="R103" s="3">
        <v>2136000000</v>
      </c>
      <c r="S103" s="3">
        <v>2293000000</v>
      </c>
    </row>
    <row r="104" spans="1:19" ht="16" x14ac:dyDescent="0.2">
      <c r="A104" s="8" t="s">
        <v>113</v>
      </c>
      <c r="B104" s="3">
        <v>565000000</v>
      </c>
      <c r="C104" s="3">
        <v>350000000</v>
      </c>
      <c r="D104" s="3">
        <v>346000000</v>
      </c>
      <c r="E104" s="3">
        <v>423000000</v>
      </c>
      <c r="F104" s="3">
        <v>1029000000</v>
      </c>
      <c r="G104" s="3">
        <v>1119000000</v>
      </c>
      <c r="H104" s="3">
        <v>3078000000</v>
      </c>
      <c r="I104" s="3">
        <v>2478000000</v>
      </c>
      <c r="J104" s="3">
        <v>2338000000</v>
      </c>
      <c r="K104" s="3">
        <v>6899000000</v>
      </c>
      <c r="L104" s="3">
        <v>6371000000</v>
      </c>
      <c r="M104" s="3">
        <v>6281000000</v>
      </c>
      <c r="N104" s="3">
        <v>7052000000</v>
      </c>
      <c r="O104" s="4">
        <v>7345000000</v>
      </c>
      <c r="P104" s="3">
        <v>7052000000</v>
      </c>
      <c r="Q104" s="3">
        <v>7483000000</v>
      </c>
      <c r="R104" s="3">
        <v>7511000000</v>
      </c>
      <c r="S104" s="3">
        <v>7345000000</v>
      </c>
    </row>
    <row r="105" spans="1:19" ht="16" x14ac:dyDescent="0.2">
      <c r="A105" s="8" t="s">
        <v>114</v>
      </c>
      <c r="B105" s="3">
        <v>4000000</v>
      </c>
      <c r="C105" s="3">
        <v>4000000</v>
      </c>
      <c r="D105" s="3">
        <v>2000000</v>
      </c>
      <c r="E105" s="3">
        <v>1000000</v>
      </c>
      <c r="F105" s="3">
        <v>5463000000</v>
      </c>
      <c r="G105" s="3">
        <v>3903000000</v>
      </c>
      <c r="H105" s="3">
        <v>13188000000</v>
      </c>
      <c r="I105" s="3">
        <v>17431000000</v>
      </c>
      <c r="J105" s="3">
        <v>17493000000</v>
      </c>
      <c r="K105" s="3">
        <v>30011000000</v>
      </c>
      <c r="L105" s="3">
        <v>40235000000</v>
      </c>
      <c r="M105" s="3">
        <v>39440000000</v>
      </c>
      <c r="N105" s="3">
        <v>39075000000</v>
      </c>
      <c r="O105" s="4">
        <v>38222000000</v>
      </c>
      <c r="P105" s="3">
        <v>39075000000</v>
      </c>
      <c r="Q105" s="3">
        <v>38167000000</v>
      </c>
      <c r="R105" s="3">
        <v>38194000000</v>
      </c>
      <c r="S105" s="3">
        <v>38222000000</v>
      </c>
    </row>
    <row r="106" spans="1:19" ht="16" x14ac:dyDescent="0.2">
      <c r="A106" s="8" t="s">
        <v>115</v>
      </c>
      <c r="B106" s="3" t="s">
        <v>24</v>
      </c>
      <c r="C106" s="3" t="s">
        <v>24</v>
      </c>
      <c r="D106" s="3" t="s">
        <v>24</v>
      </c>
      <c r="E106" s="3" t="s">
        <v>24</v>
      </c>
      <c r="F106" s="3">
        <v>5463000000</v>
      </c>
      <c r="G106" s="3">
        <v>3903000000</v>
      </c>
      <c r="H106" s="3">
        <v>13188000000</v>
      </c>
      <c r="I106" s="3">
        <v>17431000000</v>
      </c>
      <c r="J106" s="3">
        <v>17493000000</v>
      </c>
      <c r="K106" s="3">
        <v>30011000000</v>
      </c>
      <c r="L106" s="3">
        <v>40235000000</v>
      </c>
      <c r="M106" s="3">
        <v>39440000000</v>
      </c>
      <c r="N106" s="3">
        <v>39075000000</v>
      </c>
      <c r="O106" s="4">
        <v>38222000000</v>
      </c>
      <c r="P106" s="3">
        <v>39075000000</v>
      </c>
      <c r="Q106" s="3">
        <v>38167000000</v>
      </c>
      <c r="R106" s="3">
        <v>38194000000</v>
      </c>
      <c r="S106" s="3">
        <v>38222000000</v>
      </c>
    </row>
    <row r="107" spans="1:19" ht="16" x14ac:dyDescent="0.2">
      <c r="A107" s="8" t="s">
        <v>116</v>
      </c>
      <c r="B107" s="3">
        <v>4000000</v>
      </c>
      <c r="C107" s="3">
        <v>4000000</v>
      </c>
      <c r="D107" s="3">
        <v>2000000</v>
      </c>
      <c r="E107" s="3">
        <v>1000000</v>
      </c>
      <c r="F107" s="3" t="s">
        <v>24</v>
      </c>
      <c r="G107" s="3" t="s">
        <v>24</v>
      </c>
      <c r="H107" s="3" t="s">
        <v>24</v>
      </c>
      <c r="I107" s="3" t="s">
        <v>24</v>
      </c>
      <c r="J107" s="3" t="s">
        <v>24</v>
      </c>
      <c r="K107" s="3" t="s">
        <v>24</v>
      </c>
      <c r="L107" s="3" t="s">
        <v>24</v>
      </c>
      <c r="M107" s="3">
        <v>39000000</v>
      </c>
      <c r="N107" s="3">
        <v>22000000</v>
      </c>
      <c r="O107" s="4">
        <v>8000000</v>
      </c>
      <c r="P107" s="3">
        <v>22000000</v>
      </c>
      <c r="Q107" s="3">
        <v>17000000</v>
      </c>
      <c r="R107" s="3">
        <v>12000000</v>
      </c>
      <c r="S107" s="3">
        <v>8000000</v>
      </c>
    </row>
    <row r="108" spans="1:19" ht="16" x14ac:dyDescent="0.2">
      <c r="A108" s="8" t="s">
        <v>117</v>
      </c>
      <c r="B108" s="3">
        <v>83000000</v>
      </c>
      <c r="C108" s="3">
        <v>86000000</v>
      </c>
      <c r="D108" s="3">
        <v>95000000</v>
      </c>
      <c r="E108" s="3">
        <v>105000000</v>
      </c>
      <c r="F108" s="3">
        <v>756000000</v>
      </c>
      <c r="G108" s="3">
        <v>856000000</v>
      </c>
      <c r="H108" s="3">
        <v>11824000000</v>
      </c>
      <c r="I108" s="3">
        <v>11213000000</v>
      </c>
      <c r="J108" s="3">
        <v>3636000000</v>
      </c>
      <c r="K108" s="3">
        <v>5613000000</v>
      </c>
      <c r="L108" s="3">
        <v>5426000000</v>
      </c>
      <c r="M108" s="3">
        <v>4860000000</v>
      </c>
      <c r="N108" s="3">
        <v>4413000000</v>
      </c>
      <c r="O108" s="4">
        <v>3949000000</v>
      </c>
      <c r="P108" s="3">
        <v>4413000000</v>
      </c>
      <c r="Q108" s="3">
        <v>4016000000</v>
      </c>
      <c r="R108" s="3">
        <v>3955000000</v>
      </c>
      <c r="S108" s="3">
        <v>3949000000</v>
      </c>
    </row>
    <row r="109" spans="1:19" ht="16" x14ac:dyDescent="0.2">
      <c r="A109" s="8" t="s">
        <v>118</v>
      </c>
      <c r="B109" s="3" t="s">
        <v>24</v>
      </c>
      <c r="C109" s="3" t="s">
        <v>24</v>
      </c>
      <c r="D109" s="3" t="s">
        <v>24</v>
      </c>
      <c r="E109" s="3" t="s">
        <v>24</v>
      </c>
      <c r="F109" s="3" t="s">
        <v>24</v>
      </c>
      <c r="G109" s="3">
        <v>9000000</v>
      </c>
      <c r="H109" s="3">
        <v>10287000000</v>
      </c>
      <c r="I109" s="3">
        <v>10019000000</v>
      </c>
      <c r="J109" s="3">
        <v>169000000</v>
      </c>
      <c r="K109" s="3">
        <v>307000000</v>
      </c>
      <c r="L109" s="3">
        <v>823000000</v>
      </c>
      <c r="M109" s="3">
        <v>566000000</v>
      </c>
      <c r="N109" s="3">
        <v>410000000</v>
      </c>
      <c r="O109" s="4" t="s">
        <v>24</v>
      </c>
      <c r="P109" s="3">
        <v>410000000</v>
      </c>
      <c r="Q109" s="3" t="s">
        <v>24</v>
      </c>
      <c r="R109" s="3" t="s">
        <v>24</v>
      </c>
      <c r="S109" s="3" t="s">
        <v>24</v>
      </c>
    </row>
    <row r="110" spans="1:19" ht="16" x14ac:dyDescent="0.2">
      <c r="A110" s="8" t="s">
        <v>119</v>
      </c>
      <c r="B110" s="3" t="s">
        <v>24</v>
      </c>
      <c r="C110" s="3" t="s">
        <v>24</v>
      </c>
      <c r="D110" s="3" t="s">
        <v>24</v>
      </c>
      <c r="E110" s="3">
        <v>62000000</v>
      </c>
      <c r="F110" s="3">
        <v>506000000</v>
      </c>
      <c r="G110" s="3">
        <v>475000000</v>
      </c>
      <c r="H110" s="3">
        <v>531000000</v>
      </c>
      <c r="I110" s="3">
        <v>112000000</v>
      </c>
      <c r="J110" s="3" t="s">
        <v>24</v>
      </c>
      <c r="K110" s="3" t="s">
        <v>24</v>
      </c>
      <c r="L110" s="3" t="s">
        <v>24</v>
      </c>
      <c r="M110" s="3" t="s">
        <v>24</v>
      </c>
      <c r="N110" s="3" t="s">
        <v>24</v>
      </c>
      <c r="O110" s="4" t="s">
        <v>24</v>
      </c>
      <c r="P110" s="3" t="s">
        <v>24</v>
      </c>
      <c r="Q110" s="3" t="s">
        <v>24</v>
      </c>
      <c r="R110" s="3" t="s">
        <v>24</v>
      </c>
      <c r="S110" s="3" t="s">
        <v>24</v>
      </c>
    </row>
    <row r="111" spans="1:19" ht="16" x14ac:dyDescent="0.2">
      <c r="A111" s="8"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8"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8"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8" t="s">
        <v>120</v>
      </c>
      <c r="B114" s="3">
        <v>83000000</v>
      </c>
      <c r="C114" s="3">
        <v>86000000</v>
      </c>
      <c r="D114" s="3">
        <v>95000000</v>
      </c>
      <c r="E114" s="3">
        <v>43000000</v>
      </c>
      <c r="F114" s="3">
        <v>250000000</v>
      </c>
      <c r="G114" s="3">
        <v>372000000</v>
      </c>
      <c r="H114" s="3">
        <v>1006000000</v>
      </c>
      <c r="I114" s="3">
        <v>1082000000</v>
      </c>
      <c r="J114" s="3">
        <v>3467000000</v>
      </c>
      <c r="K114" s="3">
        <v>5306000000</v>
      </c>
      <c r="L114" s="3">
        <v>4603000000</v>
      </c>
      <c r="M114" s="3">
        <v>4294000000</v>
      </c>
      <c r="N114" s="3">
        <v>4003000000</v>
      </c>
      <c r="O114" s="4">
        <v>3949000000</v>
      </c>
      <c r="P114" s="3">
        <v>4003000000</v>
      </c>
      <c r="Q114" s="3">
        <v>4016000000</v>
      </c>
      <c r="R114" s="3">
        <v>3955000000</v>
      </c>
      <c r="S114" s="3">
        <v>3949000000</v>
      </c>
    </row>
    <row r="115" spans="1:19" ht="16" x14ac:dyDescent="0.2">
      <c r="A115" s="8" t="s">
        <v>121</v>
      </c>
      <c r="B115" s="3">
        <v>87000000</v>
      </c>
      <c r="C115" s="3">
        <v>90000000</v>
      </c>
      <c r="D115" s="3">
        <v>97000000</v>
      </c>
      <c r="E115" s="3">
        <v>106000000</v>
      </c>
      <c r="F115" s="3">
        <v>6219000000</v>
      </c>
      <c r="G115" s="3">
        <v>4759000000</v>
      </c>
      <c r="H115" s="3">
        <v>25012000000</v>
      </c>
      <c r="I115" s="3">
        <v>28644000000</v>
      </c>
      <c r="J115" s="3">
        <v>21129000000</v>
      </c>
      <c r="K115" s="3">
        <v>35624000000</v>
      </c>
      <c r="L115" s="3">
        <v>45661000000</v>
      </c>
      <c r="M115" s="3">
        <v>44300000000</v>
      </c>
      <c r="N115" s="3">
        <v>43488000000</v>
      </c>
      <c r="O115" s="4">
        <v>42171000000</v>
      </c>
      <c r="P115" s="3">
        <v>43488000000</v>
      </c>
      <c r="Q115" s="3">
        <v>42183000000</v>
      </c>
      <c r="R115" s="3">
        <v>42149000000</v>
      </c>
      <c r="S115" s="3">
        <v>42171000000</v>
      </c>
    </row>
    <row r="116" spans="1:19" ht="16" x14ac:dyDescent="0.2">
      <c r="A116" s="8" t="s">
        <v>122</v>
      </c>
      <c r="B116" s="3">
        <v>652000000</v>
      </c>
      <c r="C116" s="3">
        <v>440000000</v>
      </c>
      <c r="D116" s="3">
        <v>443000000</v>
      </c>
      <c r="E116" s="3">
        <v>529000000</v>
      </c>
      <c r="F116" s="3">
        <v>7248000000</v>
      </c>
      <c r="G116" s="3">
        <v>5878000000</v>
      </c>
      <c r="H116" s="3">
        <v>28090000000</v>
      </c>
      <c r="I116" s="3">
        <v>31122000000</v>
      </c>
      <c r="J116" s="3">
        <v>23467000000</v>
      </c>
      <c r="K116" s="3">
        <v>42523000000</v>
      </c>
      <c r="L116" s="3">
        <v>52032000000</v>
      </c>
      <c r="M116" s="3">
        <v>50581000000</v>
      </c>
      <c r="N116" s="3">
        <v>50540000000</v>
      </c>
      <c r="O116" s="4">
        <v>49516000000</v>
      </c>
      <c r="P116" s="3">
        <v>50540000000</v>
      </c>
      <c r="Q116" s="3">
        <v>49666000000</v>
      </c>
      <c r="R116" s="3">
        <v>49660000000</v>
      </c>
      <c r="S116" s="3">
        <v>49516000000</v>
      </c>
    </row>
    <row r="117" spans="1:19" ht="16" x14ac:dyDescent="0.2">
      <c r="A117" s="8" t="s">
        <v>123</v>
      </c>
      <c r="B117" s="3" t="s">
        <v>24</v>
      </c>
      <c r="C117" s="3" t="s">
        <v>24</v>
      </c>
      <c r="D117" s="3" t="s">
        <v>24</v>
      </c>
      <c r="E117" s="3" t="s">
        <v>24</v>
      </c>
      <c r="F117" s="3" t="s">
        <v>24</v>
      </c>
      <c r="G117" s="3" t="s">
        <v>24</v>
      </c>
      <c r="H117" s="3" t="s">
        <v>24</v>
      </c>
      <c r="I117" s="3" t="s">
        <v>24</v>
      </c>
      <c r="J117" s="3" t="s">
        <v>24</v>
      </c>
      <c r="K117" s="3">
        <v>29000000</v>
      </c>
      <c r="L117" s="3">
        <v>27000000</v>
      </c>
      <c r="M117" s="3">
        <v>27000000</v>
      </c>
      <c r="N117" s="3" t="s">
        <v>24</v>
      </c>
      <c r="O117" s="4" t="s">
        <v>24</v>
      </c>
      <c r="P117" s="3" t="s">
        <v>24</v>
      </c>
      <c r="Q117" s="3" t="s">
        <v>24</v>
      </c>
      <c r="R117" s="3" t="s">
        <v>24</v>
      </c>
      <c r="S117" s="3" t="s">
        <v>24</v>
      </c>
    </row>
    <row r="118" spans="1:19" ht="16" x14ac:dyDescent="0.2">
      <c r="A118" s="8" t="s">
        <v>124</v>
      </c>
      <c r="B118" s="3">
        <v>1450000000</v>
      </c>
      <c r="C118" s="3">
        <v>1479000000</v>
      </c>
      <c r="D118" s="3">
        <v>2958000000</v>
      </c>
      <c r="E118" s="3">
        <v>3174000000</v>
      </c>
      <c r="F118" s="3">
        <v>4018000000</v>
      </c>
      <c r="G118" s="3">
        <v>5094000000</v>
      </c>
      <c r="H118" s="3">
        <v>38482000000</v>
      </c>
      <c r="I118" s="3">
        <v>41010000000</v>
      </c>
      <c r="J118" s="3">
        <v>46570000000</v>
      </c>
      <c r="K118" s="3">
        <v>25081000000</v>
      </c>
      <c r="L118" s="3">
        <v>23982000000</v>
      </c>
      <c r="M118" s="3">
        <v>24330000000</v>
      </c>
      <c r="N118" s="3">
        <v>21159000000</v>
      </c>
      <c r="O118" s="4">
        <v>20855000000</v>
      </c>
      <c r="P118" s="3">
        <v>21159000000</v>
      </c>
      <c r="Q118" s="3">
        <v>21119000000</v>
      </c>
      <c r="R118" s="3">
        <v>20826000000</v>
      </c>
      <c r="S118" s="3">
        <v>20855000000</v>
      </c>
    </row>
    <row r="119" spans="1:19" ht="16" x14ac:dyDescent="0.2">
      <c r="A119" s="8" t="s">
        <v>125</v>
      </c>
      <c r="B119" s="3" t="s">
        <v>24</v>
      </c>
      <c r="C119" s="3" t="s">
        <v>24</v>
      </c>
      <c r="D119" s="3">
        <v>1479000000</v>
      </c>
      <c r="E119" s="3">
        <v>1587000000</v>
      </c>
      <c r="F119" s="3">
        <v>2009000000</v>
      </c>
      <c r="G119" s="3">
        <v>2547000000</v>
      </c>
      <c r="H119" s="3">
        <v>19241000000</v>
      </c>
      <c r="I119" s="3">
        <v>20505000000</v>
      </c>
      <c r="J119" s="3">
        <v>23285000000</v>
      </c>
      <c r="K119" s="3" t="s">
        <v>24</v>
      </c>
      <c r="L119" s="3" t="s">
        <v>24</v>
      </c>
      <c r="M119" s="3" t="s">
        <v>24</v>
      </c>
      <c r="N119" s="3" t="s">
        <v>24</v>
      </c>
      <c r="O119" s="4" t="s">
        <v>24</v>
      </c>
      <c r="P119" s="3" t="s">
        <v>24</v>
      </c>
      <c r="Q119" s="3" t="s">
        <v>24</v>
      </c>
      <c r="R119" s="3" t="s">
        <v>24</v>
      </c>
      <c r="S119" s="3" t="s">
        <v>24</v>
      </c>
    </row>
    <row r="120" spans="1:19" ht="16" x14ac:dyDescent="0.2">
      <c r="A120" s="8" t="s">
        <v>126</v>
      </c>
      <c r="B120" s="3">
        <v>1450000000</v>
      </c>
      <c r="C120" s="3">
        <v>1479000000</v>
      </c>
      <c r="D120" s="3">
        <v>1479000000</v>
      </c>
      <c r="E120" s="3">
        <v>1587000000</v>
      </c>
      <c r="F120" s="3">
        <v>2009000000</v>
      </c>
      <c r="G120" s="3">
        <v>2547000000</v>
      </c>
      <c r="H120" s="3">
        <v>19241000000</v>
      </c>
      <c r="I120" s="3">
        <v>20505000000</v>
      </c>
      <c r="J120" s="3">
        <v>23285000000</v>
      </c>
      <c r="K120" s="3">
        <v>25081000000</v>
      </c>
      <c r="L120" s="3">
        <v>23982000000</v>
      </c>
      <c r="M120" s="3">
        <v>24330000000</v>
      </c>
      <c r="N120" s="3">
        <v>21159000000</v>
      </c>
      <c r="O120" s="4">
        <v>20855000000</v>
      </c>
      <c r="P120" s="3">
        <v>21159000000</v>
      </c>
      <c r="Q120" s="3">
        <v>21119000000</v>
      </c>
      <c r="R120" s="3">
        <v>20826000000</v>
      </c>
      <c r="S120" s="3">
        <v>20855000000</v>
      </c>
    </row>
    <row r="121" spans="1:19" ht="16" x14ac:dyDescent="0.2">
      <c r="A121" s="8"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8" t="s">
        <v>128</v>
      </c>
      <c r="B122" s="3">
        <v>59000000</v>
      </c>
      <c r="C122" s="3">
        <v>525000000</v>
      </c>
      <c r="D122" s="3">
        <v>951000000</v>
      </c>
      <c r="E122" s="3">
        <v>1305000000</v>
      </c>
      <c r="F122" s="3">
        <v>1284000000</v>
      </c>
      <c r="G122" s="3">
        <v>2240000000</v>
      </c>
      <c r="H122" s="3">
        <v>-215000000</v>
      </c>
      <c r="I122" s="3">
        <v>-25000000</v>
      </c>
      <c r="J122" s="3">
        <v>3487000000</v>
      </c>
      <c r="K122" s="3" t="s">
        <v>24</v>
      </c>
      <c r="L122" s="3" t="s">
        <v>24</v>
      </c>
      <c r="M122" s="3">
        <v>748000000</v>
      </c>
      <c r="N122" s="3">
        <v>1604000000</v>
      </c>
      <c r="O122" s="4">
        <v>1178000000</v>
      </c>
      <c r="P122" s="3">
        <v>1604000000</v>
      </c>
      <c r="Q122" s="3">
        <v>2371000000</v>
      </c>
      <c r="R122" s="3">
        <v>1363000000</v>
      </c>
      <c r="S122" s="3">
        <v>1178000000</v>
      </c>
    </row>
    <row r="123" spans="1:19" ht="16" x14ac:dyDescent="0.2">
      <c r="A123" s="8" t="s">
        <v>129</v>
      </c>
      <c r="B123" s="3">
        <v>-4000000</v>
      </c>
      <c r="C123" s="3">
        <v>2000000</v>
      </c>
      <c r="D123" s="3">
        <v>-11000000</v>
      </c>
      <c r="E123" s="3">
        <v>-6000000</v>
      </c>
      <c r="F123" s="3">
        <v>-50000000</v>
      </c>
      <c r="G123" s="3">
        <v>-73000000</v>
      </c>
      <c r="H123" s="3">
        <v>-134000000</v>
      </c>
      <c r="I123" s="3">
        <v>-91000000</v>
      </c>
      <c r="J123" s="3">
        <v>-115000000</v>
      </c>
      <c r="K123" s="3">
        <v>-140000000</v>
      </c>
      <c r="L123" s="3">
        <v>-108000000</v>
      </c>
      <c r="M123" s="3">
        <v>-116000000</v>
      </c>
      <c r="N123" s="3">
        <v>-54000000</v>
      </c>
      <c r="O123" s="4">
        <v>46000000</v>
      </c>
      <c r="P123" s="3">
        <v>-54000000</v>
      </c>
      <c r="Q123" s="3">
        <v>-180000000</v>
      </c>
      <c r="R123" s="3">
        <v>-182000000</v>
      </c>
      <c r="S123" s="3">
        <v>46000000</v>
      </c>
    </row>
    <row r="124" spans="1:19" ht="16" x14ac:dyDescent="0.2">
      <c r="A124" s="8" t="s">
        <v>130</v>
      </c>
      <c r="B124" s="3">
        <v>1505000000</v>
      </c>
      <c r="C124" s="3">
        <v>2006000000</v>
      </c>
      <c r="D124" s="3">
        <v>2419000000</v>
      </c>
      <c r="E124" s="3">
        <v>2886000000</v>
      </c>
      <c r="F124" s="3">
        <v>3243000000</v>
      </c>
      <c r="G124" s="3">
        <v>4714000000</v>
      </c>
      <c r="H124" s="3">
        <v>18892000000</v>
      </c>
      <c r="I124" s="3">
        <v>20389000000</v>
      </c>
      <c r="J124" s="3">
        <v>26657000000</v>
      </c>
      <c r="K124" s="3">
        <v>24970000000</v>
      </c>
      <c r="L124" s="3">
        <v>23901000000</v>
      </c>
      <c r="M124" s="3">
        <v>24989000000</v>
      </c>
      <c r="N124" s="3">
        <v>22709000000</v>
      </c>
      <c r="O124" s="4">
        <v>22079000000</v>
      </c>
      <c r="P124" s="3">
        <v>22709000000</v>
      </c>
      <c r="Q124" s="3">
        <v>23310000000</v>
      </c>
      <c r="R124" s="3">
        <v>22007000000</v>
      </c>
      <c r="S124" s="3">
        <v>22079000000</v>
      </c>
    </row>
    <row r="125" spans="1:19" ht="16" x14ac:dyDescent="0.2">
      <c r="A125" s="8" t="s">
        <v>131</v>
      </c>
      <c r="B125" s="3" t="s">
        <v>24</v>
      </c>
      <c r="C125" s="3" t="s">
        <v>24</v>
      </c>
      <c r="D125" s="3" t="s">
        <v>24</v>
      </c>
      <c r="E125" s="3" t="s">
        <v>24</v>
      </c>
      <c r="F125" s="3" t="s">
        <v>24</v>
      </c>
      <c r="G125" s="3" t="s">
        <v>24</v>
      </c>
      <c r="H125" s="3">
        <v>2984000000</v>
      </c>
      <c r="I125" s="3">
        <v>2907000000</v>
      </c>
      <c r="J125" s="3" t="s">
        <v>24</v>
      </c>
      <c r="K125" s="3" t="s">
        <v>24</v>
      </c>
      <c r="L125" s="3" t="s">
        <v>24</v>
      </c>
      <c r="M125" s="3" t="s">
        <v>24</v>
      </c>
      <c r="N125" s="3" t="s">
        <v>24</v>
      </c>
      <c r="O125" s="4" t="s">
        <v>24</v>
      </c>
      <c r="P125" s="3" t="s">
        <v>24</v>
      </c>
      <c r="Q125" s="3" t="s">
        <v>24</v>
      </c>
      <c r="R125" s="3" t="s">
        <v>24</v>
      </c>
      <c r="S125" s="3" t="s">
        <v>24</v>
      </c>
    </row>
    <row r="126" spans="1:19" ht="16" x14ac:dyDescent="0.2">
      <c r="A126" s="8" t="s">
        <v>132</v>
      </c>
      <c r="B126" s="3">
        <v>1505000000</v>
      </c>
      <c r="C126" s="3">
        <v>2006000000</v>
      </c>
      <c r="D126" s="3">
        <v>2419000000</v>
      </c>
      <c r="E126" s="3">
        <v>2886000000</v>
      </c>
      <c r="F126" s="3">
        <v>3243000000</v>
      </c>
      <c r="G126" s="3">
        <v>4714000000</v>
      </c>
      <c r="H126" s="3">
        <v>21876000000</v>
      </c>
      <c r="I126" s="3">
        <v>23296000000</v>
      </c>
      <c r="J126" s="3">
        <v>26657000000</v>
      </c>
      <c r="K126" s="3">
        <v>24970000000</v>
      </c>
      <c r="L126" s="3">
        <v>23901000000</v>
      </c>
      <c r="M126" s="3">
        <v>24989000000</v>
      </c>
      <c r="N126" s="3">
        <v>22709000000</v>
      </c>
      <c r="O126" s="4">
        <v>22079000000</v>
      </c>
      <c r="P126" s="3">
        <v>22709000000</v>
      </c>
      <c r="Q126" s="3">
        <v>23310000000</v>
      </c>
      <c r="R126" s="3">
        <v>22007000000</v>
      </c>
      <c r="S126" s="3">
        <v>22079000000</v>
      </c>
    </row>
    <row r="127" spans="1:19" ht="16" x14ac:dyDescent="0.2">
      <c r="A127" s="8" t="s">
        <v>133</v>
      </c>
      <c r="B127" s="3">
        <v>2157000000</v>
      </c>
      <c r="C127" s="3">
        <v>2446000000</v>
      </c>
      <c r="D127" s="3">
        <v>2862000000</v>
      </c>
      <c r="E127" s="3">
        <v>3415000000</v>
      </c>
      <c r="F127" s="3">
        <v>10491000000</v>
      </c>
      <c r="G127" s="3">
        <v>10592000000</v>
      </c>
      <c r="H127" s="3">
        <v>49966000000</v>
      </c>
      <c r="I127" s="3">
        <v>54418000000</v>
      </c>
      <c r="J127" s="3">
        <v>50124000000</v>
      </c>
      <c r="K127" s="3">
        <v>67493000000</v>
      </c>
      <c r="L127" s="3">
        <v>75933000000</v>
      </c>
      <c r="M127" s="3">
        <v>75570000000</v>
      </c>
      <c r="N127" s="3">
        <v>73249000000</v>
      </c>
      <c r="O127" s="4">
        <v>71595000000</v>
      </c>
      <c r="P127" s="3">
        <v>73249000000</v>
      </c>
      <c r="Q127" s="3">
        <v>72976000000</v>
      </c>
      <c r="R127" s="3">
        <v>71667000000</v>
      </c>
      <c r="S127" s="3">
        <v>71595000000</v>
      </c>
    </row>
    <row r="128" spans="1:19" ht="16" x14ac:dyDescent="0.2">
      <c r="A128" s="36" t="s">
        <v>134</v>
      </c>
      <c r="B128" s="34">
        <v>239888231</v>
      </c>
      <c r="C128" s="34">
        <v>245962320</v>
      </c>
      <c r="D128" s="34">
        <v>245477491</v>
      </c>
      <c r="E128" s="34">
        <v>249100178</v>
      </c>
      <c r="F128" s="34">
        <v>254330630</v>
      </c>
      <c r="G128" s="34">
        <v>276259120</v>
      </c>
      <c r="H128" s="34">
        <v>398281461</v>
      </c>
      <c r="I128" s="34">
        <v>408732155</v>
      </c>
      <c r="J128" s="34">
        <v>408000000</v>
      </c>
      <c r="K128" s="34">
        <v>398000000</v>
      </c>
      <c r="L128" s="34">
        <v>407000000</v>
      </c>
      <c r="M128" s="34">
        <v>413000000</v>
      </c>
      <c r="N128" s="34">
        <v>418000000</v>
      </c>
      <c r="O128" s="35">
        <v>413000000</v>
      </c>
      <c r="P128" s="34">
        <v>418000000</v>
      </c>
      <c r="Q128" s="34">
        <v>417000000</v>
      </c>
      <c r="R128" s="34">
        <v>414000000</v>
      </c>
      <c r="S128" s="34">
        <v>413000000</v>
      </c>
    </row>
    <row r="129" spans="1:30" ht="19" x14ac:dyDescent="0.25">
      <c r="A129" s="18" t="s">
        <v>197</v>
      </c>
      <c r="B129" s="13"/>
      <c r="C129" s="14">
        <f>(C128/B128)-1</f>
        <v>2.5320496027168682E-2</v>
      </c>
      <c r="D129" s="14">
        <f>(D128/C128)-1</f>
        <v>-1.9711515162159632E-3</v>
      </c>
      <c r="E129" s="14">
        <f>(E128/D128)-1</f>
        <v>1.4757715606601218E-2</v>
      </c>
      <c r="F129" s="14">
        <f t="shared" ref="F129:N129" si="6">(F128/E128)-1</f>
        <v>2.0997383630934285E-2</v>
      </c>
      <c r="G129" s="14">
        <f t="shared" si="6"/>
        <v>8.6220405304701098E-2</v>
      </c>
      <c r="H129" s="14">
        <f t="shared" si="6"/>
        <v>0.44169524973510388</v>
      </c>
      <c r="I129" s="14">
        <f t="shared" si="6"/>
        <v>2.6239468876508854E-2</v>
      </c>
      <c r="J129" s="14">
        <f t="shared" si="6"/>
        <v>-1.7912830958943804E-3</v>
      </c>
      <c r="K129" s="14">
        <f t="shared" si="6"/>
        <v>-2.4509803921568651E-2</v>
      </c>
      <c r="L129" s="14">
        <f t="shared" si="6"/>
        <v>2.2613065326633208E-2</v>
      </c>
      <c r="M129" s="14">
        <f t="shared" si="6"/>
        <v>1.4742014742014753E-2</v>
      </c>
      <c r="N129" s="14">
        <f t="shared" si="6"/>
        <v>1.2106537530266248E-2</v>
      </c>
      <c r="O129" s="14">
        <f>(O128/N128)-1</f>
        <v>-1.1961722488038284E-2</v>
      </c>
      <c r="P129" s="14"/>
      <c r="Q129" s="14">
        <f>(Q128/P128)-1</f>
        <v>-2.3923444976076125E-3</v>
      </c>
      <c r="R129" s="14">
        <f>(R128/Q128)-1</f>
        <v>-7.194244604316502E-3</v>
      </c>
      <c r="S129" s="14">
        <f>(S128/R128)-1</f>
        <v>-2.4154589371980784E-3</v>
      </c>
      <c r="T129" s="15"/>
      <c r="U129" s="15"/>
      <c r="V129" s="15"/>
      <c r="W129" s="15"/>
      <c r="X129" s="15"/>
      <c r="Y129" s="15"/>
      <c r="Z129" s="15"/>
      <c r="AA129" s="16"/>
      <c r="AB129" s="16"/>
      <c r="AC129" s="16"/>
      <c r="AD129" s="16"/>
    </row>
    <row r="130" spans="1:30" ht="16" x14ac:dyDescent="0.2">
      <c r="A130" s="8" t="s">
        <v>135</v>
      </c>
      <c r="B130" s="3">
        <v>6000000</v>
      </c>
      <c r="C130" s="3">
        <v>6000000</v>
      </c>
      <c r="D130" s="3">
        <v>3000000</v>
      </c>
      <c r="E130" s="3">
        <v>2000000</v>
      </c>
      <c r="F130" s="3" t="s">
        <v>24</v>
      </c>
      <c r="G130" s="3" t="s">
        <v>24</v>
      </c>
      <c r="H130" s="3" t="s">
        <v>24</v>
      </c>
      <c r="I130" s="3" t="s">
        <v>24</v>
      </c>
      <c r="J130" s="3" t="s">
        <v>24</v>
      </c>
      <c r="K130" s="3" t="s">
        <v>24</v>
      </c>
      <c r="L130" s="3" t="s">
        <v>24</v>
      </c>
      <c r="M130" s="3">
        <v>65000000</v>
      </c>
      <c r="N130" s="3">
        <v>59000000</v>
      </c>
      <c r="O130" s="4">
        <v>50000000</v>
      </c>
      <c r="P130" s="3">
        <v>59000000</v>
      </c>
      <c r="Q130" s="3">
        <v>55000000</v>
      </c>
      <c r="R130" s="3">
        <v>52000000</v>
      </c>
      <c r="S130" s="3">
        <v>50000000</v>
      </c>
    </row>
    <row r="131" spans="1:30" ht="16" x14ac:dyDescent="0.2">
      <c r="A131" s="8" t="s">
        <v>136</v>
      </c>
      <c r="B131" s="3">
        <v>-331000000</v>
      </c>
      <c r="C131" s="3">
        <v>-829000000</v>
      </c>
      <c r="D131" s="3">
        <v>-1084000000</v>
      </c>
      <c r="E131" s="3">
        <v>-985000000</v>
      </c>
      <c r="F131" s="3">
        <v>3905000000</v>
      </c>
      <c r="G131" s="3">
        <v>2127000000</v>
      </c>
      <c r="H131" s="3">
        <v>10545000000</v>
      </c>
      <c r="I131" s="3">
        <v>6344000000</v>
      </c>
      <c r="J131" s="3">
        <v>13201000000</v>
      </c>
      <c r="K131" s="3">
        <v>27743000000</v>
      </c>
      <c r="L131" s="3">
        <v>33444000000</v>
      </c>
      <c r="M131" s="3">
        <v>27567000000</v>
      </c>
      <c r="N131" s="3">
        <v>27099000000</v>
      </c>
      <c r="O131" s="4">
        <v>27286000000</v>
      </c>
      <c r="P131" s="3">
        <v>27099000000</v>
      </c>
      <c r="Q131" s="3">
        <v>26635000000</v>
      </c>
      <c r="R131" s="3">
        <v>27758000000</v>
      </c>
      <c r="S131" s="3">
        <v>27286000000</v>
      </c>
    </row>
    <row r="132" spans="1:30" ht="16" x14ac:dyDescent="0.2">
      <c r="A132" s="8" t="s">
        <v>137</v>
      </c>
      <c r="B132" s="5">
        <v>-21.99</v>
      </c>
      <c r="C132" s="5">
        <v>-41.33</v>
      </c>
      <c r="D132" s="5">
        <v>-44.81</v>
      </c>
      <c r="E132" s="5">
        <v>-34.130000000000003</v>
      </c>
      <c r="F132" s="5">
        <v>120.41</v>
      </c>
      <c r="G132" s="5">
        <v>45.12</v>
      </c>
      <c r="H132" s="5">
        <v>48.2</v>
      </c>
      <c r="I132" s="5">
        <v>27.23</v>
      </c>
      <c r="J132" s="5">
        <v>49.52</v>
      </c>
      <c r="K132" s="5">
        <v>111.11</v>
      </c>
      <c r="L132" s="5">
        <v>139.93</v>
      </c>
      <c r="M132" s="5">
        <v>110.32</v>
      </c>
      <c r="N132" s="5">
        <v>119.33</v>
      </c>
      <c r="O132" s="6">
        <v>123.58</v>
      </c>
      <c r="P132" s="5">
        <v>119.33</v>
      </c>
      <c r="Q132" s="5">
        <v>114.26</v>
      </c>
      <c r="R132" s="5">
        <v>126.13</v>
      </c>
      <c r="S132" s="5">
        <v>123.58</v>
      </c>
    </row>
    <row r="133" spans="1:30" ht="16" x14ac:dyDescent="0.2">
      <c r="A133" s="8" t="s">
        <v>138</v>
      </c>
      <c r="B133" s="5">
        <v>53.82</v>
      </c>
      <c r="C133" s="5">
        <v>75.14</v>
      </c>
      <c r="D133" s="5">
        <v>80.400000000000006</v>
      </c>
      <c r="E133" s="5">
        <v>79.11</v>
      </c>
      <c r="F133" s="5">
        <v>-37.32</v>
      </c>
      <c r="G133" s="5">
        <v>-4.2</v>
      </c>
      <c r="H133" s="5">
        <v>-176.31</v>
      </c>
      <c r="I133" s="5">
        <v>-64.84</v>
      </c>
      <c r="J133" s="5">
        <v>-88.51</v>
      </c>
      <c r="K133" s="5">
        <v>-221.75</v>
      </c>
      <c r="L133" s="5">
        <v>-231.5</v>
      </c>
      <c r="M133" s="5">
        <v>-143.94</v>
      </c>
      <c r="N133" s="5">
        <v>-124.38</v>
      </c>
      <c r="O133" s="6">
        <v>-112.31</v>
      </c>
      <c r="P133" s="5">
        <v>-124.38</v>
      </c>
      <c r="Q133" s="5">
        <v>-114.66</v>
      </c>
      <c r="R133" s="5">
        <v>-119.55</v>
      </c>
      <c r="S133" s="5">
        <v>-112.31</v>
      </c>
    </row>
    <row r="134" spans="1:30" ht="16" x14ac:dyDescent="0.2">
      <c r="A134" s="8" t="s">
        <v>139</v>
      </c>
      <c r="B134" s="5">
        <v>1.92</v>
      </c>
      <c r="C134" s="5">
        <v>3.98</v>
      </c>
      <c r="D134" s="5">
        <v>4.8899999999999997</v>
      </c>
      <c r="E134" s="5">
        <v>4.3</v>
      </c>
      <c r="F134" s="5">
        <v>3.72</v>
      </c>
      <c r="G134" s="5">
        <v>3.37</v>
      </c>
      <c r="H134" s="5">
        <v>2.31</v>
      </c>
      <c r="I134" s="5">
        <v>6.39</v>
      </c>
      <c r="J134" s="5">
        <v>3.9</v>
      </c>
      <c r="K134" s="5">
        <v>1.44</v>
      </c>
      <c r="L134" s="5">
        <v>1.87</v>
      </c>
      <c r="M134" s="5">
        <v>2.64</v>
      </c>
      <c r="N134" s="5">
        <v>2.62</v>
      </c>
      <c r="O134" s="6">
        <v>2.5</v>
      </c>
      <c r="P134" s="5">
        <v>2.62</v>
      </c>
      <c r="Q134" s="5">
        <v>2.52</v>
      </c>
      <c r="R134" s="5">
        <v>2.38</v>
      </c>
      <c r="S134" s="5">
        <v>2.5</v>
      </c>
    </row>
    <row r="135" spans="1:30" ht="16" x14ac:dyDescent="0.2">
      <c r="A135" s="8" t="s">
        <v>140</v>
      </c>
      <c r="B135" s="5">
        <v>42.24</v>
      </c>
      <c r="C135" s="5">
        <v>42.63</v>
      </c>
      <c r="D135" s="5">
        <v>39.549999999999997</v>
      </c>
      <c r="E135" s="5">
        <v>53.15</v>
      </c>
      <c r="F135" s="5">
        <v>57.53</v>
      </c>
      <c r="G135" s="5">
        <v>43.3</v>
      </c>
      <c r="H135" s="5">
        <v>50.29</v>
      </c>
      <c r="I135" s="5">
        <v>57.76</v>
      </c>
      <c r="J135" s="5">
        <v>61.21</v>
      </c>
      <c r="K135" s="5">
        <v>58.4</v>
      </c>
      <c r="L135" s="5">
        <v>46.09</v>
      </c>
      <c r="M135" s="5">
        <v>36.44</v>
      </c>
      <c r="N135" s="5">
        <v>48.17</v>
      </c>
      <c r="O135" s="6">
        <v>61.02</v>
      </c>
      <c r="P135" s="5">
        <v>48.17</v>
      </c>
      <c r="Q135" s="5">
        <v>54.43</v>
      </c>
      <c r="R135" s="5">
        <v>59.1</v>
      </c>
      <c r="S135" s="5">
        <v>61.02</v>
      </c>
    </row>
    <row r="136" spans="1:30" ht="16" x14ac:dyDescent="0.2">
      <c r="A136" s="8" t="s">
        <v>141</v>
      </c>
      <c r="B136" s="3">
        <v>3500</v>
      </c>
      <c r="C136" s="3">
        <v>3500</v>
      </c>
      <c r="D136" s="3">
        <v>3600</v>
      </c>
      <c r="E136" s="3">
        <v>4800</v>
      </c>
      <c r="F136" s="3">
        <v>8400</v>
      </c>
      <c r="G136" s="3">
        <v>8200</v>
      </c>
      <c r="H136" s="3">
        <v>15700</v>
      </c>
      <c r="I136" s="3">
        <v>14000</v>
      </c>
      <c r="J136" s="3">
        <v>15000</v>
      </c>
      <c r="K136" s="3">
        <v>19000</v>
      </c>
      <c r="L136" s="3">
        <v>21000</v>
      </c>
      <c r="M136" s="3">
        <v>20000</v>
      </c>
      <c r="N136" s="3">
        <v>20000</v>
      </c>
      <c r="O136" s="4">
        <v>20000</v>
      </c>
      <c r="P136" s="3">
        <v>20000</v>
      </c>
      <c r="Q136" s="3">
        <v>20000</v>
      </c>
      <c r="R136" s="3">
        <v>20000</v>
      </c>
      <c r="S136" s="3">
        <v>20000</v>
      </c>
    </row>
    <row r="138" spans="1:30" ht="16" x14ac:dyDescent="0.2">
      <c r="A138" s="9"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8" t="s">
        <v>142</v>
      </c>
      <c r="B139" s="3">
        <v>415000000</v>
      </c>
      <c r="C139" s="3">
        <v>552000000</v>
      </c>
      <c r="D139" s="3">
        <v>563000000</v>
      </c>
      <c r="E139" s="3">
        <v>552000000</v>
      </c>
      <c r="F139" s="3">
        <v>245000000</v>
      </c>
      <c r="G139" s="3">
        <v>1364000000</v>
      </c>
      <c r="H139" s="3">
        <v>-1861000000</v>
      </c>
      <c r="I139" s="3">
        <v>1894000000</v>
      </c>
      <c r="J139" s="3">
        <v>12610000000</v>
      </c>
      <c r="K139" s="3">
        <v>2724000000</v>
      </c>
      <c r="L139" s="3">
        <v>2960000000</v>
      </c>
      <c r="M139" s="3">
        <v>6736000000</v>
      </c>
      <c r="N139" s="3">
        <v>11495000000</v>
      </c>
      <c r="O139" s="4">
        <v>13917000000</v>
      </c>
      <c r="P139" s="3">
        <v>3359000000</v>
      </c>
      <c r="Q139" s="3">
        <v>3774000000</v>
      </c>
      <c r="R139" s="3">
        <v>3481000000</v>
      </c>
      <c r="S139" s="3">
        <v>3303000000</v>
      </c>
    </row>
    <row r="140" spans="1:30" ht="16" x14ac:dyDescent="0.2">
      <c r="A140" s="8" t="s">
        <v>143</v>
      </c>
      <c r="B140" s="3">
        <v>159000000</v>
      </c>
      <c r="C140" s="3">
        <v>157000000</v>
      </c>
      <c r="D140" s="3">
        <v>155000000</v>
      </c>
      <c r="E140" s="3">
        <v>187000000</v>
      </c>
      <c r="F140" s="3">
        <v>625000000</v>
      </c>
      <c r="G140" s="3">
        <v>962000000</v>
      </c>
      <c r="H140" s="3">
        <v>3042000000</v>
      </c>
      <c r="I140" s="3">
        <v>4737000000</v>
      </c>
      <c r="J140" s="3">
        <v>4081000000</v>
      </c>
      <c r="K140" s="3">
        <v>5808000000</v>
      </c>
      <c r="L140" s="3">
        <v>6905000000</v>
      </c>
      <c r="M140" s="3">
        <v>6041000000</v>
      </c>
      <c r="N140" s="3">
        <v>4984000000</v>
      </c>
      <c r="O140" s="4">
        <v>4119000000</v>
      </c>
      <c r="P140" s="3">
        <v>1216000000</v>
      </c>
      <c r="Q140" s="3">
        <v>1032000000</v>
      </c>
      <c r="R140" s="3">
        <v>939000000</v>
      </c>
      <c r="S140" s="3">
        <v>932000000</v>
      </c>
    </row>
    <row r="141" spans="1:30" ht="16" x14ac:dyDescent="0.2">
      <c r="A141" s="8" t="s">
        <v>144</v>
      </c>
      <c r="B141" s="3">
        <v>35000000</v>
      </c>
      <c r="C141" s="3">
        <v>52000000</v>
      </c>
      <c r="D141" s="3">
        <v>62000000</v>
      </c>
      <c r="E141" s="3">
        <v>74000000</v>
      </c>
      <c r="F141" s="3">
        <v>188000000</v>
      </c>
      <c r="G141" s="3">
        <v>158000000</v>
      </c>
      <c r="H141" s="3">
        <v>1747000000</v>
      </c>
      <c r="I141" s="3">
        <v>655000000</v>
      </c>
      <c r="J141" s="3">
        <v>-6985000000</v>
      </c>
      <c r="K141" s="3">
        <v>1349000000</v>
      </c>
      <c r="L141" s="3">
        <v>1103000000</v>
      </c>
      <c r="M141" s="3">
        <v>1114000000</v>
      </c>
      <c r="N141" s="3">
        <v>1911000000</v>
      </c>
      <c r="O141" s="4">
        <v>834000000</v>
      </c>
      <c r="P141" s="3">
        <v>361000000</v>
      </c>
      <c r="Q141" s="3">
        <v>-189000000</v>
      </c>
      <c r="R141" s="3">
        <v>251000000</v>
      </c>
      <c r="S141" s="3">
        <v>411000000</v>
      </c>
    </row>
    <row r="142" spans="1:30" ht="16" x14ac:dyDescent="0.2">
      <c r="A142" s="36" t="s">
        <v>145</v>
      </c>
      <c r="B142" s="34">
        <v>25000000</v>
      </c>
      <c r="C142" s="34">
        <v>38000000</v>
      </c>
      <c r="D142" s="34">
        <v>53000000</v>
      </c>
      <c r="E142" s="34">
        <v>77000000</v>
      </c>
      <c r="F142" s="34">
        <v>163000000</v>
      </c>
      <c r="G142" s="34">
        <v>232000000</v>
      </c>
      <c r="H142" s="34">
        <v>679000000</v>
      </c>
      <c r="I142" s="34">
        <v>921000000</v>
      </c>
      <c r="J142" s="34">
        <v>1227000000</v>
      </c>
      <c r="K142" s="34">
        <v>2185000000</v>
      </c>
      <c r="L142" s="34">
        <v>1976000000</v>
      </c>
      <c r="M142" s="34">
        <v>1704000000</v>
      </c>
      <c r="N142" s="34">
        <v>1533000000</v>
      </c>
      <c r="O142" s="35">
        <v>1920000000</v>
      </c>
      <c r="P142" s="34">
        <v>387000000</v>
      </c>
      <c r="Q142" s="34">
        <v>391000000</v>
      </c>
      <c r="R142" s="34">
        <v>513000000</v>
      </c>
      <c r="S142" s="34">
        <v>629000000</v>
      </c>
    </row>
    <row r="143" spans="1:30" ht="19" x14ac:dyDescent="0.25">
      <c r="A143" s="17" t="s">
        <v>198</v>
      </c>
      <c r="B143" s="24">
        <f t="shared" ref="B143:S143" si="7">B142/B2</f>
        <v>1.1944577161968466E-2</v>
      </c>
      <c r="C143" s="24">
        <f t="shared" si="7"/>
        <v>1.6267123287671232E-2</v>
      </c>
      <c r="D143" s="24">
        <f t="shared" si="7"/>
        <v>2.2419627749576988E-2</v>
      </c>
      <c r="E143" s="24">
        <f t="shared" si="7"/>
        <v>3.0555555555555555E-2</v>
      </c>
      <c r="F143" s="24">
        <f t="shared" si="7"/>
        <v>3.8182244085265868E-2</v>
      </c>
      <c r="G143" s="24">
        <f t="shared" si="7"/>
        <v>3.399765533411489E-2</v>
      </c>
      <c r="H143" s="24">
        <f t="shared" si="7"/>
        <v>5.1283987915407857E-2</v>
      </c>
      <c r="I143" s="24">
        <f t="shared" si="7"/>
        <v>5.2222726241778178E-2</v>
      </c>
      <c r="J143" s="24">
        <f t="shared" si="7"/>
        <v>5.8854566385264775E-2</v>
      </c>
      <c r="K143" s="24">
        <f t="shared" si="7"/>
        <v>9.6694251449307433E-2</v>
      </c>
      <c r="L143" s="24">
        <f t="shared" si="7"/>
        <v>8.271935699933021E-2</v>
      </c>
      <c r="M143" s="24">
        <f t="shared" si="7"/>
        <v>6.2076502732240441E-2</v>
      </c>
      <c r="N143" s="24">
        <f t="shared" si="7"/>
        <v>4.6170526759630154E-2</v>
      </c>
      <c r="O143" s="24">
        <f t="shared" si="7"/>
        <v>5.4154679302758503E-2</v>
      </c>
      <c r="P143" s="24">
        <f t="shared" si="7"/>
        <v>4.3337066069428894E-2</v>
      </c>
      <c r="Q143" s="24">
        <f t="shared" si="7"/>
        <v>4.3858665171060011E-2</v>
      </c>
      <c r="R143" s="24">
        <f t="shared" si="7"/>
        <v>5.874270010305737E-2</v>
      </c>
      <c r="S143" s="24">
        <f t="shared" si="7"/>
        <v>7.0865254619197834E-2</v>
      </c>
      <c r="T143" s="15"/>
      <c r="U143" s="15"/>
      <c r="V143" s="15"/>
      <c r="W143" s="15"/>
      <c r="X143" s="15"/>
      <c r="Y143" s="15"/>
      <c r="Z143" s="15"/>
      <c r="AA143" s="16"/>
      <c r="AB143" s="16"/>
      <c r="AC143" s="16"/>
      <c r="AD143" s="16"/>
    </row>
    <row r="144" spans="1:30" ht="16" x14ac:dyDescent="0.2">
      <c r="A144" s="8" t="s">
        <v>146</v>
      </c>
      <c r="B144" s="3" t="s">
        <v>24</v>
      </c>
      <c r="C144" s="3">
        <v>14000000</v>
      </c>
      <c r="D144" s="3">
        <v>13000000</v>
      </c>
      <c r="E144" s="3">
        <v>25000000</v>
      </c>
      <c r="F144" s="3">
        <v>42000000</v>
      </c>
      <c r="G144" s="3">
        <v>-90000000</v>
      </c>
      <c r="H144" s="3">
        <v>365000000</v>
      </c>
      <c r="I144" s="3">
        <v>-173000000</v>
      </c>
      <c r="J144" s="3">
        <v>-8270000000</v>
      </c>
      <c r="K144" s="3">
        <v>-934000000</v>
      </c>
      <c r="L144" s="3">
        <v>-1142000000</v>
      </c>
      <c r="M144" s="3">
        <v>-809000000</v>
      </c>
      <c r="N144" s="3">
        <v>-34000000</v>
      </c>
      <c r="O144" s="4">
        <v>-1229000000</v>
      </c>
      <c r="P144" s="3">
        <v>-89000000</v>
      </c>
      <c r="Q144" s="3">
        <v>-573000000</v>
      </c>
      <c r="R144" s="3">
        <v>-316000000</v>
      </c>
      <c r="S144" s="3">
        <v>-251000000</v>
      </c>
    </row>
    <row r="145" spans="1:19" ht="16" x14ac:dyDescent="0.2">
      <c r="A145" s="8" t="s">
        <v>147</v>
      </c>
      <c r="B145" s="3" t="s">
        <v>24</v>
      </c>
      <c r="C145" s="3" t="s">
        <v>24</v>
      </c>
      <c r="D145" s="3">
        <v>2000000</v>
      </c>
      <c r="E145" s="3" t="s">
        <v>24</v>
      </c>
      <c r="F145" s="3" t="s">
        <v>24</v>
      </c>
      <c r="G145" s="3" t="s">
        <v>24</v>
      </c>
      <c r="H145" s="3" t="s">
        <v>24</v>
      </c>
      <c r="I145" s="3" t="s">
        <v>24</v>
      </c>
      <c r="J145" s="3">
        <v>106000000</v>
      </c>
      <c r="K145" s="3" t="s">
        <v>24</v>
      </c>
      <c r="L145" s="3" t="s">
        <v>24</v>
      </c>
      <c r="M145" s="3" t="s">
        <v>24</v>
      </c>
      <c r="N145" s="3" t="s">
        <v>24</v>
      </c>
      <c r="O145" s="4" t="s">
        <v>24</v>
      </c>
      <c r="P145" s="3" t="s">
        <v>24</v>
      </c>
      <c r="Q145" s="3" t="s">
        <v>24</v>
      </c>
      <c r="R145" s="3" t="s">
        <v>24</v>
      </c>
      <c r="S145" s="3" t="s">
        <v>24</v>
      </c>
    </row>
    <row r="146" spans="1:19" ht="16" x14ac:dyDescent="0.2">
      <c r="A146" s="8" t="s">
        <v>148</v>
      </c>
      <c r="B146" s="3">
        <v>10000000</v>
      </c>
      <c r="C146" s="3" t="s">
        <v>24</v>
      </c>
      <c r="D146" s="3">
        <v>-6000000</v>
      </c>
      <c r="E146" s="3">
        <v>-28000000</v>
      </c>
      <c r="F146" s="3">
        <v>-17000000</v>
      </c>
      <c r="G146" s="3">
        <v>16000000</v>
      </c>
      <c r="H146" s="3">
        <v>703000000</v>
      </c>
      <c r="I146" s="3">
        <v>-93000000</v>
      </c>
      <c r="J146" s="3">
        <v>-48000000</v>
      </c>
      <c r="K146" s="3">
        <v>98000000</v>
      </c>
      <c r="L146" s="3">
        <v>269000000</v>
      </c>
      <c r="M146" s="3">
        <v>219000000</v>
      </c>
      <c r="N146" s="3">
        <v>412000000</v>
      </c>
      <c r="O146" s="4">
        <v>143000000</v>
      </c>
      <c r="P146" s="3">
        <v>63000000</v>
      </c>
      <c r="Q146" s="3">
        <v>-7000000</v>
      </c>
      <c r="R146" s="3">
        <v>54000000</v>
      </c>
      <c r="S146" s="3">
        <v>33000000</v>
      </c>
    </row>
    <row r="147" spans="1:19" ht="16" x14ac:dyDescent="0.2">
      <c r="A147" s="8" t="s">
        <v>149</v>
      </c>
      <c r="B147" s="3">
        <v>-99000000</v>
      </c>
      <c r="C147" s="3">
        <v>-35000000</v>
      </c>
      <c r="D147" s="3">
        <v>-87000000</v>
      </c>
      <c r="E147" s="3">
        <v>-91000000</v>
      </c>
      <c r="F147" s="3">
        <v>117000000</v>
      </c>
      <c r="G147" s="3">
        <v>-166000000</v>
      </c>
      <c r="H147" s="3">
        <v>483000000</v>
      </c>
      <c r="I147" s="3">
        <v>-735000000</v>
      </c>
      <c r="J147" s="3">
        <v>-826000000</v>
      </c>
      <c r="K147" s="3">
        <v>-184000000</v>
      </c>
      <c r="L147" s="3">
        <v>1093000000</v>
      </c>
      <c r="M147" s="3">
        <v>-127000000</v>
      </c>
      <c r="N147" s="3">
        <v>-1654000000</v>
      </c>
      <c r="O147" s="4">
        <v>-1030000000</v>
      </c>
      <c r="P147" s="3">
        <v>-353000000</v>
      </c>
      <c r="Q147" s="3">
        <v>-581000000</v>
      </c>
      <c r="R147" s="3">
        <v>-169000000</v>
      </c>
      <c r="S147" s="3">
        <v>73000000</v>
      </c>
    </row>
    <row r="148" spans="1:19" ht="16" x14ac:dyDescent="0.2">
      <c r="A148" s="8" t="s">
        <v>150</v>
      </c>
      <c r="B148" s="3">
        <v>-96000000</v>
      </c>
      <c r="C148" s="3">
        <v>-42000000</v>
      </c>
      <c r="D148" s="3">
        <v>-13000000</v>
      </c>
      <c r="E148" s="3">
        <v>-26000000</v>
      </c>
      <c r="F148" s="3">
        <v>-70000000</v>
      </c>
      <c r="G148" s="3">
        <v>-187000000</v>
      </c>
      <c r="H148" s="3">
        <v>-491000000</v>
      </c>
      <c r="I148" s="3">
        <v>-267000000</v>
      </c>
      <c r="J148" s="3">
        <v>-652000000</v>
      </c>
      <c r="K148" s="3">
        <v>486000000</v>
      </c>
      <c r="L148" s="3">
        <v>981000000</v>
      </c>
      <c r="M148" s="3">
        <v>210000000</v>
      </c>
      <c r="N148" s="3">
        <v>-870000000</v>
      </c>
      <c r="O148" s="4">
        <v>-197000000</v>
      </c>
      <c r="P148" s="3">
        <v>-241000000</v>
      </c>
      <c r="Q148" s="3">
        <v>-276000000</v>
      </c>
      <c r="R148" s="3">
        <v>185000000</v>
      </c>
      <c r="S148" s="3">
        <v>135000000</v>
      </c>
    </row>
    <row r="149" spans="1:19" ht="16" x14ac:dyDescent="0.2">
      <c r="A149" s="8" t="s">
        <v>151</v>
      </c>
      <c r="B149" s="3">
        <v>-26000000</v>
      </c>
      <c r="C149" s="3">
        <v>-5000000</v>
      </c>
      <c r="D149" s="3" t="s">
        <v>24</v>
      </c>
      <c r="E149" s="3">
        <v>-55000000</v>
      </c>
      <c r="F149" s="3">
        <v>193000000</v>
      </c>
      <c r="G149" s="3">
        <v>62000000</v>
      </c>
      <c r="H149" s="3">
        <v>996000000</v>
      </c>
      <c r="I149" s="3">
        <v>-39000000</v>
      </c>
      <c r="J149" s="3">
        <v>417000000</v>
      </c>
      <c r="K149" s="3">
        <v>250000000</v>
      </c>
      <c r="L149" s="3">
        <v>-31000000</v>
      </c>
      <c r="M149" s="3">
        <v>-294000000</v>
      </c>
      <c r="N149" s="3">
        <v>-627000000</v>
      </c>
      <c r="O149" s="4">
        <v>-4000000</v>
      </c>
      <c r="P149" s="3">
        <v>-87000000</v>
      </c>
      <c r="Q149" s="3">
        <v>26000000</v>
      </c>
      <c r="R149" s="3">
        <v>13000000</v>
      </c>
      <c r="S149" s="3">
        <v>44000000</v>
      </c>
    </row>
    <row r="150" spans="1:19" ht="16" x14ac:dyDescent="0.2">
      <c r="A150" s="8"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8" t="s">
        <v>153</v>
      </c>
      <c r="B151" s="3">
        <v>23000000</v>
      </c>
      <c r="C151" s="3">
        <v>25000000</v>
      </c>
      <c r="D151" s="3">
        <v>-2000000</v>
      </c>
      <c r="E151" s="3">
        <v>22000000</v>
      </c>
      <c r="F151" s="3">
        <v>13000000</v>
      </c>
      <c r="G151" s="3">
        <v>29000000</v>
      </c>
      <c r="H151" s="3">
        <v>33000000</v>
      </c>
      <c r="I151" s="3">
        <v>-97000000</v>
      </c>
      <c r="J151" s="3">
        <v>-325000000</v>
      </c>
      <c r="K151" s="3">
        <v>-42000000</v>
      </c>
      <c r="L151" s="3">
        <v>-3000000</v>
      </c>
      <c r="M151" s="3">
        <v>243000000</v>
      </c>
      <c r="N151" s="3">
        <v>-79000000</v>
      </c>
      <c r="O151" s="4">
        <v>298000000</v>
      </c>
      <c r="P151" s="3">
        <v>304000000</v>
      </c>
      <c r="Q151" s="3">
        <v>-80000000</v>
      </c>
      <c r="R151" s="3">
        <v>-114000000</v>
      </c>
      <c r="S151" s="3">
        <v>188000000</v>
      </c>
    </row>
    <row r="152" spans="1:19" ht="16" x14ac:dyDescent="0.2">
      <c r="A152" s="8" t="s">
        <v>154</v>
      </c>
      <c r="B152" s="3" t="s">
        <v>24</v>
      </c>
      <c r="C152" s="3">
        <v>-13000000</v>
      </c>
      <c r="D152" s="3">
        <v>-72000000</v>
      </c>
      <c r="E152" s="3">
        <v>-32000000</v>
      </c>
      <c r="F152" s="3">
        <v>-19000000</v>
      </c>
      <c r="G152" s="3">
        <v>-70000000</v>
      </c>
      <c r="H152" s="3">
        <v>-55000000</v>
      </c>
      <c r="I152" s="3">
        <v>-332000000</v>
      </c>
      <c r="J152" s="3">
        <v>-266000000</v>
      </c>
      <c r="K152" s="3">
        <v>-878000000</v>
      </c>
      <c r="L152" s="3">
        <v>146000000</v>
      </c>
      <c r="M152" s="3">
        <v>-286000000</v>
      </c>
      <c r="N152" s="3">
        <v>-78000000</v>
      </c>
      <c r="O152" s="4">
        <v>-1127000000</v>
      </c>
      <c r="P152" s="3">
        <v>-329000000</v>
      </c>
      <c r="Q152" s="3">
        <v>-251000000</v>
      </c>
      <c r="R152" s="3">
        <v>-253000000</v>
      </c>
      <c r="S152" s="3">
        <v>-294000000</v>
      </c>
    </row>
    <row r="153" spans="1:19" ht="16" x14ac:dyDescent="0.2">
      <c r="A153" s="8"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8" t="s">
        <v>156</v>
      </c>
      <c r="B154" s="3">
        <v>510000000</v>
      </c>
      <c r="C154" s="3">
        <v>726000000</v>
      </c>
      <c r="D154" s="3">
        <v>693000000</v>
      </c>
      <c r="E154" s="3">
        <v>722000000</v>
      </c>
      <c r="F154" s="3">
        <v>1175000000</v>
      </c>
      <c r="G154" s="3">
        <v>2318000000</v>
      </c>
      <c r="H154" s="3">
        <v>3411000000</v>
      </c>
      <c r="I154" s="3">
        <v>6551000000</v>
      </c>
      <c r="J154" s="3">
        <v>8880000000</v>
      </c>
      <c r="K154" s="3">
        <v>9697000000</v>
      </c>
      <c r="L154" s="3">
        <v>12061000000</v>
      </c>
      <c r="M154" s="3">
        <v>13764000000</v>
      </c>
      <c r="N154" s="3">
        <v>16736000000</v>
      </c>
      <c r="O154" s="4">
        <v>17840000000</v>
      </c>
      <c r="P154" s="3">
        <v>4583000000</v>
      </c>
      <c r="Q154" s="3">
        <v>4036000000</v>
      </c>
      <c r="R154" s="3">
        <v>4502000000</v>
      </c>
      <c r="S154" s="3">
        <v>4719000000</v>
      </c>
    </row>
    <row r="155" spans="1:19" ht="16" x14ac:dyDescent="0.2">
      <c r="A155" s="8"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8" t="s">
        <v>158</v>
      </c>
      <c r="B156" s="3">
        <v>2000000</v>
      </c>
      <c r="C156" s="3" t="s">
        <v>24</v>
      </c>
      <c r="D156" s="3">
        <v>1000000</v>
      </c>
      <c r="E156" s="3" t="s">
        <v>24</v>
      </c>
      <c r="F156" s="3" t="s">
        <v>24</v>
      </c>
      <c r="G156" s="3">
        <v>110000000</v>
      </c>
      <c r="H156" s="3">
        <v>5000000</v>
      </c>
      <c r="I156" s="3">
        <v>441000000</v>
      </c>
      <c r="J156" s="3">
        <v>239000000</v>
      </c>
      <c r="K156" s="3">
        <v>88000000</v>
      </c>
      <c r="L156" s="3">
        <v>12000000</v>
      </c>
      <c r="M156" s="3">
        <v>4000000</v>
      </c>
      <c r="N156" s="3" t="s">
        <v>24</v>
      </c>
      <c r="O156" s="4" t="s">
        <v>24</v>
      </c>
      <c r="P156" s="3" t="s">
        <v>24</v>
      </c>
      <c r="Q156" s="3" t="s">
        <v>24</v>
      </c>
      <c r="R156" s="3" t="s">
        <v>24</v>
      </c>
      <c r="S156" s="3" t="s">
        <v>24</v>
      </c>
    </row>
    <row r="157" spans="1:19" ht="16" x14ac:dyDescent="0.2">
      <c r="A157" s="8" t="s">
        <v>159</v>
      </c>
      <c r="B157" s="3">
        <v>2000000</v>
      </c>
      <c r="C157" s="3" t="s">
        <v>24</v>
      </c>
      <c r="D157" s="3">
        <v>1000000</v>
      </c>
      <c r="E157" s="3" t="s">
        <v>24</v>
      </c>
      <c r="F157" s="3" t="s">
        <v>24</v>
      </c>
      <c r="G157" s="3">
        <v>110000000</v>
      </c>
      <c r="H157" s="3">
        <v>5000000</v>
      </c>
      <c r="I157" s="3">
        <v>441000000</v>
      </c>
      <c r="J157" s="3">
        <v>239000000</v>
      </c>
      <c r="K157" s="3">
        <v>88000000</v>
      </c>
      <c r="L157" s="3">
        <v>12000000</v>
      </c>
      <c r="M157" s="3">
        <v>4000000</v>
      </c>
      <c r="N157" s="3" t="s">
        <v>24</v>
      </c>
      <c r="O157" s="4" t="s">
        <v>24</v>
      </c>
      <c r="P157" s="3" t="s">
        <v>24</v>
      </c>
      <c r="Q157" s="3" t="s">
        <v>24</v>
      </c>
      <c r="R157" s="3" t="s">
        <v>24</v>
      </c>
      <c r="S157" s="3" t="s">
        <v>24</v>
      </c>
    </row>
    <row r="158" spans="1:19" ht="16" x14ac:dyDescent="0.2">
      <c r="A158" s="8"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8" t="s">
        <v>161</v>
      </c>
      <c r="B159" s="3">
        <v>-79000000</v>
      </c>
      <c r="C159" s="3">
        <v>-112000000</v>
      </c>
      <c r="D159" s="3">
        <v>-241000000</v>
      </c>
      <c r="E159" s="3">
        <v>-236000000</v>
      </c>
      <c r="F159" s="3">
        <v>-409000000</v>
      </c>
      <c r="G159" s="3">
        <v>-593000000</v>
      </c>
      <c r="H159" s="3">
        <v>-723000000</v>
      </c>
      <c r="I159" s="3">
        <v>-1069000000</v>
      </c>
      <c r="J159" s="3">
        <v>-635000000</v>
      </c>
      <c r="K159" s="3">
        <v>-432000000</v>
      </c>
      <c r="L159" s="3">
        <v>-463000000</v>
      </c>
      <c r="M159" s="3">
        <v>-443000000</v>
      </c>
      <c r="N159" s="3">
        <v>-424000000</v>
      </c>
      <c r="O159" s="4">
        <v>-469000000</v>
      </c>
      <c r="P159" s="3">
        <v>-122000000</v>
      </c>
      <c r="Q159" s="3">
        <v>-103000000</v>
      </c>
      <c r="R159" s="3">
        <v>-122000000</v>
      </c>
      <c r="S159" s="3">
        <v>-122000000</v>
      </c>
    </row>
    <row r="160" spans="1:19" ht="16" x14ac:dyDescent="0.2">
      <c r="A160" s="8" t="s">
        <v>162</v>
      </c>
      <c r="B160" s="3">
        <v>-79000000</v>
      </c>
      <c r="C160" s="3">
        <v>-112000000</v>
      </c>
      <c r="D160" s="3">
        <v>-241000000</v>
      </c>
      <c r="E160" s="3">
        <v>-236000000</v>
      </c>
      <c r="F160" s="3">
        <v>-409000000</v>
      </c>
      <c r="G160" s="3">
        <v>-593000000</v>
      </c>
      <c r="H160" s="3">
        <v>-723000000</v>
      </c>
      <c r="I160" s="3">
        <v>-1069000000</v>
      </c>
      <c r="J160" s="3">
        <v>-635000000</v>
      </c>
      <c r="K160" s="3">
        <v>-432000000</v>
      </c>
      <c r="L160" s="3">
        <v>-463000000</v>
      </c>
      <c r="M160" s="3">
        <v>-443000000</v>
      </c>
      <c r="N160" s="3">
        <v>-424000000</v>
      </c>
      <c r="O160" s="4">
        <v>-469000000</v>
      </c>
      <c r="P160" s="3">
        <v>-122000000</v>
      </c>
      <c r="Q160" s="3">
        <v>-103000000</v>
      </c>
      <c r="R160" s="3">
        <v>-122000000</v>
      </c>
      <c r="S160" s="3">
        <v>-122000000</v>
      </c>
    </row>
    <row r="161" spans="1:19" ht="16" x14ac:dyDescent="0.2">
      <c r="A161" s="8"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8" t="s">
        <v>164</v>
      </c>
      <c r="B162" s="3">
        <v>-9000000</v>
      </c>
      <c r="C162" s="3">
        <v>-9000000</v>
      </c>
      <c r="D162" s="3">
        <v>-4000000</v>
      </c>
      <c r="E162" s="3">
        <v>-2000000</v>
      </c>
      <c r="F162" s="3">
        <v>35000000</v>
      </c>
      <c r="G162" s="3">
        <v>-14000000</v>
      </c>
      <c r="H162" s="3">
        <v>46000000</v>
      </c>
      <c r="I162" s="3">
        <v>-7000000</v>
      </c>
      <c r="J162" s="3">
        <v>-195000000</v>
      </c>
      <c r="K162" s="3" t="s">
        <v>24</v>
      </c>
      <c r="L162" s="3" t="s">
        <v>24</v>
      </c>
      <c r="M162" s="3">
        <v>169000000</v>
      </c>
      <c r="N162" s="3" t="s">
        <v>24</v>
      </c>
      <c r="O162" s="4">
        <v>-214000000</v>
      </c>
      <c r="P162" s="3" t="s">
        <v>24</v>
      </c>
      <c r="Q162" s="3" t="s">
        <v>24</v>
      </c>
      <c r="R162" s="3">
        <v>-197000000</v>
      </c>
      <c r="S162" s="3">
        <v>-17000000</v>
      </c>
    </row>
    <row r="163" spans="1:19" ht="16" x14ac:dyDescent="0.2">
      <c r="A163" s="8" t="s">
        <v>165</v>
      </c>
      <c r="B163" s="3" t="s">
        <v>24</v>
      </c>
      <c r="C163" s="3" t="s">
        <v>24</v>
      </c>
      <c r="D163" s="3" t="s">
        <v>24</v>
      </c>
      <c r="E163" s="3">
        <v>13000000</v>
      </c>
      <c r="F163" s="3">
        <v>35000000</v>
      </c>
      <c r="G163" s="3" t="s">
        <v>24</v>
      </c>
      <c r="H163" s="3">
        <v>104000000</v>
      </c>
      <c r="I163" s="3">
        <v>200000000</v>
      </c>
      <c r="J163" s="3">
        <v>54000000</v>
      </c>
      <c r="K163" s="3">
        <v>5000000</v>
      </c>
      <c r="L163" s="3" t="s">
        <v>24</v>
      </c>
      <c r="M163" s="3">
        <v>169000000</v>
      </c>
      <c r="N163" s="3">
        <v>200000000</v>
      </c>
      <c r="O163" s="4">
        <v>74000000</v>
      </c>
      <c r="P163" s="3" t="s">
        <v>24</v>
      </c>
      <c r="Q163" s="3" t="s">
        <v>24</v>
      </c>
      <c r="R163" s="3" t="s">
        <v>24</v>
      </c>
      <c r="S163" s="3">
        <v>74000000</v>
      </c>
    </row>
    <row r="164" spans="1:19" ht="16" x14ac:dyDescent="0.2">
      <c r="A164" s="8" t="s">
        <v>166</v>
      </c>
      <c r="B164" s="3">
        <v>-9000000</v>
      </c>
      <c r="C164" s="3">
        <v>-9000000</v>
      </c>
      <c r="D164" s="3">
        <v>-4000000</v>
      </c>
      <c r="E164" s="3">
        <v>-15000000</v>
      </c>
      <c r="F164" s="3" t="s">
        <v>24</v>
      </c>
      <c r="G164" s="3">
        <v>-14000000</v>
      </c>
      <c r="H164" s="3">
        <v>-58000000</v>
      </c>
      <c r="I164" s="3">
        <v>-207000000</v>
      </c>
      <c r="J164" s="3">
        <v>-249000000</v>
      </c>
      <c r="K164" s="3">
        <v>-5000000</v>
      </c>
      <c r="L164" s="3" t="s">
        <v>24</v>
      </c>
      <c r="M164" s="3" t="s">
        <v>24</v>
      </c>
      <c r="N164" s="3">
        <v>-200000000</v>
      </c>
      <c r="O164" s="4">
        <v>-288000000</v>
      </c>
      <c r="P164" s="3" t="s">
        <v>24</v>
      </c>
      <c r="Q164" s="3" t="s">
        <v>24</v>
      </c>
      <c r="R164" s="3">
        <v>-197000000</v>
      </c>
      <c r="S164" s="3">
        <v>-91000000</v>
      </c>
    </row>
    <row r="165" spans="1:19" ht="16" x14ac:dyDescent="0.2">
      <c r="A165" s="8" t="s">
        <v>167</v>
      </c>
      <c r="B165" s="3" t="s">
        <v>24</v>
      </c>
      <c r="C165" s="3">
        <v>-8000000</v>
      </c>
      <c r="D165" s="3">
        <v>-4000000</v>
      </c>
      <c r="E165" s="3">
        <v>-429000000</v>
      </c>
      <c r="F165" s="3">
        <v>-5511000000</v>
      </c>
      <c r="G165" s="3">
        <v>256000000</v>
      </c>
      <c r="H165" s="3">
        <v>-9157000000</v>
      </c>
      <c r="I165" s="3">
        <v>-30000000</v>
      </c>
      <c r="J165" s="3">
        <v>-4027000000</v>
      </c>
      <c r="K165" s="3">
        <v>-15076000000</v>
      </c>
      <c r="L165" s="3">
        <v>-10654000000</v>
      </c>
      <c r="M165" s="3">
        <v>37000000</v>
      </c>
      <c r="N165" s="3">
        <v>-246000000</v>
      </c>
      <c r="O165" s="4">
        <v>-24000000</v>
      </c>
      <c r="P165" s="3">
        <v>-7000000</v>
      </c>
      <c r="Q165" s="3" t="s">
        <v>24</v>
      </c>
      <c r="R165" s="3" t="s">
        <v>24</v>
      </c>
      <c r="S165" s="3">
        <v>-17000000</v>
      </c>
    </row>
    <row r="166" spans="1:19" ht="16" x14ac:dyDescent="0.2">
      <c r="A166" s="8" t="s">
        <v>168</v>
      </c>
      <c r="B166" s="3" t="s">
        <v>24</v>
      </c>
      <c r="C166" s="3" t="s">
        <v>24</v>
      </c>
      <c r="D166" s="3" t="s">
        <v>24</v>
      </c>
      <c r="E166" s="3" t="s">
        <v>24</v>
      </c>
      <c r="F166" s="3">
        <v>450000000</v>
      </c>
      <c r="G166" s="3">
        <v>650000000</v>
      </c>
      <c r="H166" s="3">
        <v>898000000</v>
      </c>
      <c r="I166" s="3">
        <v>10000000</v>
      </c>
      <c r="J166" s="3">
        <v>773000000</v>
      </c>
      <c r="K166" s="3">
        <v>957000000</v>
      </c>
      <c r="L166" s="3">
        <v>218000000</v>
      </c>
      <c r="M166" s="3">
        <v>45000000</v>
      </c>
      <c r="N166" s="3" t="s">
        <v>24</v>
      </c>
      <c r="O166" s="4" t="s">
        <v>24</v>
      </c>
      <c r="P166" s="3" t="s">
        <v>24</v>
      </c>
      <c r="Q166" s="3" t="s">
        <v>24</v>
      </c>
      <c r="R166" s="3" t="s">
        <v>24</v>
      </c>
      <c r="S166" s="3" t="s">
        <v>24</v>
      </c>
    </row>
    <row r="167" spans="1:19" ht="16" x14ac:dyDescent="0.2">
      <c r="A167" s="8" t="s">
        <v>169</v>
      </c>
      <c r="B167" s="3" t="s">
        <v>24</v>
      </c>
      <c r="C167" s="3">
        <v>-8000000</v>
      </c>
      <c r="D167" s="3">
        <v>-4000000</v>
      </c>
      <c r="E167" s="3">
        <v>-429000000</v>
      </c>
      <c r="F167" s="3">
        <v>-5961000000</v>
      </c>
      <c r="G167" s="3">
        <v>-394000000</v>
      </c>
      <c r="H167" s="3">
        <v>-10055000000</v>
      </c>
      <c r="I167" s="3">
        <v>-40000000</v>
      </c>
      <c r="J167" s="3">
        <v>-4800000000</v>
      </c>
      <c r="K167" s="3">
        <v>-16033000000</v>
      </c>
      <c r="L167" s="3">
        <v>-10872000000</v>
      </c>
      <c r="M167" s="3">
        <v>-8000000</v>
      </c>
      <c r="N167" s="3">
        <v>-246000000</v>
      </c>
      <c r="O167" s="4">
        <v>-24000000</v>
      </c>
      <c r="P167" s="3">
        <v>-7000000</v>
      </c>
      <c r="Q167" s="3" t="s">
        <v>24</v>
      </c>
      <c r="R167" s="3" t="s">
        <v>24</v>
      </c>
      <c r="S167" s="3">
        <v>-17000000</v>
      </c>
    </row>
    <row r="168" spans="1:19" ht="16" x14ac:dyDescent="0.2">
      <c r="A168" s="8"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8" t="s">
        <v>171</v>
      </c>
      <c r="B169" s="3" t="s">
        <v>24</v>
      </c>
      <c r="C169" s="3">
        <v>7000000</v>
      </c>
      <c r="D169" s="3">
        <v>4000000</v>
      </c>
      <c r="E169" s="3">
        <v>15000000</v>
      </c>
      <c r="F169" s="3" t="s">
        <v>24</v>
      </c>
      <c r="G169" s="3" t="s">
        <v>24</v>
      </c>
      <c r="H169" s="3">
        <v>-11000000</v>
      </c>
      <c r="I169" s="3">
        <v>-9000000</v>
      </c>
      <c r="J169" s="3">
        <v>-56000000</v>
      </c>
      <c r="K169" s="3">
        <v>-2000000</v>
      </c>
      <c r="L169" s="3">
        <v>-4000000</v>
      </c>
      <c r="M169" s="3">
        <v>-12000000</v>
      </c>
      <c r="N169" s="3">
        <v>3000000</v>
      </c>
      <c r="O169" s="4">
        <v>14000000</v>
      </c>
      <c r="P169" s="3">
        <v>1000000</v>
      </c>
      <c r="Q169" s="3" t="s">
        <v>24</v>
      </c>
      <c r="R169" s="3">
        <v>1000000</v>
      </c>
      <c r="S169" s="3">
        <v>12000000</v>
      </c>
    </row>
    <row r="170" spans="1:19" ht="16" x14ac:dyDescent="0.2">
      <c r="A170" s="8" t="s">
        <v>155</v>
      </c>
      <c r="B170" s="3" t="s">
        <v>24</v>
      </c>
      <c r="C170" s="3" t="s">
        <v>24</v>
      </c>
      <c r="D170" s="3" t="s">
        <v>24</v>
      </c>
      <c r="E170" s="3" t="s">
        <v>24</v>
      </c>
      <c r="F170" s="3">
        <v>450000000</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8" t="s">
        <v>172</v>
      </c>
      <c r="B171" s="3">
        <v>-86000000</v>
      </c>
      <c r="C171" s="3">
        <v>-122000000</v>
      </c>
      <c r="D171" s="3">
        <v>-244000000</v>
      </c>
      <c r="E171" s="3">
        <v>-652000000</v>
      </c>
      <c r="F171" s="3">
        <v>-5885000000</v>
      </c>
      <c r="G171" s="3">
        <v>-241000000</v>
      </c>
      <c r="H171" s="3">
        <v>-9840000000</v>
      </c>
      <c r="I171" s="3">
        <v>-674000000</v>
      </c>
      <c r="J171" s="3">
        <v>-4674000000</v>
      </c>
      <c r="K171" s="3">
        <v>-15422000000</v>
      </c>
      <c r="L171" s="3">
        <v>-11109000000</v>
      </c>
      <c r="M171" s="3">
        <v>-245000000</v>
      </c>
      <c r="N171" s="3">
        <v>-667000000</v>
      </c>
      <c r="O171" s="4">
        <v>-693000000</v>
      </c>
      <c r="P171" s="3">
        <v>-128000000</v>
      </c>
      <c r="Q171" s="3">
        <v>-103000000</v>
      </c>
      <c r="R171" s="3">
        <v>-318000000</v>
      </c>
      <c r="S171" s="3">
        <v>-144000000</v>
      </c>
    </row>
    <row r="172" spans="1:19" ht="16" x14ac:dyDescent="0.2">
      <c r="A172" s="8" t="s">
        <v>173</v>
      </c>
      <c r="B172" s="3" t="s">
        <v>24</v>
      </c>
      <c r="C172" s="3">
        <v>-86000000</v>
      </c>
      <c r="D172" s="3">
        <v>-137000000</v>
      </c>
      <c r="E172" s="3">
        <v>-198000000</v>
      </c>
      <c r="F172" s="3">
        <v>-284000000</v>
      </c>
      <c r="G172" s="3">
        <v>-408000000</v>
      </c>
      <c r="H172" s="3">
        <v>-750000000</v>
      </c>
      <c r="I172" s="3">
        <v>-1745000000</v>
      </c>
      <c r="J172" s="3">
        <v>-2998000000</v>
      </c>
      <c r="K172" s="3">
        <v>-4235000000</v>
      </c>
      <c r="L172" s="3">
        <v>-5534000000</v>
      </c>
      <c r="M172" s="3">
        <v>-6212000000</v>
      </c>
      <c r="N172" s="3">
        <v>-7032000000</v>
      </c>
      <c r="O172" s="4">
        <v>-7523000000</v>
      </c>
      <c r="P172" s="3">
        <v>-1782000000</v>
      </c>
      <c r="Q172" s="3">
        <v>-1926000000</v>
      </c>
      <c r="R172" s="3">
        <v>-1914000000</v>
      </c>
      <c r="S172" s="3">
        <v>-1901000000</v>
      </c>
    </row>
    <row r="173" spans="1:19" ht="16" x14ac:dyDescent="0.2">
      <c r="A173" s="8" t="s">
        <v>174</v>
      </c>
      <c r="B173" s="3">
        <v>-366000000</v>
      </c>
      <c r="C173" s="3">
        <v>-233000000</v>
      </c>
      <c r="D173" s="3">
        <v>-2000000</v>
      </c>
      <c r="E173" s="3">
        <v>-2000000</v>
      </c>
      <c r="F173" s="3">
        <v>5587000000</v>
      </c>
      <c r="G173" s="3">
        <v>-1817000000</v>
      </c>
      <c r="H173" s="3">
        <v>8193000000</v>
      </c>
      <c r="I173" s="3">
        <v>3742000000</v>
      </c>
      <c r="J173" s="3">
        <v>-994000000</v>
      </c>
      <c r="K173" s="3">
        <v>13234000000</v>
      </c>
      <c r="L173" s="3">
        <v>7703000000</v>
      </c>
      <c r="M173" s="3">
        <v>-1591000000</v>
      </c>
      <c r="N173" s="3">
        <v>-426000000</v>
      </c>
      <c r="O173" s="4">
        <v>-269000000</v>
      </c>
      <c r="P173" s="3">
        <v>-9000000</v>
      </c>
      <c r="Q173" s="3">
        <v>-260000000</v>
      </c>
      <c r="R173" s="3" t="s">
        <v>24</v>
      </c>
      <c r="S173" s="3" t="s">
        <v>24</v>
      </c>
    </row>
    <row r="174" spans="1:19" ht="16" x14ac:dyDescent="0.2">
      <c r="A174" s="8" t="s">
        <v>175</v>
      </c>
      <c r="B174" s="3" t="s">
        <v>24</v>
      </c>
      <c r="C174" s="3" t="s">
        <v>24</v>
      </c>
      <c r="D174" s="3" t="s">
        <v>24</v>
      </c>
      <c r="E174" s="3" t="s">
        <v>24</v>
      </c>
      <c r="F174" s="3">
        <v>5600000000</v>
      </c>
      <c r="G174" s="3" t="s">
        <v>24</v>
      </c>
      <c r="H174" s="3">
        <v>19510000000</v>
      </c>
      <c r="I174" s="3">
        <v>17426000000</v>
      </c>
      <c r="J174" s="3" t="s">
        <v>24</v>
      </c>
      <c r="K174" s="3">
        <v>30034000000</v>
      </c>
      <c r="L174" s="3">
        <v>27802000000</v>
      </c>
      <c r="M174" s="3">
        <v>9904000000</v>
      </c>
      <c r="N174" s="3">
        <v>1935000000</v>
      </c>
      <c r="O174" s="4" t="s">
        <v>24</v>
      </c>
      <c r="P174" s="3" t="s">
        <v>24</v>
      </c>
      <c r="Q174" s="3" t="s">
        <v>24</v>
      </c>
      <c r="R174" s="3" t="s">
        <v>24</v>
      </c>
      <c r="S174" s="3" t="s">
        <v>24</v>
      </c>
    </row>
    <row r="175" spans="1:19" ht="16" x14ac:dyDescent="0.2">
      <c r="A175" s="8" t="s">
        <v>176</v>
      </c>
      <c r="B175" s="3">
        <v>-366000000</v>
      </c>
      <c r="C175" s="3">
        <v>-233000000</v>
      </c>
      <c r="D175" s="3">
        <v>-2000000</v>
      </c>
      <c r="E175" s="3">
        <v>-2000000</v>
      </c>
      <c r="F175" s="3">
        <v>-13000000</v>
      </c>
      <c r="G175" s="3">
        <v>-1817000000</v>
      </c>
      <c r="H175" s="3">
        <v>-11317000000</v>
      </c>
      <c r="I175" s="3">
        <v>-13684000000</v>
      </c>
      <c r="J175" s="3">
        <v>-994000000</v>
      </c>
      <c r="K175" s="3">
        <v>-16800000000</v>
      </c>
      <c r="L175" s="3">
        <v>-20099000000</v>
      </c>
      <c r="M175" s="3">
        <v>-11495000000</v>
      </c>
      <c r="N175" s="3">
        <v>-2361000000</v>
      </c>
      <c r="O175" s="4">
        <v>-269000000</v>
      </c>
      <c r="P175" s="3">
        <v>-9000000</v>
      </c>
      <c r="Q175" s="3">
        <v>-260000000</v>
      </c>
      <c r="R175" s="3" t="s">
        <v>24</v>
      </c>
      <c r="S175" s="3" t="s">
        <v>24</v>
      </c>
    </row>
    <row r="176" spans="1:19" ht="16" x14ac:dyDescent="0.2">
      <c r="A176" s="8" t="s">
        <v>177</v>
      </c>
      <c r="B176" s="3">
        <v>28000000</v>
      </c>
      <c r="C176" s="3">
        <v>-23000000</v>
      </c>
      <c r="D176" s="3">
        <v>-66000000</v>
      </c>
      <c r="E176" s="3">
        <v>6000000</v>
      </c>
      <c r="F176" s="3">
        <v>112000000</v>
      </c>
      <c r="G176" s="3">
        <v>241000000</v>
      </c>
      <c r="H176" s="3">
        <v>295000000</v>
      </c>
      <c r="I176" s="3">
        <v>257000000</v>
      </c>
      <c r="J176" s="3">
        <v>-7102000000</v>
      </c>
      <c r="K176" s="3">
        <v>-6154000000</v>
      </c>
      <c r="L176" s="3">
        <v>-489000000</v>
      </c>
      <c r="M176" s="3">
        <v>-1129000000</v>
      </c>
      <c r="N176" s="3">
        <v>-8341000000</v>
      </c>
      <c r="O176" s="4">
        <v>-7265000000</v>
      </c>
      <c r="P176" s="3">
        <v>-220000000</v>
      </c>
      <c r="Q176" s="3">
        <v>-1521000000</v>
      </c>
      <c r="R176" s="3">
        <v>-3357000000</v>
      </c>
      <c r="S176" s="3">
        <v>-2167000000</v>
      </c>
    </row>
    <row r="177" spans="1:1022 1027:2048 2053:3060 3074:4086 4100:5112 5126:6138 6152:7164 7178:8190 8204:9216 9230:10237 10242:11263 11268:12275 12289:13301 13315:14327 14341:15353 15367:16379" ht="16" x14ac:dyDescent="0.2">
      <c r="A177" s="8" t="s">
        <v>178</v>
      </c>
      <c r="B177" s="3">
        <v>28000000</v>
      </c>
      <c r="C177" s="3">
        <v>70000000</v>
      </c>
      <c r="D177" s="3">
        <v>44000000</v>
      </c>
      <c r="E177" s="3">
        <v>101000000</v>
      </c>
      <c r="F177" s="3">
        <v>124000000</v>
      </c>
      <c r="G177" s="3">
        <v>241000000</v>
      </c>
      <c r="H177" s="3">
        <v>295000000</v>
      </c>
      <c r="I177" s="3">
        <v>257000000</v>
      </c>
      <c r="J177" s="3">
        <v>156000000</v>
      </c>
      <c r="K177" s="3">
        <v>253000000</v>
      </c>
      <c r="L177" s="3">
        <v>276000000</v>
      </c>
      <c r="M177" s="3">
        <v>170000000</v>
      </c>
      <c r="N177" s="3">
        <v>114000000</v>
      </c>
      <c r="O177" s="4">
        <v>117000000</v>
      </c>
      <c r="P177" s="3">
        <v>54000000</v>
      </c>
      <c r="Q177" s="3" t="s">
        <v>24</v>
      </c>
      <c r="R177" s="3">
        <v>63000000</v>
      </c>
      <c r="S177" s="3" t="s">
        <v>24</v>
      </c>
    </row>
    <row r="178" spans="1:1022 1027:2048 2053:3060 3074:4086 4100:5112 5126:6138 6152:7164 7178:8190 8204:9216 9230:10237 10242:11263 11268:12275 12289:13301 13315:14327 14341:15353 15367:16379" ht="16" x14ac:dyDescent="0.2">
      <c r="A178" s="8" t="s">
        <v>179</v>
      </c>
      <c r="B178" s="3" t="s">
        <v>24</v>
      </c>
      <c r="C178" s="3">
        <v>-93000000</v>
      </c>
      <c r="D178" s="3">
        <v>-110000000</v>
      </c>
      <c r="E178" s="3">
        <v>-95000000</v>
      </c>
      <c r="F178" s="3">
        <v>-12000000</v>
      </c>
      <c r="G178" s="3" t="s">
        <v>24</v>
      </c>
      <c r="H178" s="3" t="s">
        <v>24</v>
      </c>
      <c r="I178" s="3" t="s">
        <v>24</v>
      </c>
      <c r="J178" s="3">
        <v>-7258000000</v>
      </c>
      <c r="K178" s="3">
        <v>-6407000000</v>
      </c>
      <c r="L178" s="3">
        <v>-765000000</v>
      </c>
      <c r="M178" s="3">
        <v>-1299000000</v>
      </c>
      <c r="N178" s="3">
        <v>-8455000000</v>
      </c>
      <c r="O178" s="4">
        <v>-7382000000</v>
      </c>
      <c r="P178" s="3">
        <v>-274000000</v>
      </c>
      <c r="Q178" s="3">
        <v>-1521000000</v>
      </c>
      <c r="R178" s="3">
        <v>-3420000000</v>
      </c>
      <c r="S178" s="3">
        <v>-2167000000</v>
      </c>
    </row>
    <row r="179" spans="1:1022 1027:2048 2053:3060 3074:4086 4100:5112 5126:6138 6152:7164 7178:8190 8204:9216 9230:10237 10242:11263 11268:12275 12289:13301 13315:14327 14341:15353 15367:16379" ht="16" x14ac:dyDescent="0.2">
      <c r="A179" s="8" t="s">
        <v>180</v>
      </c>
      <c r="B179" s="3">
        <v>3000000</v>
      </c>
      <c r="C179" s="3">
        <v>6000000</v>
      </c>
      <c r="D179" s="3">
        <v>11000000</v>
      </c>
      <c r="E179" s="3">
        <v>25000000</v>
      </c>
      <c r="F179" s="3">
        <v>-86000000</v>
      </c>
      <c r="G179" s="3">
        <v>125000000</v>
      </c>
      <c r="H179" s="3">
        <v>-34000000</v>
      </c>
      <c r="I179" s="3">
        <v>-24000000</v>
      </c>
      <c r="J179" s="3">
        <v>-24000000</v>
      </c>
      <c r="K179" s="3">
        <v>3643000000</v>
      </c>
      <c r="L179" s="3">
        <v>-69000000</v>
      </c>
      <c r="M179" s="3">
        <v>-42000000</v>
      </c>
      <c r="N179" s="3">
        <v>-17000000</v>
      </c>
      <c r="O179" s="4">
        <v>-12000000</v>
      </c>
      <c r="P179" s="3">
        <v>-5000000</v>
      </c>
      <c r="Q179" s="3">
        <v>5000000</v>
      </c>
      <c r="R179" s="3">
        <v>-7000000</v>
      </c>
      <c r="S179" s="3">
        <v>-5000000</v>
      </c>
    </row>
    <row r="180" spans="1:1022 1027:2048 2053:3060 3074:4086 4100:5112 5126:6138 6152:7164 7178:8190 8204:9216 9230:10237 10242:11263 11268:12275 12289:13301 13315:14327 14341:15353 15367:16379" ht="16" x14ac:dyDescent="0.2">
      <c r="A180" s="8"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8" t="s">
        <v>181</v>
      </c>
      <c r="B181" s="3">
        <v>-335000000</v>
      </c>
      <c r="C181" s="3">
        <v>-336000000</v>
      </c>
      <c r="D181" s="3">
        <v>-194000000</v>
      </c>
      <c r="E181" s="3">
        <v>-169000000</v>
      </c>
      <c r="F181" s="3">
        <v>5329000000</v>
      </c>
      <c r="G181" s="3">
        <v>-1859000000</v>
      </c>
      <c r="H181" s="3">
        <v>7704000000</v>
      </c>
      <c r="I181" s="3">
        <v>2230000000</v>
      </c>
      <c r="J181" s="3">
        <v>-11118000000</v>
      </c>
      <c r="K181" s="3">
        <v>6488000000</v>
      </c>
      <c r="L181" s="3">
        <v>1611000000</v>
      </c>
      <c r="M181" s="3">
        <v>-8974000000</v>
      </c>
      <c r="N181" s="3">
        <v>-15816000000</v>
      </c>
      <c r="O181" s="4">
        <v>-15069000000</v>
      </c>
      <c r="P181" s="3">
        <v>-2016000000</v>
      </c>
      <c r="Q181" s="3">
        <v>-3702000000</v>
      </c>
      <c r="R181" s="3">
        <v>-5278000000</v>
      </c>
      <c r="S181" s="3">
        <v>-4073000000</v>
      </c>
    </row>
    <row r="182" spans="1:1022 1027:2048 2053:3060 3074:4086 4100:5112 5126:6138 6152:7164 7178:8190 8204:9216 9230:10237 10242:11263 11268:12275 12289:13301 13315:14327 14341:15353 15367:16379" ht="16" x14ac:dyDescent="0.2">
      <c r="A182" s="8"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022 1027:2048 2053:3060 3074:4086 4100:5112 5126:6138 6152:7164 7178:8190 8204:9216 9230:10237 10242:11263 11268:12275 12289:13301 13315:14327 14341:15353 15367:16379" ht="16" x14ac:dyDescent="0.2">
      <c r="A183" s="8" t="s">
        <v>183</v>
      </c>
      <c r="B183" s="3">
        <v>89000000</v>
      </c>
      <c r="C183" s="3">
        <v>268000000</v>
      </c>
      <c r="D183" s="3">
        <v>255000000</v>
      </c>
      <c r="E183" s="3">
        <v>-99000000</v>
      </c>
      <c r="F183" s="3">
        <v>619000000</v>
      </c>
      <c r="G183" s="3">
        <v>218000000</v>
      </c>
      <c r="H183" s="3">
        <v>1275000000</v>
      </c>
      <c r="I183" s="3">
        <v>8107000000</v>
      </c>
      <c r="J183" s="3">
        <v>-6912000000</v>
      </c>
      <c r="K183" s="3">
        <v>763000000</v>
      </c>
      <c r="L183" s="3">
        <v>2563000000</v>
      </c>
      <c r="M183" s="3">
        <v>4545000000</v>
      </c>
      <c r="N183" s="3">
        <v>253000000</v>
      </c>
      <c r="O183" s="4">
        <v>2078000000</v>
      </c>
      <c r="P183" s="3">
        <v>2439000000</v>
      </c>
      <c r="Q183" s="3">
        <v>231000000</v>
      </c>
      <c r="R183" s="3">
        <v>-1094000000</v>
      </c>
      <c r="S183" s="3">
        <v>502000000</v>
      </c>
    </row>
    <row r="184" spans="1:1022 1027:2048 2053:3060 3074:4086 4100:5112 5126:6138 6152:7164 7178:8190 8204:9216 9230:10237 10242:11263 11268:12275 12289:13301 13315:14327 14341:15353 15367:16379" ht="16" x14ac:dyDescent="0.2">
      <c r="A184" s="8" t="s">
        <v>54</v>
      </c>
      <c r="B184" s="3">
        <v>628000000</v>
      </c>
      <c r="C184" s="3">
        <v>745000000</v>
      </c>
      <c r="D184" s="3">
        <v>742000000</v>
      </c>
      <c r="E184" s="3">
        <v>741000000</v>
      </c>
      <c r="F184" s="3">
        <v>1203000000</v>
      </c>
      <c r="G184" s="3">
        <v>2731000000</v>
      </c>
      <c r="H184" s="3">
        <v>3629000000</v>
      </c>
      <c r="I184" s="3">
        <v>7391000000</v>
      </c>
      <c r="J184" s="3">
        <v>9449000000</v>
      </c>
      <c r="K184" s="3">
        <v>9988000000</v>
      </c>
      <c r="L184" s="3">
        <v>11117000000</v>
      </c>
      <c r="M184" s="3">
        <v>14708000000</v>
      </c>
      <c r="N184" s="3">
        <v>19266000000</v>
      </c>
      <c r="O184" s="4">
        <v>20318000000</v>
      </c>
      <c r="P184" s="3">
        <v>5217000000</v>
      </c>
      <c r="Q184" s="3">
        <v>5145000000</v>
      </c>
      <c r="R184" s="3">
        <v>4956000000</v>
      </c>
      <c r="S184" s="3">
        <v>5000000000</v>
      </c>
    </row>
    <row r="185" spans="1:1022 1027:2048 2053:3060 3074:4086 4100:5112 5126:6138 6152:7164 7178:8190 8204:9216 9230:10237 10242:11263 11268:12275 12289:13301 13315:14327 14341:15353 15367:16379" ht="16" x14ac:dyDescent="0.2">
      <c r="A185" s="8" t="s">
        <v>55</v>
      </c>
      <c r="B185" s="3">
        <v>30</v>
      </c>
      <c r="C185" s="5">
        <v>31.89</v>
      </c>
      <c r="D185" s="5">
        <v>31.39</v>
      </c>
      <c r="E185" s="5">
        <v>29.4</v>
      </c>
      <c r="F185" s="5">
        <v>28.18</v>
      </c>
      <c r="G185" s="5">
        <v>40.020000000000003</v>
      </c>
      <c r="H185" s="5">
        <v>27.41</v>
      </c>
      <c r="I185" s="5">
        <v>41.91</v>
      </c>
      <c r="J185" s="5">
        <v>45.32</v>
      </c>
      <c r="K185" s="5">
        <v>44.2</v>
      </c>
      <c r="L185" s="5">
        <v>46.54</v>
      </c>
      <c r="M185" s="5">
        <v>53.58</v>
      </c>
      <c r="N185" s="5">
        <v>58.02</v>
      </c>
      <c r="O185" s="6">
        <v>57.31</v>
      </c>
      <c r="P185" s="5">
        <v>58.02</v>
      </c>
      <c r="Q185" s="5">
        <v>58.12</v>
      </c>
      <c r="R185" s="5">
        <v>57.87</v>
      </c>
      <c r="S185" s="5">
        <v>57.31</v>
      </c>
    </row>
    <row r="186" spans="1:1022 1027:2048 2053:3060 3074:4086 4100:5112 5126:6138 6152:7164 7178:8190 8204:9216 9230:10237 10242:11263 11268:12275 12289:13301 13315:14327 14341:15353 15367:16379" ht="16" x14ac:dyDescent="0.2">
      <c r="A186" s="8" t="s">
        <v>184</v>
      </c>
      <c r="B186" s="3" t="s">
        <v>24</v>
      </c>
      <c r="C186" s="3">
        <v>8000000</v>
      </c>
      <c r="D186" s="3">
        <v>4000000</v>
      </c>
      <c r="E186" s="3">
        <v>429000000</v>
      </c>
      <c r="F186" s="3">
        <v>5511000000</v>
      </c>
      <c r="G186" s="3">
        <v>-256000000</v>
      </c>
      <c r="H186" s="3">
        <v>9157000000</v>
      </c>
      <c r="I186" s="3">
        <v>30000000</v>
      </c>
      <c r="J186" s="3">
        <v>4027000000</v>
      </c>
      <c r="K186" s="3">
        <v>15076000000</v>
      </c>
      <c r="L186" s="3">
        <v>10654000000</v>
      </c>
      <c r="M186" s="3">
        <v>-37000000</v>
      </c>
      <c r="N186" s="3">
        <v>246000000</v>
      </c>
      <c r="O186" s="4">
        <v>24000000</v>
      </c>
      <c r="P186" s="3">
        <v>7000000</v>
      </c>
      <c r="Q186" s="3" t="s">
        <v>24</v>
      </c>
      <c r="R186" s="3" t="s">
        <v>24</v>
      </c>
      <c r="S186" s="3">
        <v>17000000</v>
      </c>
    </row>
    <row r="187" spans="1:1022 1027:2048 2053:3060 3074:4086 4100:5112 5126:6138 6152:7164 7178:8190 8204:9216 9230:10237 10242:11263 11268:12275 12289:13301 13315:14327 14341:15353 15367:16379" ht="16" x14ac:dyDescent="0.2">
      <c r="A187" s="8" t="s">
        <v>185</v>
      </c>
      <c r="B187" s="3">
        <v>431000000</v>
      </c>
      <c r="C187" s="3">
        <v>614000000</v>
      </c>
      <c r="D187" s="3">
        <v>452000000</v>
      </c>
      <c r="E187" s="3">
        <v>486000000</v>
      </c>
      <c r="F187" s="3">
        <v>766000000</v>
      </c>
      <c r="G187" s="3">
        <v>1725000000</v>
      </c>
      <c r="H187" s="3">
        <v>2688000000</v>
      </c>
      <c r="I187" s="3">
        <v>5482000000</v>
      </c>
      <c r="J187" s="3">
        <v>8245000000</v>
      </c>
      <c r="K187" s="3">
        <v>9265000000</v>
      </c>
      <c r="L187" s="3">
        <v>11598000000</v>
      </c>
      <c r="M187" s="3">
        <v>13321000000</v>
      </c>
      <c r="N187" s="3">
        <v>16312000000</v>
      </c>
      <c r="O187" s="4">
        <v>17371000000</v>
      </c>
      <c r="P187" s="3">
        <v>4461000000</v>
      </c>
      <c r="Q187" s="3">
        <v>3933000000</v>
      </c>
      <c r="R187" s="3">
        <v>4380000000</v>
      </c>
      <c r="S187" s="3">
        <v>4597000000</v>
      </c>
    </row>
    <row r="188" spans="1:1022 1027:2048 2053:3060 3074:4086 4100:5112 5126:6138 6152:7164 7178:8190 8204:9216 9230:10237 10242:11263 11268:12275 12289:13301 13315:14327 14341:15353 15367:16379" ht="16" x14ac:dyDescent="0.2">
      <c r="A188" s="36" t="s">
        <v>186</v>
      </c>
      <c r="B188" s="34" t="s">
        <v>24</v>
      </c>
      <c r="C188" s="34">
        <v>617935829</v>
      </c>
      <c r="D188" s="34">
        <v>452962393</v>
      </c>
      <c r="E188" s="34">
        <v>487943662</v>
      </c>
      <c r="F188" s="34">
        <v>865385965</v>
      </c>
      <c r="G188" s="34">
        <v>1906104976</v>
      </c>
      <c r="H188" s="34" t="s">
        <v>24</v>
      </c>
      <c r="I188" s="34">
        <v>5927788114</v>
      </c>
      <c r="J188" s="34">
        <v>8245000000</v>
      </c>
      <c r="K188" s="34">
        <v>9265000000</v>
      </c>
      <c r="L188" s="34">
        <v>11598000000</v>
      </c>
      <c r="M188" s="34">
        <v>15197919438</v>
      </c>
      <c r="N188" s="34">
        <v>17917823950</v>
      </c>
      <c r="O188" s="35">
        <v>18902341763</v>
      </c>
      <c r="P188" s="34">
        <v>4837727624</v>
      </c>
      <c r="Q188" s="34">
        <v>4332021875</v>
      </c>
      <c r="R188" s="34">
        <v>4759387783</v>
      </c>
      <c r="S188" s="34">
        <v>4972214885</v>
      </c>
    </row>
    <row r="189" spans="1:1022 1027:2048 2053:3060 3074:4086 4100:5112 5126:6138 6152:7164 7178:8190 8204:9216 9230:10237 10242:11263 11268:12275 12289:13301 13315:14327 14341:15353 15367:16379" ht="19" x14ac:dyDescent="0.25">
      <c r="A189" s="25" t="s">
        <v>199</v>
      </c>
      <c r="B189" s="26"/>
      <c r="C189" s="27" t="e">
        <f>(C188/B188)-1</f>
        <v>#VALUE!</v>
      </c>
      <c r="D189" s="27">
        <f>(D188/C188)-1</f>
        <v>-0.26697502921456262</v>
      </c>
      <c r="E189" s="27">
        <f>(E188/D188)-1</f>
        <v>7.7227755638424433E-2</v>
      </c>
      <c r="F189" s="27">
        <f t="shared" ref="F189:L189" si="8">(F188/E188)-1</f>
        <v>0.77353664448253445</v>
      </c>
      <c r="G189" s="27">
        <f t="shared" si="8"/>
        <v>1.2026067594012804</v>
      </c>
      <c r="H189" s="27" t="e">
        <f t="shared" si="8"/>
        <v>#VALUE!</v>
      </c>
      <c r="I189" s="27" t="e">
        <f t="shared" si="8"/>
        <v>#VALUE!</v>
      </c>
      <c r="J189" s="27">
        <f t="shared" si="8"/>
        <v>0.3909066655954363</v>
      </c>
      <c r="K189" s="27">
        <f t="shared" si="8"/>
        <v>0.12371134020618557</v>
      </c>
      <c r="L189" s="27">
        <f t="shared" si="8"/>
        <v>0.25180787911494873</v>
      </c>
      <c r="M189" s="27">
        <f>(M188/L188)-1</f>
        <v>0.3103913983445421</v>
      </c>
      <c r="N189" s="27">
        <f>(N188/M187)-1</f>
        <v>0.34508099617145871</v>
      </c>
      <c r="O189" s="27">
        <f>(O188/N188)-1</f>
        <v>5.4946282302321681E-2</v>
      </c>
      <c r="P189" s="27"/>
      <c r="Q189" s="27">
        <f>(Q188/P188)-1</f>
        <v>-0.10453373738760952</v>
      </c>
      <c r="R189" s="27">
        <f>(R188/Q188)-1</f>
        <v>9.8652758534373719E-2</v>
      </c>
      <c r="S189" s="27">
        <f>(S188/R188)-1</f>
        <v>4.4717327459677492E-2</v>
      </c>
      <c r="T189" s="15"/>
      <c r="U189" s="15"/>
      <c r="V189" s="15"/>
      <c r="W189" s="15"/>
      <c r="X189" s="15"/>
      <c r="Y189" s="15"/>
      <c r="Z189" s="15"/>
      <c r="AA189" s="16"/>
      <c r="AB189" s="16"/>
      <c r="AC189" s="16"/>
      <c r="AD189" s="16"/>
    </row>
    <row r="190" spans="1:1022 1027:2048 2053:3060 3074:4086 4100:5112 5126:6138 6152:7164 7178:8190 8204:9216 9230:10237 10242:11263 11268:12275 12289:13301 13315:14327 14341:15353 15367:16379" s="31" customFormat="1" ht="16" customHeight="1" x14ac:dyDescent="0.2">
      <c r="A190" s="28" t="s">
        <v>200</v>
      </c>
      <c r="B190" s="29" t="e">
        <f t="shared" ref="B190:S190" si="9">B188/B2</f>
        <v>#VALUE!</v>
      </c>
      <c r="C190" s="29">
        <f t="shared" si="9"/>
        <v>0.26452732405821916</v>
      </c>
      <c r="D190" s="29">
        <f t="shared" si="9"/>
        <v>0.19160845727580372</v>
      </c>
      <c r="E190" s="29">
        <f t="shared" si="9"/>
        <v>0.1936284373015873</v>
      </c>
      <c r="F190" s="29">
        <f t="shared" si="9"/>
        <v>0.20271397634106347</v>
      </c>
      <c r="G190" s="29">
        <f t="shared" si="9"/>
        <v>0.27932370691676434</v>
      </c>
      <c r="H190" s="29" t="e">
        <f t="shared" si="9"/>
        <v>#VALUE!</v>
      </c>
      <c r="I190" s="29">
        <f t="shared" si="9"/>
        <v>0.33611862746654569</v>
      </c>
      <c r="J190" s="29">
        <f t="shared" si="9"/>
        <v>0.39548158096699926</v>
      </c>
      <c r="K190" s="29">
        <f t="shared" si="9"/>
        <v>0.41001017834225784</v>
      </c>
      <c r="L190" s="29">
        <f t="shared" si="9"/>
        <v>0.48551574012056264</v>
      </c>
      <c r="M190" s="29">
        <f t="shared" si="9"/>
        <v>0.55365826732240442</v>
      </c>
      <c r="N190" s="29">
        <f t="shared" si="9"/>
        <v>0.53964472939192243</v>
      </c>
      <c r="O190" s="30">
        <f t="shared" si="9"/>
        <v>0.53315117512833532</v>
      </c>
      <c r="P190" s="29">
        <f t="shared" si="9"/>
        <v>0.5417388156774916</v>
      </c>
      <c r="Q190" s="29">
        <f t="shared" si="9"/>
        <v>0.48592505608524961</v>
      </c>
      <c r="R190" s="29">
        <f t="shared" si="9"/>
        <v>0.54498886785755185</v>
      </c>
      <c r="S190" s="29">
        <f t="shared" si="9"/>
        <v>0.56018644490761604</v>
      </c>
      <c r="T190" s="2"/>
      <c r="AH190" s="32"/>
      <c r="AM190" s="2"/>
      <c r="BA190" s="32"/>
      <c r="BF190" s="2"/>
      <c r="BT190" s="32"/>
      <c r="BY190" s="2"/>
      <c r="CM190" s="32"/>
      <c r="CR190" s="2"/>
      <c r="DF190" s="32"/>
      <c r="DK190" s="2"/>
      <c r="DY190" s="32"/>
      <c r="ED190" s="2"/>
      <c r="ER190" s="32"/>
      <c r="EW190" s="2"/>
      <c r="FK190" s="32"/>
      <c r="FP190" s="2"/>
      <c r="GD190" s="32"/>
      <c r="GI190" s="2"/>
      <c r="GW190" s="32"/>
      <c r="HB190" s="2"/>
      <c r="HP190" s="32"/>
      <c r="HU190" s="2"/>
      <c r="II190" s="32"/>
      <c r="IN190" s="2"/>
      <c r="JB190" s="32"/>
      <c r="JG190" s="2"/>
      <c r="JU190" s="32"/>
      <c r="JZ190" s="2"/>
      <c r="KN190" s="32"/>
      <c r="KS190" s="2"/>
      <c r="LG190" s="32"/>
      <c r="LL190" s="2"/>
      <c r="LZ190" s="32"/>
      <c r="ME190" s="2"/>
      <c r="MS190" s="32"/>
      <c r="MX190" s="2"/>
      <c r="NL190" s="32"/>
      <c r="NQ190" s="2"/>
      <c r="OE190" s="32"/>
      <c r="OJ190" s="2"/>
      <c r="OX190" s="32"/>
      <c r="PC190" s="2"/>
      <c r="PQ190" s="32"/>
      <c r="PV190" s="2"/>
      <c r="QJ190" s="32"/>
      <c r="QO190" s="2"/>
      <c r="RC190" s="32"/>
      <c r="RH190" s="2"/>
      <c r="RV190" s="32"/>
      <c r="SA190" s="2"/>
      <c r="SO190" s="32"/>
      <c r="ST190" s="2"/>
      <c r="TH190" s="32"/>
      <c r="TM190" s="2"/>
      <c r="UA190" s="32"/>
      <c r="UF190" s="2"/>
      <c r="UT190" s="32"/>
      <c r="UY190" s="2"/>
      <c r="VM190" s="32"/>
      <c r="VR190" s="2"/>
      <c r="WF190" s="32"/>
      <c r="WK190" s="2"/>
      <c r="WY190" s="32"/>
      <c r="XD190" s="2"/>
      <c r="XR190" s="32"/>
      <c r="XW190" s="2"/>
      <c r="YK190" s="32"/>
      <c r="YP190" s="2"/>
      <c r="ZD190" s="32"/>
      <c r="ZI190" s="2"/>
      <c r="ZW190" s="32"/>
      <c r="AAB190" s="2"/>
      <c r="AAP190" s="32"/>
      <c r="AAU190" s="2"/>
      <c r="ABI190" s="32"/>
      <c r="ABN190" s="2"/>
      <c r="ACB190" s="32"/>
      <c r="ACG190" s="2"/>
      <c r="ACU190" s="32"/>
      <c r="ACZ190" s="2"/>
      <c r="ADN190" s="32"/>
      <c r="ADS190" s="2"/>
      <c r="AEG190" s="32"/>
      <c r="AEL190" s="2"/>
      <c r="AEZ190" s="32"/>
      <c r="AFE190" s="2"/>
      <c r="AFS190" s="32"/>
      <c r="AFX190" s="2"/>
      <c r="AGL190" s="32"/>
      <c r="AGQ190" s="2"/>
      <c r="AHE190" s="32"/>
      <c r="AHJ190" s="2"/>
      <c r="AHX190" s="32"/>
      <c r="AIC190" s="2"/>
      <c r="AIQ190" s="32"/>
      <c r="AIV190" s="2"/>
      <c r="AJJ190" s="32"/>
      <c r="AJO190" s="2"/>
      <c r="AKC190" s="32"/>
      <c r="AKH190" s="2"/>
      <c r="AKV190" s="32"/>
      <c r="ALA190" s="2"/>
      <c r="ALO190" s="32"/>
      <c r="ALT190" s="2"/>
      <c r="AMH190" s="32"/>
      <c r="AMM190" s="2"/>
      <c r="ANA190" s="32"/>
      <c r="ANF190" s="2"/>
      <c r="ANT190" s="32"/>
      <c r="ANY190" s="2"/>
      <c r="AOM190" s="32"/>
      <c r="AOR190" s="2"/>
      <c r="APF190" s="32"/>
      <c r="APK190" s="2"/>
      <c r="APY190" s="32"/>
      <c r="AQD190" s="2"/>
      <c r="AQR190" s="32"/>
      <c r="AQW190" s="2"/>
      <c r="ARK190" s="32"/>
      <c r="ARP190" s="2"/>
      <c r="ASD190" s="32"/>
      <c r="ASI190" s="2"/>
      <c r="ASW190" s="32"/>
      <c r="ATB190" s="2"/>
      <c r="ATP190" s="32"/>
      <c r="ATU190" s="2"/>
      <c r="AUI190" s="32"/>
      <c r="AUN190" s="2"/>
      <c r="AVB190" s="32"/>
      <c r="AVG190" s="2"/>
      <c r="AVU190" s="32"/>
      <c r="AVZ190" s="2"/>
      <c r="AWN190" s="32"/>
      <c r="AWS190" s="2"/>
      <c r="AXG190" s="32"/>
      <c r="AXL190" s="2"/>
      <c r="AXZ190" s="32"/>
      <c r="AYE190" s="2"/>
      <c r="AYS190" s="32"/>
      <c r="AYX190" s="2"/>
      <c r="AZL190" s="32"/>
      <c r="AZQ190" s="2"/>
      <c r="BAE190" s="32"/>
      <c r="BAJ190" s="2"/>
      <c r="BAX190" s="32"/>
      <c r="BBC190" s="2"/>
      <c r="BBQ190" s="32"/>
      <c r="BBV190" s="2"/>
      <c r="BCJ190" s="32"/>
      <c r="BCO190" s="2"/>
      <c r="BDC190" s="32"/>
      <c r="BDH190" s="2"/>
      <c r="BDV190" s="32"/>
      <c r="BEA190" s="2"/>
      <c r="BEO190" s="32"/>
      <c r="BET190" s="2"/>
      <c r="BFH190" s="32"/>
      <c r="BFM190" s="2"/>
      <c r="BGA190" s="32"/>
      <c r="BGF190" s="2"/>
      <c r="BGT190" s="32"/>
      <c r="BGY190" s="2"/>
      <c r="BHM190" s="32"/>
      <c r="BHR190" s="2"/>
      <c r="BIF190" s="32"/>
      <c r="BIK190" s="2"/>
      <c r="BIY190" s="32"/>
      <c r="BJD190" s="2"/>
      <c r="BJR190" s="32"/>
      <c r="BJW190" s="2"/>
      <c r="BKK190" s="32"/>
      <c r="BKP190" s="2"/>
      <c r="BLD190" s="32"/>
      <c r="BLI190" s="2"/>
      <c r="BLW190" s="32"/>
      <c r="BMB190" s="2"/>
      <c r="BMP190" s="32"/>
      <c r="BMU190" s="2"/>
      <c r="BNI190" s="32"/>
      <c r="BNN190" s="2"/>
      <c r="BOB190" s="32"/>
      <c r="BOG190" s="2"/>
      <c r="BOU190" s="32"/>
      <c r="BOZ190" s="2"/>
      <c r="BPN190" s="32"/>
      <c r="BPS190" s="2"/>
      <c r="BQG190" s="32"/>
      <c r="BQL190" s="2"/>
      <c r="BQZ190" s="32"/>
      <c r="BRE190" s="2"/>
      <c r="BRS190" s="32"/>
      <c r="BRX190" s="2"/>
      <c r="BSL190" s="32"/>
      <c r="BSQ190" s="2"/>
      <c r="BTE190" s="32"/>
      <c r="BTJ190" s="2"/>
      <c r="BTX190" s="32"/>
      <c r="BUC190" s="2"/>
      <c r="BUQ190" s="32"/>
      <c r="BUV190" s="2"/>
      <c r="BVJ190" s="32"/>
      <c r="BVO190" s="2"/>
      <c r="BWC190" s="32"/>
      <c r="BWH190" s="2"/>
      <c r="BWV190" s="32"/>
      <c r="BXA190" s="2"/>
      <c r="BXO190" s="32"/>
      <c r="BXT190" s="2"/>
      <c r="BYH190" s="32"/>
      <c r="BYM190" s="2"/>
      <c r="BZA190" s="32"/>
      <c r="BZF190" s="2"/>
      <c r="BZT190" s="32"/>
      <c r="BZY190" s="2"/>
      <c r="CAM190" s="32"/>
      <c r="CAR190" s="2"/>
      <c r="CBF190" s="32"/>
      <c r="CBK190" s="2"/>
      <c r="CBY190" s="32"/>
      <c r="CCD190" s="2"/>
      <c r="CCR190" s="32"/>
      <c r="CCW190" s="2"/>
      <c r="CDK190" s="32"/>
      <c r="CDP190" s="2"/>
      <c r="CED190" s="32"/>
      <c r="CEI190" s="2"/>
      <c r="CEW190" s="32"/>
      <c r="CFB190" s="2"/>
      <c r="CFP190" s="32"/>
      <c r="CFU190" s="2"/>
      <c r="CGI190" s="32"/>
      <c r="CGN190" s="2"/>
      <c r="CHB190" s="32"/>
      <c r="CHG190" s="2"/>
      <c r="CHU190" s="32"/>
      <c r="CHZ190" s="2"/>
      <c r="CIN190" s="32"/>
      <c r="CIS190" s="2"/>
      <c r="CJG190" s="32"/>
      <c r="CJL190" s="2"/>
      <c r="CJZ190" s="32"/>
      <c r="CKE190" s="2"/>
      <c r="CKS190" s="32"/>
      <c r="CKX190" s="2"/>
      <c r="CLL190" s="32"/>
      <c r="CLQ190" s="2"/>
      <c r="CME190" s="32"/>
      <c r="CMJ190" s="2"/>
      <c r="CMX190" s="32"/>
      <c r="CNC190" s="2"/>
      <c r="CNQ190" s="32"/>
      <c r="CNV190" s="2"/>
      <c r="COJ190" s="32"/>
      <c r="COO190" s="2"/>
      <c r="CPC190" s="32"/>
      <c r="CPH190" s="2"/>
      <c r="CPV190" s="32"/>
      <c r="CQA190" s="2"/>
      <c r="CQO190" s="32"/>
      <c r="CQT190" s="2"/>
      <c r="CRH190" s="32"/>
      <c r="CRM190" s="2"/>
      <c r="CSA190" s="32"/>
      <c r="CSF190" s="2"/>
      <c r="CST190" s="32"/>
      <c r="CSY190" s="2"/>
      <c r="CTM190" s="32"/>
      <c r="CTR190" s="2"/>
      <c r="CUF190" s="32"/>
      <c r="CUK190" s="2"/>
      <c r="CUY190" s="32"/>
      <c r="CVD190" s="2"/>
      <c r="CVR190" s="32"/>
      <c r="CVW190" s="2"/>
      <c r="CWK190" s="32"/>
      <c r="CWP190" s="2"/>
      <c r="CXD190" s="32"/>
      <c r="CXI190" s="2"/>
      <c r="CXW190" s="32"/>
      <c r="CYB190" s="2"/>
      <c r="CYP190" s="32"/>
      <c r="CYU190" s="2"/>
      <c r="CZI190" s="32"/>
      <c r="CZN190" s="2"/>
      <c r="DAB190" s="32"/>
      <c r="DAG190" s="2"/>
      <c r="DAU190" s="32"/>
      <c r="DAZ190" s="2"/>
      <c r="DBN190" s="32"/>
      <c r="DBS190" s="2"/>
      <c r="DCG190" s="32"/>
      <c r="DCL190" s="2"/>
      <c r="DCZ190" s="32"/>
      <c r="DDE190" s="2"/>
      <c r="DDS190" s="32"/>
      <c r="DDX190" s="2"/>
      <c r="DEL190" s="32"/>
      <c r="DEQ190" s="2"/>
      <c r="DFE190" s="32"/>
      <c r="DFJ190" s="2"/>
      <c r="DFX190" s="32"/>
      <c r="DGC190" s="2"/>
      <c r="DGQ190" s="32"/>
      <c r="DGV190" s="2"/>
      <c r="DHJ190" s="32"/>
      <c r="DHO190" s="2"/>
      <c r="DIC190" s="32"/>
      <c r="DIH190" s="2"/>
      <c r="DIV190" s="32"/>
      <c r="DJA190" s="2"/>
      <c r="DJO190" s="32"/>
      <c r="DJT190" s="2"/>
      <c r="DKH190" s="32"/>
      <c r="DKM190" s="2"/>
      <c r="DLA190" s="32"/>
      <c r="DLF190" s="2"/>
      <c r="DLT190" s="32"/>
      <c r="DLY190" s="2"/>
      <c r="DMM190" s="32"/>
      <c r="DMR190" s="2"/>
      <c r="DNF190" s="32"/>
      <c r="DNK190" s="2"/>
      <c r="DNY190" s="32"/>
      <c r="DOD190" s="2"/>
      <c r="DOR190" s="32"/>
      <c r="DOW190" s="2"/>
      <c r="DPK190" s="32"/>
      <c r="DPP190" s="2"/>
      <c r="DQD190" s="32"/>
      <c r="DQI190" s="2"/>
      <c r="DQW190" s="32"/>
      <c r="DRB190" s="2"/>
      <c r="DRP190" s="32"/>
      <c r="DRU190" s="2"/>
      <c r="DSI190" s="32"/>
      <c r="DSN190" s="2"/>
      <c r="DTB190" s="32"/>
      <c r="DTG190" s="2"/>
      <c r="DTU190" s="32"/>
      <c r="DTZ190" s="2"/>
      <c r="DUN190" s="32"/>
      <c r="DUS190" s="2"/>
      <c r="DVG190" s="32"/>
      <c r="DVL190" s="2"/>
      <c r="DVZ190" s="32"/>
      <c r="DWE190" s="2"/>
      <c r="DWS190" s="32"/>
      <c r="DWX190" s="2"/>
      <c r="DXL190" s="32"/>
      <c r="DXQ190" s="2"/>
      <c r="DYE190" s="32"/>
      <c r="DYJ190" s="2"/>
      <c r="DYX190" s="32"/>
      <c r="DZC190" s="2"/>
      <c r="DZQ190" s="32"/>
      <c r="DZV190" s="2"/>
      <c r="EAJ190" s="32"/>
      <c r="EAO190" s="2"/>
      <c r="EBC190" s="32"/>
      <c r="EBH190" s="2"/>
      <c r="EBV190" s="32"/>
      <c r="ECA190" s="2"/>
      <c r="ECO190" s="32"/>
      <c r="ECT190" s="2"/>
      <c r="EDH190" s="32"/>
      <c r="EDM190" s="2"/>
      <c r="EEA190" s="32"/>
      <c r="EEF190" s="2"/>
      <c r="EET190" s="32"/>
      <c r="EEY190" s="2"/>
      <c r="EFM190" s="32"/>
      <c r="EFR190" s="2"/>
      <c r="EGF190" s="32"/>
      <c r="EGK190" s="2"/>
      <c r="EGY190" s="32"/>
      <c r="EHD190" s="2"/>
      <c r="EHR190" s="32"/>
      <c r="EHW190" s="2"/>
      <c r="EIK190" s="32"/>
      <c r="EIP190" s="2"/>
      <c r="EJD190" s="32"/>
      <c r="EJI190" s="2"/>
      <c r="EJW190" s="32"/>
      <c r="EKB190" s="2"/>
      <c r="EKP190" s="32"/>
      <c r="EKU190" s="2"/>
      <c r="ELI190" s="32"/>
      <c r="ELN190" s="2"/>
      <c r="EMB190" s="32"/>
      <c r="EMG190" s="2"/>
      <c r="EMU190" s="32"/>
      <c r="EMZ190" s="2"/>
      <c r="ENN190" s="32"/>
      <c r="ENS190" s="2"/>
      <c r="EOG190" s="32"/>
      <c r="EOL190" s="2"/>
      <c r="EOZ190" s="32"/>
      <c r="EPE190" s="2"/>
      <c r="EPS190" s="32"/>
      <c r="EPX190" s="2"/>
      <c r="EQL190" s="32"/>
      <c r="EQQ190" s="2"/>
      <c r="ERE190" s="32"/>
      <c r="ERJ190" s="2"/>
      <c r="ERX190" s="32"/>
      <c r="ESC190" s="2"/>
      <c r="ESQ190" s="32"/>
      <c r="ESV190" s="2"/>
      <c r="ETJ190" s="32"/>
      <c r="ETO190" s="2"/>
      <c r="EUC190" s="32"/>
      <c r="EUH190" s="2"/>
      <c r="EUV190" s="32"/>
      <c r="EVA190" s="2"/>
      <c r="EVO190" s="32"/>
      <c r="EVT190" s="2"/>
      <c r="EWH190" s="32"/>
      <c r="EWM190" s="2"/>
      <c r="EXA190" s="32"/>
      <c r="EXF190" s="2"/>
      <c r="EXT190" s="32"/>
      <c r="EXY190" s="2"/>
      <c r="EYM190" s="32"/>
      <c r="EYR190" s="2"/>
      <c r="EZF190" s="32"/>
      <c r="EZK190" s="2"/>
      <c r="EZY190" s="32"/>
      <c r="FAD190" s="2"/>
      <c r="FAR190" s="32"/>
      <c r="FAW190" s="2"/>
      <c r="FBK190" s="32"/>
      <c r="FBP190" s="2"/>
      <c r="FCD190" s="32"/>
      <c r="FCI190" s="2"/>
      <c r="FCW190" s="32"/>
      <c r="FDB190" s="2"/>
      <c r="FDP190" s="32"/>
      <c r="FDU190" s="2"/>
      <c r="FEI190" s="32"/>
      <c r="FEN190" s="2"/>
      <c r="FFB190" s="32"/>
      <c r="FFG190" s="2"/>
      <c r="FFU190" s="32"/>
      <c r="FFZ190" s="2"/>
      <c r="FGN190" s="32"/>
      <c r="FGS190" s="2"/>
      <c r="FHG190" s="32"/>
      <c r="FHL190" s="2"/>
      <c r="FHZ190" s="32"/>
      <c r="FIE190" s="2"/>
      <c r="FIS190" s="32"/>
      <c r="FIX190" s="2"/>
      <c r="FJL190" s="32"/>
      <c r="FJQ190" s="2"/>
      <c r="FKE190" s="32"/>
      <c r="FKJ190" s="2"/>
      <c r="FKX190" s="32"/>
      <c r="FLC190" s="2"/>
      <c r="FLQ190" s="32"/>
      <c r="FLV190" s="2"/>
      <c r="FMJ190" s="32"/>
      <c r="FMO190" s="2"/>
      <c r="FNC190" s="32"/>
      <c r="FNH190" s="2"/>
      <c r="FNV190" s="32"/>
      <c r="FOA190" s="2"/>
      <c r="FOO190" s="32"/>
      <c r="FOT190" s="2"/>
      <c r="FPH190" s="32"/>
      <c r="FPM190" s="2"/>
      <c r="FQA190" s="32"/>
      <c r="FQF190" s="2"/>
      <c r="FQT190" s="32"/>
      <c r="FQY190" s="2"/>
      <c r="FRM190" s="32"/>
      <c r="FRR190" s="2"/>
      <c r="FSF190" s="32"/>
      <c r="FSK190" s="2"/>
      <c r="FSY190" s="32"/>
      <c r="FTD190" s="2"/>
      <c r="FTR190" s="32"/>
      <c r="FTW190" s="2"/>
      <c r="FUK190" s="32"/>
      <c r="FUP190" s="2"/>
      <c r="FVD190" s="32"/>
      <c r="FVI190" s="2"/>
      <c r="FVW190" s="32"/>
      <c r="FWB190" s="2"/>
      <c r="FWP190" s="32"/>
      <c r="FWU190" s="2"/>
      <c r="FXI190" s="32"/>
      <c r="FXN190" s="2"/>
      <c r="FYB190" s="32"/>
      <c r="FYG190" s="2"/>
      <c r="FYU190" s="32"/>
      <c r="FYZ190" s="2"/>
      <c r="FZN190" s="32"/>
      <c r="FZS190" s="2"/>
      <c r="GAG190" s="32"/>
      <c r="GAL190" s="2"/>
      <c r="GAZ190" s="32"/>
      <c r="GBE190" s="2"/>
      <c r="GBS190" s="32"/>
      <c r="GBX190" s="2"/>
      <c r="GCL190" s="32"/>
      <c r="GCQ190" s="2"/>
      <c r="GDE190" s="32"/>
      <c r="GDJ190" s="2"/>
      <c r="GDX190" s="32"/>
      <c r="GEC190" s="2"/>
      <c r="GEQ190" s="32"/>
      <c r="GEV190" s="2"/>
      <c r="GFJ190" s="32"/>
      <c r="GFO190" s="2"/>
      <c r="GGC190" s="32"/>
      <c r="GGH190" s="2"/>
      <c r="GGV190" s="32"/>
      <c r="GHA190" s="2"/>
      <c r="GHO190" s="32"/>
      <c r="GHT190" s="2"/>
      <c r="GIH190" s="32"/>
      <c r="GIM190" s="2"/>
      <c r="GJA190" s="32"/>
      <c r="GJF190" s="2"/>
      <c r="GJT190" s="32"/>
      <c r="GJY190" s="2"/>
      <c r="GKM190" s="32"/>
      <c r="GKR190" s="2"/>
      <c r="GLF190" s="32"/>
      <c r="GLK190" s="2"/>
      <c r="GLY190" s="32"/>
      <c r="GMD190" s="2"/>
      <c r="GMR190" s="32"/>
      <c r="GMW190" s="2"/>
      <c r="GNK190" s="32"/>
      <c r="GNP190" s="2"/>
      <c r="GOD190" s="32"/>
      <c r="GOI190" s="2"/>
      <c r="GOW190" s="32"/>
      <c r="GPB190" s="2"/>
      <c r="GPP190" s="32"/>
      <c r="GPU190" s="2"/>
      <c r="GQI190" s="32"/>
      <c r="GQN190" s="2"/>
      <c r="GRB190" s="32"/>
      <c r="GRG190" s="2"/>
      <c r="GRU190" s="32"/>
      <c r="GRZ190" s="2"/>
      <c r="GSN190" s="32"/>
      <c r="GSS190" s="2"/>
      <c r="GTG190" s="32"/>
      <c r="GTL190" s="2"/>
      <c r="GTZ190" s="32"/>
      <c r="GUE190" s="2"/>
      <c r="GUS190" s="32"/>
      <c r="GUX190" s="2"/>
      <c r="GVL190" s="32"/>
      <c r="GVQ190" s="2"/>
      <c r="GWE190" s="32"/>
      <c r="GWJ190" s="2"/>
      <c r="GWX190" s="32"/>
      <c r="GXC190" s="2"/>
      <c r="GXQ190" s="32"/>
      <c r="GXV190" s="2"/>
      <c r="GYJ190" s="32"/>
      <c r="GYO190" s="2"/>
      <c r="GZC190" s="32"/>
      <c r="GZH190" s="2"/>
      <c r="GZV190" s="32"/>
      <c r="HAA190" s="2"/>
      <c r="HAO190" s="32"/>
      <c r="HAT190" s="2"/>
      <c r="HBH190" s="32"/>
      <c r="HBM190" s="2"/>
      <c r="HCA190" s="32"/>
      <c r="HCF190" s="2"/>
      <c r="HCT190" s="32"/>
      <c r="HCY190" s="2"/>
      <c r="HDM190" s="32"/>
      <c r="HDR190" s="2"/>
      <c r="HEF190" s="32"/>
      <c r="HEK190" s="2"/>
      <c r="HEY190" s="32"/>
      <c r="HFD190" s="2"/>
      <c r="HFR190" s="32"/>
      <c r="HFW190" s="2"/>
      <c r="HGK190" s="32"/>
      <c r="HGP190" s="2"/>
      <c r="HHD190" s="32"/>
      <c r="HHI190" s="2"/>
      <c r="HHW190" s="32"/>
      <c r="HIB190" s="2"/>
      <c r="HIP190" s="32"/>
      <c r="HIU190" s="2"/>
      <c r="HJI190" s="32"/>
      <c r="HJN190" s="2"/>
      <c r="HKB190" s="32"/>
      <c r="HKG190" s="2"/>
      <c r="HKU190" s="32"/>
      <c r="HKZ190" s="2"/>
      <c r="HLN190" s="32"/>
      <c r="HLS190" s="2"/>
      <c r="HMG190" s="32"/>
      <c r="HML190" s="2"/>
      <c r="HMZ190" s="32"/>
      <c r="HNE190" s="2"/>
      <c r="HNS190" s="32"/>
      <c r="HNX190" s="2"/>
      <c r="HOL190" s="32"/>
      <c r="HOQ190" s="2"/>
      <c r="HPE190" s="32"/>
      <c r="HPJ190" s="2"/>
      <c r="HPX190" s="32"/>
      <c r="HQC190" s="2"/>
      <c r="HQQ190" s="32"/>
      <c r="HQV190" s="2"/>
      <c r="HRJ190" s="32"/>
      <c r="HRO190" s="2"/>
      <c r="HSC190" s="32"/>
      <c r="HSH190" s="2"/>
      <c r="HSV190" s="32"/>
      <c r="HTA190" s="2"/>
      <c r="HTO190" s="32"/>
      <c r="HTT190" s="2"/>
      <c r="HUH190" s="32"/>
      <c r="HUM190" s="2"/>
      <c r="HVA190" s="32"/>
      <c r="HVF190" s="2"/>
      <c r="HVT190" s="32"/>
      <c r="HVY190" s="2"/>
      <c r="HWM190" s="32"/>
      <c r="HWR190" s="2"/>
      <c r="HXF190" s="32"/>
      <c r="HXK190" s="2"/>
      <c r="HXY190" s="32"/>
      <c r="HYD190" s="2"/>
      <c r="HYR190" s="32"/>
      <c r="HYW190" s="2"/>
      <c r="HZK190" s="32"/>
      <c r="HZP190" s="2"/>
      <c r="IAD190" s="32"/>
      <c r="IAI190" s="2"/>
      <c r="IAW190" s="32"/>
      <c r="IBB190" s="2"/>
      <c r="IBP190" s="32"/>
      <c r="IBU190" s="2"/>
      <c r="ICI190" s="32"/>
      <c r="ICN190" s="2"/>
      <c r="IDB190" s="32"/>
      <c r="IDG190" s="2"/>
      <c r="IDU190" s="32"/>
      <c r="IDZ190" s="2"/>
      <c r="IEN190" s="32"/>
      <c r="IES190" s="2"/>
      <c r="IFG190" s="32"/>
      <c r="IFL190" s="2"/>
      <c r="IFZ190" s="32"/>
      <c r="IGE190" s="2"/>
      <c r="IGS190" s="32"/>
      <c r="IGX190" s="2"/>
      <c r="IHL190" s="32"/>
      <c r="IHQ190" s="2"/>
      <c r="IIE190" s="32"/>
      <c r="IIJ190" s="2"/>
      <c r="IIX190" s="32"/>
      <c r="IJC190" s="2"/>
      <c r="IJQ190" s="32"/>
      <c r="IJV190" s="2"/>
      <c r="IKJ190" s="32"/>
      <c r="IKO190" s="2"/>
      <c r="ILC190" s="32"/>
      <c r="ILH190" s="2"/>
      <c r="ILV190" s="32"/>
      <c r="IMA190" s="2"/>
      <c r="IMO190" s="32"/>
      <c r="IMT190" s="2"/>
      <c r="INH190" s="32"/>
      <c r="INM190" s="2"/>
      <c r="IOA190" s="32"/>
      <c r="IOF190" s="2"/>
      <c r="IOT190" s="32"/>
      <c r="IOY190" s="2"/>
      <c r="IPM190" s="32"/>
      <c r="IPR190" s="2"/>
      <c r="IQF190" s="32"/>
      <c r="IQK190" s="2"/>
      <c r="IQY190" s="32"/>
      <c r="IRD190" s="2"/>
      <c r="IRR190" s="32"/>
      <c r="IRW190" s="2"/>
      <c r="ISK190" s="32"/>
      <c r="ISP190" s="2"/>
      <c r="ITD190" s="32"/>
      <c r="ITI190" s="2"/>
      <c r="ITW190" s="32"/>
      <c r="IUB190" s="2"/>
      <c r="IUP190" s="32"/>
      <c r="IUU190" s="2"/>
      <c r="IVI190" s="32"/>
      <c r="IVN190" s="2"/>
      <c r="IWB190" s="32"/>
      <c r="IWG190" s="2"/>
      <c r="IWU190" s="32"/>
      <c r="IWZ190" s="2"/>
      <c r="IXN190" s="32"/>
      <c r="IXS190" s="2"/>
      <c r="IYG190" s="32"/>
      <c r="IYL190" s="2"/>
      <c r="IYZ190" s="32"/>
      <c r="IZE190" s="2"/>
      <c r="IZS190" s="32"/>
      <c r="IZX190" s="2"/>
      <c r="JAL190" s="32"/>
      <c r="JAQ190" s="2"/>
      <c r="JBE190" s="32"/>
      <c r="JBJ190" s="2"/>
      <c r="JBX190" s="32"/>
      <c r="JCC190" s="2"/>
      <c r="JCQ190" s="32"/>
      <c r="JCV190" s="2"/>
      <c r="JDJ190" s="32"/>
      <c r="JDO190" s="2"/>
      <c r="JEC190" s="32"/>
      <c r="JEH190" s="2"/>
      <c r="JEV190" s="32"/>
      <c r="JFA190" s="2"/>
      <c r="JFO190" s="32"/>
      <c r="JFT190" s="2"/>
      <c r="JGH190" s="32"/>
      <c r="JGM190" s="2"/>
      <c r="JHA190" s="32"/>
      <c r="JHF190" s="2"/>
      <c r="JHT190" s="32"/>
      <c r="JHY190" s="2"/>
      <c r="JIM190" s="32"/>
      <c r="JIR190" s="2"/>
      <c r="JJF190" s="32"/>
      <c r="JJK190" s="2"/>
      <c r="JJY190" s="32"/>
      <c r="JKD190" s="2"/>
      <c r="JKR190" s="32"/>
      <c r="JKW190" s="2"/>
      <c r="JLK190" s="32"/>
      <c r="JLP190" s="2"/>
      <c r="JMD190" s="32"/>
      <c r="JMI190" s="2"/>
      <c r="JMW190" s="32"/>
      <c r="JNB190" s="2"/>
      <c r="JNP190" s="32"/>
      <c r="JNU190" s="2"/>
      <c r="JOI190" s="32"/>
      <c r="JON190" s="2"/>
      <c r="JPB190" s="32"/>
      <c r="JPG190" s="2"/>
      <c r="JPU190" s="32"/>
      <c r="JPZ190" s="2"/>
      <c r="JQN190" s="32"/>
      <c r="JQS190" s="2"/>
      <c r="JRG190" s="32"/>
      <c r="JRL190" s="2"/>
      <c r="JRZ190" s="32"/>
      <c r="JSE190" s="2"/>
      <c r="JSS190" s="32"/>
      <c r="JSX190" s="2"/>
      <c r="JTL190" s="32"/>
      <c r="JTQ190" s="2"/>
      <c r="JUE190" s="32"/>
      <c r="JUJ190" s="2"/>
      <c r="JUX190" s="32"/>
      <c r="JVC190" s="2"/>
      <c r="JVQ190" s="32"/>
      <c r="JVV190" s="2"/>
      <c r="JWJ190" s="32"/>
      <c r="JWO190" s="2"/>
      <c r="JXC190" s="32"/>
      <c r="JXH190" s="2"/>
      <c r="JXV190" s="32"/>
      <c r="JYA190" s="2"/>
      <c r="JYO190" s="32"/>
      <c r="JYT190" s="2"/>
      <c r="JZH190" s="32"/>
      <c r="JZM190" s="2"/>
      <c r="KAA190" s="32"/>
      <c r="KAF190" s="2"/>
      <c r="KAT190" s="32"/>
      <c r="KAY190" s="2"/>
      <c r="KBM190" s="32"/>
      <c r="KBR190" s="2"/>
      <c r="KCF190" s="32"/>
      <c r="KCK190" s="2"/>
      <c r="KCY190" s="32"/>
      <c r="KDD190" s="2"/>
      <c r="KDR190" s="32"/>
      <c r="KDW190" s="2"/>
      <c r="KEK190" s="32"/>
      <c r="KEP190" s="2"/>
      <c r="KFD190" s="32"/>
      <c r="KFI190" s="2"/>
      <c r="KFW190" s="32"/>
      <c r="KGB190" s="2"/>
      <c r="KGP190" s="32"/>
      <c r="KGU190" s="2"/>
      <c r="KHI190" s="32"/>
      <c r="KHN190" s="2"/>
      <c r="KIB190" s="32"/>
      <c r="KIG190" s="2"/>
      <c r="KIU190" s="32"/>
      <c r="KIZ190" s="2"/>
      <c r="KJN190" s="32"/>
      <c r="KJS190" s="2"/>
      <c r="KKG190" s="32"/>
      <c r="KKL190" s="2"/>
      <c r="KKZ190" s="32"/>
      <c r="KLE190" s="2"/>
      <c r="KLS190" s="32"/>
      <c r="KLX190" s="2"/>
      <c r="KML190" s="32"/>
      <c r="KMQ190" s="2"/>
      <c r="KNE190" s="32"/>
      <c r="KNJ190" s="2"/>
      <c r="KNX190" s="32"/>
      <c r="KOC190" s="2"/>
      <c r="KOQ190" s="32"/>
      <c r="KOV190" s="2"/>
      <c r="KPJ190" s="32"/>
      <c r="KPO190" s="2"/>
      <c r="KQC190" s="32"/>
      <c r="KQH190" s="2"/>
      <c r="KQV190" s="32"/>
      <c r="KRA190" s="2"/>
      <c r="KRO190" s="32"/>
      <c r="KRT190" s="2"/>
      <c r="KSH190" s="32"/>
      <c r="KSM190" s="2"/>
      <c r="KTA190" s="32"/>
      <c r="KTF190" s="2"/>
      <c r="KTT190" s="32"/>
      <c r="KTY190" s="2"/>
      <c r="KUM190" s="32"/>
      <c r="KUR190" s="2"/>
      <c r="KVF190" s="32"/>
      <c r="KVK190" s="2"/>
      <c r="KVY190" s="32"/>
      <c r="KWD190" s="2"/>
      <c r="KWR190" s="32"/>
      <c r="KWW190" s="2"/>
      <c r="KXK190" s="32"/>
      <c r="KXP190" s="2"/>
      <c r="KYD190" s="32"/>
      <c r="KYI190" s="2"/>
      <c r="KYW190" s="32"/>
      <c r="KZB190" s="2"/>
      <c r="KZP190" s="32"/>
      <c r="KZU190" s="2"/>
      <c r="LAI190" s="32"/>
      <c r="LAN190" s="2"/>
      <c r="LBB190" s="32"/>
      <c r="LBG190" s="2"/>
      <c r="LBU190" s="32"/>
      <c r="LBZ190" s="2"/>
      <c r="LCN190" s="32"/>
      <c r="LCS190" s="2"/>
      <c r="LDG190" s="32"/>
      <c r="LDL190" s="2"/>
      <c r="LDZ190" s="32"/>
      <c r="LEE190" s="2"/>
      <c r="LES190" s="32"/>
      <c r="LEX190" s="2"/>
      <c r="LFL190" s="32"/>
      <c r="LFQ190" s="2"/>
      <c r="LGE190" s="32"/>
      <c r="LGJ190" s="2"/>
      <c r="LGX190" s="32"/>
      <c r="LHC190" s="2"/>
      <c r="LHQ190" s="32"/>
      <c r="LHV190" s="2"/>
      <c r="LIJ190" s="32"/>
      <c r="LIO190" s="2"/>
      <c r="LJC190" s="32"/>
      <c r="LJH190" s="2"/>
      <c r="LJV190" s="32"/>
      <c r="LKA190" s="2"/>
      <c r="LKO190" s="32"/>
      <c r="LKT190" s="2"/>
      <c r="LLH190" s="32"/>
      <c r="LLM190" s="2"/>
      <c r="LMA190" s="32"/>
      <c r="LMF190" s="2"/>
      <c r="LMT190" s="32"/>
      <c r="LMY190" s="2"/>
      <c r="LNM190" s="32"/>
      <c r="LNR190" s="2"/>
      <c r="LOF190" s="32"/>
      <c r="LOK190" s="2"/>
      <c r="LOY190" s="32"/>
      <c r="LPD190" s="2"/>
      <c r="LPR190" s="32"/>
      <c r="LPW190" s="2"/>
      <c r="LQK190" s="32"/>
      <c r="LQP190" s="2"/>
      <c r="LRD190" s="32"/>
      <c r="LRI190" s="2"/>
      <c r="LRW190" s="32"/>
      <c r="LSB190" s="2"/>
      <c r="LSP190" s="32"/>
      <c r="LSU190" s="2"/>
      <c r="LTI190" s="32"/>
      <c r="LTN190" s="2"/>
      <c r="LUB190" s="32"/>
      <c r="LUG190" s="2"/>
      <c r="LUU190" s="32"/>
      <c r="LUZ190" s="2"/>
      <c r="LVN190" s="32"/>
      <c r="LVS190" s="2"/>
      <c r="LWG190" s="32"/>
      <c r="LWL190" s="2"/>
      <c r="LWZ190" s="32"/>
      <c r="LXE190" s="2"/>
      <c r="LXS190" s="32"/>
      <c r="LXX190" s="2"/>
      <c r="LYL190" s="32"/>
      <c r="LYQ190" s="2"/>
      <c r="LZE190" s="32"/>
      <c r="LZJ190" s="2"/>
      <c r="LZX190" s="32"/>
      <c r="MAC190" s="2"/>
      <c r="MAQ190" s="32"/>
      <c r="MAV190" s="2"/>
      <c r="MBJ190" s="32"/>
      <c r="MBO190" s="2"/>
      <c r="MCC190" s="32"/>
      <c r="MCH190" s="2"/>
      <c r="MCV190" s="32"/>
      <c r="MDA190" s="2"/>
      <c r="MDO190" s="32"/>
      <c r="MDT190" s="2"/>
      <c r="MEH190" s="32"/>
      <c r="MEM190" s="2"/>
      <c r="MFA190" s="32"/>
      <c r="MFF190" s="2"/>
      <c r="MFT190" s="32"/>
      <c r="MFY190" s="2"/>
      <c r="MGM190" s="32"/>
      <c r="MGR190" s="2"/>
      <c r="MHF190" s="32"/>
      <c r="MHK190" s="2"/>
      <c r="MHY190" s="32"/>
      <c r="MID190" s="2"/>
      <c r="MIR190" s="32"/>
      <c r="MIW190" s="2"/>
      <c r="MJK190" s="32"/>
      <c r="MJP190" s="2"/>
      <c r="MKD190" s="32"/>
      <c r="MKI190" s="2"/>
      <c r="MKW190" s="32"/>
      <c r="MLB190" s="2"/>
      <c r="MLP190" s="32"/>
      <c r="MLU190" s="2"/>
      <c r="MMI190" s="32"/>
      <c r="MMN190" s="2"/>
      <c r="MNB190" s="32"/>
      <c r="MNG190" s="2"/>
      <c r="MNU190" s="32"/>
      <c r="MNZ190" s="2"/>
      <c r="MON190" s="32"/>
      <c r="MOS190" s="2"/>
      <c r="MPG190" s="32"/>
      <c r="MPL190" s="2"/>
      <c r="MPZ190" s="32"/>
      <c r="MQE190" s="2"/>
      <c r="MQS190" s="32"/>
      <c r="MQX190" s="2"/>
      <c r="MRL190" s="32"/>
      <c r="MRQ190" s="2"/>
      <c r="MSE190" s="32"/>
      <c r="MSJ190" s="2"/>
      <c r="MSX190" s="32"/>
      <c r="MTC190" s="2"/>
      <c r="MTQ190" s="32"/>
      <c r="MTV190" s="2"/>
      <c r="MUJ190" s="32"/>
      <c r="MUO190" s="2"/>
      <c r="MVC190" s="32"/>
      <c r="MVH190" s="2"/>
      <c r="MVV190" s="32"/>
      <c r="MWA190" s="2"/>
      <c r="MWO190" s="32"/>
      <c r="MWT190" s="2"/>
      <c r="MXH190" s="32"/>
      <c r="MXM190" s="2"/>
      <c r="MYA190" s="32"/>
      <c r="MYF190" s="2"/>
      <c r="MYT190" s="32"/>
      <c r="MYY190" s="2"/>
      <c r="MZM190" s="32"/>
      <c r="MZR190" s="2"/>
      <c r="NAF190" s="32"/>
      <c r="NAK190" s="2"/>
      <c r="NAY190" s="32"/>
      <c r="NBD190" s="2"/>
      <c r="NBR190" s="32"/>
      <c r="NBW190" s="2"/>
      <c r="NCK190" s="32"/>
      <c r="NCP190" s="2"/>
      <c r="NDD190" s="32"/>
      <c r="NDI190" s="2"/>
      <c r="NDW190" s="32"/>
      <c r="NEB190" s="2"/>
      <c r="NEP190" s="32"/>
      <c r="NEU190" s="2"/>
      <c r="NFI190" s="32"/>
      <c r="NFN190" s="2"/>
      <c r="NGB190" s="32"/>
      <c r="NGG190" s="2"/>
      <c r="NGU190" s="32"/>
      <c r="NGZ190" s="2"/>
      <c r="NHN190" s="32"/>
      <c r="NHS190" s="2"/>
      <c r="NIG190" s="32"/>
      <c r="NIL190" s="2"/>
      <c r="NIZ190" s="32"/>
      <c r="NJE190" s="2"/>
      <c r="NJS190" s="32"/>
      <c r="NJX190" s="2"/>
      <c r="NKL190" s="32"/>
      <c r="NKQ190" s="2"/>
      <c r="NLE190" s="32"/>
      <c r="NLJ190" s="2"/>
      <c r="NLX190" s="32"/>
      <c r="NMC190" s="2"/>
      <c r="NMQ190" s="32"/>
      <c r="NMV190" s="2"/>
      <c r="NNJ190" s="32"/>
      <c r="NNO190" s="2"/>
      <c r="NOC190" s="32"/>
      <c r="NOH190" s="2"/>
      <c r="NOV190" s="32"/>
      <c r="NPA190" s="2"/>
      <c r="NPO190" s="32"/>
      <c r="NPT190" s="2"/>
      <c r="NQH190" s="32"/>
      <c r="NQM190" s="2"/>
      <c r="NRA190" s="32"/>
      <c r="NRF190" s="2"/>
      <c r="NRT190" s="32"/>
      <c r="NRY190" s="2"/>
      <c r="NSM190" s="32"/>
      <c r="NSR190" s="2"/>
      <c r="NTF190" s="32"/>
      <c r="NTK190" s="2"/>
      <c r="NTY190" s="32"/>
      <c r="NUD190" s="2"/>
      <c r="NUR190" s="32"/>
      <c r="NUW190" s="2"/>
      <c r="NVK190" s="32"/>
      <c r="NVP190" s="2"/>
      <c r="NWD190" s="32"/>
      <c r="NWI190" s="2"/>
      <c r="NWW190" s="32"/>
      <c r="NXB190" s="2"/>
      <c r="NXP190" s="32"/>
      <c r="NXU190" s="2"/>
      <c r="NYI190" s="32"/>
      <c r="NYN190" s="2"/>
      <c r="NZB190" s="32"/>
      <c r="NZG190" s="2"/>
      <c r="NZU190" s="32"/>
      <c r="NZZ190" s="2"/>
      <c r="OAN190" s="32"/>
      <c r="OAS190" s="2"/>
      <c r="OBG190" s="32"/>
      <c r="OBL190" s="2"/>
      <c r="OBZ190" s="32"/>
      <c r="OCE190" s="2"/>
      <c r="OCS190" s="32"/>
      <c r="OCX190" s="2"/>
      <c r="ODL190" s="32"/>
      <c r="ODQ190" s="2"/>
      <c r="OEE190" s="32"/>
      <c r="OEJ190" s="2"/>
      <c r="OEX190" s="32"/>
      <c r="OFC190" s="2"/>
      <c r="OFQ190" s="32"/>
      <c r="OFV190" s="2"/>
      <c r="OGJ190" s="32"/>
      <c r="OGO190" s="2"/>
      <c r="OHC190" s="32"/>
      <c r="OHH190" s="2"/>
      <c r="OHV190" s="32"/>
      <c r="OIA190" s="2"/>
      <c r="OIO190" s="32"/>
      <c r="OIT190" s="2"/>
      <c r="OJH190" s="32"/>
      <c r="OJM190" s="2"/>
      <c r="OKA190" s="32"/>
      <c r="OKF190" s="2"/>
      <c r="OKT190" s="32"/>
      <c r="OKY190" s="2"/>
      <c r="OLM190" s="32"/>
      <c r="OLR190" s="2"/>
      <c r="OMF190" s="32"/>
      <c r="OMK190" s="2"/>
      <c r="OMY190" s="32"/>
      <c r="OND190" s="2"/>
      <c r="ONR190" s="32"/>
      <c r="ONW190" s="2"/>
      <c r="OOK190" s="32"/>
      <c r="OOP190" s="2"/>
      <c r="OPD190" s="32"/>
      <c r="OPI190" s="2"/>
      <c r="OPW190" s="32"/>
      <c r="OQB190" s="2"/>
      <c r="OQP190" s="32"/>
      <c r="OQU190" s="2"/>
      <c r="ORI190" s="32"/>
      <c r="ORN190" s="2"/>
      <c r="OSB190" s="32"/>
      <c r="OSG190" s="2"/>
      <c r="OSU190" s="32"/>
      <c r="OSZ190" s="2"/>
      <c r="OTN190" s="32"/>
      <c r="OTS190" s="2"/>
      <c r="OUG190" s="32"/>
      <c r="OUL190" s="2"/>
      <c r="OUZ190" s="32"/>
      <c r="OVE190" s="2"/>
      <c r="OVS190" s="32"/>
      <c r="OVX190" s="2"/>
      <c r="OWL190" s="32"/>
      <c r="OWQ190" s="2"/>
      <c r="OXE190" s="32"/>
      <c r="OXJ190" s="2"/>
      <c r="OXX190" s="32"/>
      <c r="OYC190" s="2"/>
      <c r="OYQ190" s="32"/>
      <c r="OYV190" s="2"/>
      <c r="OZJ190" s="32"/>
      <c r="OZO190" s="2"/>
      <c r="PAC190" s="32"/>
      <c r="PAH190" s="2"/>
      <c r="PAV190" s="32"/>
      <c r="PBA190" s="2"/>
      <c r="PBO190" s="32"/>
      <c r="PBT190" s="2"/>
      <c r="PCH190" s="32"/>
      <c r="PCM190" s="2"/>
      <c r="PDA190" s="32"/>
      <c r="PDF190" s="2"/>
      <c r="PDT190" s="32"/>
      <c r="PDY190" s="2"/>
      <c r="PEM190" s="32"/>
      <c r="PER190" s="2"/>
      <c r="PFF190" s="32"/>
      <c r="PFK190" s="2"/>
      <c r="PFY190" s="32"/>
      <c r="PGD190" s="2"/>
      <c r="PGR190" s="32"/>
      <c r="PGW190" s="2"/>
      <c r="PHK190" s="32"/>
      <c r="PHP190" s="2"/>
      <c r="PID190" s="32"/>
      <c r="PII190" s="2"/>
      <c r="PIW190" s="32"/>
      <c r="PJB190" s="2"/>
      <c r="PJP190" s="32"/>
      <c r="PJU190" s="2"/>
      <c r="PKI190" s="32"/>
      <c r="PKN190" s="2"/>
      <c r="PLB190" s="32"/>
      <c r="PLG190" s="2"/>
      <c r="PLU190" s="32"/>
      <c r="PLZ190" s="2"/>
      <c r="PMN190" s="32"/>
      <c r="PMS190" s="2"/>
      <c r="PNG190" s="32"/>
      <c r="PNL190" s="2"/>
      <c r="PNZ190" s="32"/>
      <c r="POE190" s="2"/>
      <c r="POS190" s="32"/>
      <c r="POX190" s="2"/>
      <c r="PPL190" s="32"/>
      <c r="PPQ190" s="2"/>
      <c r="PQE190" s="32"/>
      <c r="PQJ190" s="2"/>
      <c r="PQX190" s="32"/>
      <c r="PRC190" s="2"/>
      <c r="PRQ190" s="32"/>
      <c r="PRV190" s="2"/>
      <c r="PSJ190" s="32"/>
      <c r="PSO190" s="2"/>
      <c r="PTC190" s="32"/>
      <c r="PTH190" s="2"/>
      <c r="PTV190" s="32"/>
      <c r="PUA190" s="2"/>
      <c r="PUO190" s="32"/>
      <c r="PUT190" s="2"/>
      <c r="PVH190" s="32"/>
      <c r="PVM190" s="2"/>
      <c r="PWA190" s="32"/>
      <c r="PWF190" s="2"/>
      <c r="PWT190" s="32"/>
      <c r="PWY190" s="2"/>
      <c r="PXM190" s="32"/>
      <c r="PXR190" s="2"/>
      <c r="PYF190" s="32"/>
      <c r="PYK190" s="2"/>
      <c r="PYY190" s="32"/>
      <c r="PZD190" s="2"/>
      <c r="PZR190" s="32"/>
      <c r="PZW190" s="2"/>
      <c r="QAK190" s="32"/>
      <c r="QAP190" s="2"/>
      <c r="QBD190" s="32"/>
      <c r="QBI190" s="2"/>
      <c r="QBW190" s="32"/>
      <c r="QCB190" s="2"/>
      <c r="QCP190" s="32"/>
      <c r="QCU190" s="2"/>
      <c r="QDI190" s="32"/>
      <c r="QDN190" s="2"/>
      <c r="QEB190" s="32"/>
      <c r="QEG190" s="2"/>
      <c r="QEU190" s="32"/>
      <c r="QEZ190" s="2"/>
      <c r="QFN190" s="32"/>
      <c r="QFS190" s="2"/>
      <c r="QGG190" s="32"/>
      <c r="QGL190" s="2"/>
      <c r="QGZ190" s="32"/>
      <c r="QHE190" s="2"/>
      <c r="QHS190" s="32"/>
      <c r="QHX190" s="2"/>
      <c r="QIL190" s="32"/>
      <c r="QIQ190" s="2"/>
      <c r="QJE190" s="32"/>
      <c r="QJJ190" s="2"/>
      <c r="QJX190" s="32"/>
      <c r="QKC190" s="2"/>
      <c r="QKQ190" s="32"/>
      <c r="QKV190" s="2"/>
      <c r="QLJ190" s="32"/>
      <c r="QLO190" s="2"/>
      <c r="QMC190" s="32"/>
      <c r="QMH190" s="2"/>
      <c r="QMV190" s="32"/>
      <c r="QNA190" s="2"/>
      <c r="QNO190" s="32"/>
      <c r="QNT190" s="2"/>
      <c r="QOH190" s="32"/>
      <c r="QOM190" s="2"/>
      <c r="QPA190" s="32"/>
      <c r="QPF190" s="2"/>
      <c r="QPT190" s="32"/>
      <c r="QPY190" s="2"/>
      <c r="QQM190" s="32"/>
      <c r="QQR190" s="2"/>
      <c r="QRF190" s="32"/>
      <c r="QRK190" s="2"/>
      <c r="QRY190" s="32"/>
      <c r="QSD190" s="2"/>
      <c r="QSR190" s="32"/>
      <c r="QSW190" s="2"/>
      <c r="QTK190" s="32"/>
      <c r="QTP190" s="2"/>
      <c r="QUD190" s="32"/>
      <c r="QUI190" s="2"/>
      <c r="QUW190" s="32"/>
      <c r="QVB190" s="2"/>
      <c r="QVP190" s="32"/>
      <c r="QVU190" s="2"/>
      <c r="QWI190" s="32"/>
      <c r="QWN190" s="2"/>
      <c r="QXB190" s="32"/>
      <c r="QXG190" s="2"/>
      <c r="QXU190" s="32"/>
      <c r="QXZ190" s="2"/>
      <c r="QYN190" s="32"/>
      <c r="QYS190" s="2"/>
      <c r="QZG190" s="32"/>
      <c r="QZL190" s="2"/>
      <c r="QZZ190" s="32"/>
      <c r="RAE190" s="2"/>
      <c r="RAS190" s="32"/>
      <c r="RAX190" s="2"/>
      <c r="RBL190" s="32"/>
      <c r="RBQ190" s="2"/>
      <c r="RCE190" s="32"/>
      <c r="RCJ190" s="2"/>
      <c r="RCX190" s="32"/>
      <c r="RDC190" s="2"/>
      <c r="RDQ190" s="32"/>
      <c r="RDV190" s="2"/>
      <c r="REJ190" s="32"/>
      <c r="REO190" s="2"/>
      <c r="RFC190" s="32"/>
      <c r="RFH190" s="2"/>
      <c r="RFV190" s="32"/>
      <c r="RGA190" s="2"/>
      <c r="RGO190" s="32"/>
      <c r="RGT190" s="2"/>
      <c r="RHH190" s="32"/>
      <c r="RHM190" s="2"/>
      <c r="RIA190" s="32"/>
      <c r="RIF190" s="2"/>
      <c r="RIT190" s="32"/>
      <c r="RIY190" s="2"/>
      <c r="RJM190" s="32"/>
      <c r="RJR190" s="2"/>
      <c r="RKF190" s="32"/>
      <c r="RKK190" s="2"/>
      <c r="RKY190" s="32"/>
      <c r="RLD190" s="2"/>
      <c r="RLR190" s="32"/>
      <c r="RLW190" s="2"/>
      <c r="RMK190" s="32"/>
      <c r="RMP190" s="2"/>
      <c r="RND190" s="32"/>
      <c r="RNI190" s="2"/>
      <c r="RNW190" s="32"/>
      <c r="ROB190" s="2"/>
      <c r="ROP190" s="32"/>
      <c r="ROU190" s="2"/>
      <c r="RPI190" s="32"/>
      <c r="RPN190" s="2"/>
      <c r="RQB190" s="32"/>
      <c r="RQG190" s="2"/>
      <c r="RQU190" s="32"/>
      <c r="RQZ190" s="2"/>
      <c r="RRN190" s="32"/>
      <c r="RRS190" s="2"/>
      <c r="RSG190" s="32"/>
      <c r="RSL190" s="2"/>
      <c r="RSZ190" s="32"/>
      <c r="RTE190" s="2"/>
      <c r="RTS190" s="32"/>
      <c r="RTX190" s="2"/>
      <c r="RUL190" s="32"/>
      <c r="RUQ190" s="2"/>
      <c r="RVE190" s="32"/>
      <c r="RVJ190" s="2"/>
      <c r="RVX190" s="32"/>
      <c r="RWC190" s="2"/>
      <c r="RWQ190" s="32"/>
      <c r="RWV190" s="2"/>
      <c r="RXJ190" s="32"/>
      <c r="RXO190" s="2"/>
      <c r="RYC190" s="32"/>
      <c r="RYH190" s="2"/>
      <c r="RYV190" s="32"/>
      <c r="RZA190" s="2"/>
      <c r="RZO190" s="32"/>
      <c r="RZT190" s="2"/>
      <c r="SAH190" s="32"/>
      <c r="SAM190" s="2"/>
      <c r="SBA190" s="32"/>
      <c r="SBF190" s="2"/>
      <c r="SBT190" s="32"/>
      <c r="SBY190" s="2"/>
      <c r="SCM190" s="32"/>
      <c r="SCR190" s="2"/>
      <c r="SDF190" s="32"/>
      <c r="SDK190" s="2"/>
      <c r="SDY190" s="32"/>
      <c r="SED190" s="2"/>
      <c r="SER190" s="32"/>
      <c r="SEW190" s="2"/>
      <c r="SFK190" s="32"/>
      <c r="SFP190" s="2"/>
      <c r="SGD190" s="32"/>
      <c r="SGI190" s="2"/>
      <c r="SGW190" s="32"/>
      <c r="SHB190" s="2"/>
      <c r="SHP190" s="32"/>
      <c r="SHU190" s="2"/>
      <c r="SII190" s="32"/>
      <c r="SIN190" s="2"/>
      <c r="SJB190" s="32"/>
      <c r="SJG190" s="2"/>
      <c r="SJU190" s="32"/>
      <c r="SJZ190" s="2"/>
      <c r="SKN190" s="32"/>
      <c r="SKS190" s="2"/>
      <c r="SLG190" s="32"/>
      <c r="SLL190" s="2"/>
      <c r="SLZ190" s="32"/>
      <c r="SME190" s="2"/>
      <c r="SMS190" s="32"/>
      <c r="SMX190" s="2"/>
      <c r="SNL190" s="32"/>
      <c r="SNQ190" s="2"/>
      <c r="SOE190" s="32"/>
      <c r="SOJ190" s="2"/>
      <c r="SOX190" s="32"/>
      <c r="SPC190" s="2"/>
      <c r="SPQ190" s="32"/>
      <c r="SPV190" s="2"/>
      <c r="SQJ190" s="32"/>
      <c r="SQO190" s="2"/>
      <c r="SRC190" s="32"/>
      <c r="SRH190" s="2"/>
      <c r="SRV190" s="32"/>
      <c r="SSA190" s="2"/>
      <c r="SSO190" s="32"/>
      <c r="SST190" s="2"/>
      <c r="STH190" s="32"/>
      <c r="STM190" s="2"/>
      <c r="SUA190" s="32"/>
      <c r="SUF190" s="2"/>
      <c r="SUT190" s="32"/>
      <c r="SUY190" s="2"/>
      <c r="SVM190" s="32"/>
      <c r="SVR190" s="2"/>
      <c r="SWF190" s="32"/>
      <c r="SWK190" s="2"/>
      <c r="SWY190" s="32"/>
      <c r="SXD190" s="2"/>
      <c r="SXR190" s="32"/>
      <c r="SXW190" s="2"/>
      <c r="SYK190" s="32"/>
      <c r="SYP190" s="2"/>
      <c r="SZD190" s="32"/>
      <c r="SZI190" s="2"/>
      <c r="SZW190" s="32"/>
      <c r="TAB190" s="2"/>
      <c r="TAP190" s="32"/>
      <c r="TAU190" s="2"/>
      <c r="TBI190" s="32"/>
      <c r="TBN190" s="2"/>
      <c r="TCB190" s="32"/>
      <c r="TCG190" s="2"/>
      <c r="TCU190" s="32"/>
      <c r="TCZ190" s="2"/>
      <c r="TDN190" s="32"/>
      <c r="TDS190" s="2"/>
      <c r="TEG190" s="32"/>
      <c r="TEL190" s="2"/>
      <c r="TEZ190" s="32"/>
      <c r="TFE190" s="2"/>
      <c r="TFS190" s="32"/>
      <c r="TFX190" s="2"/>
      <c r="TGL190" s="32"/>
      <c r="TGQ190" s="2"/>
      <c r="THE190" s="32"/>
      <c r="THJ190" s="2"/>
      <c r="THX190" s="32"/>
      <c r="TIC190" s="2"/>
      <c r="TIQ190" s="32"/>
      <c r="TIV190" s="2"/>
      <c r="TJJ190" s="32"/>
      <c r="TJO190" s="2"/>
      <c r="TKC190" s="32"/>
      <c r="TKH190" s="2"/>
      <c r="TKV190" s="32"/>
      <c r="TLA190" s="2"/>
      <c r="TLO190" s="32"/>
      <c r="TLT190" s="2"/>
      <c r="TMH190" s="32"/>
      <c r="TMM190" s="2"/>
      <c r="TNA190" s="32"/>
      <c r="TNF190" s="2"/>
      <c r="TNT190" s="32"/>
      <c r="TNY190" s="2"/>
      <c r="TOM190" s="32"/>
      <c r="TOR190" s="2"/>
      <c r="TPF190" s="32"/>
      <c r="TPK190" s="2"/>
      <c r="TPY190" s="32"/>
      <c r="TQD190" s="2"/>
      <c r="TQR190" s="32"/>
      <c r="TQW190" s="2"/>
      <c r="TRK190" s="32"/>
      <c r="TRP190" s="2"/>
      <c r="TSD190" s="32"/>
      <c r="TSI190" s="2"/>
      <c r="TSW190" s="32"/>
      <c r="TTB190" s="2"/>
      <c r="TTP190" s="32"/>
      <c r="TTU190" s="2"/>
      <c r="TUI190" s="32"/>
      <c r="TUN190" s="2"/>
      <c r="TVB190" s="32"/>
      <c r="TVG190" s="2"/>
      <c r="TVU190" s="32"/>
      <c r="TVZ190" s="2"/>
      <c r="TWN190" s="32"/>
      <c r="TWS190" s="2"/>
      <c r="TXG190" s="32"/>
      <c r="TXL190" s="2"/>
      <c r="TXZ190" s="32"/>
      <c r="TYE190" s="2"/>
      <c r="TYS190" s="32"/>
      <c r="TYX190" s="2"/>
      <c r="TZL190" s="32"/>
      <c r="TZQ190" s="2"/>
      <c r="UAE190" s="32"/>
      <c r="UAJ190" s="2"/>
      <c r="UAX190" s="32"/>
      <c r="UBC190" s="2"/>
      <c r="UBQ190" s="32"/>
      <c r="UBV190" s="2"/>
      <c r="UCJ190" s="32"/>
      <c r="UCO190" s="2"/>
      <c r="UDC190" s="32"/>
      <c r="UDH190" s="2"/>
      <c r="UDV190" s="32"/>
      <c r="UEA190" s="2"/>
      <c r="UEO190" s="32"/>
      <c r="UET190" s="2"/>
      <c r="UFH190" s="32"/>
      <c r="UFM190" s="2"/>
      <c r="UGA190" s="32"/>
      <c r="UGF190" s="2"/>
      <c r="UGT190" s="32"/>
      <c r="UGY190" s="2"/>
      <c r="UHM190" s="32"/>
      <c r="UHR190" s="2"/>
      <c r="UIF190" s="32"/>
      <c r="UIK190" s="2"/>
      <c r="UIY190" s="32"/>
      <c r="UJD190" s="2"/>
      <c r="UJR190" s="32"/>
      <c r="UJW190" s="2"/>
      <c r="UKK190" s="32"/>
      <c r="UKP190" s="2"/>
      <c r="ULD190" s="32"/>
      <c r="ULI190" s="2"/>
      <c r="ULW190" s="32"/>
      <c r="UMB190" s="2"/>
      <c r="UMP190" s="32"/>
      <c r="UMU190" s="2"/>
      <c r="UNI190" s="32"/>
      <c r="UNN190" s="2"/>
      <c r="UOB190" s="32"/>
      <c r="UOG190" s="2"/>
      <c r="UOU190" s="32"/>
      <c r="UOZ190" s="2"/>
      <c r="UPN190" s="32"/>
      <c r="UPS190" s="2"/>
      <c r="UQG190" s="32"/>
      <c r="UQL190" s="2"/>
      <c r="UQZ190" s="32"/>
      <c r="URE190" s="2"/>
      <c r="URS190" s="32"/>
      <c r="URX190" s="2"/>
      <c r="USL190" s="32"/>
      <c r="USQ190" s="2"/>
      <c r="UTE190" s="32"/>
      <c r="UTJ190" s="2"/>
      <c r="UTX190" s="32"/>
      <c r="UUC190" s="2"/>
      <c r="UUQ190" s="32"/>
      <c r="UUV190" s="2"/>
      <c r="UVJ190" s="32"/>
      <c r="UVO190" s="2"/>
      <c r="UWC190" s="32"/>
      <c r="UWH190" s="2"/>
      <c r="UWV190" s="32"/>
      <c r="UXA190" s="2"/>
      <c r="UXO190" s="32"/>
      <c r="UXT190" s="2"/>
      <c r="UYH190" s="32"/>
      <c r="UYM190" s="2"/>
      <c r="UZA190" s="32"/>
      <c r="UZF190" s="2"/>
      <c r="UZT190" s="32"/>
      <c r="UZY190" s="2"/>
      <c r="VAM190" s="32"/>
      <c r="VAR190" s="2"/>
      <c r="VBF190" s="32"/>
      <c r="VBK190" s="2"/>
      <c r="VBY190" s="32"/>
      <c r="VCD190" s="2"/>
      <c r="VCR190" s="32"/>
      <c r="VCW190" s="2"/>
      <c r="VDK190" s="32"/>
      <c r="VDP190" s="2"/>
      <c r="VED190" s="32"/>
      <c r="VEI190" s="2"/>
      <c r="VEW190" s="32"/>
      <c r="VFB190" s="2"/>
      <c r="VFP190" s="32"/>
      <c r="VFU190" s="2"/>
      <c r="VGI190" s="32"/>
      <c r="VGN190" s="2"/>
      <c r="VHB190" s="32"/>
      <c r="VHG190" s="2"/>
      <c r="VHU190" s="32"/>
      <c r="VHZ190" s="2"/>
      <c r="VIN190" s="32"/>
      <c r="VIS190" s="2"/>
      <c r="VJG190" s="32"/>
      <c r="VJL190" s="2"/>
      <c r="VJZ190" s="32"/>
      <c r="VKE190" s="2"/>
      <c r="VKS190" s="32"/>
      <c r="VKX190" s="2"/>
      <c r="VLL190" s="32"/>
      <c r="VLQ190" s="2"/>
      <c r="VME190" s="32"/>
      <c r="VMJ190" s="2"/>
      <c r="VMX190" s="32"/>
      <c r="VNC190" s="2"/>
      <c r="VNQ190" s="32"/>
      <c r="VNV190" s="2"/>
      <c r="VOJ190" s="32"/>
      <c r="VOO190" s="2"/>
      <c r="VPC190" s="32"/>
      <c r="VPH190" s="2"/>
      <c r="VPV190" s="32"/>
      <c r="VQA190" s="2"/>
      <c r="VQO190" s="32"/>
      <c r="VQT190" s="2"/>
      <c r="VRH190" s="32"/>
      <c r="VRM190" s="2"/>
      <c r="VSA190" s="32"/>
      <c r="VSF190" s="2"/>
      <c r="VST190" s="32"/>
      <c r="VSY190" s="2"/>
      <c r="VTM190" s="32"/>
      <c r="VTR190" s="2"/>
      <c r="VUF190" s="32"/>
      <c r="VUK190" s="2"/>
      <c r="VUY190" s="32"/>
      <c r="VVD190" s="2"/>
      <c r="VVR190" s="32"/>
      <c r="VVW190" s="2"/>
      <c r="VWK190" s="32"/>
      <c r="VWP190" s="2"/>
      <c r="VXD190" s="32"/>
      <c r="VXI190" s="2"/>
      <c r="VXW190" s="32"/>
      <c r="VYB190" s="2"/>
      <c r="VYP190" s="32"/>
      <c r="VYU190" s="2"/>
      <c r="VZI190" s="32"/>
      <c r="VZN190" s="2"/>
      <c r="WAB190" s="32"/>
      <c r="WAG190" s="2"/>
      <c r="WAU190" s="32"/>
      <c r="WAZ190" s="2"/>
      <c r="WBN190" s="32"/>
      <c r="WBS190" s="2"/>
      <c r="WCG190" s="32"/>
      <c r="WCL190" s="2"/>
      <c r="WCZ190" s="32"/>
      <c r="WDE190" s="2"/>
      <c r="WDS190" s="32"/>
      <c r="WDX190" s="2"/>
      <c r="WEL190" s="32"/>
      <c r="WEQ190" s="2"/>
      <c r="WFE190" s="32"/>
      <c r="WFJ190" s="2"/>
      <c r="WFX190" s="32"/>
      <c r="WGC190" s="2"/>
      <c r="WGQ190" s="32"/>
      <c r="WGV190" s="2"/>
      <c r="WHJ190" s="32"/>
      <c r="WHO190" s="2"/>
      <c r="WIC190" s="32"/>
      <c r="WIH190" s="2"/>
      <c r="WIV190" s="32"/>
      <c r="WJA190" s="2"/>
      <c r="WJO190" s="32"/>
      <c r="WJT190" s="2"/>
      <c r="WKH190" s="32"/>
      <c r="WKM190" s="2"/>
      <c r="WLA190" s="32"/>
      <c r="WLF190" s="2"/>
      <c r="WLT190" s="32"/>
      <c r="WLY190" s="2"/>
      <c r="WMM190" s="32"/>
      <c r="WMR190" s="2"/>
      <c r="WNF190" s="32"/>
      <c r="WNK190" s="2"/>
      <c r="WNY190" s="32"/>
      <c r="WOD190" s="2"/>
      <c r="WOR190" s="32"/>
      <c r="WOW190" s="2"/>
      <c r="WPK190" s="32"/>
      <c r="WPP190" s="2"/>
      <c r="WQD190" s="32"/>
      <c r="WQI190" s="2"/>
      <c r="WQW190" s="32"/>
      <c r="WRB190" s="2"/>
      <c r="WRP190" s="32"/>
      <c r="WRU190" s="2"/>
      <c r="WSI190" s="32"/>
      <c r="WSN190" s="2"/>
      <c r="WTB190" s="32"/>
      <c r="WTG190" s="2"/>
      <c r="WTU190" s="32"/>
      <c r="WTZ190" s="2"/>
      <c r="WUN190" s="32"/>
      <c r="WUS190" s="2"/>
      <c r="WVG190" s="32"/>
      <c r="WVL190" s="2"/>
      <c r="WVZ190" s="32"/>
      <c r="WWE190" s="2"/>
      <c r="WWS190" s="32"/>
      <c r="WWX190" s="2"/>
      <c r="WXL190" s="32"/>
      <c r="WXQ190" s="2"/>
      <c r="WYE190" s="32"/>
      <c r="WYJ190" s="2"/>
      <c r="WYX190" s="32"/>
      <c r="WZC190" s="2"/>
      <c r="WZQ190" s="32"/>
      <c r="WZV190" s="2"/>
      <c r="XAJ190" s="32"/>
      <c r="XAO190" s="2"/>
      <c r="XBC190" s="32"/>
      <c r="XBH190" s="2"/>
      <c r="XBV190" s="32"/>
      <c r="XCA190" s="2"/>
      <c r="XCO190" s="32"/>
      <c r="XCT190" s="2"/>
      <c r="XDH190" s="32"/>
      <c r="XDM190" s="2"/>
      <c r="XEA190" s="32"/>
      <c r="XEF190" s="2"/>
      <c r="XET190" s="32"/>
      <c r="XEY190" s="2"/>
    </row>
    <row r="191" spans="1:1022 1027:2048 2053:3060 3074:4086 4100:5112 5126:6138 6152:7164 7178:8190 8204:9216 9230:10237 10242:11263 11268:12275 12289:13301 13315:14327 14341:15353 15367:16379" ht="16" x14ac:dyDescent="0.2">
      <c r="A191" s="8" t="s">
        <v>187</v>
      </c>
      <c r="B191" s="3">
        <v>67000000</v>
      </c>
      <c r="C191" s="3">
        <v>381000000</v>
      </c>
      <c r="D191" s="3">
        <v>451000000</v>
      </c>
      <c r="E191" s="3">
        <v>484000000</v>
      </c>
      <c r="F191" s="3">
        <v>6353000000</v>
      </c>
      <c r="G191" s="3">
        <v>18000000</v>
      </c>
      <c r="H191" s="3">
        <v>10886000000</v>
      </c>
      <c r="I191" s="3">
        <v>9573000000</v>
      </c>
      <c r="J191" s="3">
        <v>7490000000</v>
      </c>
      <c r="K191" s="3">
        <v>22587000000</v>
      </c>
      <c r="L191" s="3">
        <v>19014000000</v>
      </c>
      <c r="M191" s="3">
        <v>11435000000</v>
      </c>
      <c r="N191" s="3">
        <v>15587000000</v>
      </c>
      <c r="O191" s="4">
        <v>17027000000</v>
      </c>
      <c r="P191" s="3">
        <v>4377000000</v>
      </c>
      <c r="Q191" s="3">
        <v>3673000000</v>
      </c>
      <c r="R191" s="3">
        <v>4380000000</v>
      </c>
      <c r="S191" s="3">
        <v>4597000000</v>
      </c>
    </row>
    <row r="192" spans="1:1022 1027:2048 2053:3060 3074:4086 4100:5112 5126:6138 6152:7164 7178:8190 8204:9216 9230:10237 10242:11263 11268:12275 12289:13301 13315:14327 14341:15353 15367:16379" ht="16" x14ac:dyDescent="0.2">
      <c r="A192" s="8" t="s">
        <v>188</v>
      </c>
      <c r="B192" s="5">
        <v>1.81</v>
      </c>
      <c r="C192" s="5">
        <v>2.5099999999999998</v>
      </c>
      <c r="D192" s="5">
        <v>1.84</v>
      </c>
      <c r="E192" s="5">
        <v>1.97</v>
      </c>
      <c r="F192" s="5">
        <v>3.05</v>
      </c>
      <c r="G192" s="5">
        <v>6.53</v>
      </c>
      <c r="H192" s="5">
        <v>7.34</v>
      </c>
      <c r="I192" s="5">
        <v>13.54</v>
      </c>
      <c r="J192" s="5">
        <v>19.68</v>
      </c>
      <c r="K192" s="5">
        <v>23.22</v>
      </c>
      <c r="L192" s="5">
        <v>28.78</v>
      </c>
      <c r="M192" s="5">
        <v>32.409999999999997</v>
      </c>
      <c r="N192" s="5">
        <v>39.78</v>
      </c>
      <c r="O192" s="6">
        <v>41.88</v>
      </c>
      <c r="P192" s="5">
        <v>10.8</v>
      </c>
      <c r="Q192" s="5">
        <v>9.41</v>
      </c>
      <c r="R192" s="5">
        <v>10.55</v>
      </c>
      <c r="S192" s="5">
        <v>11.13</v>
      </c>
    </row>
    <row r="193" spans="1:19" ht="16" x14ac:dyDescent="0.2">
      <c r="A193" s="8" t="s">
        <v>189</v>
      </c>
      <c r="B193" s="5">
        <v>10.31</v>
      </c>
      <c r="C193" s="5">
        <v>10.16</v>
      </c>
      <c r="D193" s="5">
        <v>8.84</v>
      </c>
      <c r="E193" s="5">
        <v>11.95</v>
      </c>
      <c r="F193" s="5">
        <v>14.54</v>
      </c>
      <c r="G193" s="5">
        <v>11.89</v>
      </c>
      <c r="H193" s="5">
        <v>15.78</v>
      </c>
      <c r="I193" s="5">
        <v>14.58</v>
      </c>
      <c r="J193" s="5">
        <v>10.15</v>
      </c>
      <c r="K193" s="5">
        <v>12.14</v>
      </c>
      <c r="L193" s="5">
        <v>11.78</v>
      </c>
      <c r="M193" s="5">
        <v>16.09</v>
      </c>
      <c r="N193" s="5">
        <v>11.62</v>
      </c>
      <c r="O193" s="6">
        <v>20.81</v>
      </c>
      <c r="P193" s="5">
        <v>11.69</v>
      </c>
      <c r="Q193" s="5">
        <v>14.08</v>
      </c>
      <c r="R193" s="5">
        <v>14.88</v>
      </c>
      <c r="S193" s="5">
        <v>20.95</v>
      </c>
    </row>
    <row r="194" spans="1:19" ht="16" x14ac:dyDescent="0.2">
      <c r="A194" s="8" t="s">
        <v>190</v>
      </c>
      <c r="B194" s="5">
        <v>1.23</v>
      </c>
      <c r="C194" s="5">
        <v>1.32</v>
      </c>
      <c r="D194" s="5">
        <v>1.23</v>
      </c>
      <c r="E194" s="5">
        <v>1.31</v>
      </c>
      <c r="F194" s="5">
        <v>4.47</v>
      </c>
      <c r="G194" s="5">
        <v>1.7</v>
      </c>
      <c r="H194" s="5">
        <v>-1.96</v>
      </c>
      <c r="I194" s="5">
        <v>3.65</v>
      </c>
      <c r="J194" s="5">
        <v>0.72</v>
      </c>
      <c r="K194" s="5">
        <v>3.56</v>
      </c>
      <c r="L194" s="5">
        <v>4.07</v>
      </c>
      <c r="M194" s="5">
        <v>2.04</v>
      </c>
      <c r="N194" s="5">
        <v>1.46</v>
      </c>
      <c r="O194" s="6">
        <v>1.28</v>
      </c>
      <c r="P194" s="5">
        <v>1.36</v>
      </c>
      <c r="Q194" s="5">
        <v>1.07</v>
      </c>
      <c r="R194" s="5">
        <v>1.29</v>
      </c>
      <c r="S194" s="5">
        <v>1.43</v>
      </c>
    </row>
    <row r="196" spans="1:19" ht="16" x14ac:dyDescent="0.2">
      <c r="A196" s="10"/>
    </row>
  </sheetData>
  <hyperlinks>
    <hyperlink ref="A1" r:id="rId1" tooltip="ROIC AI" display="ROIC AI" xr:uid="{00000000-0004-0000-0000-000000000000}"/>
  </hyperlinks>
  <pageMargins left="0.7" right="0.7" top="0.75" bottom="0.75" header="0.3" footer="0.3"/>
  <ignoredErrors>
    <ignoredError sqref="B1:S1 A4:S7 A15:S16 A19:S33 A191:S195 A2:S2 A9:S11 A13:S13 A37:S128 A130:S142 A144:S187 A188:I188 M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51A4E-2581-4F40-9E5A-E72E00D445B0}">
  <dimension ref="A1:P110"/>
  <sheetViews>
    <sheetView tabSelected="1" workbookViewId="0">
      <selection activeCell="G22" sqref="G22"/>
    </sheetView>
  </sheetViews>
  <sheetFormatPr baseColWidth="10" defaultRowHeight="15" x14ac:dyDescent="0.2"/>
  <cols>
    <col min="1" max="16" width="18.83203125" customWidth="1"/>
  </cols>
  <sheetData>
    <row r="1" spans="1:16" s="117" customFormat="1" ht="22" customHeight="1" x14ac:dyDescent="0.2">
      <c r="A1" s="116" t="e" vm="1">
        <v>#VALUE!</v>
      </c>
      <c r="B1" s="116"/>
      <c r="C1" s="116"/>
      <c r="D1" s="116"/>
      <c r="E1" s="116"/>
      <c r="F1" s="116"/>
      <c r="G1" s="116"/>
      <c r="H1" s="116"/>
      <c r="I1" s="116"/>
      <c r="J1" s="116"/>
      <c r="K1" s="116"/>
      <c r="L1" s="116"/>
      <c r="M1" s="116"/>
      <c r="N1" s="116"/>
      <c r="O1" s="116"/>
      <c r="P1" s="116"/>
    </row>
    <row r="2" spans="1:16" s="117" customFormat="1" ht="22" customHeight="1" x14ac:dyDescent="0.2">
      <c r="A2" s="116"/>
      <c r="B2" s="116"/>
      <c r="C2" s="116"/>
      <c r="D2" s="116"/>
      <c r="E2" s="116"/>
      <c r="F2" s="116"/>
      <c r="G2" s="116"/>
      <c r="H2" s="116"/>
      <c r="I2" s="116"/>
      <c r="J2" s="116"/>
      <c r="K2" s="116"/>
      <c r="L2" s="116"/>
      <c r="M2" s="116"/>
      <c r="N2" s="116"/>
      <c r="O2" s="116"/>
      <c r="P2" s="116"/>
    </row>
    <row r="3" spans="1:16" ht="22" customHeight="1" x14ac:dyDescent="0.2">
      <c r="A3" s="42" cm="1">
        <f t="array" ref="A3">_FV(A1,"Market cap",TRUE)</f>
        <v>346020900000</v>
      </c>
      <c r="B3" s="43" t="s">
        <v>201</v>
      </c>
      <c r="C3" s="44">
        <f>Financials!O8*0.01</f>
        <v>0.68280000000000007</v>
      </c>
      <c r="D3" s="43" t="s">
        <v>202</v>
      </c>
      <c r="E3" s="44">
        <f>SUM(C11:E11)/3</f>
        <v>0.13860835307109656</v>
      </c>
      <c r="F3" s="45" t="s">
        <v>203</v>
      </c>
      <c r="G3" s="46">
        <f>SUM(Financials!K129:N129)/4</f>
        <v>6.2379534193363895E-3</v>
      </c>
      <c r="H3" s="45" t="s">
        <v>204</v>
      </c>
      <c r="I3" s="47">
        <f>J14*(1+I7)/(I6-I7)</f>
        <v>462966885579.93158</v>
      </c>
      <c r="J3" s="43" t="s">
        <v>205</v>
      </c>
      <c r="K3" s="110">
        <f>(Financials!O172*-1)/Model!A3</f>
        <v>2.1741461281674025E-2</v>
      </c>
      <c r="L3" s="45" t="s">
        <v>250</v>
      </c>
      <c r="M3" s="48"/>
      <c r="N3" s="119" t="s">
        <v>206</v>
      </c>
      <c r="O3" s="120"/>
      <c r="P3" s="48"/>
    </row>
    <row r="4" spans="1:16" ht="22" customHeight="1" x14ac:dyDescent="0.2">
      <c r="A4" s="49">
        <f>Financials!O56-Financials!O96-Financials!O105</f>
        <v>-27286000000</v>
      </c>
      <c r="B4" s="50" t="s">
        <v>207</v>
      </c>
      <c r="C4" s="51">
        <f>Financials!O17*0.01</f>
        <v>0.45689999999999997</v>
      </c>
      <c r="D4" s="50" t="s">
        <v>208</v>
      </c>
      <c r="E4" s="51">
        <f>SUM(C13:E13)/3</f>
        <v>0.68960511635454347</v>
      </c>
      <c r="F4" s="52" t="s">
        <v>209</v>
      </c>
      <c r="G4" s="53">
        <f>A5*(1+(5*G3))</f>
        <v>425608624.11753255</v>
      </c>
      <c r="H4" s="54" t="s">
        <v>210</v>
      </c>
      <c r="I4" s="55">
        <f>NPV(I6,F14,G14,H14,I14,(J14+I3))</f>
        <v>397565422690.28717</v>
      </c>
      <c r="J4" s="52" t="s">
        <v>211</v>
      </c>
      <c r="K4" s="62" cm="1">
        <f t="array" ref="K4">_FV(A1,"Change (%)",TRUE)</f>
        <v>1.4043000000000002E-2</v>
      </c>
      <c r="L4" s="54" t="s">
        <v>212</v>
      </c>
      <c r="M4" s="48"/>
      <c r="N4" s="121" t="s">
        <v>213</v>
      </c>
      <c r="O4" s="122"/>
      <c r="P4" s="48"/>
    </row>
    <row r="5" spans="1:16" ht="22" customHeight="1" x14ac:dyDescent="0.2">
      <c r="A5" s="53" cm="1">
        <f t="array" ref="A5">_FV(A1,"Shares outstanding",TRUE)</f>
        <v>412735500</v>
      </c>
      <c r="B5" s="50" t="s">
        <v>214</v>
      </c>
      <c r="C5" s="56">
        <f>Financials!O34*0.01</f>
        <v>0.39250000000000002</v>
      </c>
      <c r="D5" s="50" t="s">
        <v>215</v>
      </c>
      <c r="E5" s="51">
        <f>SUM(C15:E15)/3</f>
        <v>0.2470549534731464</v>
      </c>
      <c r="F5" s="52" t="s">
        <v>216</v>
      </c>
      <c r="G5" s="53">
        <f>Financials!O56</f>
        <v>12055000000</v>
      </c>
      <c r="H5" s="54" t="s">
        <v>217</v>
      </c>
      <c r="I5" s="55">
        <f>I4+G5-G6</f>
        <v>370279422690.28717</v>
      </c>
      <c r="J5" s="52" t="s">
        <v>218</v>
      </c>
      <c r="K5" s="57" cm="1">
        <f t="array" ref="K5">_FV(A1,"Price")</f>
        <v>838.36</v>
      </c>
      <c r="L5" s="50" t="s">
        <v>219</v>
      </c>
      <c r="M5" s="48"/>
      <c r="N5" s="58" t="s">
        <v>220</v>
      </c>
      <c r="O5" s="59">
        <f>Financials!O21</f>
        <v>1623000000</v>
      </c>
      <c r="P5" s="48"/>
    </row>
    <row r="6" spans="1:16" ht="22" customHeight="1" x14ac:dyDescent="0.2">
      <c r="A6" s="60">
        <f>O20/F10</f>
        <v>9.6667383712809052</v>
      </c>
      <c r="B6" s="50" t="s">
        <v>221</v>
      </c>
      <c r="C6" s="51">
        <f>Financials!O190</f>
        <v>0.53315117512833532</v>
      </c>
      <c r="D6" s="61" t="s">
        <v>200</v>
      </c>
      <c r="E6" s="51">
        <f>Financials!O33/Financials!O126</f>
        <v>0.63032746048281174</v>
      </c>
      <c r="F6" s="50" t="s">
        <v>222</v>
      </c>
      <c r="G6" s="55">
        <f>Financials!O96+Financials!O105</f>
        <v>39341000000</v>
      </c>
      <c r="H6" s="54" t="s">
        <v>223</v>
      </c>
      <c r="I6" s="62">
        <f>N25</f>
        <v>8.3174571095430999E-2</v>
      </c>
      <c r="J6" s="54" t="s">
        <v>224</v>
      </c>
      <c r="K6" s="63">
        <f>I5/G4</f>
        <v>869.9998113478872</v>
      </c>
      <c r="L6" s="64" t="s">
        <v>225</v>
      </c>
      <c r="M6" s="48"/>
      <c r="N6" s="65" t="s">
        <v>226</v>
      </c>
      <c r="O6" s="66">
        <f>Financials!O96</f>
        <v>1119000000</v>
      </c>
      <c r="P6" s="48"/>
    </row>
    <row r="7" spans="1:16" ht="22" customHeight="1" x14ac:dyDescent="0.2">
      <c r="A7" s="67">
        <f>O20/F12</f>
        <v>18.868035334532962</v>
      </c>
      <c r="B7" s="68" t="s">
        <v>227</v>
      </c>
      <c r="C7" s="69">
        <f>F14/A3</f>
        <v>5.5285677830443192E-2</v>
      </c>
      <c r="D7" s="70" t="s">
        <v>228</v>
      </c>
      <c r="E7" s="71">
        <f>(Financials!O16*(1-0.25))/(Financials!O126+Financials!O105+Financials!O96)</f>
        <v>0.19780608922175189</v>
      </c>
      <c r="F7" s="68" t="s">
        <v>196</v>
      </c>
      <c r="G7" s="72">
        <f>(Financials!O96+Financials!O105)/Financials!O126</f>
        <v>1.7818288871778614</v>
      </c>
      <c r="H7" s="73" t="s">
        <v>229</v>
      </c>
      <c r="I7" s="74">
        <v>2.5000000000000001E-2</v>
      </c>
      <c r="J7" s="75" t="s">
        <v>230</v>
      </c>
      <c r="K7" s="76">
        <f>K6/K5-1</f>
        <v>3.7740125182364581E-2</v>
      </c>
      <c r="L7" s="77" t="s">
        <v>231</v>
      </c>
      <c r="M7" s="48"/>
      <c r="N7" s="65" t="s">
        <v>232</v>
      </c>
      <c r="O7" s="66">
        <f>Financials!O105</f>
        <v>38222000000</v>
      </c>
      <c r="P7" s="48"/>
    </row>
    <row r="8" spans="1:16" ht="22" customHeight="1" x14ac:dyDescent="0.2">
      <c r="A8" s="78"/>
      <c r="B8" s="48"/>
      <c r="C8" s="48"/>
      <c r="D8" s="48"/>
      <c r="E8" s="48"/>
      <c r="F8" s="48"/>
      <c r="G8" s="48"/>
      <c r="H8" s="48"/>
      <c r="I8" s="48"/>
      <c r="J8" s="48"/>
      <c r="K8" s="48"/>
      <c r="L8" s="48"/>
      <c r="M8" s="48"/>
      <c r="N8" s="79" t="s">
        <v>213</v>
      </c>
      <c r="O8" s="80">
        <f>O5/(O6+O7)</f>
        <v>4.125467069977886E-2</v>
      </c>
      <c r="P8" s="48"/>
    </row>
    <row r="9" spans="1:16" ht="22" customHeight="1" x14ac:dyDescent="0.2">
      <c r="A9" s="81"/>
      <c r="B9" s="82">
        <v>2019</v>
      </c>
      <c r="C9" s="82">
        <v>2020</v>
      </c>
      <c r="D9" s="82">
        <v>2021</v>
      </c>
      <c r="E9" s="82">
        <v>2022</v>
      </c>
      <c r="F9" s="83">
        <v>2023</v>
      </c>
      <c r="G9" s="84">
        <v>2024</v>
      </c>
      <c r="H9" s="84">
        <v>2025</v>
      </c>
      <c r="I9" s="84">
        <v>2026</v>
      </c>
      <c r="J9" s="84">
        <v>2027</v>
      </c>
      <c r="K9" s="85"/>
      <c r="L9" s="86"/>
      <c r="M9" s="86"/>
      <c r="N9" s="65" t="s">
        <v>233</v>
      </c>
      <c r="O9" s="66">
        <f>Financials!O25</f>
        <v>833000000</v>
      </c>
      <c r="P9" s="48"/>
    </row>
    <row r="10" spans="1:16" ht="22" customHeight="1" x14ac:dyDescent="0.2">
      <c r="A10" s="87" t="s">
        <v>234</v>
      </c>
      <c r="B10" s="88">
        <v>22597000000</v>
      </c>
      <c r="C10" s="88">
        <v>23888000000</v>
      </c>
      <c r="D10" s="88">
        <v>27450000000</v>
      </c>
      <c r="E10" s="88">
        <v>33203000000</v>
      </c>
      <c r="F10" s="89">
        <v>35795000000</v>
      </c>
      <c r="G10" s="88">
        <v>38487000000</v>
      </c>
      <c r="H10" s="88">
        <v>40924000000</v>
      </c>
      <c r="I10" s="88">
        <v>43309000000</v>
      </c>
      <c r="J10" s="88">
        <v>44989000000</v>
      </c>
      <c r="K10" s="90" t="s">
        <v>235</v>
      </c>
      <c r="N10" s="65" t="s">
        <v>236</v>
      </c>
      <c r="O10" s="66">
        <f>Financials!O24</f>
        <v>14750000000</v>
      </c>
      <c r="P10" s="48"/>
    </row>
    <row r="11" spans="1:16" ht="22" customHeight="1" x14ac:dyDescent="0.2">
      <c r="A11" s="91"/>
      <c r="B11" s="92"/>
      <c r="C11" s="92">
        <f t="shared" ref="C11:J11" si="0">(C10/B10)-1</f>
        <v>5.7131477629773775E-2</v>
      </c>
      <c r="D11" s="92">
        <f t="shared" si="0"/>
        <v>0.14911252511721362</v>
      </c>
      <c r="E11" s="92">
        <f t="shared" si="0"/>
        <v>0.20958105646630232</v>
      </c>
      <c r="F11" s="93">
        <f t="shared" si="0"/>
        <v>7.806523506912022E-2</v>
      </c>
      <c r="G11" s="92">
        <f t="shared" si="0"/>
        <v>7.5206034362341079E-2</v>
      </c>
      <c r="H11" s="92">
        <f t="shared" si="0"/>
        <v>6.3320082105646103E-2</v>
      </c>
      <c r="I11" s="92">
        <f t="shared" si="0"/>
        <v>5.827876062945947E-2</v>
      </c>
      <c r="J11" s="92">
        <f t="shared" si="0"/>
        <v>3.8791013415225395E-2</v>
      </c>
      <c r="K11" s="94">
        <f>SUM(F11:J11)/5</f>
        <v>6.2732225116358453E-2</v>
      </c>
      <c r="L11" s="86"/>
      <c r="M11" s="86"/>
      <c r="N11" s="65" t="s">
        <v>237</v>
      </c>
      <c r="O11" s="95">
        <f>O9/O10</f>
        <v>5.647457627118644E-2</v>
      </c>
      <c r="P11" s="48"/>
    </row>
    <row r="12" spans="1:16" ht="22" customHeight="1" x14ac:dyDescent="0.2">
      <c r="A12" s="87" t="s">
        <v>142</v>
      </c>
      <c r="B12" s="88">
        <v>2724000000</v>
      </c>
      <c r="C12" s="88">
        <v>2960000000</v>
      </c>
      <c r="D12" s="88">
        <v>6736000000</v>
      </c>
      <c r="E12" s="88">
        <v>11495000000</v>
      </c>
      <c r="F12" s="89">
        <v>18339000000</v>
      </c>
      <c r="G12" s="88">
        <v>19923000000</v>
      </c>
      <c r="H12" s="88">
        <v>21455000000</v>
      </c>
      <c r="I12" s="88">
        <v>21025000000</v>
      </c>
      <c r="J12" s="88">
        <v>22241000000</v>
      </c>
      <c r="K12" s="90" t="s">
        <v>238</v>
      </c>
      <c r="L12" s="86"/>
      <c r="M12" s="86"/>
      <c r="N12" s="96" t="s">
        <v>239</v>
      </c>
      <c r="O12" s="97">
        <f>O8*(1-O11)</f>
        <v>3.8924830652801515E-2</v>
      </c>
      <c r="P12" s="48"/>
    </row>
    <row r="13" spans="1:16" ht="22" customHeight="1" x14ac:dyDescent="0.2">
      <c r="A13" s="91"/>
      <c r="B13" s="92"/>
      <c r="C13" s="92">
        <f t="shared" ref="C13:J13" si="1">(C12/B12)-1</f>
        <v>8.6637298091042592E-2</v>
      </c>
      <c r="D13" s="92">
        <f t="shared" si="1"/>
        <v>1.2756756756756755</v>
      </c>
      <c r="E13" s="92">
        <f t="shared" si="1"/>
        <v>0.70650237529691218</v>
      </c>
      <c r="F13" s="93">
        <f t="shared" si="1"/>
        <v>0.59538929969551968</v>
      </c>
      <c r="G13" s="92">
        <f t="shared" si="1"/>
        <v>8.6373302797317253E-2</v>
      </c>
      <c r="H13" s="92">
        <f t="shared" si="1"/>
        <v>7.6896049791697951E-2</v>
      </c>
      <c r="I13" s="92">
        <f t="shared" si="1"/>
        <v>-2.0041948263808007E-2</v>
      </c>
      <c r="J13" s="92">
        <f t="shared" si="1"/>
        <v>5.783590963139118E-2</v>
      </c>
      <c r="K13" s="94">
        <f>SUM(F13:J13)/5</f>
        <v>0.1592905227304236</v>
      </c>
      <c r="L13" s="86"/>
      <c r="M13" s="86"/>
      <c r="N13" s="121" t="s">
        <v>240</v>
      </c>
      <c r="O13" s="122"/>
      <c r="P13" s="48"/>
    </row>
    <row r="14" spans="1:16" ht="22" customHeight="1" x14ac:dyDescent="0.2">
      <c r="A14" s="87" t="s">
        <v>185</v>
      </c>
      <c r="B14" s="88">
        <v>9265000000</v>
      </c>
      <c r="C14" s="88">
        <v>11598000000</v>
      </c>
      <c r="D14" s="88">
        <v>15197919438</v>
      </c>
      <c r="E14" s="88">
        <v>17917823950</v>
      </c>
      <c r="F14" s="89">
        <v>19130000000</v>
      </c>
      <c r="G14" s="88">
        <v>20706000000</v>
      </c>
      <c r="H14" s="88">
        <v>22205000000</v>
      </c>
      <c r="I14" s="88">
        <v>22939000000</v>
      </c>
      <c r="J14" s="88">
        <v>26276000000</v>
      </c>
      <c r="K14" s="90" t="s">
        <v>241</v>
      </c>
      <c r="L14" s="86"/>
      <c r="M14" s="86"/>
      <c r="N14" s="65" t="s">
        <v>242</v>
      </c>
      <c r="O14" s="95">
        <f>'[1]US Treasury Bonds'!$C$8</f>
        <v>4.845E-2</v>
      </c>
      <c r="P14" s="48"/>
    </row>
    <row r="15" spans="1:16" ht="22" customHeight="1" x14ac:dyDescent="0.2">
      <c r="A15" s="98"/>
      <c r="B15" s="92"/>
      <c r="C15" s="92">
        <f t="shared" ref="C15:J15" si="2">(C14/B14)-1</f>
        <v>0.25180787911494873</v>
      </c>
      <c r="D15" s="92">
        <f t="shared" si="2"/>
        <v>0.3103913983445421</v>
      </c>
      <c r="E15" s="92">
        <f t="shared" si="2"/>
        <v>0.17896558295994835</v>
      </c>
      <c r="F15" s="93">
        <f t="shared" si="2"/>
        <v>6.7651967860751228E-2</v>
      </c>
      <c r="G15" s="92">
        <f t="shared" si="2"/>
        <v>8.2383690538421428E-2</v>
      </c>
      <c r="H15" s="92">
        <f t="shared" si="2"/>
        <v>7.2394475031391847E-2</v>
      </c>
      <c r="I15" s="92">
        <f t="shared" si="2"/>
        <v>3.3055618104030682E-2</v>
      </c>
      <c r="J15" s="92">
        <f t="shared" si="2"/>
        <v>0.14547277562230265</v>
      </c>
      <c r="K15" s="94">
        <f>SUM(F15:J15)/5</f>
        <v>8.0191705431379573E-2</v>
      </c>
      <c r="L15" s="86"/>
      <c r="M15" s="86"/>
      <c r="N15" s="65" t="s">
        <v>243</v>
      </c>
      <c r="O15" s="99" cm="1">
        <f t="array" ref="O15">_FV(A1,"Beta")</f>
        <v>1.1183000000000001</v>
      </c>
      <c r="P15" s="48"/>
    </row>
    <row r="16" spans="1:16" ht="22" customHeight="1" x14ac:dyDescent="0.2">
      <c r="A16" s="87" t="s">
        <v>196</v>
      </c>
      <c r="B16" s="100">
        <v>5.4268799335272122E-2</v>
      </c>
      <c r="C16" s="100">
        <v>4.8627680371904007E-2</v>
      </c>
      <c r="D16" s="100">
        <v>0.10043804755944931</v>
      </c>
      <c r="E16" s="100">
        <v>0.17214418873746465</v>
      </c>
      <c r="F16" s="101"/>
      <c r="G16" s="102"/>
      <c r="H16" s="102"/>
      <c r="I16" s="102"/>
      <c r="J16" s="102"/>
      <c r="K16" s="103"/>
      <c r="L16" s="86"/>
      <c r="M16" s="86"/>
      <c r="N16" s="65" t="s">
        <v>244</v>
      </c>
      <c r="O16" s="95">
        <v>8.4000000000000005E-2</v>
      </c>
      <c r="P16" s="48"/>
    </row>
    <row r="17" spans="1:16" ht="22" customHeight="1" x14ac:dyDescent="0.2">
      <c r="A17" s="86"/>
      <c r="B17" s="104"/>
      <c r="C17" s="104"/>
      <c r="D17" s="104"/>
      <c r="E17" s="104"/>
      <c r="F17" s="86"/>
      <c r="G17" s="86"/>
      <c r="H17" s="86"/>
      <c r="I17" s="86"/>
      <c r="J17" s="86"/>
      <c r="K17" s="86"/>
      <c r="L17" s="86"/>
      <c r="M17" s="86"/>
      <c r="N17" s="105" t="s">
        <v>240</v>
      </c>
      <c r="O17" s="106">
        <f>(O14)+((O15)*(O16-O14))</f>
        <v>8.8205565000000014E-2</v>
      </c>
      <c r="P17" s="48"/>
    </row>
    <row r="18" spans="1:16" ht="22" customHeight="1" x14ac:dyDescent="0.2">
      <c r="A18" s="86"/>
      <c r="B18" s="86"/>
      <c r="C18" s="86"/>
      <c r="D18" s="86"/>
      <c r="E18" s="86"/>
      <c r="F18" s="86"/>
      <c r="G18" s="86"/>
      <c r="H18" s="86"/>
      <c r="I18" s="86"/>
      <c r="J18" s="86"/>
      <c r="K18" s="86"/>
      <c r="L18" s="86"/>
      <c r="M18" s="86"/>
      <c r="N18" s="121" t="s">
        <v>245</v>
      </c>
      <c r="O18" s="122"/>
      <c r="P18" s="48"/>
    </row>
    <row r="19" spans="1:16" ht="22" customHeight="1" x14ac:dyDescent="0.2">
      <c r="A19" s="111" t="str" cm="1">
        <f t="array" ref="A19">_FV(A1,"Industry")</f>
        <v>Semiconductors &amp; Semiconductor Equipment</v>
      </c>
      <c r="B19" s="111"/>
      <c r="C19" s="111"/>
      <c r="D19" s="118" cm="1">
        <f t="array" ref="D19">_FV(A1,"Year incorporated",TRUE)</f>
        <v>2018</v>
      </c>
      <c r="E19" s="118"/>
      <c r="F19" s="86"/>
      <c r="G19" s="86"/>
      <c r="H19" s="86"/>
      <c r="I19" s="86"/>
      <c r="J19" s="86"/>
      <c r="K19" s="86"/>
      <c r="L19" s="86"/>
      <c r="M19" s="86"/>
      <c r="N19" s="65" t="s">
        <v>223</v>
      </c>
      <c r="O19" s="107">
        <f>O6+O7</f>
        <v>39341000000</v>
      </c>
      <c r="P19" s="48"/>
    </row>
    <row r="20" spans="1:16" ht="22" customHeight="1" x14ac:dyDescent="0.2">
      <c r="A20" s="111" t="str" cm="1">
        <f t="array" ref="A20">_FV(A1,"Description")</f>
        <v>Broadcom Inc. is a global technology company that designs, develops and supplies a range of semiconductor and infrastructure software solutions. The Company’s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semiconductor solutions for managing the movement of data in data center, service provider, enterprise and embedded networking applications. It provides a variety of radio frequency semiconductor devices, wireless connectivity solutions, custom touch controllers, and inductive charging solutions for mobile applications. It provides a portfolio of software solutions that enables customers to plan, develop, automate, manage, and secure applications across various platforms.</v>
      </c>
      <c r="B20" s="111"/>
      <c r="C20" s="111"/>
      <c r="D20" s="111"/>
      <c r="E20" s="111"/>
      <c r="F20" s="86"/>
      <c r="G20" s="86"/>
      <c r="H20" s="86"/>
      <c r="I20" s="86"/>
      <c r="J20" s="86"/>
      <c r="K20" s="86"/>
      <c r="L20" s="86"/>
      <c r="M20" s="86"/>
      <c r="N20" s="65" t="s">
        <v>201</v>
      </c>
      <c r="O20" s="107" cm="1">
        <f t="array" ref="O20">_FV(A1,"Market cap",TRUE)</f>
        <v>346020900000</v>
      </c>
      <c r="P20" s="48"/>
    </row>
    <row r="21" spans="1:16" ht="22" customHeight="1" x14ac:dyDescent="0.2">
      <c r="A21" s="111"/>
      <c r="B21" s="111"/>
      <c r="C21" s="111"/>
      <c r="D21" s="111"/>
      <c r="E21" s="111"/>
      <c r="F21" s="86"/>
      <c r="G21" s="86"/>
      <c r="H21" s="86"/>
      <c r="I21" s="86"/>
      <c r="J21" s="86"/>
      <c r="K21" s="86"/>
      <c r="M21" s="86"/>
      <c r="N21" s="65" t="s">
        <v>246</v>
      </c>
      <c r="O21" s="107">
        <f>O19+O20</f>
        <v>385361900000</v>
      </c>
      <c r="P21" s="48"/>
    </row>
    <row r="22" spans="1:16" ht="22" customHeight="1" x14ac:dyDescent="0.2">
      <c r="A22" s="111"/>
      <c r="B22" s="111"/>
      <c r="C22" s="111"/>
      <c r="D22" s="111"/>
      <c r="E22" s="111"/>
      <c r="F22" s="86"/>
      <c r="G22" s="86"/>
      <c r="H22" s="86"/>
      <c r="I22" s="86"/>
      <c r="J22" s="86"/>
      <c r="K22" s="86"/>
      <c r="L22" s="86"/>
      <c r="M22" s="86"/>
      <c r="N22" s="79" t="s">
        <v>247</v>
      </c>
      <c r="O22" s="108">
        <f>(O19/O21)</f>
        <v>0.1020884524391228</v>
      </c>
      <c r="P22" s="48"/>
    </row>
    <row r="23" spans="1:16" ht="22" customHeight="1" x14ac:dyDescent="0.2">
      <c r="A23" s="111"/>
      <c r="B23" s="111"/>
      <c r="C23" s="111"/>
      <c r="D23" s="111"/>
      <c r="E23" s="111"/>
      <c r="F23" s="86"/>
      <c r="G23" s="86"/>
      <c r="H23" s="86"/>
      <c r="I23" s="86"/>
      <c r="J23" s="86"/>
      <c r="K23" s="86"/>
      <c r="L23" s="86"/>
      <c r="M23" s="86"/>
      <c r="N23" s="105" t="s">
        <v>248</v>
      </c>
      <c r="O23" s="109">
        <f>O20/O21</f>
        <v>0.89791154756087721</v>
      </c>
      <c r="P23" s="48"/>
    </row>
    <row r="24" spans="1:16" ht="22" customHeight="1" x14ac:dyDescent="0.2">
      <c r="A24" s="111"/>
      <c r="B24" s="111"/>
      <c r="C24" s="111"/>
      <c r="D24" s="111"/>
      <c r="E24" s="111"/>
      <c r="F24" s="86"/>
      <c r="G24" s="86"/>
      <c r="H24" s="86"/>
      <c r="I24" s="86"/>
      <c r="J24" s="86"/>
      <c r="K24" s="86"/>
      <c r="L24" s="86"/>
      <c r="M24" s="86"/>
      <c r="N24" s="112" t="s">
        <v>249</v>
      </c>
      <c r="O24" s="113"/>
      <c r="P24" s="48"/>
    </row>
    <row r="25" spans="1:16" ht="22" customHeight="1" x14ac:dyDescent="0.2">
      <c r="A25" s="111"/>
      <c r="B25" s="111"/>
      <c r="C25" s="111"/>
      <c r="D25" s="111"/>
      <c r="E25" s="111"/>
      <c r="F25" s="86"/>
      <c r="G25" s="86"/>
      <c r="H25" s="86"/>
      <c r="I25" s="86"/>
      <c r="J25" s="86"/>
      <c r="K25" s="86"/>
      <c r="L25" s="86"/>
      <c r="M25" s="86"/>
      <c r="N25" s="114">
        <f>(O22*O12)+(O23*O17)</f>
        <v>8.3174571095430999E-2</v>
      </c>
      <c r="O25" s="115"/>
      <c r="P25" s="48"/>
    </row>
    <row r="26" spans="1:16" ht="22" customHeight="1" x14ac:dyDescent="0.2">
      <c r="A26" s="111"/>
      <c r="B26" s="111"/>
      <c r="C26" s="111"/>
      <c r="D26" s="111"/>
      <c r="E26" s="111"/>
      <c r="F26" s="86"/>
      <c r="G26" s="86"/>
      <c r="H26" s="86"/>
      <c r="I26" s="86"/>
      <c r="J26" s="86"/>
      <c r="K26" s="86"/>
      <c r="L26" s="86"/>
      <c r="M26" s="86"/>
      <c r="N26" s="86"/>
      <c r="O26" s="48"/>
      <c r="P26" s="48"/>
    </row>
    <row r="27" spans="1:16" ht="22" customHeight="1" x14ac:dyDescent="0.2">
      <c r="A27" s="111"/>
      <c r="B27" s="111"/>
      <c r="C27" s="111"/>
      <c r="D27" s="111"/>
      <c r="E27" s="111"/>
      <c r="F27" s="86"/>
      <c r="G27" s="86"/>
      <c r="H27" s="86"/>
      <c r="I27" s="86"/>
      <c r="J27" s="86"/>
      <c r="K27" s="86"/>
      <c r="L27" s="86"/>
      <c r="M27" s="86"/>
      <c r="N27" s="86"/>
      <c r="O27" s="48"/>
      <c r="P27" s="48"/>
    </row>
    <row r="28" spans="1:16" ht="22" customHeight="1" x14ac:dyDescent="0.2">
      <c r="A28" s="86"/>
      <c r="B28" s="86"/>
      <c r="C28" s="86"/>
      <c r="D28" s="86"/>
      <c r="E28" s="86"/>
      <c r="F28" s="86"/>
      <c r="G28" s="86"/>
      <c r="H28" s="86"/>
      <c r="I28" s="86"/>
      <c r="J28" s="86"/>
      <c r="K28" s="86"/>
      <c r="L28" s="86"/>
      <c r="M28" s="86"/>
      <c r="N28" s="86"/>
      <c r="O28" s="48"/>
      <c r="P28" s="48"/>
    </row>
    <row r="29" spans="1:16" ht="22" customHeight="1" x14ac:dyDescent="0.2">
      <c r="A29" s="86"/>
      <c r="B29" s="86"/>
      <c r="C29" s="86"/>
      <c r="D29" s="86"/>
      <c r="E29" s="86"/>
      <c r="F29" s="86"/>
      <c r="G29" s="86"/>
      <c r="H29" s="86"/>
      <c r="I29" s="86"/>
      <c r="J29" s="86"/>
      <c r="K29" s="86"/>
      <c r="L29" s="86"/>
      <c r="M29" s="86"/>
      <c r="N29" s="86"/>
      <c r="O29" s="48"/>
      <c r="P29" s="48"/>
    </row>
    <row r="30" spans="1:16" ht="22" customHeight="1" x14ac:dyDescent="0.2">
      <c r="A30" s="86"/>
      <c r="B30" s="86"/>
      <c r="C30" s="86"/>
      <c r="D30" s="86"/>
      <c r="E30" s="86"/>
      <c r="F30" s="86"/>
      <c r="G30" s="86"/>
      <c r="H30" s="86"/>
      <c r="I30" s="86"/>
      <c r="J30" s="86"/>
      <c r="K30" s="86"/>
      <c r="L30" s="86"/>
      <c r="M30" s="86"/>
      <c r="N30" s="86"/>
      <c r="O30" s="48"/>
      <c r="P30" s="48"/>
    </row>
    <row r="31" spans="1:16" x14ac:dyDescent="0.2">
      <c r="A31" s="48"/>
      <c r="B31" s="48"/>
      <c r="C31" s="48"/>
      <c r="D31" s="48"/>
      <c r="E31" s="48"/>
      <c r="F31" s="48"/>
      <c r="G31" s="48"/>
      <c r="H31" s="48"/>
      <c r="I31" s="48"/>
      <c r="J31" s="48"/>
      <c r="K31" s="48"/>
      <c r="L31" s="48"/>
      <c r="M31" s="48"/>
      <c r="N31" s="48"/>
      <c r="O31" s="48"/>
      <c r="P31" s="48"/>
    </row>
    <row r="32" spans="1:16" x14ac:dyDescent="0.2">
      <c r="A32" s="48"/>
      <c r="B32" s="48"/>
      <c r="C32" s="48"/>
      <c r="D32" s="48"/>
      <c r="E32" s="48"/>
      <c r="F32" s="48"/>
      <c r="G32" s="48"/>
      <c r="H32" s="48"/>
      <c r="I32" s="48"/>
      <c r="J32" s="48"/>
      <c r="K32" s="48"/>
      <c r="L32" s="48"/>
      <c r="M32" s="48"/>
      <c r="N32" s="48"/>
      <c r="O32" s="48"/>
      <c r="P32" s="48"/>
    </row>
    <row r="33" spans="1:16" x14ac:dyDescent="0.2">
      <c r="A33" s="86"/>
      <c r="B33" s="86"/>
      <c r="C33" s="86"/>
      <c r="D33" s="86"/>
      <c r="E33" s="86"/>
      <c r="F33" s="86"/>
      <c r="G33" s="86"/>
      <c r="H33" s="86"/>
      <c r="I33" s="86"/>
      <c r="J33" s="86"/>
      <c r="K33" s="86"/>
      <c r="L33" s="86"/>
      <c r="M33" s="86"/>
      <c r="N33" s="86"/>
      <c r="O33" s="86"/>
      <c r="P33" s="86"/>
    </row>
    <row r="34" spans="1:16" x14ac:dyDescent="0.2">
      <c r="A34" s="86"/>
      <c r="B34" s="86"/>
      <c r="C34" s="86"/>
      <c r="D34" s="86"/>
      <c r="E34" s="86"/>
      <c r="F34" s="86"/>
      <c r="G34" s="86"/>
      <c r="H34" s="86"/>
      <c r="I34" s="86"/>
      <c r="J34" s="86"/>
      <c r="K34" s="86"/>
      <c r="L34" s="86"/>
      <c r="M34" s="86"/>
      <c r="N34" s="86"/>
      <c r="O34" s="86"/>
      <c r="P34" s="86"/>
    </row>
    <row r="35" spans="1:16" x14ac:dyDescent="0.2">
      <c r="A35" s="86"/>
      <c r="B35" s="86"/>
      <c r="C35" s="86"/>
      <c r="D35" s="86"/>
      <c r="E35" s="86"/>
      <c r="F35" s="86"/>
      <c r="G35" s="86"/>
      <c r="H35" s="86"/>
      <c r="I35" s="86"/>
      <c r="J35" s="86"/>
      <c r="K35" s="86"/>
      <c r="L35" s="86"/>
      <c r="M35" s="86"/>
      <c r="N35" s="86"/>
      <c r="O35" s="86"/>
      <c r="P35" s="86"/>
    </row>
    <row r="36" spans="1:16" x14ac:dyDescent="0.2">
      <c r="A36" s="86"/>
      <c r="B36" s="86"/>
      <c r="C36" s="86"/>
      <c r="D36" s="86"/>
      <c r="E36" s="86"/>
      <c r="F36" s="86"/>
      <c r="G36" s="86"/>
      <c r="H36" s="86"/>
      <c r="I36" s="86"/>
      <c r="J36" s="86"/>
      <c r="K36" s="86"/>
      <c r="L36" s="86"/>
      <c r="M36" s="86"/>
      <c r="N36" s="86"/>
      <c r="O36" s="86"/>
      <c r="P36" s="86"/>
    </row>
    <row r="37" spans="1:16" x14ac:dyDescent="0.2">
      <c r="A37" s="86"/>
      <c r="B37" s="86"/>
      <c r="C37" s="86"/>
      <c r="D37" s="86"/>
      <c r="E37" s="86"/>
      <c r="F37" s="86"/>
      <c r="G37" s="86"/>
      <c r="H37" s="86"/>
      <c r="I37" s="86"/>
      <c r="J37" s="86"/>
      <c r="K37" s="86"/>
      <c r="L37" s="86"/>
      <c r="M37" s="86"/>
      <c r="N37" s="86"/>
      <c r="O37" s="86"/>
      <c r="P37" s="86"/>
    </row>
    <row r="38" spans="1:16" x14ac:dyDescent="0.2">
      <c r="A38" s="86"/>
      <c r="B38" s="86"/>
      <c r="C38" s="86"/>
      <c r="D38" s="86"/>
      <c r="E38" s="86"/>
      <c r="F38" s="86"/>
      <c r="G38" s="86"/>
      <c r="H38" s="86"/>
      <c r="I38" s="86"/>
      <c r="J38" s="86"/>
      <c r="K38" s="86"/>
      <c r="L38" s="86"/>
      <c r="M38" s="86"/>
      <c r="N38" s="86"/>
      <c r="O38" s="86"/>
      <c r="P38" s="86"/>
    </row>
    <row r="39" spans="1:16" x14ac:dyDescent="0.2">
      <c r="A39" s="86"/>
      <c r="B39" s="86"/>
      <c r="C39" s="86"/>
      <c r="D39" s="86"/>
      <c r="E39" s="86"/>
      <c r="F39" s="86"/>
      <c r="G39" s="86"/>
      <c r="H39" s="86"/>
      <c r="I39" s="86"/>
      <c r="J39" s="86"/>
      <c r="K39" s="86"/>
      <c r="L39" s="86"/>
      <c r="M39" s="86"/>
      <c r="N39" s="86"/>
      <c r="O39" s="86"/>
      <c r="P39" s="86"/>
    </row>
    <row r="40" spans="1:16" x14ac:dyDescent="0.2">
      <c r="A40" s="86"/>
      <c r="B40" s="86"/>
      <c r="C40" s="86"/>
      <c r="D40" s="86"/>
      <c r="E40" s="86"/>
      <c r="F40" s="86"/>
      <c r="G40" s="86"/>
      <c r="H40" s="86"/>
      <c r="I40" s="86"/>
      <c r="J40" s="86"/>
      <c r="K40" s="86"/>
      <c r="L40" s="86"/>
      <c r="M40" s="86"/>
      <c r="N40" s="86"/>
      <c r="O40" s="86"/>
      <c r="P40" s="86"/>
    </row>
    <row r="41" spans="1:16" x14ac:dyDescent="0.2">
      <c r="A41" s="86"/>
      <c r="B41" s="86"/>
      <c r="C41" s="86"/>
      <c r="D41" s="86"/>
      <c r="E41" s="86"/>
      <c r="F41" s="86"/>
      <c r="G41" s="86"/>
      <c r="H41" s="86"/>
      <c r="I41" s="86"/>
      <c r="J41" s="86"/>
      <c r="K41" s="86"/>
      <c r="L41" s="86"/>
      <c r="M41" s="86"/>
      <c r="N41" s="86"/>
      <c r="O41" s="86"/>
      <c r="P41" s="86"/>
    </row>
    <row r="42" spans="1:16" x14ac:dyDescent="0.2">
      <c r="A42" s="86"/>
      <c r="B42" s="86"/>
      <c r="C42" s="86"/>
      <c r="D42" s="86"/>
      <c r="E42" s="86"/>
      <c r="F42" s="86"/>
      <c r="G42" s="86"/>
      <c r="H42" s="86"/>
      <c r="I42" s="86"/>
      <c r="J42" s="86"/>
      <c r="K42" s="86"/>
      <c r="L42" s="86"/>
      <c r="M42" s="86"/>
      <c r="N42" s="86"/>
      <c r="O42" s="86"/>
      <c r="P42" s="86"/>
    </row>
    <row r="43" spans="1:16" x14ac:dyDescent="0.2">
      <c r="A43" s="86"/>
      <c r="B43" s="86"/>
      <c r="C43" s="86"/>
      <c r="D43" s="86"/>
      <c r="E43" s="86"/>
      <c r="F43" s="86"/>
      <c r="G43" s="86"/>
      <c r="H43" s="86"/>
      <c r="I43" s="86"/>
      <c r="J43" s="86"/>
      <c r="K43" s="86"/>
      <c r="L43" s="86"/>
      <c r="M43" s="86"/>
      <c r="N43" s="86"/>
      <c r="O43" s="86"/>
      <c r="P43" s="86"/>
    </row>
    <row r="44" spans="1:16" x14ac:dyDescent="0.2">
      <c r="A44" s="86"/>
      <c r="B44" s="86"/>
      <c r="C44" s="86"/>
      <c r="D44" s="86"/>
      <c r="E44" s="86"/>
      <c r="F44" s="86"/>
      <c r="G44" s="86"/>
      <c r="H44" s="86"/>
      <c r="I44" s="86"/>
      <c r="J44" s="86"/>
      <c r="K44" s="86"/>
      <c r="L44" s="86"/>
      <c r="M44" s="86"/>
      <c r="N44" s="86"/>
      <c r="O44" s="86"/>
      <c r="P44" s="86"/>
    </row>
    <row r="45" spans="1:16" x14ac:dyDescent="0.2">
      <c r="A45" s="86"/>
      <c r="B45" s="86"/>
      <c r="C45" s="86"/>
      <c r="D45" s="86"/>
      <c r="E45" s="86"/>
      <c r="F45" s="86"/>
      <c r="G45" s="86"/>
      <c r="H45" s="86"/>
      <c r="I45" s="86"/>
      <c r="J45" s="86"/>
      <c r="K45" s="86"/>
      <c r="L45" s="86"/>
      <c r="M45" s="86"/>
      <c r="N45" s="86"/>
      <c r="O45" s="86"/>
      <c r="P45" s="86"/>
    </row>
    <row r="46" spans="1:16" x14ac:dyDescent="0.2">
      <c r="A46" s="86"/>
      <c r="B46" s="86"/>
      <c r="C46" s="86"/>
      <c r="D46" s="86"/>
      <c r="E46" s="86"/>
      <c r="F46" s="86"/>
      <c r="G46" s="86"/>
      <c r="H46" s="86"/>
      <c r="I46" s="86"/>
      <c r="J46" s="86"/>
      <c r="K46" s="86"/>
      <c r="L46" s="86"/>
      <c r="M46" s="86"/>
      <c r="N46" s="86"/>
      <c r="O46" s="86"/>
      <c r="P46" s="86"/>
    </row>
    <row r="47" spans="1:16" x14ac:dyDescent="0.2">
      <c r="A47" s="86"/>
      <c r="B47" s="86"/>
      <c r="C47" s="86"/>
      <c r="D47" s="86"/>
      <c r="E47" s="86"/>
      <c r="F47" s="86"/>
      <c r="G47" s="86"/>
      <c r="H47" s="86"/>
      <c r="I47" s="86"/>
      <c r="J47" s="86"/>
      <c r="K47" s="86"/>
      <c r="L47" s="86"/>
      <c r="M47" s="86"/>
      <c r="N47" s="86"/>
      <c r="O47" s="86"/>
      <c r="P47" s="86"/>
    </row>
    <row r="48" spans="1:16" x14ac:dyDescent="0.2">
      <c r="A48" s="86"/>
      <c r="B48" s="86"/>
      <c r="C48" s="86"/>
      <c r="D48" s="86"/>
      <c r="E48" s="86"/>
      <c r="F48" s="86"/>
      <c r="G48" s="86"/>
      <c r="H48" s="86"/>
      <c r="I48" s="86"/>
      <c r="J48" s="86"/>
      <c r="K48" s="86"/>
      <c r="L48" s="86"/>
      <c r="M48" s="86"/>
      <c r="N48" s="86"/>
      <c r="O48" s="86"/>
      <c r="P48" s="86"/>
    </row>
    <row r="49" spans="1:16" x14ac:dyDescent="0.2">
      <c r="A49" s="86"/>
      <c r="B49" s="86"/>
      <c r="C49" s="86"/>
      <c r="D49" s="86"/>
      <c r="E49" s="86"/>
      <c r="F49" s="86"/>
      <c r="G49" s="86"/>
      <c r="H49" s="86"/>
      <c r="I49" s="86"/>
      <c r="J49" s="86"/>
      <c r="K49" s="86"/>
      <c r="L49" s="86"/>
      <c r="M49" s="86"/>
      <c r="N49" s="86"/>
      <c r="O49" s="86"/>
      <c r="P49" s="86"/>
    </row>
    <row r="50" spans="1:16" x14ac:dyDescent="0.2">
      <c r="A50" s="86"/>
      <c r="B50" s="86"/>
      <c r="C50" s="86"/>
      <c r="D50" s="86"/>
      <c r="E50" s="86"/>
      <c r="F50" s="86"/>
      <c r="G50" s="86"/>
      <c r="H50" s="86"/>
      <c r="I50" s="86"/>
      <c r="J50" s="86"/>
      <c r="K50" s="86"/>
      <c r="L50" s="86"/>
      <c r="M50" s="86"/>
      <c r="N50" s="86"/>
      <c r="O50" s="86"/>
      <c r="P50" s="86"/>
    </row>
    <row r="51" spans="1:16" x14ac:dyDescent="0.2">
      <c r="A51" s="86"/>
      <c r="B51" s="86"/>
      <c r="C51" s="86"/>
      <c r="D51" s="86"/>
      <c r="E51" s="86"/>
      <c r="F51" s="86"/>
      <c r="G51" s="86"/>
      <c r="H51" s="86"/>
      <c r="I51" s="86"/>
      <c r="J51" s="86"/>
      <c r="K51" s="86"/>
      <c r="L51" s="86"/>
      <c r="M51" s="86"/>
      <c r="N51" s="86"/>
      <c r="O51" s="86"/>
      <c r="P51" s="86"/>
    </row>
    <row r="52" spans="1:16" x14ac:dyDescent="0.2">
      <c r="A52" s="86"/>
      <c r="B52" s="86"/>
      <c r="C52" s="86"/>
      <c r="D52" s="86"/>
      <c r="E52" s="86"/>
      <c r="F52" s="86"/>
      <c r="G52" s="86"/>
      <c r="H52" s="86"/>
      <c r="I52" s="86"/>
      <c r="J52" s="86"/>
      <c r="K52" s="86"/>
      <c r="L52" s="86"/>
      <c r="M52" s="86"/>
      <c r="N52" s="86"/>
      <c r="O52" s="86"/>
      <c r="P52" s="86"/>
    </row>
    <row r="53" spans="1:16" x14ac:dyDescent="0.2">
      <c r="A53" s="86"/>
      <c r="B53" s="86"/>
      <c r="C53" s="86"/>
      <c r="D53" s="86"/>
      <c r="E53" s="86"/>
      <c r="F53" s="86"/>
      <c r="G53" s="86"/>
      <c r="H53" s="86"/>
      <c r="I53" s="86"/>
      <c r="J53" s="86"/>
      <c r="K53" s="86"/>
      <c r="L53" s="86"/>
      <c r="M53" s="86"/>
      <c r="N53" s="86"/>
      <c r="O53" s="86"/>
      <c r="P53" s="86"/>
    </row>
    <row r="54" spans="1:16" x14ac:dyDescent="0.2">
      <c r="A54" s="86"/>
      <c r="B54" s="86"/>
      <c r="C54" s="86"/>
      <c r="D54" s="86"/>
      <c r="E54" s="86"/>
      <c r="F54" s="86"/>
      <c r="G54" s="86"/>
      <c r="H54" s="86"/>
      <c r="I54" s="86"/>
      <c r="J54" s="86"/>
      <c r="K54" s="86"/>
      <c r="L54" s="86"/>
      <c r="M54" s="86"/>
      <c r="N54" s="86"/>
      <c r="O54" s="86"/>
      <c r="P54" s="86"/>
    </row>
    <row r="55" spans="1:16" x14ac:dyDescent="0.2">
      <c r="A55" s="86"/>
      <c r="B55" s="86"/>
      <c r="C55" s="86"/>
      <c r="D55" s="86"/>
      <c r="E55" s="86"/>
      <c r="F55" s="86"/>
      <c r="G55" s="86"/>
      <c r="H55" s="86"/>
      <c r="I55" s="86"/>
      <c r="J55" s="86"/>
      <c r="K55" s="86"/>
      <c r="L55" s="86"/>
      <c r="M55" s="86"/>
      <c r="N55" s="86"/>
      <c r="O55" s="86"/>
      <c r="P55" s="86"/>
    </row>
    <row r="56" spans="1:16" x14ac:dyDescent="0.2">
      <c r="A56" s="86"/>
      <c r="B56" s="86"/>
      <c r="C56" s="86"/>
      <c r="D56" s="86"/>
      <c r="E56" s="86"/>
      <c r="F56" s="86"/>
      <c r="G56" s="86"/>
      <c r="H56" s="86"/>
      <c r="I56" s="86"/>
      <c r="J56" s="86"/>
      <c r="K56" s="86"/>
      <c r="L56" s="86"/>
      <c r="M56" s="86"/>
      <c r="N56" s="86"/>
      <c r="O56" s="86"/>
      <c r="P56" s="86"/>
    </row>
    <row r="57" spans="1:16" x14ac:dyDescent="0.2">
      <c r="A57" s="86"/>
      <c r="B57" s="86"/>
      <c r="C57" s="86"/>
      <c r="D57" s="86"/>
      <c r="E57" s="86"/>
      <c r="F57" s="86"/>
      <c r="G57" s="86"/>
      <c r="H57" s="86"/>
      <c r="I57" s="86"/>
      <c r="J57" s="86"/>
      <c r="K57" s="86"/>
      <c r="L57" s="86"/>
      <c r="M57" s="86"/>
      <c r="N57" s="86"/>
      <c r="O57" s="86"/>
      <c r="P57" s="86"/>
    </row>
    <row r="58" spans="1:16" x14ac:dyDescent="0.2">
      <c r="A58" s="86"/>
      <c r="B58" s="86"/>
      <c r="C58" s="86"/>
      <c r="D58" s="86"/>
      <c r="E58" s="86"/>
      <c r="F58" s="86"/>
      <c r="G58" s="86"/>
      <c r="H58" s="86"/>
      <c r="I58" s="86"/>
      <c r="J58" s="86"/>
      <c r="K58" s="86"/>
      <c r="L58" s="86"/>
      <c r="M58" s="86"/>
      <c r="N58" s="86"/>
      <c r="O58" s="86"/>
      <c r="P58" s="86"/>
    </row>
    <row r="59" spans="1:16" x14ac:dyDescent="0.2">
      <c r="A59" s="86"/>
      <c r="B59" s="86"/>
      <c r="C59" s="86"/>
      <c r="D59" s="86"/>
      <c r="E59" s="86"/>
      <c r="F59" s="86"/>
      <c r="G59" s="86"/>
      <c r="H59" s="86"/>
      <c r="I59" s="86"/>
      <c r="J59" s="86"/>
      <c r="K59" s="86"/>
      <c r="L59" s="86"/>
      <c r="M59" s="86"/>
      <c r="N59" s="86"/>
      <c r="O59" s="86"/>
      <c r="P59" s="86"/>
    </row>
    <row r="60" spans="1:16" x14ac:dyDescent="0.2">
      <c r="A60" s="86"/>
      <c r="B60" s="86"/>
      <c r="C60" s="86"/>
      <c r="D60" s="86"/>
      <c r="E60" s="86"/>
      <c r="F60" s="86"/>
      <c r="G60" s="86"/>
      <c r="H60" s="86"/>
      <c r="I60" s="86"/>
      <c r="J60" s="86"/>
      <c r="K60" s="86"/>
      <c r="L60" s="86"/>
      <c r="M60" s="86"/>
      <c r="N60" s="86"/>
      <c r="O60" s="86"/>
      <c r="P60" s="86"/>
    </row>
    <row r="61" spans="1:16" x14ac:dyDescent="0.2">
      <c r="A61" s="86"/>
      <c r="B61" s="86"/>
      <c r="C61" s="86"/>
      <c r="D61" s="86"/>
      <c r="E61" s="86"/>
      <c r="F61" s="86"/>
      <c r="G61" s="86"/>
      <c r="H61" s="86"/>
      <c r="I61" s="86"/>
      <c r="J61" s="86"/>
      <c r="K61" s="86"/>
      <c r="L61" s="86"/>
      <c r="M61" s="86"/>
      <c r="N61" s="86"/>
      <c r="O61" s="86"/>
      <c r="P61" s="86"/>
    </row>
    <row r="62" spans="1:16" x14ac:dyDescent="0.2">
      <c r="O62" s="48"/>
      <c r="P62" s="48"/>
    </row>
    <row r="63" spans="1:16" x14ac:dyDescent="0.2">
      <c r="O63" s="48"/>
      <c r="P63" s="48"/>
    </row>
    <row r="64" spans="1:16" x14ac:dyDescent="0.2">
      <c r="O64" s="48"/>
      <c r="P64" s="48"/>
    </row>
    <row r="65" spans="15:16" x14ac:dyDescent="0.2">
      <c r="O65" s="48"/>
      <c r="P65" s="48"/>
    </row>
    <row r="66" spans="15:16" x14ac:dyDescent="0.2">
      <c r="O66" s="48"/>
      <c r="P66" s="48"/>
    </row>
    <row r="67" spans="15:16" x14ac:dyDescent="0.2">
      <c r="O67" s="48"/>
      <c r="P67" s="48"/>
    </row>
    <row r="68" spans="15:16" x14ac:dyDescent="0.2">
      <c r="O68" s="48"/>
      <c r="P68" s="48"/>
    </row>
    <row r="69" spans="15:16" x14ac:dyDescent="0.2">
      <c r="O69" s="48"/>
      <c r="P69" s="48"/>
    </row>
    <row r="70" spans="15:16" x14ac:dyDescent="0.2">
      <c r="O70" s="48"/>
      <c r="P70" s="48"/>
    </row>
    <row r="71" spans="15:16" x14ac:dyDescent="0.2">
      <c r="O71" s="48"/>
      <c r="P71" s="48"/>
    </row>
    <row r="72" spans="15:16" x14ac:dyDescent="0.2">
      <c r="O72" s="48"/>
      <c r="P72" s="48"/>
    </row>
    <row r="73" spans="15:16" x14ac:dyDescent="0.2">
      <c r="O73" s="48"/>
      <c r="P73" s="48"/>
    </row>
    <row r="74" spans="15:16" x14ac:dyDescent="0.2">
      <c r="O74" s="48"/>
      <c r="P74" s="48"/>
    </row>
    <row r="75" spans="15:16" x14ac:dyDescent="0.2">
      <c r="O75" s="48"/>
      <c r="P75" s="48"/>
    </row>
    <row r="76" spans="15:16" x14ac:dyDescent="0.2">
      <c r="O76" s="48"/>
      <c r="P76" s="48"/>
    </row>
    <row r="77" spans="15:16" x14ac:dyDescent="0.2">
      <c r="O77" s="48"/>
      <c r="P77" s="48"/>
    </row>
    <row r="78" spans="15:16" x14ac:dyDescent="0.2">
      <c r="O78" s="48"/>
      <c r="P78" s="48"/>
    </row>
    <row r="79" spans="15:16" x14ac:dyDescent="0.2">
      <c r="O79" s="48"/>
      <c r="P79" s="48"/>
    </row>
    <row r="80" spans="15:16" x14ac:dyDescent="0.2">
      <c r="O80" s="48"/>
      <c r="P80" s="48"/>
    </row>
    <row r="81" spans="15:16" x14ac:dyDescent="0.2">
      <c r="O81" s="48"/>
      <c r="P81" s="48"/>
    </row>
    <row r="82" spans="15:16" x14ac:dyDescent="0.2">
      <c r="O82" s="48"/>
      <c r="P82" s="48"/>
    </row>
    <row r="83" spans="15:16" x14ac:dyDescent="0.2">
      <c r="O83" s="48"/>
      <c r="P83" s="48"/>
    </row>
    <row r="84" spans="15:16" x14ac:dyDescent="0.2">
      <c r="O84" s="48"/>
      <c r="P84" s="48"/>
    </row>
    <row r="85" spans="15:16" x14ac:dyDescent="0.2">
      <c r="O85" s="48"/>
      <c r="P85" s="48"/>
    </row>
    <row r="86" spans="15:16" x14ac:dyDescent="0.2">
      <c r="O86" s="48"/>
      <c r="P86" s="48"/>
    </row>
    <row r="87" spans="15:16" x14ac:dyDescent="0.2">
      <c r="O87" s="48"/>
      <c r="P87" s="48"/>
    </row>
    <row r="88" spans="15:16" x14ac:dyDescent="0.2">
      <c r="O88" s="48"/>
      <c r="P88" s="48"/>
    </row>
    <row r="89" spans="15:16" x14ac:dyDescent="0.2">
      <c r="O89" s="48"/>
      <c r="P89" s="48"/>
    </row>
    <row r="90" spans="15:16" x14ac:dyDescent="0.2">
      <c r="O90" s="48"/>
      <c r="P90" s="48"/>
    </row>
    <row r="91" spans="15:16" x14ac:dyDescent="0.2">
      <c r="O91" s="48"/>
      <c r="P91" s="48"/>
    </row>
    <row r="92" spans="15:16" x14ac:dyDescent="0.2">
      <c r="O92" s="48"/>
      <c r="P92" s="48"/>
    </row>
    <row r="93" spans="15:16" x14ac:dyDescent="0.2">
      <c r="O93" s="48"/>
      <c r="P93" s="48"/>
    </row>
    <row r="94" spans="15:16" x14ac:dyDescent="0.2">
      <c r="O94" s="48"/>
      <c r="P94" s="48"/>
    </row>
    <row r="95" spans="15:16" x14ac:dyDescent="0.2">
      <c r="O95" s="48"/>
      <c r="P95" s="48"/>
    </row>
    <row r="96" spans="15:16" x14ac:dyDescent="0.2">
      <c r="O96" s="48"/>
      <c r="P96" s="48"/>
    </row>
    <row r="97" spans="15:16" x14ac:dyDescent="0.2">
      <c r="O97" s="48"/>
      <c r="P97" s="48"/>
    </row>
    <row r="98" spans="15:16" x14ac:dyDescent="0.2">
      <c r="O98" s="48"/>
      <c r="P98" s="48"/>
    </row>
    <row r="99" spans="15:16" x14ac:dyDescent="0.2">
      <c r="O99" s="48"/>
      <c r="P99" s="48"/>
    </row>
    <row r="100" spans="15:16" x14ac:dyDescent="0.2">
      <c r="O100" s="48"/>
      <c r="P100" s="48"/>
    </row>
    <row r="101" spans="15:16" x14ac:dyDescent="0.2">
      <c r="O101" s="48"/>
      <c r="P101" s="48"/>
    </row>
    <row r="102" spans="15:16" x14ac:dyDescent="0.2">
      <c r="O102" s="48"/>
      <c r="P102" s="48"/>
    </row>
    <row r="103" spans="15:16" x14ac:dyDescent="0.2">
      <c r="O103" s="48"/>
      <c r="P103" s="48"/>
    </row>
    <row r="104" spans="15:16" x14ac:dyDescent="0.2">
      <c r="O104" s="48"/>
      <c r="P104" s="48"/>
    </row>
    <row r="105" spans="15:16" x14ac:dyDescent="0.2">
      <c r="O105" s="48"/>
      <c r="P105" s="48"/>
    </row>
    <row r="106" spans="15:16" x14ac:dyDescent="0.2">
      <c r="O106" s="48"/>
      <c r="P106" s="48"/>
    </row>
    <row r="107" spans="15:16" x14ac:dyDescent="0.2">
      <c r="O107" s="48"/>
      <c r="P107" s="48"/>
    </row>
    <row r="108" spans="15:16" x14ac:dyDescent="0.2">
      <c r="O108" s="48"/>
      <c r="P108" s="48"/>
    </row>
    <row r="109" spans="15:16" x14ac:dyDescent="0.2">
      <c r="O109" s="48"/>
      <c r="P109" s="48"/>
    </row>
    <row r="110" spans="15:16" x14ac:dyDescent="0.2">
      <c r="O110" s="48"/>
      <c r="P110" s="48"/>
    </row>
  </sheetData>
  <mergeCells count="10">
    <mergeCell ref="A20:E27"/>
    <mergeCell ref="N24:O24"/>
    <mergeCell ref="N25:O25"/>
    <mergeCell ref="A1:XFD2"/>
    <mergeCell ref="A19:C19"/>
    <mergeCell ref="D19:E19"/>
    <mergeCell ref="N3:O3"/>
    <mergeCell ref="N4:O4"/>
    <mergeCell ref="N13:O13"/>
    <mergeCell ref="N18:O18"/>
  </mergeCells>
  <hyperlinks>
    <hyperlink ref="F9" r:id="rId1" display="https://finbox.com/NASDAQGS:AVGO/explorer/revenue_proj" xr:uid="{585B69C0-7E8F-DE41-B16A-378313FD3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2023-10-30T07:14:35Z</dcterms:modified>
</cp:coreProperties>
</file>