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E75F8F5-EDE9-994D-A1C5-FD6DA729625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 i="2" l="1"/>
  <c r="O10" i="2"/>
  <c r="O9" i="2"/>
  <c r="O7" i="2"/>
  <c r="G7" i="2"/>
  <c r="E7" i="2"/>
  <c r="O6" i="2"/>
  <c r="O8" i="2" s="1"/>
  <c r="O12"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J11" i="2"/>
  <c r="I11" i="2"/>
  <c r="K11" i="2" s="1"/>
  <c r="H11" i="2"/>
  <c r="G11" i="2"/>
  <c r="F11" i="2"/>
  <c r="E11" i="2"/>
  <c r="D11" i="2"/>
  <c r="C11" i="2"/>
  <c r="E3" i="2" s="1"/>
  <c r="O11"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E4" i="2"/>
  <c r="G4" i="2"/>
  <c r="O19" i="2"/>
  <c r="O21" i="2"/>
  <c r="C7" i="2" s="1"/>
  <c r="O23" i="2"/>
  <c r="A6" i="2"/>
  <c r="A7" i="2"/>
  <c r="O22" i="2" l="1"/>
  <c r="O14" i="2" l="1"/>
  <c r="O17" i="2" s="1"/>
  <c r="N25" i="2" s="1"/>
  <c r="I6" i="2" s="1"/>
  <c r="I3" i="2" s="1"/>
  <c r="I4" i="2" s="1"/>
  <c r="I5" i="2" s="1"/>
  <c r="K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<sst xmlns="http://schemas.openxmlformats.org/spreadsheetml/2006/main" count="1359" uniqueCount="250">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</sst>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center" vertical="center" wrapTex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center" vertical="center" wrapText="1"/>
    </xf>
    <xf numFmtId="0" fontId="4" fillId="12" borderId="1" xfId="0" applyFont="1" applyFill="1" applyBorder="1" applyAlignment="1">
      <alignment horizontal="center" vertical="center"/>
    </xf>
    <xf numFmtId="9" fontId="3" fillId="13" borderId="11" xfId="1" applyNumberFormat="1" applyFont="1" applyFill="1" applyBorder="1" applyAlignment="1">
      <alignment horizontal="righ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https://www.bing.com/financeapi/forcetrigger?t=aaxj9c&amp;q=XTSE%3aCLS&amp;form=skydnc</v>
    <v>Learn more on Bing</v>
  </rv>
  <rv s="1">
    <v>0</v>
    <v>CELESTICA INC. (XTSE:CLS)</v>
    <v>2</v>
    <v>3</v>
    <v>Finance</v>
    <v>4</v>
    <v>en-US</v>
    <v>aaxj9c</v>
    <v>268435456</v>
    <v>1</v>
    <v>Powered by Refinitiv</v>
    <v>37.58</v>
    <v>14.15</v>
    <v>2.2155</v>
    <v>-0.75</v>
    <v>-2.1007999999999999E-2</v>
    <v>0</v>
    <v>0</v>
    <v>CAD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Toronto Stock Exchange</v>
    <v>XTSE</v>
    <v>XTSE</v>
    <v>5140 Yonge Street, Suite 1900, TORONTO, ON, M2N 6L7 CA</v>
    <v>36.01</v>
    <v>Electronic Equipment &amp; Parts</v>
    <v>Stock</v>
    <v>45224.844201388885</v>
    <v>0</v>
    <v>34.64</v>
    <v>4275828000</v>
    <v>CELESTICA INC.</v>
    <v>CELESTICA INC.</v>
    <v>36</v>
    <v>19.11</v>
    <v>35.700000000000003</v>
    <v>34.950000000000003</v>
    <v>34.950000000000003</v>
    <v>119352600</v>
    <v>CLS</v>
    <v>CELESTICA INC. (XTSE:CLS)</v>
    <v>474575</v>
    <v>391670</v>
    <v>1996</v>
  </rv>
  <rv s="2">
    <v>1</v>
  </rv>
  <rv s="0">
    <v>https://www.bing.com/financeapi/forcetrigger?t=a1pv77&amp;q=XNYS%3aCLS&amp;form=skydnc</v>
    <v>Learn more on Bing</v>
  </rv>
  <rv s="3">
    <v>5</v>
    <v>CELESTICA INC. (XNYS:CLS)</v>
    <v>2</v>
    <v>6</v>
    <v>Finance</v>
    <v>7</v>
    <v>en-US</v>
    <v>a1pv77</v>
    <v>268435456</v>
    <v>1</v>
    <v>Powered by Refinitiv</v>
    <v>27.58</v>
    <v>10.33</v>
    <v>2.2155</v>
    <v>-0.7</v>
    <v>-2.6912999999999999E-2</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26.19</v>
    <v>Electronic Equipment &amp; Parts</v>
    <v>Stock</v>
    <v>45224.99993774297</v>
    <v>3</v>
    <v>25.11</v>
    <v>4275828000</v>
    <v>CELESTICA INC.</v>
    <v>CELESTICA INC.</v>
    <v>26.15</v>
    <v>18.316299999999998</v>
    <v>26.01</v>
    <v>25.31</v>
    <v>119352600</v>
    <v>CLS</v>
    <v>CELESTICA INC. (XNYS:CLS)</v>
    <v>16</v>
    <v>1825691</v>
    <v>1996</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0">
      <v>1</v>
      <v>Name</v>
      <v>LearnMoreOnLink</v>
    </spb>
    <spb s="5">
      <v>10</v>
      <v>2</v>
      <v>2</v>
      <v>10</v>
      <v>3</v>
      <v>10</v>
      <v>10</v>
      <v>10</v>
      <v>4</v>
      <v>4</v>
      <v>5</v>
      <v>6</v>
      <v>10</v>
      <v>10</v>
      <v>10</v>
      <v>4</v>
      <v>7</v>
      <v>8</v>
      <v>9</v>
      <v>4</v>
    </spb>
    <spb s="6">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L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L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H1" activePane="topRight" state="frozen"/>
      <selection pane="topRight" activeCell="K36" sqref="K36:N36"/>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6526100000</v>
      </c>
      <c r="C2" s="30">
        <v>7213000000</v>
      </c>
      <c r="D2" s="30">
        <v>6507200000</v>
      </c>
      <c r="E2" s="30">
        <v>5796100000</v>
      </c>
      <c r="F2" s="30">
        <v>5631300000</v>
      </c>
      <c r="G2" s="30">
        <v>5639200000</v>
      </c>
      <c r="H2" s="30">
        <v>6016500000</v>
      </c>
      <c r="I2" s="30">
        <v>6110500000</v>
      </c>
      <c r="J2" s="30">
        <v>6633200000</v>
      </c>
      <c r="K2" s="30">
        <v>5888300000</v>
      </c>
      <c r="L2" s="30">
        <v>5748100000</v>
      </c>
      <c r="M2" s="30">
        <v>5634700000</v>
      </c>
      <c r="N2" s="30">
        <v>7250000000</v>
      </c>
      <c r="O2" s="31">
        <v>7743100000</v>
      </c>
      <c r="P2" s="30">
        <v>1923300000</v>
      </c>
      <c r="Q2" s="30">
        <v>2042600000</v>
      </c>
      <c r="R2" s="30">
        <v>1837800000</v>
      </c>
      <c r="S2" s="30">
        <v>1939400000</v>
      </c>
    </row>
    <row r="3" spans="1:30" ht="19" x14ac:dyDescent="0.25">
      <c r="A3" s="9" t="s">
        <v>191</v>
      </c>
      <c r="B3" s="10"/>
      <c r="C3" s="11">
        <f t="shared" ref="C3:O3" si="0">(C2/B2)-1</f>
        <v>0.10525428663367098</v>
      </c>
      <c r="D3" s="11">
        <f t="shared" si="0"/>
        <v>-9.7851102176625515E-2</v>
      </c>
      <c r="E3" s="11">
        <f t="shared" si="0"/>
        <v>-0.10927895254487341</v>
      </c>
      <c r="F3" s="11">
        <f t="shared" si="0"/>
        <v>-2.8432911785510995E-2</v>
      </c>
      <c r="G3" s="11">
        <f t="shared" si="0"/>
        <v>1.4028732264308452E-3</v>
      </c>
      <c r="H3" s="11">
        <f t="shared" si="0"/>
        <v>6.690665342601787E-2</v>
      </c>
      <c r="I3" s="11">
        <f t="shared" si="0"/>
        <v>1.5623701487575747E-2</v>
      </c>
      <c r="J3" s="11">
        <f t="shared" si="0"/>
        <v>8.5541281400867364E-2</v>
      </c>
      <c r="K3" s="11">
        <f t="shared" si="0"/>
        <v>-0.11229873967315929</v>
      </c>
      <c r="L3" s="11">
        <f t="shared" si="0"/>
        <v>-2.3809928162627614E-2</v>
      </c>
      <c r="M3" s="11">
        <f t="shared" si="0"/>
        <v>-1.9728258033089197E-2</v>
      </c>
      <c r="N3" s="11">
        <f t="shared" si="0"/>
        <v>0.28667009778692742</v>
      </c>
      <c r="O3" s="11">
        <f t="shared" si="0"/>
        <v>6.801379310344835E-2</v>
      </c>
      <c r="P3" s="11"/>
      <c r="Q3" s="11">
        <f>(Q2/P2)-1</f>
        <v>6.2028804658659675E-2</v>
      </c>
      <c r="R3" s="11">
        <f>(R2/Q2)-1</f>
        <v>-0.10026436894154511</v>
      </c>
      <c r="S3" s="11">
        <f>(S2/R2)-1</f>
        <v>5.5283491130699858E-2</v>
      </c>
      <c r="T3" s="12"/>
      <c r="U3" s="12"/>
      <c r="V3" s="12"/>
      <c r="W3" s="12"/>
      <c r="X3" s="12"/>
      <c r="Y3" s="12"/>
      <c r="Z3" s="12"/>
      <c r="AA3" s="13"/>
      <c r="AB3" s="13"/>
      <c r="AC3" s="13"/>
      <c r="AD3" s="13"/>
    </row>
    <row r="4" spans="1:30" ht="16" x14ac:dyDescent="0.2">
      <c r="A4" s="3" t="s">
        <v>19</v>
      </c>
      <c r="B4" s="4">
        <v>6526100000</v>
      </c>
      <c r="C4" s="4">
        <v>7213000000</v>
      </c>
      <c r="D4" s="4">
        <v>6507200000</v>
      </c>
      <c r="E4" s="4">
        <v>5796100000</v>
      </c>
      <c r="F4" s="4">
        <v>5631300000</v>
      </c>
      <c r="G4" s="4">
        <v>5639200000</v>
      </c>
      <c r="H4" s="4">
        <v>6016500000</v>
      </c>
      <c r="I4" s="4">
        <v>6110500000</v>
      </c>
      <c r="J4" s="4">
        <v>6633200000</v>
      </c>
      <c r="K4" s="4">
        <v>5888300000</v>
      </c>
      <c r="L4" s="4">
        <v>5748100000</v>
      </c>
      <c r="M4" s="4">
        <v>5634700000</v>
      </c>
      <c r="N4" s="4">
        <v>7250000000</v>
      </c>
      <c r="O4" s="5">
        <v>7743100000</v>
      </c>
      <c r="P4" s="4">
        <v>1923300000</v>
      </c>
      <c r="Q4" s="4">
        <v>2042600000</v>
      </c>
      <c r="R4" s="4">
        <v>1837800000</v>
      </c>
      <c r="S4" s="4">
        <v>1939400000</v>
      </c>
    </row>
    <row r="5" spans="1:30" ht="16" x14ac:dyDescent="0.2">
      <c r="A5" s="3" t="s">
        <v>20</v>
      </c>
      <c r="B5" s="4">
        <v>6082800000</v>
      </c>
      <c r="C5" s="4">
        <v>6721600000</v>
      </c>
      <c r="D5" s="4">
        <v>6068800000</v>
      </c>
      <c r="E5" s="4">
        <v>5406600000</v>
      </c>
      <c r="F5" s="4">
        <v>5225900000</v>
      </c>
      <c r="G5" s="4">
        <v>5248100000</v>
      </c>
      <c r="H5" s="4">
        <v>5588900000</v>
      </c>
      <c r="I5" s="4">
        <v>5692700000</v>
      </c>
      <c r="J5" s="4">
        <v>6202700000</v>
      </c>
      <c r="K5" s="4">
        <v>5503600000</v>
      </c>
      <c r="L5" s="4">
        <v>5310500000</v>
      </c>
      <c r="M5" s="4">
        <v>5147700000</v>
      </c>
      <c r="N5" s="4">
        <v>6613700000</v>
      </c>
      <c r="O5" s="5">
        <v>7040600000</v>
      </c>
      <c r="P5" s="4">
        <v>1755600000</v>
      </c>
      <c r="Q5" s="4">
        <v>1856400000</v>
      </c>
      <c r="R5" s="4">
        <v>1673800000</v>
      </c>
      <c r="S5" s="4">
        <v>1754800000</v>
      </c>
    </row>
    <row r="6" spans="1:30" ht="16" x14ac:dyDescent="0.2">
      <c r="A6" s="3" t="s">
        <v>21</v>
      </c>
      <c r="B6" s="4">
        <v>6082800000</v>
      </c>
      <c r="C6" s="4">
        <v>6721600000</v>
      </c>
      <c r="D6" s="4">
        <v>6068800000</v>
      </c>
      <c r="E6" s="4">
        <v>5406600000</v>
      </c>
      <c r="F6" s="4">
        <v>5225900000</v>
      </c>
      <c r="G6" s="4">
        <v>5248100000</v>
      </c>
      <c r="H6" s="4">
        <v>5588900000</v>
      </c>
      <c r="I6" s="4">
        <v>5692700000</v>
      </c>
      <c r="J6" s="4">
        <v>6202700000</v>
      </c>
      <c r="K6" s="4">
        <v>5503600000</v>
      </c>
      <c r="L6" s="4">
        <v>5310500000</v>
      </c>
      <c r="M6" s="4">
        <v>5147700000</v>
      </c>
      <c r="N6" s="4">
        <v>6613700000</v>
      </c>
      <c r="O6" s="5">
        <v>7040600000</v>
      </c>
      <c r="P6" s="4">
        <v>1755600000</v>
      </c>
      <c r="Q6" s="4">
        <v>1856400000</v>
      </c>
      <c r="R6" s="4">
        <v>1673800000</v>
      </c>
      <c r="S6" s="4">
        <v>1754800000</v>
      </c>
    </row>
    <row r="7" spans="1:30" ht="16" x14ac:dyDescent="0.2">
      <c r="A7" s="32" t="s">
        <v>22</v>
      </c>
      <c r="B7" s="30">
        <v>443300000</v>
      </c>
      <c r="C7" s="30">
        <v>491400000</v>
      </c>
      <c r="D7" s="30">
        <v>438400000</v>
      </c>
      <c r="E7" s="30">
        <v>389500000</v>
      </c>
      <c r="F7" s="30">
        <v>405400000</v>
      </c>
      <c r="G7" s="30">
        <v>391100000</v>
      </c>
      <c r="H7" s="30">
        <v>427600000</v>
      </c>
      <c r="I7" s="30">
        <v>417800000</v>
      </c>
      <c r="J7" s="30">
        <v>430500000</v>
      </c>
      <c r="K7" s="30">
        <v>384700000</v>
      </c>
      <c r="L7" s="30">
        <v>437600000</v>
      </c>
      <c r="M7" s="30">
        <v>487000000</v>
      </c>
      <c r="N7" s="30">
        <v>636300000</v>
      </c>
      <c r="O7" s="31">
        <v>702500000</v>
      </c>
      <c r="P7" s="30">
        <v>167700000</v>
      </c>
      <c r="Q7" s="30">
        <v>186200000</v>
      </c>
      <c r="R7" s="30">
        <v>164000000</v>
      </c>
      <c r="S7" s="30">
        <v>184600000</v>
      </c>
    </row>
    <row r="8" spans="1:30" ht="16" x14ac:dyDescent="0.2">
      <c r="A8" s="25" t="s">
        <v>58</v>
      </c>
      <c r="B8" s="33">
        <v>6.79</v>
      </c>
      <c r="C8" s="33">
        <v>6.81</v>
      </c>
      <c r="D8" s="33">
        <v>6.74</v>
      </c>
      <c r="E8" s="33">
        <v>6.72</v>
      </c>
      <c r="F8" s="33">
        <v>7.2</v>
      </c>
      <c r="G8" s="33">
        <v>6.94</v>
      </c>
      <c r="H8" s="33">
        <v>7.11</v>
      </c>
      <c r="I8" s="33">
        <v>6.84</v>
      </c>
      <c r="J8" s="33">
        <v>6.49</v>
      </c>
      <c r="K8" s="33">
        <v>6.53</v>
      </c>
      <c r="L8" s="33">
        <v>7.61</v>
      </c>
      <c r="M8" s="33">
        <v>8.64</v>
      </c>
      <c r="N8" s="33">
        <v>8.7799999999999994</v>
      </c>
      <c r="O8" s="34">
        <v>9.07</v>
      </c>
      <c r="P8" s="33">
        <v>8.7200000000000006</v>
      </c>
      <c r="Q8" s="33">
        <v>9.1199999999999992</v>
      </c>
      <c r="R8" s="33">
        <v>8.92</v>
      </c>
      <c r="S8" s="33">
        <v>9.52</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270000000</v>
      </c>
      <c r="C10" s="4">
        <v>287200000</v>
      </c>
      <c r="D10" s="4">
        <v>263500000</v>
      </c>
      <c r="E10" s="4">
        <v>251900000</v>
      </c>
      <c r="F10" s="4">
        <v>240600000</v>
      </c>
      <c r="G10" s="4">
        <v>239900000</v>
      </c>
      <c r="H10" s="4">
        <v>245400000</v>
      </c>
      <c r="I10" s="4">
        <v>238300000</v>
      </c>
      <c r="J10" s="4">
        <v>263200000</v>
      </c>
      <c r="K10" s="4">
        <v>285300000</v>
      </c>
      <c r="L10" s="4">
        <v>286200000</v>
      </c>
      <c r="M10" s="4">
        <v>309000000</v>
      </c>
      <c r="N10" s="4">
        <v>366300000</v>
      </c>
      <c r="O10" s="5">
        <v>382800000</v>
      </c>
      <c r="P10" s="4">
        <v>87700000</v>
      </c>
      <c r="Q10" s="4">
        <v>101800000</v>
      </c>
      <c r="R10" s="4">
        <v>100000000</v>
      </c>
      <c r="S10" s="4">
        <v>93300000</v>
      </c>
    </row>
    <row r="11" spans="1:30" ht="16" x14ac:dyDescent="0.2">
      <c r="A11" s="3" t="s">
        <v>26</v>
      </c>
      <c r="B11" s="4">
        <v>250200000</v>
      </c>
      <c r="C11" s="4">
        <v>253400000</v>
      </c>
      <c r="D11" s="4">
        <v>237000000</v>
      </c>
      <c r="E11" s="4">
        <v>222300000</v>
      </c>
      <c r="F11" s="4">
        <v>210300000</v>
      </c>
      <c r="G11" s="4">
        <v>207500000</v>
      </c>
      <c r="H11" s="4">
        <v>211100000</v>
      </c>
      <c r="I11" s="4">
        <v>203200000</v>
      </c>
      <c r="J11" s="4">
        <v>219000000</v>
      </c>
      <c r="K11" s="4">
        <v>227300000</v>
      </c>
      <c r="L11" s="4">
        <v>230700000</v>
      </c>
      <c r="M11" s="4">
        <v>245100000</v>
      </c>
      <c r="N11" s="4">
        <v>279900000</v>
      </c>
      <c r="O11" s="5">
        <v>290200000</v>
      </c>
      <c r="P11" s="4">
        <v>66100000</v>
      </c>
      <c r="Q11" s="4">
        <v>77100000</v>
      </c>
      <c r="R11" s="4">
        <v>77900000</v>
      </c>
      <c r="S11" s="4">
        <v>69100000</v>
      </c>
    </row>
    <row r="12" spans="1:30" ht="19" x14ac:dyDescent="0.25">
      <c r="A12" s="14" t="s">
        <v>192</v>
      </c>
      <c r="B12" s="11">
        <f t="shared" ref="B12:S12" si="1">B11/B2</f>
        <v>3.8338364413662063E-2</v>
      </c>
      <c r="C12" s="11">
        <f t="shared" si="1"/>
        <v>3.5131013447941215E-2</v>
      </c>
      <c r="D12" s="11">
        <f t="shared" si="1"/>
        <v>3.6421194984017705E-2</v>
      </c>
      <c r="E12" s="11">
        <f t="shared" si="1"/>
        <v>3.8353375545625505E-2</v>
      </c>
      <c r="F12" s="11">
        <f t="shared" si="1"/>
        <v>3.7344840445367858E-2</v>
      </c>
      <c r="G12" s="11">
        <f t="shared" si="1"/>
        <v>3.6795999432543622E-2</v>
      </c>
      <c r="H12" s="11">
        <f t="shared" si="1"/>
        <v>3.5086844510928278E-2</v>
      </c>
      <c r="I12" s="11">
        <f t="shared" si="1"/>
        <v>3.3254234514360527E-2</v>
      </c>
      <c r="J12" s="11">
        <f t="shared" si="1"/>
        <v>3.3015739009829341E-2</v>
      </c>
      <c r="K12" s="11">
        <f t="shared" si="1"/>
        <v>3.8601973404887656E-2</v>
      </c>
      <c r="L12" s="11">
        <f t="shared" si="1"/>
        <v>4.0135001130808444E-2</v>
      </c>
      <c r="M12" s="11">
        <f t="shared" si="1"/>
        <v>4.3498322892079437E-2</v>
      </c>
      <c r="N12" s="11">
        <f t="shared" si="1"/>
        <v>3.860689655172414E-2</v>
      </c>
      <c r="O12" s="11">
        <f t="shared" si="1"/>
        <v>3.7478529271222118E-2</v>
      </c>
      <c r="P12" s="11">
        <f t="shared" si="1"/>
        <v>3.436801331045599E-2</v>
      </c>
      <c r="Q12" s="11">
        <f t="shared" si="1"/>
        <v>3.7746009987271123E-2</v>
      </c>
      <c r="R12" s="11">
        <f t="shared" si="1"/>
        <v>4.2387637392534552E-2</v>
      </c>
      <c r="S12" s="11">
        <f t="shared" si="1"/>
        <v>3.5629576157574505E-2</v>
      </c>
      <c r="T12" s="12"/>
      <c r="U12" s="12"/>
      <c r="V12" s="12"/>
      <c r="W12" s="12"/>
      <c r="X12" s="12"/>
      <c r="Y12" s="12"/>
      <c r="Z12" s="12"/>
      <c r="AA12" s="13"/>
      <c r="AB12" s="13"/>
      <c r="AC12" s="13"/>
      <c r="AD12" s="13"/>
    </row>
    <row r="13" spans="1:30" ht="16" x14ac:dyDescent="0.2">
      <c r="A13" s="3" t="s">
        <v>27</v>
      </c>
      <c r="B13" s="4" t="s">
        <v>24</v>
      </c>
      <c r="C13" s="4">
        <v>13800000</v>
      </c>
      <c r="D13" s="4">
        <v>15200000</v>
      </c>
      <c r="E13" s="4">
        <v>17400000</v>
      </c>
      <c r="F13" s="4">
        <v>19700000</v>
      </c>
      <c r="G13" s="4">
        <v>23200000</v>
      </c>
      <c r="H13" s="4">
        <v>24900000</v>
      </c>
      <c r="I13" s="4">
        <v>26200000</v>
      </c>
      <c r="J13" s="4">
        <v>28800000</v>
      </c>
      <c r="K13" s="4">
        <v>28400000</v>
      </c>
      <c r="L13" s="4">
        <v>29900000</v>
      </c>
      <c r="M13" s="4">
        <v>38400000</v>
      </c>
      <c r="N13" s="4">
        <v>46300000</v>
      </c>
      <c r="O13" s="5">
        <v>52500000</v>
      </c>
      <c r="P13" s="4">
        <v>11600000</v>
      </c>
      <c r="Q13" s="4">
        <v>14500000</v>
      </c>
      <c r="R13" s="4">
        <v>12100000</v>
      </c>
      <c r="S13" s="4">
        <v>14300000</v>
      </c>
    </row>
    <row r="14" spans="1:30" ht="19" x14ac:dyDescent="0.25">
      <c r="A14" s="14" t="s">
        <v>193</v>
      </c>
      <c r="B14" s="11" t="e">
        <f t="shared" ref="B14:S14" si="2">B13/B2</f>
        <v>#VALUE!</v>
      </c>
      <c r="C14" s="11">
        <f t="shared" si="2"/>
        <v>1.9132122556495216E-3</v>
      </c>
      <c r="D14" s="11">
        <f t="shared" si="2"/>
        <v>2.3358741086796165E-3</v>
      </c>
      <c r="E14" s="11">
        <f t="shared" si="2"/>
        <v>3.0020185987129277E-3</v>
      </c>
      <c r="F14" s="11">
        <f t="shared" si="2"/>
        <v>3.4983041216060237E-3</v>
      </c>
      <c r="G14" s="11">
        <f t="shared" si="2"/>
        <v>4.1140587317349975E-3</v>
      </c>
      <c r="H14" s="11">
        <f t="shared" si="2"/>
        <v>4.1386187983046621E-3</v>
      </c>
      <c r="I14" s="11">
        <f t="shared" si="2"/>
        <v>4.2877014974224692E-3</v>
      </c>
      <c r="J14" s="11">
        <f t="shared" si="2"/>
        <v>4.3417958149912558E-3</v>
      </c>
      <c r="K14" s="11">
        <f t="shared" si="2"/>
        <v>4.8231238218161441E-3</v>
      </c>
      <c r="L14" s="11">
        <f t="shared" si="2"/>
        <v>5.2017188288303959E-3</v>
      </c>
      <c r="M14" s="11">
        <f t="shared" si="2"/>
        <v>6.814914724830071E-3</v>
      </c>
      <c r="N14" s="11">
        <f t="shared" si="2"/>
        <v>6.3862068965517245E-3</v>
      </c>
      <c r="O14" s="11">
        <f t="shared" si="2"/>
        <v>6.7802301403830506E-3</v>
      </c>
      <c r="P14" s="11">
        <f t="shared" si="2"/>
        <v>6.0313003691571778E-3</v>
      </c>
      <c r="Q14" s="11">
        <f t="shared" si="2"/>
        <v>7.0987956525996277E-3</v>
      </c>
      <c r="R14" s="11">
        <f t="shared" si="2"/>
        <v>6.5839590815105018E-3</v>
      </c>
      <c r="S14" s="11">
        <f t="shared" si="2"/>
        <v>7.3734144580798189E-3</v>
      </c>
      <c r="T14" s="12"/>
      <c r="U14" s="12"/>
      <c r="V14" s="12"/>
      <c r="W14" s="12"/>
      <c r="X14" s="12"/>
      <c r="Y14" s="12"/>
      <c r="Z14" s="12"/>
      <c r="AA14" s="13"/>
      <c r="AB14" s="13"/>
      <c r="AC14" s="13"/>
      <c r="AD14" s="13"/>
    </row>
    <row r="15" spans="1:30" ht="16" x14ac:dyDescent="0.2">
      <c r="A15" s="3" t="s">
        <v>28</v>
      </c>
      <c r="B15" s="4">
        <v>19800000</v>
      </c>
      <c r="C15" s="4">
        <v>20000000</v>
      </c>
      <c r="D15" s="4">
        <v>11300000</v>
      </c>
      <c r="E15" s="4">
        <v>12200000</v>
      </c>
      <c r="F15" s="4">
        <v>10600000</v>
      </c>
      <c r="G15" s="4">
        <v>9200000</v>
      </c>
      <c r="H15" s="4">
        <v>9400000</v>
      </c>
      <c r="I15" s="4">
        <v>8900000</v>
      </c>
      <c r="J15" s="4">
        <v>15400000</v>
      </c>
      <c r="K15" s="4">
        <v>29600000</v>
      </c>
      <c r="L15" s="4">
        <v>25600000</v>
      </c>
      <c r="M15" s="4">
        <v>25500000</v>
      </c>
      <c r="N15" s="4">
        <v>40100000</v>
      </c>
      <c r="O15" s="5">
        <v>40100000</v>
      </c>
      <c r="P15" s="4">
        <v>10000000</v>
      </c>
      <c r="Q15" s="4">
        <v>10200000</v>
      </c>
      <c r="R15" s="4">
        <v>10000000</v>
      </c>
      <c r="S15" s="4">
        <v>9900000</v>
      </c>
    </row>
    <row r="16" spans="1:30" ht="16" x14ac:dyDescent="0.2">
      <c r="A16" s="32" t="s">
        <v>29</v>
      </c>
      <c r="B16" s="30">
        <v>173300000</v>
      </c>
      <c r="C16" s="30">
        <v>204200000</v>
      </c>
      <c r="D16" s="30">
        <v>174900000</v>
      </c>
      <c r="E16" s="30">
        <v>137600000</v>
      </c>
      <c r="F16" s="30">
        <v>164800000</v>
      </c>
      <c r="G16" s="30">
        <v>151200000</v>
      </c>
      <c r="H16" s="30">
        <v>182200000</v>
      </c>
      <c r="I16" s="30">
        <v>179500000</v>
      </c>
      <c r="J16" s="30">
        <v>167300000</v>
      </c>
      <c r="K16" s="30">
        <v>99400000</v>
      </c>
      <c r="L16" s="30">
        <v>151400000</v>
      </c>
      <c r="M16" s="30">
        <v>178000000</v>
      </c>
      <c r="N16" s="30">
        <v>270000000</v>
      </c>
      <c r="O16" s="31">
        <v>319700000</v>
      </c>
      <c r="P16" s="30">
        <v>80000000</v>
      </c>
      <c r="Q16" s="30">
        <v>84400000</v>
      </c>
      <c r="R16" s="30">
        <v>64000000</v>
      </c>
      <c r="S16" s="30">
        <v>91300000</v>
      </c>
    </row>
    <row r="17" spans="1:30" ht="16" x14ac:dyDescent="0.2">
      <c r="A17" s="25" t="s">
        <v>59</v>
      </c>
      <c r="B17" s="33">
        <v>2.66</v>
      </c>
      <c r="C17" s="33">
        <v>2.83</v>
      </c>
      <c r="D17" s="33">
        <v>2.69</v>
      </c>
      <c r="E17" s="33">
        <v>2.37</v>
      </c>
      <c r="F17" s="33">
        <v>2.93</v>
      </c>
      <c r="G17" s="33">
        <v>2.68</v>
      </c>
      <c r="H17" s="33">
        <v>3.03</v>
      </c>
      <c r="I17" s="33">
        <v>2.94</v>
      </c>
      <c r="J17" s="33">
        <v>2.52</v>
      </c>
      <c r="K17" s="33">
        <v>1.69</v>
      </c>
      <c r="L17" s="33">
        <v>2.63</v>
      </c>
      <c r="M17" s="33">
        <v>3.16</v>
      </c>
      <c r="N17" s="33">
        <v>3.72</v>
      </c>
      <c r="O17" s="34">
        <v>4.13</v>
      </c>
      <c r="P17" s="33">
        <v>4.16</v>
      </c>
      <c r="Q17" s="33">
        <v>4.13</v>
      </c>
      <c r="R17" s="33">
        <v>3.48</v>
      </c>
      <c r="S17" s="33">
        <v>4.71</v>
      </c>
    </row>
    <row r="18" spans="1:30" ht="19" x14ac:dyDescent="0.25">
      <c r="A18" s="15" t="s">
        <v>194</v>
      </c>
      <c r="B18" s="10"/>
      <c r="C18" s="11">
        <f>(C16/B16)-1</f>
        <v>0.17830351990767457</v>
      </c>
      <c r="D18" s="11">
        <f>(D16/C16)-1</f>
        <v>-0.14348677766895201</v>
      </c>
      <c r="E18" s="11">
        <f>(E16/D16)-1</f>
        <v>-0.21326472269868502</v>
      </c>
      <c r="F18" s="11">
        <f t="shared" ref="F18:N18" si="3">(F16/E16)-1</f>
        <v>0.19767441860465107</v>
      </c>
      <c r="G18" s="11">
        <f t="shared" si="3"/>
        <v>-8.2524271844660158E-2</v>
      </c>
      <c r="H18" s="11">
        <f t="shared" si="3"/>
        <v>0.20502645502645511</v>
      </c>
      <c r="I18" s="11">
        <f t="shared" si="3"/>
        <v>-1.4818880351262331E-2</v>
      </c>
      <c r="J18" s="11">
        <f t="shared" si="3"/>
        <v>-6.7966573816156006E-2</v>
      </c>
      <c r="K18" s="11">
        <f t="shared" si="3"/>
        <v>-0.40585774058577406</v>
      </c>
      <c r="L18" s="11">
        <f t="shared" si="3"/>
        <v>0.52313883299798802</v>
      </c>
      <c r="M18" s="11">
        <f t="shared" si="3"/>
        <v>0.17569352708058128</v>
      </c>
      <c r="N18" s="11">
        <f t="shared" si="3"/>
        <v>0.51685393258426959</v>
      </c>
      <c r="O18" s="11">
        <f>(O16/N16)-1</f>
        <v>0.18407407407407406</v>
      </c>
      <c r="P18" s="11"/>
      <c r="Q18" s="11">
        <f>(Q16/P16)-1</f>
        <v>5.4999999999999938E-2</v>
      </c>
      <c r="R18" s="11">
        <f>(R16/Q16)-1</f>
        <v>-0.24170616113744081</v>
      </c>
      <c r="S18" s="11">
        <f>(S16/R16)-1</f>
        <v>0.42656249999999996</v>
      </c>
      <c r="T18" s="12"/>
      <c r="U18" s="12"/>
      <c r="V18" s="12"/>
      <c r="W18" s="12"/>
      <c r="X18" s="12"/>
      <c r="Y18" s="12"/>
      <c r="Z18" s="12"/>
      <c r="AA18" s="13"/>
      <c r="AB18" s="13"/>
      <c r="AC18" s="13"/>
      <c r="AD18" s="13"/>
    </row>
    <row r="19" spans="1:30" ht="16" x14ac:dyDescent="0.2">
      <c r="A19" s="3" t="s">
        <v>30</v>
      </c>
      <c r="B19" s="4">
        <v>70700000</v>
      </c>
      <c r="C19" s="4">
        <v>5400000</v>
      </c>
      <c r="D19" s="4">
        <v>63000000</v>
      </c>
      <c r="E19" s="4">
        <v>6900000</v>
      </c>
      <c r="F19" s="4">
        <v>40200000</v>
      </c>
      <c r="G19" s="4">
        <v>42100000</v>
      </c>
      <c r="H19" s="4">
        <v>21200000</v>
      </c>
      <c r="I19" s="4">
        <v>47100000</v>
      </c>
      <c r="J19" s="4">
        <v>85400000</v>
      </c>
      <c r="K19" s="4">
        <v>-400000</v>
      </c>
      <c r="L19" s="4">
        <v>61200000</v>
      </c>
      <c r="M19" s="4">
        <v>42000000</v>
      </c>
      <c r="N19" s="4">
        <v>66400000</v>
      </c>
      <c r="O19" s="5">
        <v>93100000</v>
      </c>
      <c r="P19" s="4">
        <v>19100000</v>
      </c>
      <c r="Q19" s="4">
        <v>22100000</v>
      </c>
      <c r="R19" s="4">
        <v>26300000</v>
      </c>
      <c r="S19" s="4">
        <v>25600000</v>
      </c>
    </row>
    <row r="20" spans="1:30" ht="16" x14ac:dyDescent="0.2">
      <c r="A20" s="3" t="s">
        <v>31</v>
      </c>
      <c r="B20" s="4">
        <v>6500000</v>
      </c>
      <c r="C20" s="4">
        <v>5400000</v>
      </c>
      <c r="D20" s="4">
        <v>3500000</v>
      </c>
      <c r="E20" s="4">
        <v>2900000</v>
      </c>
      <c r="F20" s="4">
        <v>3100000</v>
      </c>
      <c r="G20" s="4">
        <v>6300000</v>
      </c>
      <c r="H20" s="4">
        <v>-4300000</v>
      </c>
      <c r="I20" s="4">
        <v>10100000</v>
      </c>
      <c r="J20" s="4">
        <v>24400000</v>
      </c>
      <c r="K20" s="4">
        <v>49500000</v>
      </c>
      <c r="L20" s="4">
        <v>37700000</v>
      </c>
      <c r="M20" s="4">
        <v>31700000</v>
      </c>
      <c r="N20" s="4">
        <v>59700000</v>
      </c>
      <c r="O20" s="5">
        <v>80600000</v>
      </c>
      <c r="P20" s="4">
        <v>17500000</v>
      </c>
      <c r="Q20" s="4">
        <v>19300000</v>
      </c>
      <c r="R20" s="4">
        <v>21700000</v>
      </c>
      <c r="S20" s="4">
        <v>22100000</v>
      </c>
    </row>
    <row r="21" spans="1:30" ht="16" x14ac:dyDescent="0.2">
      <c r="A21" s="3" t="s">
        <v>32</v>
      </c>
      <c r="B21" s="4">
        <v>6500000</v>
      </c>
      <c r="C21" s="4">
        <v>5400000</v>
      </c>
      <c r="D21" s="4">
        <v>3500000</v>
      </c>
      <c r="E21" s="4">
        <v>2900000</v>
      </c>
      <c r="F21" s="4">
        <v>3100000</v>
      </c>
      <c r="G21" s="4">
        <v>6300000</v>
      </c>
      <c r="H21" s="4">
        <v>10000000</v>
      </c>
      <c r="I21" s="4">
        <v>10100000</v>
      </c>
      <c r="J21" s="4">
        <v>24400000</v>
      </c>
      <c r="K21" s="4">
        <v>49500000</v>
      </c>
      <c r="L21" s="4">
        <v>37700000</v>
      </c>
      <c r="M21" s="4">
        <v>31700000</v>
      </c>
      <c r="N21" s="4">
        <v>59700000</v>
      </c>
      <c r="O21" s="5">
        <v>80600000</v>
      </c>
      <c r="P21" s="4">
        <v>17500000</v>
      </c>
      <c r="Q21" s="4">
        <v>19300000</v>
      </c>
      <c r="R21" s="4">
        <v>21700000</v>
      </c>
      <c r="S21" s="4">
        <v>22100000</v>
      </c>
    </row>
    <row r="22" spans="1:30" ht="16" x14ac:dyDescent="0.2">
      <c r="A22" s="3" t="s">
        <v>33</v>
      </c>
      <c r="B22" s="4" t="s">
        <v>24</v>
      </c>
      <c r="C22" s="4" t="s">
        <v>24</v>
      </c>
      <c r="D22" s="4" t="s">
        <v>24</v>
      </c>
      <c r="E22" s="4" t="s">
        <v>24</v>
      </c>
      <c r="F22" s="4" t="s">
        <v>24</v>
      </c>
      <c r="G22" s="4" t="s">
        <v>24</v>
      </c>
      <c r="H22" s="4">
        <v>14300000</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64200000</v>
      </c>
      <c r="C23" s="4" t="s">
        <v>24</v>
      </c>
      <c r="D23" s="4">
        <v>59500000</v>
      </c>
      <c r="E23" s="4">
        <v>4000000</v>
      </c>
      <c r="F23" s="4">
        <v>37100000</v>
      </c>
      <c r="G23" s="4">
        <v>35800000</v>
      </c>
      <c r="H23" s="4">
        <v>25500000</v>
      </c>
      <c r="I23" s="4">
        <v>37000000</v>
      </c>
      <c r="J23" s="4">
        <v>61000000</v>
      </c>
      <c r="K23" s="4">
        <v>-49900000</v>
      </c>
      <c r="L23" s="4">
        <v>23500000</v>
      </c>
      <c r="M23" s="4">
        <v>10300000</v>
      </c>
      <c r="N23" s="4">
        <v>6700000</v>
      </c>
      <c r="O23" s="5">
        <v>12500000</v>
      </c>
      <c r="P23" s="4">
        <v>1600000</v>
      </c>
      <c r="Q23" s="4">
        <v>2800000</v>
      </c>
      <c r="R23" s="4">
        <v>4600000</v>
      </c>
      <c r="S23" s="4">
        <v>3500000</v>
      </c>
    </row>
    <row r="24" spans="1:30" ht="16" x14ac:dyDescent="0.2">
      <c r="A24" s="3" t="s">
        <v>35</v>
      </c>
      <c r="B24" s="4">
        <v>102600000</v>
      </c>
      <c r="C24" s="4">
        <v>198800000</v>
      </c>
      <c r="D24" s="4">
        <v>111900000</v>
      </c>
      <c r="E24" s="4">
        <v>130700000</v>
      </c>
      <c r="F24" s="4">
        <v>124600000</v>
      </c>
      <c r="G24" s="4">
        <v>109100000</v>
      </c>
      <c r="H24" s="4">
        <v>161000000</v>
      </c>
      <c r="I24" s="4">
        <v>132400000</v>
      </c>
      <c r="J24" s="4">
        <v>81900000</v>
      </c>
      <c r="K24" s="4">
        <v>99800000</v>
      </c>
      <c r="L24" s="4">
        <v>90200000</v>
      </c>
      <c r="M24" s="4">
        <v>136000000</v>
      </c>
      <c r="N24" s="4">
        <v>203600000</v>
      </c>
      <c r="O24" s="5">
        <v>226600000</v>
      </c>
      <c r="P24" s="4">
        <v>60900000</v>
      </c>
      <c r="Q24" s="4">
        <v>62300000</v>
      </c>
      <c r="R24" s="4">
        <v>37700000</v>
      </c>
      <c r="S24" s="4">
        <v>65700000</v>
      </c>
    </row>
    <row r="25" spans="1:30" ht="16" x14ac:dyDescent="0.2">
      <c r="A25" s="3" t="s">
        <v>36</v>
      </c>
      <c r="B25" s="4">
        <v>21800000</v>
      </c>
      <c r="C25" s="4">
        <v>3700000</v>
      </c>
      <c r="D25" s="4">
        <v>-5800000</v>
      </c>
      <c r="E25" s="4">
        <v>12700000</v>
      </c>
      <c r="F25" s="4">
        <v>16400000</v>
      </c>
      <c r="G25" s="4">
        <v>42200000</v>
      </c>
      <c r="H25" s="4">
        <v>24700000</v>
      </c>
      <c r="I25" s="4">
        <v>27400000</v>
      </c>
      <c r="J25" s="4">
        <v>-17000000</v>
      </c>
      <c r="K25" s="4">
        <v>29500000</v>
      </c>
      <c r="L25" s="4">
        <v>29600000</v>
      </c>
      <c r="M25" s="4">
        <v>32100000</v>
      </c>
      <c r="N25" s="4">
        <v>58100000</v>
      </c>
      <c r="O25" s="5">
        <v>58300000</v>
      </c>
      <c r="P25" s="4">
        <v>15200000</v>
      </c>
      <c r="Q25" s="4">
        <v>19900000</v>
      </c>
      <c r="R25" s="4">
        <v>13000000</v>
      </c>
      <c r="S25" s="4">
        <v>10200000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80800000</v>
      </c>
      <c r="C27" s="4">
        <v>195100000</v>
      </c>
      <c r="D27" s="4">
        <v>117700000</v>
      </c>
      <c r="E27" s="4">
        <v>118000000</v>
      </c>
      <c r="F27" s="4">
        <v>108200000</v>
      </c>
      <c r="G27" s="4">
        <v>66900000</v>
      </c>
      <c r="H27" s="4">
        <v>136300000</v>
      </c>
      <c r="I27" s="4">
        <v>105000000</v>
      </c>
      <c r="J27" s="4">
        <v>98900000</v>
      </c>
      <c r="K27" s="4">
        <v>70300000</v>
      </c>
      <c r="L27" s="4">
        <v>60600000</v>
      </c>
      <c r="M27" s="4">
        <v>103900000</v>
      </c>
      <c r="N27" s="4">
        <v>145500000</v>
      </c>
      <c r="O27" s="5">
        <v>168300000</v>
      </c>
      <c r="P27" s="4">
        <v>45700000</v>
      </c>
      <c r="Q27" s="4">
        <v>42400000</v>
      </c>
      <c r="R27" s="4">
        <v>24700000</v>
      </c>
      <c r="S27" s="4">
        <v>55500000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80800000</v>
      </c>
      <c r="C31" s="4">
        <v>195100000</v>
      </c>
      <c r="D31" s="4">
        <v>117700000</v>
      </c>
      <c r="E31" s="4">
        <v>118000000</v>
      </c>
      <c r="F31" s="4">
        <v>108200000</v>
      </c>
      <c r="G31" s="4">
        <v>66900000</v>
      </c>
      <c r="H31" s="4">
        <v>136300000</v>
      </c>
      <c r="I31" s="4">
        <v>105000000</v>
      </c>
      <c r="J31" s="4">
        <v>98900000</v>
      </c>
      <c r="K31" s="4">
        <v>70300000</v>
      </c>
      <c r="L31" s="4">
        <v>60600000</v>
      </c>
      <c r="M31" s="4">
        <v>103900000</v>
      </c>
      <c r="N31" s="4">
        <v>145500000</v>
      </c>
      <c r="O31" s="5">
        <v>168300000</v>
      </c>
      <c r="P31" s="4">
        <v>45700000</v>
      </c>
      <c r="Q31" s="4">
        <v>42400000</v>
      </c>
      <c r="R31" s="4">
        <v>24700000</v>
      </c>
      <c r="S31" s="4">
        <v>55500000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80800000</v>
      </c>
      <c r="C33" s="30">
        <v>195100000</v>
      </c>
      <c r="D33" s="30">
        <v>117700000</v>
      </c>
      <c r="E33" s="30">
        <v>118000000</v>
      </c>
      <c r="F33" s="30">
        <v>108200000</v>
      </c>
      <c r="G33" s="30">
        <v>66900000</v>
      </c>
      <c r="H33" s="30">
        <v>136300000</v>
      </c>
      <c r="I33" s="30">
        <v>105000000</v>
      </c>
      <c r="J33" s="30">
        <v>98900000</v>
      </c>
      <c r="K33" s="30">
        <v>70300000</v>
      </c>
      <c r="L33" s="30">
        <v>60600000</v>
      </c>
      <c r="M33" s="30">
        <v>103900000</v>
      </c>
      <c r="N33" s="30">
        <v>145500000</v>
      </c>
      <c r="O33" s="31">
        <v>168300000</v>
      </c>
      <c r="P33" s="30">
        <v>45700000</v>
      </c>
      <c r="Q33" s="30">
        <v>42400000</v>
      </c>
      <c r="R33" s="30">
        <v>24700000</v>
      </c>
      <c r="S33" s="30">
        <v>55500000</v>
      </c>
    </row>
    <row r="34" spans="1:30" ht="16" x14ac:dyDescent="0.2">
      <c r="A34" s="25" t="s">
        <v>60</v>
      </c>
      <c r="B34" s="33">
        <v>1.24</v>
      </c>
      <c r="C34" s="33">
        <v>2.7</v>
      </c>
      <c r="D34" s="33">
        <v>1.81</v>
      </c>
      <c r="E34" s="33">
        <v>2.04</v>
      </c>
      <c r="F34" s="33">
        <v>1.92</v>
      </c>
      <c r="G34" s="33">
        <v>1.19</v>
      </c>
      <c r="H34" s="33">
        <v>2.27</v>
      </c>
      <c r="I34" s="33">
        <v>1.72</v>
      </c>
      <c r="J34" s="33">
        <v>1.49</v>
      </c>
      <c r="K34" s="33">
        <v>1.19</v>
      </c>
      <c r="L34" s="33">
        <v>1.05</v>
      </c>
      <c r="M34" s="33">
        <v>1.84</v>
      </c>
      <c r="N34" s="33">
        <v>2.0099999999999998</v>
      </c>
      <c r="O34" s="34">
        <v>2.17</v>
      </c>
      <c r="P34" s="33">
        <v>2.38</v>
      </c>
      <c r="Q34" s="33">
        <v>2.08</v>
      </c>
      <c r="R34" s="33">
        <v>1.34</v>
      </c>
      <c r="S34" s="33">
        <v>2.86</v>
      </c>
    </row>
    <row r="35" spans="1:30" ht="19" x14ac:dyDescent="0.25">
      <c r="A35" s="16" t="s">
        <v>195</v>
      </c>
      <c r="B35" s="17"/>
      <c r="C35" s="18">
        <f>(C33/B33)-1</f>
        <v>1.4146039603960396</v>
      </c>
      <c r="D35" s="18">
        <f>(D33/C33)-1</f>
        <v>-0.39671963095848284</v>
      </c>
      <c r="E35" s="18">
        <f>(E33/D33)-1</f>
        <v>2.5488530161428269E-3</v>
      </c>
      <c r="F35" s="18">
        <f t="shared" ref="F35:N35" si="4">(F33/E33)-1</f>
        <v>-8.3050847457627142E-2</v>
      </c>
      <c r="G35" s="18">
        <f t="shared" si="4"/>
        <v>-0.38170055452865059</v>
      </c>
      <c r="H35" s="18">
        <f t="shared" si="4"/>
        <v>1.0373692077727954</v>
      </c>
      <c r="I35" s="18">
        <f t="shared" si="4"/>
        <v>-0.22964049889948646</v>
      </c>
      <c r="J35" s="18">
        <f t="shared" si="4"/>
        <v>-5.8095238095238089E-2</v>
      </c>
      <c r="K35" s="18">
        <f t="shared" si="4"/>
        <v>-0.2891809908998989</v>
      </c>
      <c r="L35" s="18">
        <f t="shared" si="4"/>
        <v>-0.13798008534850636</v>
      </c>
      <c r="M35" s="18">
        <f t="shared" si="4"/>
        <v>0.71452145214521456</v>
      </c>
      <c r="N35" s="18">
        <f t="shared" si="4"/>
        <v>0.40038498556304147</v>
      </c>
      <c r="O35" s="18">
        <f>(O33/N33)-1</f>
        <v>0.15670103092783516</v>
      </c>
      <c r="P35" s="18"/>
      <c r="Q35" s="18">
        <f>(Q33/P33)-1</f>
        <v>-7.2210065645514243E-2</v>
      </c>
      <c r="R35" s="18">
        <f>(R33/Q33)-1</f>
        <v>-0.41745283018867929</v>
      </c>
      <c r="S35" s="18">
        <f>(S33/R33)-1</f>
        <v>1.2469635627530367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t="e">
        <f t="shared" si="5"/>
        <v>#VALUE!</v>
      </c>
      <c r="E36" s="20" t="e">
        <f t="shared" si="5"/>
        <v>#VALUE!</v>
      </c>
      <c r="F36" s="20" t="e">
        <f t="shared" si="5"/>
        <v>#VALUE!</v>
      </c>
      <c r="G36" s="20">
        <f t="shared" si="5"/>
        <v>8.2731451083388044E-2</v>
      </c>
      <c r="H36" s="20">
        <f t="shared" si="5"/>
        <v>9.2113245702730037E-2</v>
      </c>
      <c r="I36" s="20">
        <f t="shared" si="5"/>
        <v>8.6569995498681759E-2</v>
      </c>
      <c r="J36" s="20">
        <f t="shared" si="5"/>
        <v>6.0030140656396516E-2</v>
      </c>
      <c r="K36" s="20">
        <f t="shared" si="5"/>
        <v>3.6279137670932896E-2</v>
      </c>
      <c r="L36" s="20">
        <f t="shared" si="5"/>
        <v>5.6920146373251795E-2</v>
      </c>
      <c r="M36" s="20">
        <f t="shared" si="5"/>
        <v>5.9138832284929568E-2</v>
      </c>
      <c r="N36" s="20">
        <f t="shared" si="5"/>
        <v>8.2190112833833914E-2</v>
      </c>
      <c r="O36" s="20">
        <f t="shared" si="5"/>
        <v>9.731128246753247E-2</v>
      </c>
      <c r="P36" s="20">
        <f t="shared" si="5"/>
        <v>2.54000508001016E-2</v>
      </c>
      <c r="Q36" s="20">
        <f t="shared" si="5"/>
        <v>2.5692020456205861E-2</v>
      </c>
      <c r="R36" s="20">
        <f t="shared" si="5"/>
        <v>1.9747397868926646E-2</v>
      </c>
      <c r="S36" s="20">
        <f t="shared" si="5"/>
        <v>2.779017857142857E-2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80800000</v>
      </c>
      <c r="C39" s="4">
        <v>195100000</v>
      </c>
      <c r="D39" s="4">
        <v>117700000</v>
      </c>
      <c r="E39" s="4">
        <v>118000000</v>
      </c>
      <c r="F39" s="4">
        <v>108200000</v>
      </c>
      <c r="G39" s="4">
        <v>66900000</v>
      </c>
      <c r="H39" s="4">
        <v>136300000</v>
      </c>
      <c r="I39" s="4">
        <v>105000000</v>
      </c>
      <c r="J39" s="4">
        <v>98900000</v>
      </c>
      <c r="K39" s="4">
        <v>70300000</v>
      </c>
      <c r="L39" s="4">
        <v>60600000</v>
      </c>
      <c r="M39" s="4">
        <v>103900000</v>
      </c>
      <c r="N39" s="4">
        <v>145500000</v>
      </c>
      <c r="O39" s="5">
        <v>168300000</v>
      </c>
      <c r="P39" s="4">
        <v>45700000</v>
      </c>
      <c r="Q39" s="4">
        <v>42400000</v>
      </c>
      <c r="R39" s="4">
        <v>24700000</v>
      </c>
      <c r="S39" s="4">
        <v>55500000</v>
      </c>
    </row>
    <row r="40" spans="1:30" ht="16" x14ac:dyDescent="0.2">
      <c r="A40" s="3" t="s">
        <v>48</v>
      </c>
      <c r="B40" s="4">
        <v>227800000</v>
      </c>
      <c r="C40" s="4">
        <v>216300000</v>
      </c>
      <c r="D40" s="4">
        <v>208600000</v>
      </c>
      <c r="E40" s="4">
        <v>183400000</v>
      </c>
      <c r="F40" s="4">
        <v>178400000</v>
      </c>
      <c r="G40" s="4">
        <v>155800000</v>
      </c>
      <c r="H40" s="4">
        <v>141800000</v>
      </c>
      <c r="I40" s="4">
        <v>143100000</v>
      </c>
      <c r="J40" s="4">
        <v>139400000</v>
      </c>
      <c r="K40" s="4">
        <v>131000000</v>
      </c>
      <c r="L40" s="4">
        <v>129100000</v>
      </c>
      <c r="M40" s="4">
        <v>126700000</v>
      </c>
      <c r="N40" s="4">
        <v>123500000</v>
      </c>
      <c r="O40" s="5">
        <v>121800000</v>
      </c>
      <c r="P40" s="4">
        <v>123100000</v>
      </c>
      <c r="Q40" s="4">
        <v>122300000</v>
      </c>
      <c r="R40" s="4">
        <v>121500000</v>
      </c>
      <c r="S40" s="4">
        <v>120300000</v>
      </c>
    </row>
    <row r="41" spans="1:30" ht="16" x14ac:dyDescent="0.2">
      <c r="A41" s="3" t="s">
        <v>49</v>
      </c>
      <c r="B41" s="6">
        <v>0.35</v>
      </c>
      <c r="C41" s="6">
        <v>0.9</v>
      </c>
      <c r="D41" s="6">
        <v>0.56000000000000005</v>
      </c>
      <c r="E41" s="6">
        <v>0.64</v>
      </c>
      <c r="F41" s="6">
        <v>0.61</v>
      </c>
      <c r="G41" s="6">
        <v>0.43</v>
      </c>
      <c r="H41" s="6">
        <v>0.96</v>
      </c>
      <c r="I41" s="6">
        <v>0.73</v>
      </c>
      <c r="J41" s="6">
        <v>0.71</v>
      </c>
      <c r="K41" s="6">
        <v>0.54</v>
      </c>
      <c r="L41" s="6">
        <v>0.47</v>
      </c>
      <c r="M41" s="6">
        <v>0.82</v>
      </c>
      <c r="N41" s="6">
        <v>1.18</v>
      </c>
      <c r="O41" s="7">
        <v>1.38</v>
      </c>
      <c r="P41" s="6">
        <v>0.37</v>
      </c>
      <c r="Q41" s="6">
        <v>0.35</v>
      </c>
      <c r="R41" s="6">
        <v>0.2</v>
      </c>
      <c r="S41" s="6">
        <v>0.46</v>
      </c>
    </row>
    <row r="42" spans="1:30" ht="16" x14ac:dyDescent="0.2">
      <c r="A42" s="3" t="s">
        <v>50</v>
      </c>
      <c r="B42" s="6">
        <v>0.35</v>
      </c>
      <c r="C42" s="6">
        <v>0.9</v>
      </c>
      <c r="D42" s="6">
        <v>0.56000000000000005</v>
      </c>
      <c r="E42" s="6">
        <v>0.64</v>
      </c>
      <c r="F42" s="6">
        <v>0.61</v>
      </c>
      <c r="G42" s="6">
        <v>0.43</v>
      </c>
      <c r="H42" s="6">
        <v>0.96</v>
      </c>
      <c r="I42" s="6">
        <v>0.73</v>
      </c>
      <c r="J42" s="6">
        <v>0.71</v>
      </c>
      <c r="K42" s="6">
        <v>0.54</v>
      </c>
      <c r="L42" s="6">
        <v>0.47</v>
      </c>
      <c r="M42" s="6">
        <v>0.82</v>
      </c>
      <c r="N42" s="6">
        <v>1.18</v>
      </c>
      <c r="O42" s="7">
        <v>1.38</v>
      </c>
      <c r="P42" s="6">
        <v>0.37</v>
      </c>
      <c r="Q42" s="6">
        <v>0.35</v>
      </c>
      <c r="R42" s="6">
        <v>0.2</v>
      </c>
      <c r="S42" s="6">
        <v>0.46</v>
      </c>
    </row>
    <row r="43" spans="1:30" ht="16" x14ac:dyDescent="0.2">
      <c r="A43" s="3" t="s">
        <v>51</v>
      </c>
      <c r="B43" s="4">
        <v>230100000</v>
      </c>
      <c r="C43" s="4">
        <v>218300000</v>
      </c>
      <c r="D43" s="4">
        <v>210500000</v>
      </c>
      <c r="E43" s="4">
        <v>185400000</v>
      </c>
      <c r="F43" s="4">
        <v>180400000</v>
      </c>
      <c r="G43" s="4">
        <v>157900000</v>
      </c>
      <c r="H43" s="4">
        <v>143900000</v>
      </c>
      <c r="I43" s="4">
        <v>145200000</v>
      </c>
      <c r="J43" s="4">
        <v>140600000</v>
      </c>
      <c r="K43" s="4">
        <v>131800000</v>
      </c>
      <c r="L43" s="4">
        <v>129100000</v>
      </c>
      <c r="M43" s="4">
        <v>126700000</v>
      </c>
      <c r="N43" s="4">
        <v>123600000</v>
      </c>
      <c r="O43" s="5">
        <v>121875000</v>
      </c>
      <c r="P43" s="4">
        <v>123200000</v>
      </c>
      <c r="Q43" s="4">
        <v>122400000</v>
      </c>
      <c r="R43" s="4">
        <v>121600000</v>
      </c>
      <c r="S43" s="4">
        <v>120300000</v>
      </c>
    </row>
    <row r="44" spans="1:30" ht="16" x14ac:dyDescent="0.2">
      <c r="A44" s="3" t="s">
        <v>52</v>
      </c>
      <c r="B44" s="6">
        <v>0.35</v>
      </c>
      <c r="C44" s="6">
        <v>0.89</v>
      </c>
      <c r="D44" s="6">
        <v>0.56000000000000005</v>
      </c>
      <c r="E44" s="6">
        <v>0.64</v>
      </c>
      <c r="F44" s="6">
        <v>0.6</v>
      </c>
      <c r="G44" s="6">
        <v>0.42</v>
      </c>
      <c r="H44" s="6">
        <v>0.95</v>
      </c>
      <c r="I44" s="6">
        <v>0.72</v>
      </c>
      <c r="J44" s="6">
        <v>0.7</v>
      </c>
      <c r="K44" s="6">
        <v>0.53</v>
      </c>
      <c r="L44" s="6">
        <v>0.47</v>
      </c>
      <c r="M44" s="6">
        <v>0.82</v>
      </c>
      <c r="N44" s="6">
        <v>1.18</v>
      </c>
      <c r="O44" s="7">
        <v>1.38</v>
      </c>
      <c r="P44" s="6">
        <v>0.37</v>
      </c>
      <c r="Q44" s="6">
        <v>0.35</v>
      </c>
      <c r="R44" s="6">
        <v>0.2</v>
      </c>
      <c r="S44" s="6">
        <v>0.46</v>
      </c>
    </row>
    <row r="45" spans="1:30" ht="16" x14ac:dyDescent="0.2">
      <c r="A45" s="3" t="s">
        <v>53</v>
      </c>
      <c r="B45" s="6">
        <v>0.35</v>
      </c>
      <c r="C45" s="6">
        <v>0.89</v>
      </c>
      <c r="D45" s="6">
        <v>0.56000000000000005</v>
      </c>
      <c r="E45" s="6">
        <v>0.64</v>
      </c>
      <c r="F45" s="6">
        <v>0.6</v>
      </c>
      <c r="G45" s="6">
        <v>0.42</v>
      </c>
      <c r="H45" s="6">
        <v>0.95</v>
      </c>
      <c r="I45" s="6">
        <v>0.72</v>
      </c>
      <c r="J45" s="6">
        <v>0.7</v>
      </c>
      <c r="K45" s="6">
        <v>0.53</v>
      </c>
      <c r="L45" s="6">
        <v>0.47</v>
      </c>
      <c r="M45" s="6">
        <v>0.82</v>
      </c>
      <c r="N45" s="6">
        <v>1.18</v>
      </c>
      <c r="O45" s="7">
        <v>1.38</v>
      </c>
      <c r="P45" s="6">
        <v>0.37</v>
      </c>
      <c r="Q45" s="6">
        <v>0.35</v>
      </c>
      <c r="R45" s="6">
        <v>0.2</v>
      </c>
      <c r="S45" s="6">
        <v>0.46</v>
      </c>
    </row>
    <row r="46" spans="1:30" ht="16" x14ac:dyDescent="0.2">
      <c r="A46" s="3" t="s">
        <v>54</v>
      </c>
      <c r="B46" s="4">
        <v>261100000</v>
      </c>
      <c r="C46" s="4">
        <v>281400000</v>
      </c>
      <c r="D46" s="4">
        <v>256600000</v>
      </c>
      <c r="E46" s="4">
        <v>209300000</v>
      </c>
      <c r="F46" s="4">
        <v>233500000</v>
      </c>
      <c r="G46" s="4">
        <v>219500000</v>
      </c>
      <c r="H46" s="4">
        <v>257800000</v>
      </c>
      <c r="I46" s="4">
        <v>256000000</v>
      </c>
      <c r="J46" s="4">
        <v>256400000</v>
      </c>
      <c r="K46" s="4">
        <v>234800000</v>
      </c>
      <c r="L46" s="4">
        <v>276100000</v>
      </c>
      <c r="M46" s="4">
        <v>304300000</v>
      </c>
      <c r="N46" s="4">
        <v>414800000</v>
      </c>
      <c r="O46" s="5">
        <v>470400000</v>
      </c>
      <c r="P46" s="4">
        <v>115500000</v>
      </c>
      <c r="Q46" s="4">
        <v>121900000</v>
      </c>
      <c r="R46" s="4">
        <v>102300000</v>
      </c>
      <c r="S46" s="4">
        <v>130700000</v>
      </c>
    </row>
    <row r="47" spans="1:30" ht="16" x14ac:dyDescent="0.2">
      <c r="A47" s="3" t="s">
        <v>55</v>
      </c>
      <c r="B47" s="4">
        <v>4</v>
      </c>
      <c r="C47" s="6">
        <v>3.9</v>
      </c>
      <c r="D47" s="6">
        <v>3.94</v>
      </c>
      <c r="E47" s="6">
        <v>3.61</v>
      </c>
      <c r="F47" s="6">
        <v>4.1500000000000004</v>
      </c>
      <c r="G47" s="6">
        <v>3.89</v>
      </c>
      <c r="H47" s="6">
        <v>4.28</v>
      </c>
      <c r="I47" s="6">
        <v>4.1900000000000004</v>
      </c>
      <c r="J47" s="6">
        <v>3.87</v>
      </c>
      <c r="K47" s="6">
        <v>3.99</v>
      </c>
      <c r="L47" s="6">
        <v>4.8</v>
      </c>
      <c r="M47" s="6">
        <v>5.4</v>
      </c>
      <c r="N47" s="6">
        <v>5.72</v>
      </c>
      <c r="O47" s="7">
        <v>6.08</v>
      </c>
      <c r="P47" s="6">
        <v>5.73</v>
      </c>
      <c r="Q47" s="6">
        <v>5.72</v>
      </c>
      <c r="R47" s="6">
        <v>5.79</v>
      </c>
      <c r="S47" s="6">
        <v>6.08</v>
      </c>
    </row>
    <row r="48" spans="1:30" ht="16" x14ac:dyDescent="0.2">
      <c r="A48" s="3" t="s">
        <v>56</v>
      </c>
      <c r="B48" s="4">
        <v>173300000</v>
      </c>
      <c r="C48" s="4">
        <v>204200000</v>
      </c>
      <c r="D48" s="4">
        <v>174900000</v>
      </c>
      <c r="E48" s="4">
        <v>137600000</v>
      </c>
      <c r="F48" s="4">
        <v>164800000</v>
      </c>
      <c r="G48" s="4">
        <v>151200000</v>
      </c>
      <c r="H48" s="4">
        <v>182200000</v>
      </c>
      <c r="I48" s="4">
        <v>179500000</v>
      </c>
      <c r="J48" s="4">
        <v>167300000</v>
      </c>
      <c r="K48" s="4">
        <v>99400000</v>
      </c>
      <c r="L48" s="4">
        <v>151400000</v>
      </c>
      <c r="M48" s="4">
        <v>178000000</v>
      </c>
      <c r="N48" s="4">
        <v>270000000</v>
      </c>
      <c r="O48" s="5">
        <v>319700000</v>
      </c>
      <c r="P48" s="4">
        <v>80000000</v>
      </c>
      <c r="Q48" s="4">
        <v>84400000</v>
      </c>
      <c r="R48" s="4">
        <v>64000000</v>
      </c>
      <c r="S48" s="4">
        <v>91300000</v>
      </c>
    </row>
    <row r="49" spans="1:19" ht="16" x14ac:dyDescent="0.2">
      <c r="A49" s="3" t="s">
        <v>57</v>
      </c>
      <c r="B49" s="4">
        <v>173300000</v>
      </c>
      <c r="C49" s="4">
        <v>204200000</v>
      </c>
      <c r="D49" s="4">
        <v>174900000</v>
      </c>
      <c r="E49" s="4">
        <v>137600000</v>
      </c>
      <c r="F49" s="4">
        <v>164800000</v>
      </c>
      <c r="G49" s="4">
        <v>151200000</v>
      </c>
      <c r="H49" s="4">
        <v>182200000</v>
      </c>
      <c r="I49" s="4">
        <v>179500000</v>
      </c>
      <c r="J49" s="4">
        <v>167300000</v>
      </c>
      <c r="K49" s="4">
        <v>99400000</v>
      </c>
      <c r="L49" s="4">
        <v>151400000</v>
      </c>
      <c r="M49" s="4">
        <v>178000000</v>
      </c>
      <c r="N49" s="4">
        <v>270000000</v>
      </c>
      <c r="O49" s="5">
        <v>319700000</v>
      </c>
      <c r="P49" s="4">
        <v>80000000</v>
      </c>
      <c r="Q49" s="4">
        <v>84400000</v>
      </c>
      <c r="R49" s="4">
        <v>64000000</v>
      </c>
      <c r="S49" s="4">
        <v>91300000</v>
      </c>
    </row>
    <row r="50" spans="1:19" ht="16" x14ac:dyDescent="0.2">
      <c r="A50" s="3" t="s">
        <v>61</v>
      </c>
      <c r="B50" s="4">
        <v>186460</v>
      </c>
      <c r="C50" s="4">
        <v>232677</v>
      </c>
      <c r="D50" s="4">
        <v>274565</v>
      </c>
      <c r="E50" s="4">
        <v>214670</v>
      </c>
      <c r="F50" s="4">
        <v>225252</v>
      </c>
      <c r="G50" s="4">
        <v>211206</v>
      </c>
      <c r="H50" s="4">
        <v>227898</v>
      </c>
      <c r="I50" s="4">
        <v>222200</v>
      </c>
      <c r="J50" s="4">
        <v>231122</v>
      </c>
      <c r="K50" s="4">
        <v>212574</v>
      </c>
      <c r="L50" s="4">
        <v>279713</v>
      </c>
      <c r="M50" s="4">
        <v>235614</v>
      </c>
      <c r="N50" s="4">
        <v>275414</v>
      </c>
      <c r="O50" s="5">
        <v>294146</v>
      </c>
      <c r="P50" s="4">
        <v>80422</v>
      </c>
      <c r="Q50" s="4">
        <v>77595</v>
      </c>
      <c r="R50" s="4">
        <v>69815</v>
      </c>
      <c r="S50" s="4">
        <v>73674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87800000</v>
      </c>
      <c r="C52" s="4">
        <v>77200000</v>
      </c>
      <c r="D52" s="4">
        <v>81700000</v>
      </c>
      <c r="E52" s="4">
        <v>71700000</v>
      </c>
      <c r="F52" s="4">
        <v>68700000</v>
      </c>
      <c r="G52" s="4">
        <v>68300000</v>
      </c>
      <c r="H52" s="4">
        <v>75600000</v>
      </c>
      <c r="I52" s="4">
        <v>76500000</v>
      </c>
      <c r="J52" s="4">
        <v>89100000</v>
      </c>
      <c r="K52" s="4">
        <v>135400000</v>
      </c>
      <c r="L52" s="4">
        <v>124700000</v>
      </c>
      <c r="M52" s="4">
        <v>126300000</v>
      </c>
      <c r="N52" s="4">
        <v>144800000</v>
      </c>
      <c r="O52" s="5">
        <v>150700000</v>
      </c>
      <c r="P52" s="4">
        <v>35500000</v>
      </c>
      <c r="Q52" s="4">
        <v>37500000</v>
      </c>
      <c r="R52" s="4">
        <v>38300000</v>
      </c>
      <c r="S52" s="4">
        <v>39400000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2531400000</v>
      </c>
      <c r="C55" s="4">
        <v>2462600000</v>
      </c>
      <c r="D55" s="4">
        <v>2110700000</v>
      </c>
      <c r="E55" s="4">
        <v>2120500000</v>
      </c>
      <c r="F55" s="4">
        <v>2104200000</v>
      </c>
      <c r="G55" s="4">
        <v>2124000000</v>
      </c>
      <c r="H55" s="4">
        <v>2346500000</v>
      </c>
      <c r="I55" s="4">
        <v>2455500000</v>
      </c>
      <c r="J55" s="4">
        <v>2823500000</v>
      </c>
      <c r="K55" s="4">
        <v>2592000000</v>
      </c>
      <c r="L55" s="4">
        <v>2737200000</v>
      </c>
      <c r="M55" s="4">
        <v>3435300000</v>
      </c>
      <c r="N55" s="4">
        <v>4327000000</v>
      </c>
      <c r="O55" s="5">
        <v>4196600000</v>
      </c>
      <c r="P55" s="4">
        <v>4071700000</v>
      </c>
      <c r="Q55" s="4">
        <v>4327000000</v>
      </c>
      <c r="R55" s="4">
        <v>4175900000</v>
      </c>
      <c r="S55" s="4">
        <v>4196600000</v>
      </c>
    </row>
    <row r="56" spans="1:19" ht="16" x14ac:dyDescent="0.2">
      <c r="A56" s="3" t="s">
        <v>65</v>
      </c>
      <c r="B56" s="4">
        <v>632800000</v>
      </c>
      <c r="C56" s="4">
        <v>658900000</v>
      </c>
      <c r="D56" s="4">
        <v>550500000</v>
      </c>
      <c r="E56" s="4">
        <v>544300000</v>
      </c>
      <c r="F56" s="4">
        <v>565000000</v>
      </c>
      <c r="G56" s="4">
        <v>545300000</v>
      </c>
      <c r="H56" s="4">
        <v>557200000</v>
      </c>
      <c r="I56" s="4">
        <v>515200000</v>
      </c>
      <c r="J56" s="4">
        <v>422000000</v>
      </c>
      <c r="K56" s="4">
        <v>479500000</v>
      </c>
      <c r="L56" s="4">
        <v>463800000</v>
      </c>
      <c r="M56" s="4">
        <v>394000000</v>
      </c>
      <c r="N56" s="4">
        <v>374500000</v>
      </c>
      <c r="O56" s="5">
        <v>360700000</v>
      </c>
      <c r="P56" s="4">
        <v>363300000</v>
      </c>
      <c r="Q56" s="4">
        <v>374500000</v>
      </c>
      <c r="R56" s="4">
        <v>318700000</v>
      </c>
      <c r="S56" s="4">
        <v>360700000</v>
      </c>
    </row>
    <row r="57" spans="1:19" ht="16" x14ac:dyDescent="0.2">
      <c r="A57" s="3" t="s">
        <v>66</v>
      </c>
      <c r="B57" s="4">
        <v>632800000</v>
      </c>
      <c r="C57" s="4">
        <v>658900000</v>
      </c>
      <c r="D57" s="4">
        <v>550500000</v>
      </c>
      <c r="E57" s="4">
        <v>544300000</v>
      </c>
      <c r="F57" s="4">
        <v>565000000</v>
      </c>
      <c r="G57" s="4">
        <v>545300000</v>
      </c>
      <c r="H57" s="4">
        <v>557200000</v>
      </c>
      <c r="I57" s="4">
        <v>515200000</v>
      </c>
      <c r="J57" s="4">
        <v>422000000</v>
      </c>
      <c r="K57" s="4">
        <v>479500000</v>
      </c>
      <c r="L57" s="4">
        <v>463800000</v>
      </c>
      <c r="M57" s="4">
        <v>394000000</v>
      </c>
      <c r="N57" s="4">
        <v>374500000</v>
      </c>
      <c r="O57" s="5">
        <v>360700000</v>
      </c>
      <c r="P57" s="4">
        <v>363300000</v>
      </c>
      <c r="Q57" s="4">
        <v>374500000</v>
      </c>
      <c r="R57" s="4">
        <v>318700000</v>
      </c>
      <c r="S57" s="4">
        <v>360700000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960700000</v>
      </c>
      <c r="C59" s="4">
        <v>819900000</v>
      </c>
      <c r="D59" s="4">
        <v>714300000</v>
      </c>
      <c r="E59" s="4">
        <v>667700000</v>
      </c>
      <c r="F59" s="4">
        <v>704900000</v>
      </c>
      <c r="G59" s="4">
        <v>691400000</v>
      </c>
      <c r="H59" s="4">
        <v>795900000</v>
      </c>
      <c r="I59" s="4">
        <v>766400000</v>
      </c>
      <c r="J59" s="4">
        <v>1211600000</v>
      </c>
      <c r="K59" s="4">
        <v>1060400000</v>
      </c>
      <c r="L59" s="4">
        <v>1100200000</v>
      </c>
      <c r="M59" s="4">
        <v>1268900000</v>
      </c>
      <c r="N59" s="4">
        <v>1399400000</v>
      </c>
      <c r="O59" s="5">
        <v>1310900000</v>
      </c>
      <c r="P59" s="4">
        <v>1169500000</v>
      </c>
      <c r="Q59" s="4">
        <v>1399400000</v>
      </c>
      <c r="R59" s="4">
        <v>1265400000</v>
      </c>
      <c r="S59" s="4">
        <v>1310900000</v>
      </c>
    </row>
    <row r="60" spans="1:19" ht="16" x14ac:dyDescent="0.2">
      <c r="A60" s="3" t="s">
        <v>69</v>
      </c>
      <c r="B60" s="4">
        <v>945100000</v>
      </c>
      <c r="C60" s="4">
        <v>810800000</v>
      </c>
      <c r="D60" s="4">
        <v>700500000</v>
      </c>
      <c r="E60" s="4">
        <v>654100000</v>
      </c>
      <c r="F60" s="4">
        <v>693500000</v>
      </c>
      <c r="G60" s="4">
        <v>681000000</v>
      </c>
      <c r="H60" s="4">
        <v>790500000</v>
      </c>
      <c r="I60" s="4">
        <v>764800000</v>
      </c>
      <c r="J60" s="4">
        <v>1206600000</v>
      </c>
      <c r="K60" s="4">
        <v>1052700000</v>
      </c>
      <c r="L60" s="4">
        <v>1093400000</v>
      </c>
      <c r="M60" s="4">
        <v>1260300000</v>
      </c>
      <c r="N60" s="4">
        <v>1393500000</v>
      </c>
      <c r="O60" s="5">
        <v>1303700000</v>
      </c>
      <c r="P60" s="4">
        <v>1161700000</v>
      </c>
      <c r="Q60" s="4">
        <v>1393500000</v>
      </c>
      <c r="R60" s="4">
        <v>1260100000</v>
      </c>
      <c r="S60" s="4">
        <v>1303700000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15600000</v>
      </c>
      <c r="C63" s="4">
        <v>9100000</v>
      </c>
      <c r="D63" s="4">
        <v>13800000</v>
      </c>
      <c r="E63" s="4">
        <v>13600000</v>
      </c>
      <c r="F63" s="4">
        <v>11400000</v>
      </c>
      <c r="G63" s="4">
        <v>10400000</v>
      </c>
      <c r="H63" s="4">
        <v>5400000</v>
      </c>
      <c r="I63" s="4">
        <v>1600000</v>
      </c>
      <c r="J63" s="4">
        <v>5000000</v>
      </c>
      <c r="K63" s="4">
        <v>7700000</v>
      </c>
      <c r="L63" s="4">
        <v>6800000</v>
      </c>
      <c r="M63" s="4">
        <v>8600000</v>
      </c>
      <c r="N63" s="4">
        <v>5900000</v>
      </c>
      <c r="O63" s="5">
        <v>7200000</v>
      </c>
      <c r="P63" s="4">
        <v>7800000</v>
      </c>
      <c r="Q63" s="4">
        <v>5900000</v>
      </c>
      <c r="R63" s="4">
        <v>5300000</v>
      </c>
      <c r="S63" s="4">
        <v>7200000</v>
      </c>
    </row>
    <row r="64" spans="1:19" ht="16" x14ac:dyDescent="0.2">
      <c r="A64" s="3" t="s">
        <v>73</v>
      </c>
      <c r="B64" s="4">
        <v>845700000</v>
      </c>
      <c r="C64" s="4">
        <v>880700000</v>
      </c>
      <c r="D64" s="4">
        <v>745700000</v>
      </c>
      <c r="E64" s="4">
        <v>817200000</v>
      </c>
      <c r="F64" s="4">
        <v>719000000</v>
      </c>
      <c r="G64" s="4">
        <v>794600000</v>
      </c>
      <c r="H64" s="4">
        <v>890600000</v>
      </c>
      <c r="I64" s="4">
        <v>1061800000</v>
      </c>
      <c r="J64" s="4">
        <v>1089900000</v>
      </c>
      <c r="K64" s="4">
        <v>992200000</v>
      </c>
      <c r="L64" s="4">
        <v>1091500000</v>
      </c>
      <c r="M64" s="4">
        <v>1697000000</v>
      </c>
      <c r="N64" s="4">
        <v>2350300000</v>
      </c>
      <c r="O64" s="5">
        <v>2345600000</v>
      </c>
      <c r="P64" s="4">
        <v>2325800000</v>
      </c>
      <c r="Q64" s="4">
        <v>2350300000</v>
      </c>
      <c r="R64" s="4">
        <v>2403300000</v>
      </c>
      <c r="S64" s="4">
        <v>2345600000</v>
      </c>
    </row>
    <row r="65" spans="1:19" ht="16" x14ac:dyDescent="0.2">
      <c r="A65" s="3" t="s">
        <v>74</v>
      </c>
      <c r="B65" s="4">
        <v>637100000</v>
      </c>
      <c r="C65" s="4">
        <v>654300000</v>
      </c>
      <c r="D65" s="4">
        <v>517100000</v>
      </c>
      <c r="E65" s="4">
        <v>527700000</v>
      </c>
      <c r="F65" s="4">
        <v>458300000</v>
      </c>
      <c r="G65" s="4">
        <v>521700000</v>
      </c>
      <c r="H65" s="4">
        <v>577100000</v>
      </c>
      <c r="I65" s="4">
        <v>735200000</v>
      </c>
      <c r="J65" s="4">
        <v>948800000</v>
      </c>
      <c r="K65" s="4">
        <v>868300000</v>
      </c>
      <c r="L65" s="4">
        <v>956200000</v>
      </c>
      <c r="M65" s="4">
        <v>1585800000</v>
      </c>
      <c r="N65" s="4">
        <v>2130600000</v>
      </c>
      <c r="O65" s="5" t="s">
        <v>24</v>
      </c>
      <c r="P65" s="4" t="s">
        <v>24</v>
      </c>
      <c r="Q65" s="4">
        <v>2130600000</v>
      </c>
      <c r="R65" s="4" t="s">
        <v>24</v>
      </c>
      <c r="S65" s="4" t="s">
        <v>24</v>
      </c>
    </row>
    <row r="66" spans="1:19" ht="16" x14ac:dyDescent="0.2">
      <c r="A66" s="3" t="s">
        <v>75</v>
      </c>
      <c r="B66" s="4">
        <v>81300000</v>
      </c>
      <c r="C66" s="4">
        <v>68500000</v>
      </c>
      <c r="D66" s="4">
        <v>77900000</v>
      </c>
      <c r="E66" s="4">
        <v>109800000</v>
      </c>
      <c r="F66" s="4">
        <v>96800000</v>
      </c>
      <c r="G66" s="4">
        <v>117800000</v>
      </c>
      <c r="H66" s="4">
        <v>133000000</v>
      </c>
      <c r="I66" s="4">
        <v>168300000</v>
      </c>
      <c r="J66" s="4">
        <v>101500000</v>
      </c>
      <c r="K66" s="4">
        <v>77100000</v>
      </c>
      <c r="L66" s="4">
        <v>71500000</v>
      </c>
      <c r="M66" s="4">
        <v>71200000</v>
      </c>
      <c r="N66" s="4">
        <v>84100000</v>
      </c>
      <c r="O66" s="5" t="s">
        <v>24</v>
      </c>
      <c r="P66" s="4" t="s">
        <v>24</v>
      </c>
      <c r="Q66" s="4">
        <v>84100000</v>
      </c>
      <c r="R66" s="4" t="s">
        <v>24</v>
      </c>
      <c r="S66" s="4" t="s">
        <v>24</v>
      </c>
    </row>
    <row r="67" spans="1:19" ht="16" x14ac:dyDescent="0.2">
      <c r="A67" s="3" t="s">
        <v>76</v>
      </c>
      <c r="B67" s="4">
        <v>127300000</v>
      </c>
      <c r="C67" s="4">
        <v>157900000</v>
      </c>
      <c r="D67" s="4">
        <v>150700000</v>
      </c>
      <c r="E67" s="4">
        <v>179700000</v>
      </c>
      <c r="F67" s="4">
        <v>163900000</v>
      </c>
      <c r="G67" s="4">
        <v>155100000</v>
      </c>
      <c r="H67" s="4">
        <v>180500000</v>
      </c>
      <c r="I67" s="4">
        <v>158300000</v>
      </c>
      <c r="J67" s="4">
        <v>39600000</v>
      </c>
      <c r="K67" s="4">
        <v>46800000</v>
      </c>
      <c r="L67" s="4">
        <v>63800000</v>
      </c>
      <c r="M67" s="4">
        <v>40000000</v>
      </c>
      <c r="N67" s="4">
        <v>135600000</v>
      </c>
      <c r="O67" s="5" t="s">
        <v>24</v>
      </c>
      <c r="P67" s="4" t="s">
        <v>24</v>
      </c>
      <c r="Q67" s="4">
        <v>135600000</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2345600000</v>
      </c>
      <c r="P69" s="4">
        <v>2325800000</v>
      </c>
      <c r="Q69" s="4" t="s">
        <v>24</v>
      </c>
      <c r="R69" s="4">
        <v>2403300000</v>
      </c>
      <c r="S69" s="4">
        <v>2345600000</v>
      </c>
    </row>
    <row r="70" spans="1:19" ht="16" x14ac:dyDescent="0.2">
      <c r="A70" s="3" t="s">
        <v>79</v>
      </c>
      <c r="B70" s="4">
        <v>92200000</v>
      </c>
      <c r="C70" s="4">
        <v>103100000</v>
      </c>
      <c r="D70" s="4">
        <v>100200000</v>
      </c>
      <c r="E70" s="4">
        <v>91300000</v>
      </c>
      <c r="F70" s="4">
        <v>115300000</v>
      </c>
      <c r="G70" s="4">
        <v>92700000</v>
      </c>
      <c r="H70" s="4">
        <v>102800000</v>
      </c>
      <c r="I70" s="4">
        <v>112100000</v>
      </c>
      <c r="J70" s="4">
        <v>100000000</v>
      </c>
      <c r="K70" s="4">
        <v>59900000</v>
      </c>
      <c r="L70" s="4">
        <v>81700000</v>
      </c>
      <c r="M70" s="4">
        <v>75400000</v>
      </c>
      <c r="N70" s="4">
        <v>202800000</v>
      </c>
      <c r="O70" s="5">
        <v>179400000</v>
      </c>
      <c r="P70" s="4">
        <v>213100000</v>
      </c>
      <c r="Q70" s="4">
        <v>202800000</v>
      </c>
      <c r="R70" s="4">
        <v>188500000</v>
      </c>
      <c r="S70" s="4">
        <v>179400000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572200000</v>
      </c>
      <c r="C76" s="4">
        <v>507000000</v>
      </c>
      <c r="D76" s="4">
        <v>548100000</v>
      </c>
      <c r="E76" s="4">
        <v>518400000</v>
      </c>
      <c r="F76" s="4">
        <v>479400000</v>
      </c>
      <c r="G76" s="4">
        <v>488000000</v>
      </c>
      <c r="H76" s="4">
        <v>475800000</v>
      </c>
      <c r="I76" s="4">
        <v>489200000</v>
      </c>
      <c r="J76" s="4">
        <v>914200000</v>
      </c>
      <c r="K76" s="4">
        <v>968700000</v>
      </c>
      <c r="L76" s="4">
        <v>926900000</v>
      </c>
      <c r="M76" s="4">
        <v>1231600000</v>
      </c>
      <c r="N76" s="4">
        <v>1301000000</v>
      </c>
      <c r="O76" s="5">
        <v>1303900000</v>
      </c>
      <c r="P76" s="4">
        <v>1276200000</v>
      </c>
      <c r="Q76" s="4">
        <v>1301000000</v>
      </c>
      <c r="R76" s="4">
        <v>1292200000</v>
      </c>
      <c r="S76" s="4">
        <v>1303900000</v>
      </c>
    </row>
    <row r="77" spans="1:19" ht="16" x14ac:dyDescent="0.2">
      <c r="A77" s="3" t="s">
        <v>86</v>
      </c>
      <c r="B77" s="4">
        <v>368700000</v>
      </c>
      <c r="C77" s="4">
        <v>322700000</v>
      </c>
      <c r="D77" s="4">
        <v>-349200000</v>
      </c>
      <c r="E77" s="4">
        <v>-375000000</v>
      </c>
      <c r="F77" s="4">
        <v>-378800000</v>
      </c>
      <c r="G77" s="4">
        <v>-415500000</v>
      </c>
      <c r="H77" s="4">
        <v>-458200000</v>
      </c>
      <c r="I77" s="4">
        <v>-464800000</v>
      </c>
      <c r="J77" s="4">
        <v>-452900000</v>
      </c>
      <c r="K77" s="4">
        <v>-294000000</v>
      </c>
      <c r="L77" s="4">
        <v>-352600000</v>
      </c>
      <c r="M77" s="4">
        <v>-367200000</v>
      </c>
      <c r="N77" s="4">
        <v>-335200000</v>
      </c>
      <c r="O77" s="5">
        <v>531300000</v>
      </c>
      <c r="P77" s="4">
        <v>483500000</v>
      </c>
      <c r="Q77" s="4">
        <v>-335200000</v>
      </c>
      <c r="R77" s="4">
        <v>509200000</v>
      </c>
      <c r="S77" s="4">
        <v>531300000</v>
      </c>
    </row>
    <row r="78" spans="1:19" ht="16" x14ac:dyDescent="0.2">
      <c r="A78" s="3" t="s">
        <v>87</v>
      </c>
      <c r="B78" s="4">
        <v>1053800000</v>
      </c>
      <c r="C78" s="4">
        <v>1028100000</v>
      </c>
      <c r="D78" s="4">
        <v>337000000</v>
      </c>
      <c r="E78" s="4">
        <v>313600000</v>
      </c>
      <c r="F78" s="4">
        <v>312400000</v>
      </c>
      <c r="G78" s="4">
        <v>314600000</v>
      </c>
      <c r="H78" s="4">
        <v>302700000</v>
      </c>
      <c r="I78" s="4">
        <v>323900000</v>
      </c>
      <c r="J78" s="4">
        <v>365300000</v>
      </c>
      <c r="K78" s="4">
        <v>459100000</v>
      </c>
      <c r="L78" s="4">
        <v>433500000</v>
      </c>
      <c r="M78" s="4">
        <v>452500000</v>
      </c>
      <c r="N78" s="4">
        <v>510300000</v>
      </c>
      <c r="O78" s="5">
        <v>531300000</v>
      </c>
      <c r="P78" s="4">
        <v>483500000</v>
      </c>
      <c r="Q78" s="4">
        <v>510300000</v>
      </c>
      <c r="R78" s="4">
        <v>509200000</v>
      </c>
      <c r="S78" s="4">
        <v>531300000</v>
      </c>
    </row>
    <row r="79" spans="1:19" ht="16" x14ac:dyDescent="0.2">
      <c r="A79" s="3" t="s">
        <v>88</v>
      </c>
      <c r="B79" s="4">
        <v>685100000</v>
      </c>
      <c r="C79" s="4">
        <v>705400000</v>
      </c>
      <c r="D79" s="4">
        <v>686200000</v>
      </c>
      <c r="E79" s="4">
        <v>688600000</v>
      </c>
      <c r="F79" s="4">
        <v>691200000</v>
      </c>
      <c r="G79" s="4">
        <v>730100000</v>
      </c>
      <c r="H79" s="4">
        <v>760900000</v>
      </c>
      <c r="I79" s="4">
        <v>788700000</v>
      </c>
      <c r="J79" s="4">
        <v>818200000</v>
      </c>
      <c r="K79" s="4">
        <v>753100000</v>
      </c>
      <c r="L79" s="4">
        <v>786100000</v>
      </c>
      <c r="M79" s="4">
        <v>819700000</v>
      </c>
      <c r="N79" s="4">
        <v>845500000</v>
      </c>
      <c r="O79" s="5" t="s">
        <v>24</v>
      </c>
      <c r="P79" s="4" t="s">
        <v>24</v>
      </c>
      <c r="Q79" s="4">
        <v>845500000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203500000</v>
      </c>
      <c r="C83" s="4">
        <v>184300000</v>
      </c>
      <c r="D83" s="4">
        <v>897300000</v>
      </c>
      <c r="E83" s="4">
        <v>893400000</v>
      </c>
      <c r="F83" s="4">
        <v>858200000</v>
      </c>
      <c r="G83" s="4">
        <v>903500000</v>
      </c>
      <c r="H83" s="4">
        <v>934000000</v>
      </c>
      <c r="I83" s="4">
        <v>954000000</v>
      </c>
      <c r="J83" s="4">
        <v>1367100000</v>
      </c>
      <c r="K83" s="4">
        <v>1262700000</v>
      </c>
      <c r="L83" s="4">
        <v>1279500000</v>
      </c>
      <c r="M83" s="4">
        <v>1598800000</v>
      </c>
      <c r="N83" s="4">
        <v>1636200000</v>
      </c>
      <c r="O83" s="5">
        <v>772600000</v>
      </c>
      <c r="P83" s="4">
        <v>792700000</v>
      </c>
      <c r="Q83" s="4">
        <v>1636200000</v>
      </c>
      <c r="R83" s="4">
        <v>783000000</v>
      </c>
      <c r="S83" s="4">
        <v>772600000</v>
      </c>
    </row>
    <row r="84" spans="1:19" ht="16" x14ac:dyDescent="0.2">
      <c r="A84" s="3" t="s">
        <v>93</v>
      </c>
      <c r="B84" s="4">
        <v>44000000</v>
      </c>
      <c r="C84" s="4">
        <v>83500000</v>
      </c>
      <c r="D84" s="4">
        <v>113300000</v>
      </c>
      <c r="E84" s="4">
        <v>104500000</v>
      </c>
      <c r="F84" s="4">
        <v>54700000</v>
      </c>
      <c r="G84" s="4">
        <v>49900000</v>
      </c>
      <c r="H84" s="4">
        <v>48700000</v>
      </c>
      <c r="I84" s="4">
        <v>44800000</v>
      </c>
      <c r="J84" s="4">
        <v>482000000</v>
      </c>
      <c r="K84" s="4">
        <v>449600000</v>
      </c>
      <c r="L84" s="4">
        <v>428000000</v>
      </c>
      <c r="M84" s="4">
        <v>706200000</v>
      </c>
      <c r="N84" s="4">
        <v>668300000</v>
      </c>
      <c r="O84" s="5">
        <v>648600000</v>
      </c>
      <c r="P84" s="4">
        <v>677400000</v>
      </c>
      <c r="Q84" s="4">
        <v>668300000</v>
      </c>
      <c r="R84" s="4">
        <v>658200000</v>
      </c>
      <c r="S84" s="4">
        <v>648600000</v>
      </c>
    </row>
    <row r="85" spans="1:19" ht="16" x14ac:dyDescent="0.2">
      <c r="A85" s="3" t="s">
        <v>94</v>
      </c>
      <c r="B85" s="4">
        <v>11000000</v>
      </c>
      <c r="C85" s="4">
        <v>48000000</v>
      </c>
      <c r="D85" s="4">
        <v>60300000</v>
      </c>
      <c r="E85" s="4">
        <v>60300000</v>
      </c>
      <c r="F85" s="4">
        <v>19500000</v>
      </c>
      <c r="G85" s="4">
        <v>19500000</v>
      </c>
      <c r="H85" s="4">
        <v>23200000</v>
      </c>
      <c r="I85" s="4">
        <v>23200000</v>
      </c>
      <c r="J85" s="4">
        <v>198400000</v>
      </c>
      <c r="K85" s="4">
        <v>198300000</v>
      </c>
      <c r="L85" s="4">
        <v>198600000</v>
      </c>
      <c r="M85" s="4">
        <v>324200000</v>
      </c>
      <c r="N85" s="4">
        <v>321800000</v>
      </c>
      <c r="O85" s="5">
        <v>321600000</v>
      </c>
      <c r="P85" s="4">
        <v>321300000</v>
      </c>
      <c r="Q85" s="4">
        <v>321800000</v>
      </c>
      <c r="R85" s="4">
        <v>321600000</v>
      </c>
      <c r="S85" s="4">
        <v>321600000</v>
      </c>
    </row>
    <row r="86" spans="1:19" ht="16" x14ac:dyDescent="0.2">
      <c r="A86" s="3" t="s">
        <v>95</v>
      </c>
      <c r="B86" s="4">
        <v>33000000</v>
      </c>
      <c r="C86" s="4">
        <v>35500000</v>
      </c>
      <c r="D86" s="4">
        <v>53000000</v>
      </c>
      <c r="E86" s="4">
        <v>44200000</v>
      </c>
      <c r="F86" s="4">
        <v>35200000</v>
      </c>
      <c r="G86" s="4">
        <v>30400000</v>
      </c>
      <c r="H86" s="4">
        <v>25500000</v>
      </c>
      <c r="I86" s="4">
        <v>21600000</v>
      </c>
      <c r="J86" s="4">
        <v>283600000</v>
      </c>
      <c r="K86" s="4">
        <v>251300000</v>
      </c>
      <c r="L86" s="4">
        <v>229400000</v>
      </c>
      <c r="M86" s="4">
        <v>382000000</v>
      </c>
      <c r="N86" s="4">
        <v>346500000</v>
      </c>
      <c r="O86" s="5">
        <v>327000000</v>
      </c>
      <c r="P86" s="4">
        <v>356100000</v>
      </c>
      <c r="Q86" s="4">
        <v>346500000</v>
      </c>
      <c r="R86" s="4">
        <v>336600000</v>
      </c>
      <c r="S86" s="4">
        <v>327000000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159500000</v>
      </c>
      <c r="C89" s="4">
        <v>100800000</v>
      </c>
      <c r="D89" s="4">
        <v>784000000</v>
      </c>
      <c r="E89" s="4">
        <v>788900000</v>
      </c>
      <c r="F89" s="4">
        <v>803500000</v>
      </c>
      <c r="G89" s="4">
        <v>853600000</v>
      </c>
      <c r="H89" s="4">
        <v>885300000</v>
      </c>
      <c r="I89" s="4">
        <v>909200000</v>
      </c>
      <c r="J89" s="4">
        <v>885100000</v>
      </c>
      <c r="K89" s="4">
        <v>813100000</v>
      </c>
      <c r="L89" s="4">
        <v>851500000</v>
      </c>
      <c r="M89" s="4">
        <v>892600000</v>
      </c>
      <c r="N89" s="4">
        <v>967900000</v>
      </c>
      <c r="O89" s="5">
        <v>124000000</v>
      </c>
      <c r="P89" s="4">
        <v>115300000</v>
      </c>
      <c r="Q89" s="4">
        <v>967900000</v>
      </c>
      <c r="R89" s="4">
        <v>124800000</v>
      </c>
      <c r="S89" s="4">
        <v>124000000</v>
      </c>
    </row>
    <row r="90" spans="1:19" ht="16" x14ac:dyDescent="0.2">
      <c r="A90" s="3" t="s">
        <v>99</v>
      </c>
      <c r="B90" s="4">
        <v>3103600000</v>
      </c>
      <c r="C90" s="4">
        <v>2969600000</v>
      </c>
      <c r="D90" s="4">
        <v>2658800000</v>
      </c>
      <c r="E90" s="4">
        <v>2638900000</v>
      </c>
      <c r="F90" s="4">
        <v>2583600000</v>
      </c>
      <c r="G90" s="4">
        <v>2612000000</v>
      </c>
      <c r="H90" s="4">
        <v>2822300000</v>
      </c>
      <c r="I90" s="4">
        <v>2944700000</v>
      </c>
      <c r="J90" s="4">
        <v>3737700000</v>
      </c>
      <c r="K90" s="4">
        <v>3560700000</v>
      </c>
      <c r="L90" s="4">
        <v>3664100000</v>
      </c>
      <c r="M90" s="4">
        <v>4666900000</v>
      </c>
      <c r="N90" s="4">
        <v>5628000000</v>
      </c>
      <c r="O90" s="5">
        <v>5500500000</v>
      </c>
      <c r="P90" s="4">
        <v>5347900000</v>
      </c>
      <c r="Q90" s="4">
        <v>5628000000</v>
      </c>
      <c r="R90" s="4">
        <v>5468100000</v>
      </c>
      <c r="S90" s="4">
        <v>5500500000</v>
      </c>
    </row>
    <row r="91" spans="1:19" ht="16" x14ac:dyDescent="0.2">
      <c r="A91" s="3" t="s">
        <v>100</v>
      </c>
      <c r="B91" s="4">
        <v>1562500000</v>
      </c>
      <c r="C91" s="4">
        <v>1310300000</v>
      </c>
      <c r="D91" s="4">
        <v>1113100000</v>
      </c>
      <c r="E91" s="4">
        <v>1075800000</v>
      </c>
      <c r="F91" s="4">
        <v>1005000000</v>
      </c>
      <c r="G91" s="4">
        <v>1084100000</v>
      </c>
      <c r="H91" s="4">
        <v>1171000000</v>
      </c>
      <c r="I91" s="4">
        <v>1202300000</v>
      </c>
      <c r="J91" s="4">
        <v>1489400000</v>
      </c>
      <c r="K91" s="4">
        <v>1315600000</v>
      </c>
      <c r="L91" s="4">
        <v>1459400000</v>
      </c>
      <c r="M91" s="4">
        <v>2184900000</v>
      </c>
      <c r="N91" s="4">
        <v>2985100000</v>
      </c>
      <c r="O91" s="5">
        <v>2849800000</v>
      </c>
      <c r="P91" s="4">
        <v>2778400000</v>
      </c>
      <c r="Q91" s="4">
        <v>2985100000</v>
      </c>
      <c r="R91" s="4">
        <v>2854100000</v>
      </c>
      <c r="S91" s="4">
        <v>2849800000</v>
      </c>
    </row>
    <row r="92" spans="1:19" ht="16" x14ac:dyDescent="0.2">
      <c r="A92" s="3" t="s">
        <v>101</v>
      </c>
      <c r="B92" s="4">
        <v>1176200000</v>
      </c>
      <c r="C92" s="4">
        <v>1002600000</v>
      </c>
      <c r="D92" s="4">
        <v>831600000</v>
      </c>
      <c r="E92" s="4">
        <v>770700000</v>
      </c>
      <c r="F92" s="4">
        <v>730900000</v>
      </c>
      <c r="G92" s="4">
        <v>801400000</v>
      </c>
      <c r="H92" s="4">
        <v>876900000</v>
      </c>
      <c r="I92" s="4">
        <v>931100000</v>
      </c>
      <c r="J92" s="4">
        <v>1126700000</v>
      </c>
      <c r="K92" s="4">
        <v>898000000</v>
      </c>
      <c r="L92" s="4">
        <v>854500000</v>
      </c>
      <c r="M92" s="4">
        <v>1238300000</v>
      </c>
      <c r="N92" s="4">
        <v>1440800000</v>
      </c>
      <c r="O92" s="5">
        <v>1276700000</v>
      </c>
      <c r="P92" s="4">
        <v>1482600000</v>
      </c>
      <c r="Q92" s="4">
        <v>1440800000</v>
      </c>
      <c r="R92" s="4">
        <v>1338700000</v>
      </c>
      <c r="S92" s="4">
        <v>1276700000</v>
      </c>
    </row>
    <row r="93" spans="1:19" ht="16" x14ac:dyDescent="0.2">
      <c r="A93" s="3" t="s">
        <v>102</v>
      </c>
      <c r="B93" s="4">
        <v>55400000</v>
      </c>
      <c r="C93" s="4">
        <v>39000000</v>
      </c>
      <c r="D93" s="4">
        <v>37800000</v>
      </c>
      <c r="E93" s="4">
        <v>30600000</v>
      </c>
      <c r="F93" s="4">
        <v>14500000</v>
      </c>
      <c r="G93" s="4">
        <v>25000000</v>
      </c>
      <c r="H93" s="4">
        <v>32400000</v>
      </c>
      <c r="I93" s="4">
        <v>37700000</v>
      </c>
      <c r="J93" s="4">
        <v>42300000</v>
      </c>
      <c r="K93" s="4">
        <v>46700000</v>
      </c>
      <c r="L93" s="4">
        <v>51800000</v>
      </c>
      <c r="M93" s="4">
        <v>62300000</v>
      </c>
      <c r="N93" s="4">
        <v>82100000</v>
      </c>
      <c r="O93" s="5">
        <v>63100000</v>
      </c>
      <c r="P93" s="4">
        <v>68200000</v>
      </c>
      <c r="Q93" s="4">
        <v>82100000</v>
      </c>
      <c r="R93" s="4">
        <v>88800000</v>
      </c>
      <c r="S93" s="4">
        <v>63100000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330900000</v>
      </c>
      <c r="C95" s="4">
        <v>268700000</v>
      </c>
      <c r="D95" s="4">
        <v>243700000</v>
      </c>
      <c r="E95" s="4">
        <v>274500000</v>
      </c>
      <c r="F95" s="4">
        <v>259600000</v>
      </c>
      <c r="G95" s="4">
        <v>257700000</v>
      </c>
      <c r="H95" s="4">
        <v>261700000</v>
      </c>
      <c r="I95" s="4">
        <v>233500000</v>
      </c>
      <c r="J95" s="4">
        <v>320400000</v>
      </c>
      <c r="K95" s="4">
        <v>370900000</v>
      </c>
      <c r="L95" s="4">
        <v>553100000</v>
      </c>
      <c r="M95" s="4">
        <v>884300000</v>
      </c>
      <c r="N95" s="4">
        <v>1462200000</v>
      </c>
      <c r="O95" s="5">
        <v>1510000000</v>
      </c>
      <c r="P95" s="4">
        <v>1227600000</v>
      </c>
      <c r="Q95" s="4">
        <v>1462200000</v>
      </c>
      <c r="R95" s="4">
        <v>1426600000</v>
      </c>
      <c r="S95" s="4">
        <v>1510000000</v>
      </c>
    </row>
    <row r="96" spans="1:19" ht="16" x14ac:dyDescent="0.2">
      <c r="A96" s="3" t="s">
        <v>105</v>
      </c>
      <c r="B96" s="4" t="s">
        <v>24</v>
      </c>
      <c r="C96" s="4" t="s">
        <v>24</v>
      </c>
      <c r="D96" s="4">
        <v>55000000</v>
      </c>
      <c r="E96" s="4" t="s">
        <v>24</v>
      </c>
      <c r="F96" s="4" t="s">
        <v>24</v>
      </c>
      <c r="G96" s="4">
        <v>29100000</v>
      </c>
      <c r="H96" s="4">
        <v>56000000</v>
      </c>
      <c r="I96" s="4">
        <v>37900000</v>
      </c>
      <c r="J96" s="4">
        <v>107700000</v>
      </c>
      <c r="K96" s="4">
        <v>132600000</v>
      </c>
      <c r="L96" s="4">
        <v>99800000</v>
      </c>
      <c r="M96" s="4">
        <v>51500000</v>
      </c>
      <c r="N96" s="4">
        <v>52200000</v>
      </c>
      <c r="O96" s="5">
        <v>65400000</v>
      </c>
      <c r="P96" s="4">
        <v>51400000</v>
      </c>
      <c r="Q96" s="4">
        <v>52200000</v>
      </c>
      <c r="R96" s="4">
        <v>51100000</v>
      </c>
      <c r="S96" s="4">
        <v>65400000</v>
      </c>
    </row>
    <row r="97" spans="1:19" ht="16" x14ac:dyDescent="0.2">
      <c r="A97" s="3" t="s">
        <v>106</v>
      </c>
      <c r="B97" s="4" t="s">
        <v>24</v>
      </c>
      <c r="C97" s="4" t="s">
        <v>24</v>
      </c>
      <c r="D97" s="4">
        <v>55000000</v>
      </c>
      <c r="E97" s="4" t="s">
        <v>24</v>
      </c>
      <c r="F97" s="4" t="s">
        <v>24</v>
      </c>
      <c r="G97" s="4">
        <v>29100000</v>
      </c>
      <c r="H97" s="4">
        <v>56000000</v>
      </c>
      <c r="I97" s="4">
        <v>37900000</v>
      </c>
      <c r="J97" s="4">
        <v>107700000</v>
      </c>
      <c r="K97" s="4">
        <v>132600000</v>
      </c>
      <c r="L97" s="4">
        <v>99800000</v>
      </c>
      <c r="M97" s="4">
        <v>51500000</v>
      </c>
      <c r="N97" s="4">
        <v>52200000</v>
      </c>
      <c r="O97" s="5">
        <v>65400000</v>
      </c>
      <c r="P97" s="4">
        <v>51400000</v>
      </c>
      <c r="Q97" s="4">
        <v>52200000</v>
      </c>
      <c r="R97" s="4">
        <v>51100000</v>
      </c>
      <c r="S97" s="4">
        <v>65400000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32200000</v>
      </c>
      <c r="M98" s="4">
        <v>34500000</v>
      </c>
      <c r="N98" s="4">
        <v>35100000</v>
      </c>
      <c r="O98" s="5" t="s">
        <v>24</v>
      </c>
      <c r="P98" s="4" t="s">
        <v>24</v>
      </c>
      <c r="Q98" s="4">
        <v>35100000</v>
      </c>
      <c r="R98" s="4" t="s">
        <v>24</v>
      </c>
      <c r="S98" s="4" t="s">
        <v>24</v>
      </c>
    </row>
    <row r="99" spans="1:19" ht="16" x14ac:dyDescent="0.2">
      <c r="A99" s="3" t="s">
        <v>108</v>
      </c>
      <c r="B99" s="4" t="s">
        <v>24</v>
      </c>
      <c r="C99" s="4">
        <v>36300000</v>
      </c>
      <c r="D99" s="4">
        <v>30800000</v>
      </c>
      <c r="E99" s="4">
        <v>33400000</v>
      </c>
      <c r="F99" s="4">
        <v>49300000</v>
      </c>
      <c r="G99" s="4">
        <v>20200000</v>
      </c>
      <c r="H99" s="4">
        <v>18700000</v>
      </c>
      <c r="I99" s="4">
        <v>26600000</v>
      </c>
      <c r="J99" s="4">
        <v>23200000</v>
      </c>
      <c r="K99" s="4">
        <v>26100000</v>
      </c>
      <c r="L99" s="4">
        <v>19000000</v>
      </c>
      <c r="M99" s="4">
        <v>17100000</v>
      </c>
      <c r="N99" s="4">
        <v>17900000</v>
      </c>
      <c r="O99" s="5">
        <v>20800000</v>
      </c>
      <c r="P99" s="4">
        <v>19100000</v>
      </c>
      <c r="Q99" s="4">
        <v>17900000</v>
      </c>
      <c r="R99" s="4">
        <v>19800000</v>
      </c>
      <c r="S99" s="4">
        <v>20800000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36300000</v>
      </c>
      <c r="D103" s="4">
        <v>30800000</v>
      </c>
      <c r="E103" s="4">
        <v>33400000</v>
      </c>
      <c r="F103" s="4">
        <v>49300000</v>
      </c>
      <c r="G103" s="4">
        <v>20200000</v>
      </c>
      <c r="H103" s="4">
        <v>18700000</v>
      </c>
      <c r="I103" s="4">
        <v>26600000</v>
      </c>
      <c r="J103" s="4">
        <v>23200000</v>
      </c>
      <c r="K103" s="4">
        <v>26100000</v>
      </c>
      <c r="L103" s="4">
        <v>19000000</v>
      </c>
      <c r="M103" s="4">
        <v>17100000</v>
      </c>
      <c r="N103" s="4">
        <v>17900000</v>
      </c>
      <c r="O103" s="5">
        <v>20800000</v>
      </c>
      <c r="P103" s="4">
        <v>19100000</v>
      </c>
      <c r="Q103" s="4">
        <v>17900000</v>
      </c>
      <c r="R103" s="4">
        <v>19800000</v>
      </c>
      <c r="S103" s="4">
        <v>20800000</v>
      </c>
    </row>
    <row r="104" spans="1:19" ht="16" x14ac:dyDescent="0.2">
      <c r="A104" s="3" t="s">
        <v>113</v>
      </c>
      <c r="B104" s="4">
        <v>1562500000</v>
      </c>
      <c r="C104" s="4">
        <v>1346600000</v>
      </c>
      <c r="D104" s="4">
        <v>1198900000</v>
      </c>
      <c r="E104" s="4">
        <v>1109200000</v>
      </c>
      <c r="F104" s="4">
        <v>1054300000</v>
      </c>
      <c r="G104" s="4">
        <v>1133400000</v>
      </c>
      <c r="H104" s="4">
        <v>1245700000</v>
      </c>
      <c r="I104" s="4">
        <v>1266800000</v>
      </c>
      <c r="J104" s="4">
        <v>1620300000</v>
      </c>
      <c r="K104" s="4">
        <v>1474300000</v>
      </c>
      <c r="L104" s="4">
        <v>1578200000</v>
      </c>
      <c r="M104" s="4">
        <v>2253500000</v>
      </c>
      <c r="N104" s="4">
        <v>3055200000</v>
      </c>
      <c r="O104" s="5">
        <v>2936000000</v>
      </c>
      <c r="P104" s="4">
        <v>2848900000</v>
      </c>
      <c r="Q104" s="4">
        <v>3055200000</v>
      </c>
      <c r="R104" s="4">
        <v>2925000000</v>
      </c>
      <c r="S104" s="4">
        <v>2936000000</v>
      </c>
    </row>
    <row r="105" spans="1:19" ht="16" x14ac:dyDescent="0.2">
      <c r="A105" s="3" t="s">
        <v>114</v>
      </c>
      <c r="B105" s="4" t="s">
        <v>24</v>
      </c>
      <c r="C105" s="4" t="s">
        <v>24</v>
      </c>
      <c r="D105" s="4" t="s">
        <v>24</v>
      </c>
      <c r="E105" s="4" t="s">
        <v>24</v>
      </c>
      <c r="F105" s="4" t="s">
        <v>24</v>
      </c>
      <c r="G105" s="4">
        <v>250600000</v>
      </c>
      <c r="H105" s="4">
        <v>188700000</v>
      </c>
      <c r="I105" s="4">
        <v>166500000</v>
      </c>
      <c r="J105" s="4">
        <v>650200000</v>
      </c>
      <c r="K105" s="4">
        <v>566100000</v>
      </c>
      <c r="L105" s="4">
        <v>486100000</v>
      </c>
      <c r="M105" s="4">
        <v>742900000</v>
      </c>
      <c r="N105" s="4">
        <v>733900000</v>
      </c>
      <c r="O105" s="5">
        <v>718000000</v>
      </c>
      <c r="P105" s="4">
        <v>741100000</v>
      </c>
      <c r="Q105" s="4">
        <v>733900000</v>
      </c>
      <c r="R105" s="4">
        <v>724100000</v>
      </c>
      <c r="S105" s="4">
        <v>718000000</v>
      </c>
    </row>
    <row r="106" spans="1:19" ht="16" x14ac:dyDescent="0.2">
      <c r="A106" s="3" t="s">
        <v>115</v>
      </c>
      <c r="B106" s="4" t="s">
        <v>24</v>
      </c>
      <c r="C106" s="4" t="s">
        <v>24</v>
      </c>
      <c r="D106" s="4" t="s">
        <v>24</v>
      </c>
      <c r="E106" s="4" t="s">
        <v>24</v>
      </c>
      <c r="F106" s="4" t="s">
        <v>24</v>
      </c>
      <c r="G106" s="4">
        <v>250600000</v>
      </c>
      <c r="H106" s="4">
        <v>188700000</v>
      </c>
      <c r="I106" s="4">
        <v>166500000</v>
      </c>
      <c r="J106" s="4">
        <v>650200000</v>
      </c>
      <c r="K106" s="4">
        <v>566100000</v>
      </c>
      <c r="L106" s="4">
        <v>486100000</v>
      </c>
      <c r="M106" s="4">
        <v>742900000</v>
      </c>
      <c r="N106" s="4">
        <v>733900000</v>
      </c>
      <c r="O106" s="5">
        <v>718000000</v>
      </c>
      <c r="P106" s="4">
        <v>741100000</v>
      </c>
      <c r="Q106" s="4">
        <v>733900000</v>
      </c>
      <c r="R106" s="4">
        <v>724100000</v>
      </c>
      <c r="S106" s="4">
        <v>718000000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v>90500000</v>
      </c>
      <c r="M107" s="4">
        <v>104100000</v>
      </c>
      <c r="N107" s="4">
        <v>127300000</v>
      </c>
      <c r="O107" s="5" t="s">
        <v>24</v>
      </c>
      <c r="P107" s="4" t="s">
        <v>24</v>
      </c>
      <c r="Q107" s="4">
        <v>127300000</v>
      </c>
      <c r="R107" s="4" t="s">
        <v>24</v>
      </c>
      <c r="S107" s="4" t="s">
        <v>24</v>
      </c>
    </row>
    <row r="108" spans="1:19" ht="16" x14ac:dyDescent="0.2">
      <c r="A108" s="3" t="s">
        <v>117</v>
      </c>
      <c r="B108" s="4">
        <v>119800000</v>
      </c>
      <c r="C108" s="4">
        <v>159200000</v>
      </c>
      <c r="D108" s="4">
        <v>143200000</v>
      </c>
      <c r="E108" s="4">
        <v>127700000</v>
      </c>
      <c r="F108" s="4">
        <v>134400000</v>
      </c>
      <c r="G108" s="4">
        <v>137000000</v>
      </c>
      <c r="H108" s="4">
        <v>149100000</v>
      </c>
      <c r="I108" s="4">
        <v>160700000</v>
      </c>
      <c r="J108" s="4">
        <v>134900000</v>
      </c>
      <c r="K108" s="4">
        <v>164100000</v>
      </c>
      <c r="L108" s="4">
        <v>190800000</v>
      </c>
      <c r="M108" s="4">
        <v>207500000</v>
      </c>
      <c r="N108" s="4">
        <v>161200000</v>
      </c>
      <c r="O108" s="5">
        <v>165900000</v>
      </c>
      <c r="P108" s="4">
        <v>188200000</v>
      </c>
      <c r="Q108" s="4">
        <v>161200000</v>
      </c>
      <c r="R108" s="4">
        <v>163500000</v>
      </c>
      <c r="S108" s="4">
        <v>165900000</v>
      </c>
    </row>
    <row r="109" spans="1:19" ht="16" x14ac:dyDescent="0.2">
      <c r="A109" s="3" t="s">
        <v>118</v>
      </c>
      <c r="B109" s="4">
        <v>30300000</v>
      </c>
      <c r="C109" s="4">
        <v>27600000</v>
      </c>
      <c r="D109" s="4">
        <v>13500000</v>
      </c>
      <c r="E109" s="4">
        <v>17900000</v>
      </c>
      <c r="F109" s="4">
        <v>17100000</v>
      </c>
      <c r="G109" s="4">
        <v>25800000</v>
      </c>
      <c r="H109" s="4">
        <v>34800000</v>
      </c>
      <c r="I109" s="4">
        <v>27500000</v>
      </c>
      <c r="J109" s="4">
        <v>25500000</v>
      </c>
      <c r="K109" s="4">
        <v>28400000</v>
      </c>
      <c r="L109" s="4">
        <v>32300000</v>
      </c>
      <c r="M109" s="4">
        <v>60200000</v>
      </c>
      <c r="N109" s="4">
        <v>51700000</v>
      </c>
      <c r="O109" s="5">
        <v>47500000</v>
      </c>
      <c r="P109" s="4">
        <v>52300000</v>
      </c>
      <c r="Q109" s="4">
        <v>51700000</v>
      </c>
      <c r="R109" s="4">
        <v>49500000</v>
      </c>
      <c r="S109" s="4">
        <v>47500000</v>
      </c>
    </row>
    <row r="110" spans="1:19" ht="16" x14ac:dyDescent="0.2">
      <c r="A110" s="3" t="s">
        <v>119</v>
      </c>
      <c r="B110" s="4">
        <v>81200000</v>
      </c>
      <c r="C110" s="4">
        <v>120500000</v>
      </c>
      <c r="D110" s="4">
        <v>116200000</v>
      </c>
      <c r="E110" s="4">
        <v>93500000</v>
      </c>
      <c r="F110" s="4">
        <v>99200000</v>
      </c>
      <c r="G110" s="4">
        <v>83200000</v>
      </c>
      <c r="H110" s="4">
        <v>86000000</v>
      </c>
      <c r="I110" s="4">
        <v>97800000</v>
      </c>
      <c r="J110" s="4">
        <v>88800000</v>
      </c>
      <c r="K110" s="4">
        <v>107100000</v>
      </c>
      <c r="L110" s="4">
        <v>117300000</v>
      </c>
      <c r="M110" s="4">
        <v>107500000</v>
      </c>
      <c r="N110" s="4">
        <v>77000000</v>
      </c>
      <c r="O110" s="5">
        <v>80200000</v>
      </c>
      <c r="P110" s="4">
        <v>101100000</v>
      </c>
      <c r="Q110" s="4">
        <v>77000000</v>
      </c>
      <c r="R110" s="4">
        <v>79300000</v>
      </c>
      <c r="S110" s="4">
        <v>80200000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8300000</v>
      </c>
      <c r="C114" s="4">
        <v>11100000</v>
      </c>
      <c r="D114" s="4">
        <v>13500000</v>
      </c>
      <c r="E114" s="4">
        <v>16300000</v>
      </c>
      <c r="F114" s="4">
        <v>18100000</v>
      </c>
      <c r="G114" s="4">
        <v>28000000</v>
      </c>
      <c r="H114" s="4">
        <v>28300000</v>
      </c>
      <c r="I114" s="4">
        <v>35400000</v>
      </c>
      <c r="J114" s="4">
        <v>20600000</v>
      </c>
      <c r="K114" s="4">
        <v>28600000</v>
      </c>
      <c r="L114" s="4">
        <v>41200000</v>
      </c>
      <c r="M114" s="4">
        <v>39800000</v>
      </c>
      <c r="N114" s="4">
        <v>32500000</v>
      </c>
      <c r="O114" s="5">
        <v>38200000</v>
      </c>
      <c r="P114" s="4">
        <v>34800000</v>
      </c>
      <c r="Q114" s="4">
        <v>32500000</v>
      </c>
      <c r="R114" s="4">
        <v>34700000</v>
      </c>
      <c r="S114" s="4">
        <v>38200000</v>
      </c>
    </row>
    <row r="115" spans="1:19" ht="16" x14ac:dyDescent="0.2">
      <c r="A115" s="3" t="s">
        <v>121</v>
      </c>
      <c r="B115" s="4">
        <v>119800000</v>
      </c>
      <c r="C115" s="4">
        <v>159200000</v>
      </c>
      <c r="D115" s="4">
        <v>143200000</v>
      </c>
      <c r="E115" s="4">
        <v>127700000</v>
      </c>
      <c r="F115" s="4">
        <v>134400000</v>
      </c>
      <c r="G115" s="4">
        <v>387600000</v>
      </c>
      <c r="H115" s="4">
        <v>337800000</v>
      </c>
      <c r="I115" s="4">
        <v>327200000</v>
      </c>
      <c r="J115" s="4">
        <v>785100000</v>
      </c>
      <c r="K115" s="4">
        <v>730200000</v>
      </c>
      <c r="L115" s="4">
        <v>676900000</v>
      </c>
      <c r="M115" s="4">
        <v>950400000</v>
      </c>
      <c r="N115" s="4">
        <v>895100000</v>
      </c>
      <c r="O115" s="5">
        <v>883900000</v>
      </c>
      <c r="P115" s="4">
        <v>929300000</v>
      </c>
      <c r="Q115" s="4">
        <v>895100000</v>
      </c>
      <c r="R115" s="4">
        <v>887600000</v>
      </c>
      <c r="S115" s="4">
        <v>883900000</v>
      </c>
    </row>
    <row r="116" spans="1:19" ht="16" x14ac:dyDescent="0.2">
      <c r="A116" s="3" t="s">
        <v>122</v>
      </c>
      <c r="B116" s="4">
        <v>1682300000</v>
      </c>
      <c r="C116" s="4">
        <v>1505800000</v>
      </c>
      <c r="D116" s="4">
        <v>1342100000</v>
      </c>
      <c r="E116" s="4">
        <v>1236900000</v>
      </c>
      <c r="F116" s="4">
        <v>1188700000</v>
      </c>
      <c r="G116" s="4">
        <v>1521000000</v>
      </c>
      <c r="H116" s="4">
        <v>1583500000</v>
      </c>
      <c r="I116" s="4">
        <v>1594000000</v>
      </c>
      <c r="J116" s="4">
        <v>2405400000</v>
      </c>
      <c r="K116" s="4">
        <v>2204500000</v>
      </c>
      <c r="L116" s="4">
        <v>2255100000</v>
      </c>
      <c r="M116" s="4">
        <v>3203900000</v>
      </c>
      <c r="N116" s="4">
        <v>3950300000</v>
      </c>
      <c r="O116" s="5">
        <v>3819900000</v>
      </c>
      <c r="P116" s="4">
        <v>3778200000</v>
      </c>
      <c r="Q116" s="4">
        <v>3950300000</v>
      </c>
      <c r="R116" s="4">
        <v>3812600000</v>
      </c>
      <c r="S116" s="4">
        <v>3819900000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7008400000</v>
      </c>
      <c r="C118" s="4">
        <v>7065500000</v>
      </c>
      <c r="D118" s="4">
        <v>3427900000</v>
      </c>
      <c r="E118" s="4">
        <v>3393700000</v>
      </c>
      <c r="F118" s="4">
        <v>3286600000</v>
      </c>
      <c r="G118" s="4">
        <v>2940600000</v>
      </c>
      <c r="H118" s="4">
        <v>2910800000</v>
      </c>
      <c r="I118" s="4">
        <v>2911300000</v>
      </c>
      <c r="J118" s="4">
        <v>2860700000</v>
      </c>
      <c r="K118" s="4">
        <v>2814700000</v>
      </c>
      <c r="L118" s="4">
        <v>2808700000</v>
      </c>
      <c r="M118" s="4">
        <v>2794300000</v>
      </c>
      <c r="N118" s="4">
        <v>2778500000</v>
      </c>
      <c r="O118" s="5">
        <v>2719600000</v>
      </c>
      <c r="P118" s="4">
        <v>2777200000</v>
      </c>
      <c r="Q118" s="4">
        <v>2778500000</v>
      </c>
      <c r="R118" s="4">
        <v>2727400000</v>
      </c>
      <c r="S118" s="4">
        <v>2719600000</v>
      </c>
    </row>
    <row r="119" spans="1:19" ht="16" x14ac:dyDescent="0.2">
      <c r="A119" s="3" t="s">
        <v>125</v>
      </c>
      <c r="B119" s="4">
        <v>3329400000</v>
      </c>
      <c r="C119" s="4">
        <v>3348000000</v>
      </c>
      <c r="D119" s="4">
        <v>2774700000</v>
      </c>
      <c r="E119" s="4">
        <v>2712000000</v>
      </c>
      <c r="F119" s="4">
        <v>2609500000</v>
      </c>
      <c r="G119" s="4">
        <v>2093900000</v>
      </c>
      <c r="H119" s="4">
        <v>2048200000</v>
      </c>
      <c r="I119" s="4">
        <v>2048300000</v>
      </c>
      <c r="J119" s="4">
        <v>1954100000</v>
      </c>
      <c r="K119" s="4">
        <v>1832100000</v>
      </c>
      <c r="L119" s="4">
        <v>1834200000</v>
      </c>
      <c r="M119" s="4">
        <v>1764500000</v>
      </c>
      <c r="N119" s="4">
        <v>1714900000</v>
      </c>
      <c r="O119" s="5">
        <v>1677800000</v>
      </c>
      <c r="P119" s="4">
        <v>1730900000</v>
      </c>
      <c r="Q119" s="4">
        <v>1714900000</v>
      </c>
      <c r="R119" s="4">
        <v>1699500000</v>
      </c>
      <c r="S119" s="4">
        <v>1677800000</v>
      </c>
    </row>
    <row r="120" spans="1:19" ht="16" x14ac:dyDescent="0.2">
      <c r="A120" s="3" t="s">
        <v>126</v>
      </c>
      <c r="B120" s="4">
        <v>3679000000</v>
      </c>
      <c r="C120" s="4">
        <v>3717500000</v>
      </c>
      <c r="D120" s="4">
        <v>653200000</v>
      </c>
      <c r="E120" s="4">
        <v>681700000</v>
      </c>
      <c r="F120" s="4">
        <v>677100000</v>
      </c>
      <c r="G120" s="4">
        <v>846700000</v>
      </c>
      <c r="H120" s="4">
        <v>862600000</v>
      </c>
      <c r="I120" s="4">
        <v>863000000</v>
      </c>
      <c r="J120" s="4">
        <v>906600000</v>
      </c>
      <c r="K120" s="4">
        <v>982600000</v>
      </c>
      <c r="L120" s="4">
        <v>974500000</v>
      </c>
      <c r="M120" s="4">
        <v>1029800000</v>
      </c>
      <c r="N120" s="4">
        <v>1063600000</v>
      </c>
      <c r="O120" s="5">
        <v>1041800000</v>
      </c>
      <c r="P120" s="4">
        <v>1046300000</v>
      </c>
      <c r="Q120" s="4">
        <v>1063600000</v>
      </c>
      <c r="R120" s="4">
        <v>1027900000</v>
      </c>
      <c r="S120" s="4">
        <v>1041800000</v>
      </c>
    </row>
    <row r="121" spans="1:19" ht="16" x14ac:dyDescent="0.2">
      <c r="A121" s="3" t="s">
        <v>127</v>
      </c>
      <c r="B121" s="4">
        <v>15900000</v>
      </c>
      <c r="C121" s="4">
        <v>37900000</v>
      </c>
      <c r="D121" s="4">
        <v>18300000</v>
      </c>
      <c r="E121" s="4">
        <v>12000000</v>
      </c>
      <c r="F121" s="4">
        <v>21400000</v>
      </c>
      <c r="G121" s="4">
        <v>31400000</v>
      </c>
      <c r="H121" s="4">
        <v>15300000</v>
      </c>
      <c r="I121" s="4">
        <v>8700000</v>
      </c>
      <c r="J121" s="4">
        <v>20200000</v>
      </c>
      <c r="K121" s="4">
        <v>14800000</v>
      </c>
      <c r="L121" s="4">
        <v>15700000</v>
      </c>
      <c r="M121" s="4">
        <v>48900000</v>
      </c>
      <c r="N121" s="4">
        <v>18500000</v>
      </c>
      <c r="O121" s="5">
        <v>27800000</v>
      </c>
      <c r="P121" s="4">
        <v>25000000</v>
      </c>
      <c r="Q121" s="4">
        <v>18500000</v>
      </c>
      <c r="R121" s="4">
        <v>10300000</v>
      </c>
      <c r="S121" s="4">
        <v>27800000</v>
      </c>
    </row>
    <row r="122" spans="1:19" ht="16" x14ac:dyDescent="0.2">
      <c r="A122" s="3" t="s">
        <v>128</v>
      </c>
      <c r="B122" s="4">
        <v>-2301000000</v>
      </c>
      <c r="C122" s="4">
        <v>-2203500000</v>
      </c>
      <c r="D122" s="4">
        <v>-2097000000</v>
      </c>
      <c r="E122" s="4">
        <v>-1965400000</v>
      </c>
      <c r="F122" s="4">
        <v>-1845300000</v>
      </c>
      <c r="G122" s="4">
        <v>-1785400000</v>
      </c>
      <c r="H122" s="4">
        <v>-1632000000</v>
      </c>
      <c r="I122" s="4">
        <v>-1545200000</v>
      </c>
      <c r="J122" s="4">
        <v>-1481700000</v>
      </c>
      <c r="K122" s="4">
        <v>-1420100000</v>
      </c>
      <c r="L122" s="4">
        <v>-1368800000</v>
      </c>
      <c r="M122" s="4">
        <v>-1255600000</v>
      </c>
      <c r="N122" s="4">
        <v>-1081000000</v>
      </c>
      <c r="O122" s="5">
        <v>-996400000</v>
      </c>
      <c r="P122" s="4">
        <v>-1152500000</v>
      </c>
      <c r="Q122" s="4">
        <v>-1081000000</v>
      </c>
      <c r="R122" s="4">
        <v>-1051900000</v>
      </c>
      <c r="S122" s="4">
        <v>-996400000</v>
      </c>
    </row>
    <row r="123" spans="1:19" ht="16" x14ac:dyDescent="0.2">
      <c r="A123" s="3" t="s">
        <v>129</v>
      </c>
      <c r="B123" s="4">
        <v>59200000</v>
      </c>
      <c r="C123" s="4">
        <v>-12300000</v>
      </c>
      <c r="D123" s="4">
        <v>4100000</v>
      </c>
      <c r="E123" s="4">
        <v>-14300000</v>
      </c>
      <c r="F123" s="4">
        <v>-25000000</v>
      </c>
      <c r="G123" s="4">
        <v>-32800000</v>
      </c>
      <c r="H123" s="4">
        <v>-24700000</v>
      </c>
      <c r="I123" s="4">
        <v>-6700000</v>
      </c>
      <c r="J123" s="4">
        <v>-26500000</v>
      </c>
      <c r="K123" s="4">
        <v>-23600000</v>
      </c>
      <c r="L123" s="4">
        <v>-15200000</v>
      </c>
      <c r="M123" s="4">
        <v>-26800000</v>
      </c>
      <c r="N123" s="4">
        <v>-1300000</v>
      </c>
      <c r="O123" s="5">
        <v>-14800000</v>
      </c>
      <c r="P123" s="4">
        <v>-30000000</v>
      </c>
      <c r="Q123" s="4">
        <v>-1300000</v>
      </c>
      <c r="R123" s="4">
        <v>-9700000</v>
      </c>
      <c r="S123" s="4">
        <v>-14800000</v>
      </c>
    </row>
    <row r="124" spans="1:19" ht="16" x14ac:dyDescent="0.2">
      <c r="A124" s="3" t="s">
        <v>130</v>
      </c>
      <c r="B124" s="4">
        <v>1421300000</v>
      </c>
      <c r="C124" s="4">
        <v>1463800000</v>
      </c>
      <c r="D124" s="4">
        <v>1316700000</v>
      </c>
      <c r="E124" s="4">
        <v>1402000000</v>
      </c>
      <c r="F124" s="4">
        <v>1394900000</v>
      </c>
      <c r="G124" s="4">
        <v>1091000000</v>
      </c>
      <c r="H124" s="4">
        <v>1238800000</v>
      </c>
      <c r="I124" s="4">
        <v>1350700000</v>
      </c>
      <c r="J124" s="4">
        <v>1332300000</v>
      </c>
      <c r="K124" s="4">
        <v>1356200000</v>
      </c>
      <c r="L124" s="4">
        <v>1409000000</v>
      </c>
      <c r="M124" s="4">
        <v>1463000000</v>
      </c>
      <c r="N124" s="4">
        <v>1677700000</v>
      </c>
      <c r="O124" s="5">
        <v>1680600000</v>
      </c>
      <c r="P124" s="4">
        <v>1569700000</v>
      </c>
      <c r="Q124" s="4">
        <v>1677700000</v>
      </c>
      <c r="R124" s="4">
        <v>1655500000</v>
      </c>
      <c r="S124" s="4">
        <v>1680600000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1421300000</v>
      </c>
      <c r="C126" s="4">
        <v>1463800000</v>
      </c>
      <c r="D126" s="4">
        <v>1316700000</v>
      </c>
      <c r="E126" s="4">
        <v>1402000000</v>
      </c>
      <c r="F126" s="4">
        <v>1394900000</v>
      </c>
      <c r="G126" s="4">
        <v>1091000000</v>
      </c>
      <c r="H126" s="4">
        <v>1238800000</v>
      </c>
      <c r="I126" s="4">
        <v>1350700000</v>
      </c>
      <c r="J126" s="4">
        <v>1332300000</v>
      </c>
      <c r="K126" s="4">
        <v>1356200000</v>
      </c>
      <c r="L126" s="4">
        <v>1409000000</v>
      </c>
      <c r="M126" s="4">
        <v>1463000000</v>
      </c>
      <c r="N126" s="4">
        <v>1677700000</v>
      </c>
      <c r="O126" s="5">
        <v>1680600000</v>
      </c>
      <c r="P126" s="4">
        <v>1569700000</v>
      </c>
      <c r="Q126" s="4">
        <v>1677700000</v>
      </c>
      <c r="R126" s="4">
        <v>1655500000</v>
      </c>
      <c r="S126" s="4">
        <v>1680600000</v>
      </c>
    </row>
    <row r="127" spans="1:19" ht="16" x14ac:dyDescent="0.2">
      <c r="A127" s="3" t="s">
        <v>133</v>
      </c>
      <c r="B127" s="4">
        <v>3103600000</v>
      </c>
      <c r="C127" s="4">
        <v>2969600000</v>
      </c>
      <c r="D127" s="4">
        <v>2658800000</v>
      </c>
      <c r="E127" s="4">
        <v>2638900000</v>
      </c>
      <c r="F127" s="4">
        <v>2583600000</v>
      </c>
      <c r="G127" s="4">
        <v>2612000000</v>
      </c>
      <c r="H127" s="4">
        <v>2822300000</v>
      </c>
      <c r="I127" s="4">
        <v>2944700000</v>
      </c>
      <c r="J127" s="4">
        <v>3737700000</v>
      </c>
      <c r="K127" s="4">
        <v>3560700000</v>
      </c>
      <c r="L127" s="4">
        <v>3664100000</v>
      </c>
      <c r="M127" s="4">
        <v>4666900000</v>
      </c>
      <c r="N127" s="4">
        <v>5628000000</v>
      </c>
      <c r="O127" s="5">
        <v>5500500000</v>
      </c>
      <c r="P127" s="4">
        <v>5347900000</v>
      </c>
      <c r="Q127" s="4">
        <v>5628000000</v>
      </c>
      <c r="R127" s="4">
        <v>5468100000</v>
      </c>
      <c r="S127" s="4">
        <v>5500500000</v>
      </c>
    </row>
    <row r="128" spans="1:19" ht="16" x14ac:dyDescent="0.2">
      <c r="A128" s="32" t="s">
        <v>134</v>
      </c>
      <c r="B128" s="30">
        <v>214215774</v>
      </c>
      <c r="C128" s="30">
        <v>216510866</v>
      </c>
      <c r="D128" s="30">
        <v>182771497</v>
      </c>
      <c r="E128" s="30">
        <v>180964008</v>
      </c>
      <c r="F128" s="30">
        <v>174587443</v>
      </c>
      <c r="G128" s="30">
        <v>143470668</v>
      </c>
      <c r="H128" s="30">
        <v>140893358</v>
      </c>
      <c r="I128" s="30">
        <v>141808840</v>
      </c>
      <c r="J128" s="30">
        <v>136292362</v>
      </c>
      <c r="K128" s="30">
        <v>128792875</v>
      </c>
      <c r="L128" s="30">
        <v>129050916</v>
      </c>
      <c r="M128" s="30">
        <v>124711339</v>
      </c>
      <c r="N128" s="30">
        <v>121641792</v>
      </c>
      <c r="O128" s="31">
        <v>119328962</v>
      </c>
      <c r="P128" s="30">
        <v>122600000</v>
      </c>
      <c r="Q128" s="30">
        <v>121641792</v>
      </c>
      <c r="R128" s="30">
        <v>120682861</v>
      </c>
      <c r="S128" s="30">
        <v>119328962</v>
      </c>
    </row>
    <row r="129" spans="1:30" ht="19" x14ac:dyDescent="0.25">
      <c r="A129" s="15" t="s">
        <v>197</v>
      </c>
      <c r="B129" s="10"/>
      <c r="C129" s="11">
        <f>(C128/B128)-1</f>
        <v>1.0713926230287774E-2</v>
      </c>
      <c r="D129" s="11">
        <f>(D128/C128)-1</f>
        <v>-0.15583222044846468</v>
      </c>
      <c r="E129" s="11">
        <f>(E128/D128)-1</f>
        <v>-9.8893373948784058E-3</v>
      </c>
      <c r="F129" s="11">
        <f t="shared" ref="F129:N129" si="6">(F128/E128)-1</f>
        <v>-3.5236647720578773E-2</v>
      </c>
      <c r="G129" s="11">
        <f t="shared" si="6"/>
        <v>-0.17823031522375865</v>
      </c>
      <c r="H129" s="11">
        <f t="shared" si="6"/>
        <v>-1.7964020352926768E-2</v>
      </c>
      <c r="I129" s="11">
        <f t="shared" si="6"/>
        <v>6.4976945187154023E-3</v>
      </c>
      <c r="J129" s="11">
        <f t="shared" si="6"/>
        <v>-3.8900804773524644E-2</v>
      </c>
      <c r="K129" s="11">
        <f t="shared" si="6"/>
        <v>-5.502499839279329E-2</v>
      </c>
      <c r="L129" s="11">
        <f t="shared" si="6"/>
        <v>2.0035347452256325E-3</v>
      </c>
      <c r="M129" s="11">
        <f t="shared" si="6"/>
        <v>-3.362685933976628E-2</v>
      </c>
      <c r="N129" s="11">
        <f t="shared" si="6"/>
        <v>-2.4613215002045608E-2</v>
      </c>
      <c r="O129" s="11">
        <f>(O128/N128)-1</f>
        <v>-1.9013448930446541E-2</v>
      </c>
      <c r="P129" s="11"/>
      <c r="Q129" s="11">
        <f>(Q128/P128)-1</f>
        <v>-7.8157259380098321E-3</v>
      </c>
      <c r="R129" s="11">
        <f>(R128/Q128)-1</f>
        <v>-7.883236379812586E-3</v>
      </c>
      <c r="S129" s="11">
        <f>(S128/R128)-1</f>
        <v>-1.1218651834911331E-2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t="s">
        <v>24</v>
      </c>
      <c r="L130" s="4">
        <v>122700000</v>
      </c>
      <c r="M130" s="4">
        <v>138600000</v>
      </c>
      <c r="N130" s="4">
        <v>162400000</v>
      </c>
      <c r="O130" s="5" t="s">
        <v>24</v>
      </c>
      <c r="P130" s="4" t="s">
        <v>24</v>
      </c>
      <c r="Q130" s="4">
        <v>162400000</v>
      </c>
      <c r="R130" s="4" t="s">
        <v>24</v>
      </c>
      <c r="S130" s="4" t="s">
        <v>24</v>
      </c>
    </row>
    <row r="131" spans="1:30" ht="16" x14ac:dyDescent="0.2">
      <c r="A131" s="3" t="s">
        <v>136</v>
      </c>
      <c r="B131" s="4">
        <v>-632800000</v>
      </c>
      <c r="C131" s="4">
        <v>-658900000</v>
      </c>
      <c r="D131" s="4">
        <v>-495500000</v>
      </c>
      <c r="E131" s="4">
        <v>-544300000</v>
      </c>
      <c r="F131" s="4">
        <v>-565000000</v>
      </c>
      <c r="G131" s="4">
        <v>-265600000</v>
      </c>
      <c r="H131" s="4">
        <v>-312500000</v>
      </c>
      <c r="I131" s="4">
        <v>-310800000</v>
      </c>
      <c r="J131" s="4">
        <v>335900000</v>
      </c>
      <c r="K131" s="4">
        <v>219200000</v>
      </c>
      <c r="L131" s="4">
        <v>122100000</v>
      </c>
      <c r="M131" s="4">
        <v>400400000</v>
      </c>
      <c r="N131" s="4">
        <v>411600000</v>
      </c>
      <c r="O131" s="5">
        <v>422700000</v>
      </c>
      <c r="P131" s="4">
        <v>429200000</v>
      </c>
      <c r="Q131" s="4">
        <v>411600000</v>
      </c>
      <c r="R131" s="4">
        <v>456500000</v>
      </c>
      <c r="S131" s="4">
        <v>422700000</v>
      </c>
    </row>
    <row r="132" spans="1:30" ht="16" x14ac:dyDescent="0.2">
      <c r="A132" s="3" t="s">
        <v>137</v>
      </c>
      <c r="B132" s="6">
        <v>-44.52</v>
      </c>
      <c r="C132" s="6">
        <v>-45.01</v>
      </c>
      <c r="D132" s="6">
        <v>-37.630000000000003</v>
      </c>
      <c r="E132" s="6">
        <v>-38.82</v>
      </c>
      <c r="F132" s="6">
        <v>-40.5</v>
      </c>
      <c r="G132" s="6">
        <v>-24.34</v>
      </c>
      <c r="H132" s="6">
        <v>-25.23</v>
      </c>
      <c r="I132" s="6">
        <v>-23.01</v>
      </c>
      <c r="J132" s="6">
        <v>25.21</v>
      </c>
      <c r="K132" s="6">
        <v>16.16</v>
      </c>
      <c r="L132" s="6">
        <v>8.67</v>
      </c>
      <c r="M132" s="6">
        <v>27.37</v>
      </c>
      <c r="N132" s="6">
        <v>24.53</v>
      </c>
      <c r="O132" s="7">
        <v>25.15</v>
      </c>
      <c r="P132" s="6">
        <v>27.34</v>
      </c>
      <c r="Q132" s="6">
        <v>24.53</v>
      </c>
      <c r="R132" s="6">
        <v>27.57</v>
      </c>
      <c r="S132" s="6">
        <v>25.15</v>
      </c>
    </row>
    <row r="133" spans="1:30" ht="16" x14ac:dyDescent="0.2">
      <c r="A133" s="3" t="s">
        <v>138</v>
      </c>
      <c r="B133" s="6">
        <v>45.02</v>
      </c>
      <c r="C133" s="6">
        <v>47.83</v>
      </c>
      <c r="D133" s="6">
        <v>47.28</v>
      </c>
      <c r="E133" s="6">
        <v>51.2</v>
      </c>
      <c r="F133" s="4">
        <v>53</v>
      </c>
      <c r="G133" s="6">
        <v>40.630000000000003</v>
      </c>
      <c r="H133" s="6">
        <v>42.91</v>
      </c>
      <c r="I133" s="6">
        <v>45.03</v>
      </c>
      <c r="J133" s="6">
        <v>26.12</v>
      </c>
      <c r="K133" s="6">
        <v>29.14</v>
      </c>
      <c r="L133" s="6">
        <v>30.31</v>
      </c>
      <c r="M133" s="6">
        <v>19.11</v>
      </c>
      <c r="N133" s="6">
        <v>20.350000000000001</v>
      </c>
      <c r="O133" s="7">
        <v>21.27</v>
      </c>
      <c r="P133" s="6">
        <v>19.11</v>
      </c>
      <c r="Q133" s="6">
        <v>20.350000000000001</v>
      </c>
      <c r="R133" s="6">
        <v>20.73</v>
      </c>
      <c r="S133" s="6">
        <v>21.27</v>
      </c>
    </row>
    <row r="134" spans="1:30" ht="16" x14ac:dyDescent="0.2">
      <c r="A134" s="3" t="s">
        <v>139</v>
      </c>
      <c r="B134" s="6">
        <v>1.62</v>
      </c>
      <c r="C134" s="6">
        <v>1.83</v>
      </c>
      <c r="D134" s="6">
        <v>1.76</v>
      </c>
      <c r="E134" s="6">
        <v>1.91</v>
      </c>
      <c r="F134" s="4">
        <v>2</v>
      </c>
      <c r="G134" s="6">
        <v>1.87</v>
      </c>
      <c r="H134" s="6">
        <v>1.88</v>
      </c>
      <c r="I134" s="6">
        <v>1.94</v>
      </c>
      <c r="J134" s="6">
        <v>1.74</v>
      </c>
      <c r="K134" s="6">
        <v>1.76</v>
      </c>
      <c r="L134" s="6">
        <v>1.73</v>
      </c>
      <c r="M134" s="6">
        <v>1.52</v>
      </c>
      <c r="N134" s="6">
        <v>1.42</v>
      </c>
      <c r="O134" s="7">
        <v>1.43</v>
      </c>
      <c r="P134" s="6">
        <v>1.43</v>
      </c>
      <c r="Q134" s="6">
        <v>1.42</v>
      </c>
      <c r="R134" s="6">
        <v>1.43</v>
      </c>
      <c r="S134" s="6">
        <v>1.43</v>
      </c>
    </row>
    <row r="135" spans="1:30" ht="16" x14ac:dyDescent="0.2">
      <c r="A135" s="3" t="s">
        <v>140</v>
      </c>
      <c r="B135" s="6">
        <v>33.85</v>
      </c>
      <c r="C135" s="6">
        <v>32.450000000000003</v>
      </c>
      <c r="D135" s="6">
        <v>34.880000000000003</v>
      </c>
      <c r="E135" s="6">
        <v>42.03</v>
      </c>
      <c r="F135" s="6">
        <v>43.88</v>
      </c>
      <c r="G135" s="6">
        <v>44.59</v>
      </c>
      <c r="H135" s="6">
        <v>45.79</v>
      </c>
      <c r="I135" s="6">
        <v>52.77</v>
      </c>
      <c r="J135" s="6">
        <v>57.28</v>
      </c>
      <c r="K135" s="6">
        <v>70.709999999999994</v>
      </c>
      <c r="L135" s="6">
        <v>80.63</v>
      </c>
      <c r="M135" s="6">
        <v>108.71</v>
      </c>
      <c r="N135" s="6">
        <v>111.2</v>
      </c>
      <c r="O135" s="7">
        <v>104.93</v>
      </c>
      <c r="P135" s="6">
        <v>107.12</v>
      </c>
      <c r="Q135" s="6">
        <v>111.2</v>
      </c>
      <c r="R135" s="4">
        <v>108</v>
      </c>
      <c r="S135" s="6">
        <v>104.93</v>
      </c>
    </row>
    <row r="136" spans="1:30" ht="16" x14ac:dyDescent="0.2">
      <c r="A136" s="3" t="s">
        <v>141</v>
      </c>
      <c r="B136" s="4">
        <v>35000</v>
      </c>
      <c r="C136" s="4">
        <v>31000</v>
      </c>
      <c r="D136" s="4">
        <v>23700</v>
      </c>
      <c r="E136" s="4">
        <v>27000</v>
      </c>
      <c r="F136" s="4">
        <v>25000</v>
      </c>
      <c r="G136" s="4">
        <v>26700</v>
      </c>
      <c r="H136" s="4">
        <v>26400</v>
      </c>
      <c r="I136" s="4">
        <v>27500</v>
      </c>
      <c r="J136" s="4">
        <v>28700</v>
      </c>
      <c r="K136" s="4">
        <v>27700</v>
      </c>
      <c r="L136" s="4">
        <v>20550</v>
      </c>
      <c r="M136" s="4">
        <v>23915</v>
      </c>
      <c r="N136" s="4">
        <v>26324</v>
      </c>
      <c r="O136" s="5">
        <v>26324</v>
      </c>
      <c r="P136" s="4">
        <v>23915</v>
      </c>
      <c r="Q136" s="4">
        <v>26324</v>
      </c>
      <c r="R136" s="4">
        <v>26324</v>
      </c>
      <c r="S136" s="4">
        <v>26324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80800000</v>
      </c>
      <c r="C139" s="4">
        <v>192300000</v>
      </c>
      <c r="D139" s="4">
        <v>117700000</v>
      </c>
      <c r="E139" s="4">
        <v>118000000</v>
      </c>
      <c r="F139" s="4">
        <v>108200000</v>
      </c>
      <c r="G139" s="4">
        <v>66900000</v>
      </c>
      <c r="H139" s="4">
        <v>136300000</v>
      </c>
      <c r="I139" s="4">
        <v>105000000</v>
      </c>
      <c r="J139" s="4">
        <v>98900000</v>
      </c>
      <c r="K139" s="4">
        <v>70300000</v>
      </c>
      <c r="L139" s="4">
        <v>60600000</v>
      </c>
      <c r="M139" s="4">
        <v>103900000</v>
      </c>
      <c r="N139" s="4">
        <v>145500000</v>
      </c>
      <c r="O139" s="5">
        <v>168300000</v>
      </c>
      <c r="P139" s="4">
        <v>45700000</v>
      </c>
      <c r="Q139" s="4">
        <v>42400000</v>
      </c>
      <c r="R139" s="4">
        <v>24700000</v>
      </c>
      <c r="S139" s="4">
        <v>55500000</v>
      </c>
    </row>
    <row r="140" spans="1:30" ht="16" x14ac:dyDescent="0.2">
      <c r="A140" s="3" t="s">
        <v>143</v>
      </c>
      <c r="B140" s="4">
        <v>87800000</v>
      </c>
      <c r="C140" s="4">
        <v>77200000</v>
      </c>
      <c r="D140" s="4">
        <v>81700000</v>
      </c>
      <c r="E140" s="4">
        <v>71700000</v>
      </c>
      <c r="F140" s="4">
        <v>68700000</v>
      </c>
      <c r="G140" s="4">
        <v>68300000</v>
      </c>
      <c r="H140" s="4">
        <v>75600000</v>
      </c>
      <c r="I140" s="4">
        <v>76500000</v>
      </c>
      <c r="J140" s="4">
        <v>89100000</v>
      </c>
      <c r="K140" s="4">
        <v>135400000</v>
      </c>
      <c r="L140" s="4">
        <v>124700000</v>
      </c>
      <c r="M140" s="4">
        <v>126300000</v>
      </c>
      <c r="N140" s="4">
        <v>144800000</v>
      </c>
      <c r="O140" s="5">
        <v>150700000</v>
      </c>
      <c r="P140" s="4">
        <v>35500000</v>
      </c>
      <c r="Q140" s="4">
        <v>37500000</v>
      </c>
      <c r="R140" s="4">
        <v>38300000</v>
      </c>
      <c r="S140" s="4">
        <v>39400000</v>
      </c>
    </row>
    <row r="141" spans="1:30" ht="16" x14ac:dyDescent="0.2">
      <c r="A141" s="3" t="s">
        <v>144</v>
      </c>
      <c r="B141" s="4">
        <v>28600000</v>
      </c>
      <c r="C141" s="4">
        <v>-9200000</v>
      </c>
      <c r="D141" s="4">
        <v>35400000</v>
      </c>
      <c r="E141" s="4">
        <v>28700000</v>
      </c>
      <c r="F141" s="4">
        <v>56300000</v>
      </c>
      <c r="G141" s="4">
        <v>57200000</v>
      </c>
      <c r="H141" s="4">
        <v>85400000</v>
      </c>
      <c r="I141" s="4">
        <v>40900000</v>
      </c>
      <c r="J141" s="4">
        <v>-10100000</v>
      </c>
      <c r="K141" s="4">
        <v>30200000</v>
      </c>
      <c r="L141" s="4">
        <v>77800000</v>
      </c>
      <c r="M141" s="4">
        <v>75500000</v>
      </c>
      <c r="N141" s="4">
        <v>96400000</v>
      </c>
      <c r="O141" s="5">
        <v>101100000</v>
      </c>
      <c r="P141" s="4">
        <v>12900000</v>
      </c>
      <c r="Q141" s="4">
        <v>34100000</v>
      </c>
      <c r="R141" s="4">
        <v>49400000</v>
      </c>
      <c r="S141" s="4">
        <v>4700000</v>
      </c>
    </row>
    <row r="142" spans="1:30" ht="16" x14ac:dyDescent="0.2">
      <c r="A142" s="32" t="s">
        <v>145</v>
      </c>
      <c r="B142" s="30">
        <v>31700000</v>
      </c>
      <c r="C142" s="30">
        <v>41200000</v>
      </c>
      <c r="D142" s="30">
        <v>35400000</v>
      </c>
      <c r="E142" s="30">
        <v>29200000</v>
      </c>
      <c r="F142" s="30">
        <v>28400000</v>
      </c>
      <c r="G142" s="30">
        <v>37600000</v>
      </c>
      <c r="H142" s="30">
        <v>33000000</v>
      </c>
      <c r="I142" s="30">
        <v>30100000</v>
      </c>
      <c r="J142" s="30">
        <v>33400000</v>
      </c>
      <c r="K142" s="30">
        <v>34100000</v>
      </c>
      <c r="L142" s="30">
        <v>25800000</v>
      </c>
      <c r="M142" s="30">
        <v>33400000</v>
      </c>
      <c r="N142" s="30">
        <v>51000000</v>
      </c>
      <c r="O142" s="31">
        <v>56100000</v>
      </c>
      <c r="P142" s="30">
        <v>9000000</v>
      </c>
      <c r="Q142" s="30">
        <v>14200000</v>
      </c>
      <c r="R142" s="30">
        <v>22000000</v>
      </c>
      <c r="S142" s="30">
        <v>10900000</v>
      </c>
    </row>
    <row r="143" spans="1:30" ht="19" x14ac:dyDescent="0.25">
      <c r="A143" s="14" t="s">
        <v>198</v>
      </c>
      <c r="B143" s="21">
        <f t="shared" ref="B143:S143" si="7">B142/B2</f>
        <v>4.8574186727141783E-3</v>
      </c>
      <c r="C143" s="21">
        <f t="shared" si="7"/>
        <v>5.7119090530985718E-3</v>
      </c>
      <c r="D143" s="21">
        <f t="shared" si="7"/>
        <v>5.4401278583722642E-3</v>
      </c>
      <c r="E143" s="21">
        <f t="shared" si="7"/>
        <v>5.037870292092959E-3</v>
      </c>
      <c r="F143" s="21">
        <f t="shared" si="7"/>
        <v>5.0432404595741661E-3</v>
      </c>
      <c r="G143" s="21">
        <f t="shared" si="7"/>
        <v>6.6676124272946518E-3</v>
      </c>
      <c r="H143" s="21">
        <f t="shared" si="7"/>
        <v>5.4849164796808778E-3</v>
      </c>
      <c r="I143" s="21">
        <f t="shared" si="7"/>
        <v>4.9259471401685625E-3</v>
      </c>
      <c r="J143" s="21">
        <f t="shared" si="7"/>
        <v>5.0352770909968042E-3</v>
      </c>
      <c r="K143" s="21">
        <f t="shared" si="7"/>
        <v>5.7911451522510739E-3</v>
      </c>
      <c r="L143" s="21">
        <f t="shared" si="7"/>
        <v>4.48843965832188E-3</v>
      </c>
      <c r="M143" s="21">
        <f t="shared" si="7"/>
        <v>5.9275560367011556E-3</v>
      </c>
      <c r="N143" s="21">
        <f t="shared" si="7"/>
        <v>7.0344827586206896E-3</v>
      </c>
      <c r="O143" s="21">
        <f t="shared" si="7"/>
        <v>7.2451602071521744E-3</v>
      </c>
      <c r="P143" s="21">
        <f t="shared" si="7"/>
        <v>4.679457182966776E-3</v>
      </c>
      <c r="Q143" s="21">
        <f t="shared" si="7"/>
        <v>6.9519240184079114E-3</v>
      </c>
      <c r="R143" s="21">
        <f t="shared" si="7"/>
        <v>1.1970834693655457E-2</v>
      </c>
      <c r="S143" s="21">
        <f t="shared" si="7"/>
        <v>5.6202949365783232E-3</v>
      </c>
      <c r="T143" s="12"/>
      <c r="U143" s="12"/>
      <c r="V143" s="12"/>
      <c r="W143" s="12"/>
      <c r="X143" s="12"/>
      <c r="Y143" s="12"/>
      <c r="Z143" s="12"/>
      <c r="AA143" s="13"/>
      <c r="AB143" s="13"/>
      <c r="AC143" s="13"/>
      <c r="AD143" s="13"/>
    </row>
    <row r="144" spans="1:30" ht="16" x14ac:dyDescent="0.2">
      <c r="A144" s="3" t="s">
        <v>146</v>
      </c>
      <c r="B144" s="4">
        <v>-11600000</v>
      </c>
      <c r="C144" s="4">
        <v>3700000</v>
      </c>
      <c r="D144" s="4">
        <v>-5800000</v>
      </c>
      <c r="E144" s="4">
        <v>12700000</v>
      </c>
      <c r="F144" s="4">
        <v>16400000</v>
      </c>
      <c r="G144" s="4">
        <v>42200000</v>
      </c>
      <c r="H144" s="4">
        <v>24700000</v>
      </c>
      <c r="I144" s="4">
        <v>27400000</v>
      </c>
      <c r="J144" s="4">
        <v>-17000000</v>
      </c>
      <c r="K144" s="4">
        <v>29500000</v>
      </c>
      <c r="L144" s="4">
        <v>29600000</v>
      </c>
      <c r="M144" s="4">
        <v>32100000</v>
      </c>
      <c r="N144" s="4">
        <v>58100000</v>
      </c>
      <c r="O144" s="5">
        <v>58300000</v>
      </c>
      <c r="P144" s="4">
        <v>15200000</v>
      </c>
      <c r="Q144" s="4">
        <v>19900000</v>
      </c>
      <c r="R144" s="4">
        <v>13000000</v>
      </c>
      <c r="S144" s="4">
        <v>10200000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8500000</v>
      </c>
      <c r="C146" s="4">
        <v>-54100000</v>
      </c>
      <c r="D146" s="4">
        <v>5800000</v>
      </c>
      <c r="E146" s="4">
        <v>-13200000</v>
      </c>
      <c r="F146" s="4">
        <v>11500000</v>
      </c>
      <c r="G146" s="4">
        <v>-22600000</v>
      </c>
      <c r="H146" s="4">
        <v>27700000</v>
      </c>
      <c r="I146" s="4">
        <v>-16600000</v>
      </c>
      <c r="J146" s="4">
        <v>-26500000</v>
      </c>
      <c r="K146" s="4">
        <v>-33400000</v>
      </c>
      <c r="L146" s="4">
        <v>22400000</v>
      </c>
      <c r="M146" s="4">
        <v>10000000</v>
      </c>
      <c r="N146" s="4">
        <v>-12700000</v>
      </c>
      <c r="O146" s="5">
        <v>-13300000</v>
      </c>
      <c r="P146" s="4">
        <v>-11300000</v>
      </c>
      <c r="Q146" s="4" t="s">
        <v>24</v>
      </c>
      <c r="R146" s="4">
        <v>14400000</v>
      </c>
      <c r="S146" s="4">
        <v>-16400000</v>
      </c>
    </row>
    <row r="147" spans="1:19" ht="16" x14ac:dyDescent="0.2">
      <c r="A147" s="3" t="s">
        <v>149</v>
      </c>
      <c r="B147" s="4">
        <v>-46300000</v>
      </c>
      <c r="C147" s="4">
        <v>-64000000</v>
      </c>
      <c r="D147" s="4">
        <v>77600000</v>
      </c>
      <c r="E147" s="4">
        <v>-69000000</v>
      </c>
      <c r="F147" s="4">
        <v>8300000</v>
      </c>
      <c r="G147" s="4">
        <v>3900000</v>
      </c>
      <c r="H147" s="4">
        <v>-124000000</v>
      </c>
      <c r="I147" s="4">
        <v>-95400000</v>
      </c>
      <c r="J147" s="4">
        <v>-144800000</v>
      </c>
      <c r="K147" s="4">
        <v>109100000</v>
      </c>
      <c r="L147" s="4">
        <v>-23500000</v>
      </c>
      <c r="M147" s="4">
        <v>-78900000</v>
      </c>
      <c r="N147" s="4">
        <v>-88800000</v>
      </c>
      <c r="O147" s="5">
        <v>-41900000</v>
      </c>
      <c r="P147" s="4">
        <v>-19700000</v>
      </c>
      <c r="Q147" s="4">
        <v>-12700000</v>
      </c>
      <c r="R147" s="4">
        <v>-40100000</v>
      </c>
      <c r="S147" s="4">
        <v>30600000</v>
      </c>
    </row>
    <row r="148" spans="1:19" ht="16" x14ac:dyDescent="0.2">
      <c r="A148" s="3" t="s">
        <v>150</v>
      </c>
      <c r="B148" s="4">
        <v>-106200000</v>
      </c>
      <c r="C148" s="4">
        <v>147000000</v>
      </c>
      <c r="D148" s="4">
        <v>116700000</v>
      </c>
      <c r="E148" s="4">
        <v>46400000</v>
      </c>
      <c r="F148" s="4">
        <v>-39400000</v>
      </c>
      <c r="G148" s="4">
        <v>12500000</v>
      </c>
      <c r="H148" s="4">
        <v>-104600000</v>
      </c>
      <c r="I148" s="4">
        <v>25700000</v>
      </c>
      <c r="J148" s="4">
        <v>-155400000</v>
      </c>
      <c r="K148" s="4">
        <v>153700000</v>
      </c>
      <c r="L148" s="4">
        <v>-40700000</v>
      </c>
      <c r="M148" s="4">
        <v>-102400000</v>
      </c>
      <c r="N148" s="4">
        <v>-133300000</v>
      </c>
      <c r="O148" s="5">
        <v>-92700000</v>
      </c>
      <c r="P148" s="4">
        <v>49400000</v>
      </c>
      <c r="Q148" s="4">
        <v>-231900000</v>
      </c>
      <c r="R148" s="4">
        <v>133500000</v>
      </c>
      <c r="S148" s="4">
        <v>-43700000</v>
      </c>
    </row>
    <row r="149" spans="1:19" ht="16" x14ac:dyDescent="0.2">
      <c r="A149" s="3" t="s">
        <v>151</v>
      </c>
      <c r="B149" s="4">
        <v>-162800000</v>
      </c>
      <c r="C149" s="4">
        <v>2000000</v>
      </c>
      <c r="D149" s="4">
        <v>147300000</v>
      </c>
      <c r="E149" s="4">
        <v>-71500000</v>
      </c>
      <c r="F149" s="4">
        <v>98200000</v>
      </c>
      <c r="G149" s="4">
        <v>-75600000</v>
      </c>
      <c r="H149" s="4">
        <v>-89500000</v>
      </c>
      <c r="I149" s="4">
        <v>-171200000</v>
      </c>
      <c r="J149" s="4">
        <v>-224000000</v>
      </c>
      <c r="K149" s="4">
        <v>97700000</v>
      </c>
      <c r="L149" s="4">
        <v>-99300000</v>
      </c>
      <c r="M149" s="4">
        <v>-521900000</v>
      </c>
      <c r="N149" s="4">
        <v>-717300000</v>
      </c>
      <c r="O149" s="5">
        <v>-211000000</v>
      </c>
      <c r="P149" s="4">
        <v>-222400000</v>
      </c>
      <c r="Q149" s="4">
        <v>6700000</v>
      </c>
      <c r="R149" s="4">
        <v>-53000000</v>
      </c>
      <c r="S149" s="4">
        <v>57700000</v>
      </c>
    </row>
    <row r="150" spans="1:19" ht="16" x14ac:dyDescent="0.2">
      <c r="A150" s="3" t="s">
        <v>152</v>
      </c>
      <c r="B150" s="4">
        <v>-12000000</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234700000</v>
      </c>
      <c r="C151" s="4">
        <v>-216900000</v>
      </c>
      <c r="D151" s="4">
        <v>-193100000</v>
      </c>
      <c r="E151" s="4">
        <v>-47500000</v>
      </c>
      <c r="F151" s="4">
        <v>-31600000</v>
      </c>
      <c r="G151" s="4">
        <v>28800000</v>
      </c>
      <c r="H151" s="4">
        <v>75400000</v>
      </c>
      <c r="I151" s="4">
        <v>52100000</v>
      </c>
      <c r="J151" s="4">
        <v>227000000</v>
      </c>
      <c r="K151" s="4">
        <v>-158800000</v>
      </c>
      <c r="L151" s="4">
        <v>117000000</v>
      </c>
      <c r="M151" s="4">
        <v>556900000</v>
      </c>
      <c r="N151" s="4">
        <v>813400000</v>
      </c>
      <c r="O151" s="5">
        <v>245000000</v>
      </c>
      <c r="P151" s="4">
        <v>156500000</v>
      </c>
      <c r="Q151" s="4">
        <v>221800000</v>
      </c>
      <c r="R151" s="4">
        <v>-129200000</v>
      </c>
      <c r="S151" s="4">
        <v>-4100000</v>
      </c>
    </row>
    <row r="152" spans="1:19" ht="16" x14ac:dyDescent="0.2">
      <c r="A152" s="3" t="s">
        <v>154</v>
      </c>
      <c r="B152" s="4" t="s">
        <v>24</v>
      </c>
      <c r="C152" s="4">
        <v>3900000</v>
      </c>
      <c r="D152" s="4">
        <v>6700000</v>
      </c>
      <c r="E152" s="4">
        <v>3600000</v>
      </c>
      <c r="F152" s="4">
        <v>-18900000</v>
      </c>
      <c r="G152" s="4">
        <v>38200000</v>
      </c>
      <c r="H152" s="4">
        <v>-5300000</v>
      </c>
      <c r="I152" s="4">
        <v>-2000000</v>
      </c>
      <c r="J152" s="4">
        <v>7600000</v>
      </c>
      <c r="K152" s="4">
        <v>16500000</v>
      </c>
      <c r="L152" s="4">
        <v>-500000</v>
      </c>
      <c r="M152" s="4">
        <v>-11500000</v>
      </c>
      <c r="N152" s="4">
        <v>-51600000</v>
      </c>
      <c r="O152" s="5">
        <v>16800000</v>
      </c>
      <c r="P152" s="4">
        <v>-3200000</v>
      </c>
      <c r="Q152" s="4">
        <v>-9300000</v>
      </c>
      <c r="R152" s="4">
        <v>8600000</v>
      </c>
      <c r="S152" s="4">
        <v>20700000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150900000</v>
      </c>
      <c r="C154" s="4">
        <v>196300000</v>
      </c>
      <c r="D154" s="4">
        <v>312400000</v>
      </c>
      <c r="E154" s="4">
        <v>149400000</v>
      </c>
      <c r="F154" s="4">
        <v>241500000</v>
      </c>
      <c r="G154" s="4">
        <v>196300000</v>
      </c>
      <c r="H154" s="4">
        <v>173300000</v>
      </c>
      <c r="I154" s="4">
        <v>127000000</v>
      </c>
      <c r="J154" s="4">
        <v>33100000</v>
      </c>
      <c r="K154" s="4">
        <v>345000000</v>
      </c>
      <c r="L154" s="4">
        <v>239600000</v>
      </c>
      <c r="M154" s="4">
        <v>226800000</v>
      </c>
      <c r="N154" s="4">
        <v>297900000</v>
      </c>
      <c r="O154" s="5">
        <v>378200000</v>
      </c>
      <c r="P154" s="4">
        <v>74400000</v>
      </c>
      <c r="Q154" s="4">
        <v>101300000</v>
      </c>
      <c r="R154" s="4">
        <v>72300000</v>
      </c>
      <c r="S154" s="4">
        <v>130200000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15900000</v>
      </c>
      <c r="C156" s="4" t="s">
        <v>24</v>
      </c>
      <c r="D156" s="4" t="s">
        <v>24</v>
      </c>
      <c r="E156" s="4" t="s">
        <v>24</v>
      </c>
      <c r="F156" s="4" t="s">
        <v>24</v>
      </c>
      <c r="G156" s="4" t="s">
        <v>24</v>
      </c>
      <c r="H156" s="4" t="s">
        <v>24</v>
      </c>
      <c r="I156" s="4" t="s">
        <v>24</v>
      </c>
      <c r="J156" s="4" t="s">
        <v>24</v>
      </c>
      <c r="K156" s="4">
        <v>116500000</v>
      </c>
      <c r="L156" s="4">
        <v>1800000</v>
      </c>
      <c r="M156" s="4" t="s">
        <v>24</v>
      </c>
      <c r="N156" s="4" t="s">
        <v>24</v>
      </c>
      <c r="O156" s="5" t="s">
        <v>24</v>
      </c>
      <c r="P156" s="4" t="s">
        <v>24</v>
      </c>
      <c r="Q156" s="4" t="s">
        <v>24</v>
      </c>
      <c r="R156" s="4" t="s">
        <v>24</v>
      </c>
      <c r="S156" s="4" t="s">
        <v>24</v>
      </c>
    </row>
    <row r="157" spans="1:19" ht="16" x14ac:dyDescent="0.2">
      <c r="A157" s="3" t="s">
        <v>159</v>
      </c>
      <c r="B157" s="4">
        <v>15900000</v>
      </c>
      <c r="C157" s="4" t="s">
        <v>24</v>
      </c>
      <c r="D157" s="4" t="s">
        <v>24</v>
      </c>
      <c r="E157" s="4" t="s">
        <v>24</v>
      </c>
      <c r="F157" s="4" t="s">
        <v>24</v>
      </c>
      <c r="G157" s="4" t="s">
        <v>24</v>
      </c>
      <c r="H157" s="4" t="s">
        <v>24</v>
      </c>
      <c r="I157" s="4" t="s">
        <v>24</v>
      </c>
      <c r="J157" s="4" t="s">
        <v>24</v>
      </c>
      <c r="K157" s="4">
        <v>116500000</v>
      </c>
      <c r="L157" s="4">
        <v>1800000</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-60800000</v>
      </c>
      <c r="C159" s="4">
        <v>-62300000</v>
      </c>
      <c r="D159" s="4">
        <v>-211800000</v>
      </c>
      <c r="E159" s="4">
        <v>-105600000</v>
      </c>
      <c r="F159" s="4">
        <v>-122600000</v>
      </c>
      <c r="G159" s="4">
        <v>-125600000</v>
      </c>
      <c r="H159" s="4">
        <v>-128200000</v>
      </c>
      <c r="I159" s="4">
        <v>-205200000</v>
      </c>
      <c r="J159" s="4">
        <v>-164400000</v>
      </c>
      <c r="K159" s="4">
        <v>-161000000</v>
      </c>
      <c r="L159" s="4">
        <v>-105600000</v>
      </c>
      <c r="M159" s="4">
        <v>-104400000</v>
      </c>
      <c r="N159" s="4">
        <v>-218000000</v>
      </c>
      <c r="O159" s="5">
        <v>-272400000</v>
      </c>
      <c r="P159" s="4">
        <v>-77400000</v>
      </c>
      <c r="Q159" s="4">
        <v>-64600000</v>
      </c>
      <c r="R159" s="4">
        <v>-66200000</v>
      </c>
      <c r="S159" s="4">
        <v>-64200000</v>
      </c>
    </row>
    <row r="160" spans="1:19" ht="16" x14ac:dyDescent="0.2">
      <c r="A160" s="3" t="s">
        <v>162</v>
      </c>
      <c r="B160" s="4">
        <v>-60800000</v>
      </c>
      <c r="C160" s="4">
        <v>-62300000</v>
      </c>
      <c r="D160" s="4">
        <v>-105900000</v>
      </c>
      <c r="E160" s="4">
        <v>-52800000</v>
      </c>
      <c r="F160" s="4">
        <v>-61300000</v>
      </c>
      <c r="G160" s="4">
        <v>-62800000</v>
      </c>
      <c r="H160" s="4">
        <v>-64100000</v>
      </c>
      <c r="I160" s="4">
        <v>-102600000</v>
      </c>
      <c r="J160" s="4">
        <v>-82200000</v>
      </c>
      <c r="K160" s="4">
        <v>-80500000</v>
      </c>
      <c r="L160" s="4">
        <v>-52800000</v>
      </c>
      <c r="M160" s="4">
        <v>-52200000</v>
      </c>
      <c r="N160" s="4">
        <v>-109000000</v>
      </c>
      <c r="O160" s="5">
        <v>-136200000</v>
      </c>
      <c r="P160" s="4">
        <v>-38700000</v>
      </c>
      <c r="Q160" s="4">
        <v>-32300000</v>
      </c>
      <c r="R160" s="4">
        <v>-33100000</v>
      </c>
      <c r="S160" s="4">
        <v>-32100000</v>
      </c>
    </row>
    <row r="161" spans="1:19" ht="16" x14ac:dyDescent="0.2">
      <c r="A161" s="3" t="s">
        <v>163</v>
      </c>
      <c r="B161" s="4" t="s">
        <v>24</v>
      </c>
      <c r="C161" s="4" t="s">
        <v>24</v>
      </c>
      <c r="D161" s="4">
        <v>-105900000</v>
      </c>
      <c r="E161" s="4">
        <v>-52800000</v>
      </c>
      <c r="F161" s="4">
        <v>-61300000</v>
      </c>
      <c r="G161" s="4">
        <v>-62800000</v>
      </c>
      <c r="H161" s="4">
        <v>-64100000</v>
      </c>
      <c r="I161" s="4">
        <v>-102600000</v>
      </c>
      <c r="J161" s="4">
        <v>-82200000</v>
      </c>
      <c r="K161" s="4">
        <v>-80500000</v>
      </c>
      <c r="L161" s="4">
        <v>-52800000</v>
      </c>
      <c r="M161" s="4">
        <v>-52200000</v>
      </c>
      <c r="N161" s="4">
        <v>-109000000</v>
      </c>
      <c r="O161" s="5">
        <v>-136200000</v>
      </c>
      <c r="P161" s="4">
        <v>-38700000</v>
      </c>
      <c r="Q161" s="4">
        <v>-32300000</v>
      </c>
      <c r="R161" s="4">
        <v>-33100000</v>
      </c>
      <c r="S161" s="4">
        <v>-32100000</v>
      </c>
    </row>
    <row r="162" spans="1:19" ht="16" x14ac:dyDescent="0.2">
      <c r="A162" s="3" t="s">
        <v>164</v>
      </c>
      <c r="B162" s="4" t="s">
        <v>24</v>
      </c>
      <c r="C162" s="4">
        <v>17100000</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v>17100000</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-16200000</v>
      </c>
      <c r="C165" s="4">
        <v>-80500000</v>
      </c>
      <c r="D165" s="4" t="s">
        <v>24</v>
      </c>
      <c r="E165" s="4" t="s">
        <v>24</v>
      </c>
      <c r="F165" s="4" t="s">
        <v>24</v>
      </c>
      <c r="G165" s="4" t="s">
        <v>24</v>
      </c>
      <c r="H165" s="4" t="s">
        <v>24</v>
      </c>
      <c r="I165" s="4" t="s">
        <v>24</v>
      </c>
      <c r="J165" s="4" t="s">
        <v>24</v>
      </c>
      <c r="K165" s="4">
        <v>2700000</v>
      </c>
      <c r="L165" s="4" t="s">
        <v>24</v>
      </c>
      <c r="M165" s="4">
        <v>-314700000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2700000</v>
      </c>
      <c r="L166" s="4" t="s">
        <v>24</v>
      </c>
      <c r="M166" s="4" t="s">
        <v>24</v>
      </c>
      <c r="N166" s="4" t="s">
        <v>24</v>
      </c>
      <c r="O166" s="5" t="s">
        <v>24</v>
      </c>
      <c r="P166" s="4" t="s">
        <v>24</v>
      </c>
      <c r="Q166" s="4" t="s">
        <v>24</v>
      </c>
      <c r="R166" s="4" t="s">
        <v>24</v>
      </c>
      <c r="S166" s="4" t="s">
        <v>24</v>
      </c>
    </row>
    <row r="167" spans="1:19" ht="16" x14ac:dyDescent="0.2">
      <c r="A167" s="3" t="s">
        <v>169</v>
      </c>
      <c r="B167" s="4">
        <v>-16200000</v>
      </c>
      <c r="C167" s="4">
        <v>-80500000</v>
      </c>
      <c r="D167" s="4" t="s">
        <v>24</v>
      </c>
      <c r="E167" s="4" t="s">
        <v>24</v>
      </c>
      <c r="F167" s="4" t="s">
        <v>24</v>
      </c>
      <c r="G167" s="4" t="s">
        <v>24</v>
      </c>
      <c r="H167" s="4" t="s">
        <v>24</v>
      </c>
      <c r="I167" s="4" t="s">
        <v>24</v>
      </c>
      <c r="J167" s="4" t="s">
        <v>24</v>
      </c>
      <c r="K167" s="4" t="s">
        <v>24</v>
      </c>
      <c r="L167" s="4" t="s">
        <v>24</v>
      </c>
      <c r="M167" s="4">
        <v>-314700000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43800000</v>
      </c>
      <c r="E169" s="4">
        <v>57000000</v>
      </c>
      <c r="F169" s="4">
        <v>62700000</v>
      </c>
      <c r="G169" s="4">
        <v>50300000</v>
      </c>
      <c r="H169" s="4">
        <v>64200000</v>
      </c>
      <c r="I169" s="4">
        <v>115900000</v>
      </c>
      <c r="J169" s="4">
        <v>-381200000</v>
      </c>
      <c r="K169" s="4">
        <v>80500000</v>
      </c>
      <c r="L169" s="4">
        <v>52800000</v>
      </c>
      <c r="M169" s="4">
        <v>54800000</v>
      </c>
      <c r="N169" s="4">
        <v>109100000</v>
      </c>
      <c r="O169" s="5">
        <v>137100000</v>
      </c>
      <c r="P169" s="4">
        <v>38700000</v>
      </c>
      <c r="Q169" s="4">
        <v>32300000</v>
      </c>
      <c r="R169" s="4">
        <v>33100000</v>
      </c>
      <c r="S169" s="4">
        <v>33000000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-61100000</v>
      </c>
      <c r="C171" s="4">
        <v>-125700000</v>
      </c>
      <c r="D171" s="4">
        <v>-168000000</v>
      </c>
      <c r="E171" s="4">
        <v>-48600000</v>
      </c>
      <c r="F171" s="4">
        <v>-59900000</v>
      </c>
      <c r="G171" s="4">
        <v>-75300000</v>
      </c>
      <c r="H171" s="4">
        <v>-64000000</v>
      </c>
      <c r="I171" s="4">
        <v>-89300000</v>
      </c>
      <c r="J171" s="4">
        <v>-545600000</v>
      </c>
      <c r="K171" s="4">
        <v>38700000</v>
      </c>
      <c r="L171" s="4">
        <v>-51000000</v>
      </c>
      <c r="M171" s="4">
        <v>-364300000</v>
      </c>
      <c r="N171" s="4">
        <v>-108900000</v>
      </c>
      <c r="O171" s="5">
        <v>-135300000</v>
      </c>
      <c r="P171" s="4">
        <v>-38700000</v>
      </c>
      <c r="Q171" s="4">
        <v>-32300000</v>
      </c>
      <c r="R171" s="4">
        <v>-33100000</v>
      </c>
      <c r="S171" s="4">
        <v>-31200000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ht="16" x14ac:dyDescent="0.2">
      <c r="A173" s="3" t="s">
        <v>174</v>
      </c>
      <c r="B173" s="4">
        <v>-231600000</v>
      </c>
      <c r="C173" s="4" t="s">
        <v>24</v>
      </c>
      <c r="D173" s="4">
        <v>55000000</v>
      </c>
      <c r="E173" s="4">
        <v>-55000000</v>
      </c>
      <c r="F173" s="4" t="s">
        <v>24</v>
      </c>
      <c r="G173" s="4">
        <v>262500000</v>
      </c>
      <c r="H173" s="4">
        <v>-39500000</v>
      </c>
      <c r="I173" s="4">
        <v>-46500000</v>
      </c>
      <c r="J173" s="4">
        <v>552800000</v>
      </c>
      <c r="K173" s="4">
        <v>-155200000</v>
      </c>
      <c r="L173" s="4">
        <v>-277500000</v>
      </c>
      <c r="M173" s="4">
        <v>150000000</v>
      </c>
      <c r="N173" s="4">
        <v>-79200000</v>
      </c>
      <c r="O173" s="5">
        <v>-80300000</v>
      </c>
      <c r="P173" s="4">
        <v>-17600000</v>
      </c>
      <c r="Q173" s="4">
        <v>-29400000</v>
      </c>
      <c r="R173" s="4">
        <v>-15900000</v>
      </c>
      <c r="S173" s="4">
        <v>-17400000</v>
      </c>
    </row>
    <row r="174" spans="1:19" ht="16" x14ac:dyDescent="0.2">
      <c r="A174" s="3" t="s">
        <v>175</v>
      </c>
      <c r="B174" s="4" t="s">
        <v>24</v>
      </c>
      <c r="C174" s="4" t="s">
        <v>24</v>
      </c>
      <c r="D174" s="4">
        <v>55000000</v>
      </c>
      <c r="E174" s="4" t="s">
        <v>24</v>
      </c>
      <c r="F174" s="4" t="s">
        <v>24</v>
      </c>
      <c r="G174" s="4">
        <v>275000000</v>
      </c>
      <c r="H174" s="4">
        <v>40000000</v>
      </c>
      <c r="I174" s="4" t="s">
        <v>24</v>
      </c>
      <c r="J174" s="4">
        <v>922000000</v>
      </c>
      <c r="K174" s="4">
        <v>96000000</v>
      </c>
      <c r="L174" s="4" t="s">
        <v>24</v>
      </c>
      <c r="M174" s="4">
        <v>585000000</v>
      </c>
      <c r="N174" s="4" t="s">
        <v>24</v>
      </c>
      <c r="O174" s="5" t="s">
        <v>24</v>
      </c>
      <c r="P174" s="4" t="s">
        <v>24</v>
      </c>
      <c r="Q174" s="4" t="s">
        <v>24</v>
      </c>
      <c r="R174" s="4" t="s">
        <v>24</v>
      </c>
      <c r="S174" s="4" t="s">
        <v>24</v>
      </c>
    </row>
    <row r="175" spans="1:19" ht="16" x14ac:dyDescent="0.2">
      <c r="A175" s="3" t="s">
        <v>176</v>
      </c>
      <c r="B175" s="4">
        <v>-231600000</v>
      </c>
      <c r="C175" s="4" t="s">
        <v>24</v>
      </c>
      <c r="D175" s="4" t="s">
        <v>24</v>
      </c>
      <c r="E175" s="4">
        <v>-55000000</v>
      </c>
      <c r="F175" s="4" t="s">
        <v>24</v>
      </c>
      <c r="G175" s="4">
        <v>-12500000</v>
      </c>
      <c r="H175" s="4">
        <v>-79500000</v>
      </c>
      <c r="I175" s="4">
        <v>-46500000</v>
      </c>
      <c r="J175" s="4">
        <v>-369200000</v>
      </c>
      <c r="K175" s="4">
        <v>-251200000</v>
      </c>
      <c r="L175" s="4">
        <v>-277500000</v>
      </c>
      <c r="M175" s="4">
        <v>-435000000</v>
      </c>
      <c r="N175" s="4">
        <v>-79200000</v>
      </c>
      <c r="O175" s="5">
        <v>-80300000</v>
      </c>
      <c r="P175" s="4">
        <v>-17600000</v>
      </c>
      <c r="Q175" s="4">
        <v>-29400000</v>
      </c>
      <c r="R175" s="4">
        <v>-15900000</v>
      </c>
      <c r="S175" s="4">
        <v>-17400000</v>
      </c>
    </row>
    <row r="176" spans="1:19" ht="16" x14ac:dyDescent="0.2">
      <c r="A176" s="3" t="s">
        <v>177</v>
      </c>
      <c r="B176" s="4">
        <v>-162200000</v>
      </c>
      <c r="C176" s="4">
        <v>-37500000</v>
      </c>
      <c r="D176" s="4">
        <v>-303800000</v>
      </c>
      <c r="E176" s="4">
        <v>-49300000</v>
      </c>
      <c r="F176" s="4">
        <v>-156700000</v>
      </c>
      <c r="G176" s="4">
        <v>-395400000</v>
      </c>
      <c r="H176" s="4">
        <v>-48400000</v>
      </c>
      <c r="I176" s="4">
        <v>-23000000</v>
      </c>
      <c r="J176" s="4">
        <v>-97500000</v>
      </c>
      <c r="K176" s="4">
        <v>-76500000</v>
      </c>
      <c r="L176" s="4">
        <v>-19200000</v>
      </c>
      <c r="M176" s="4">
        <v>-56300000</v>
      </c>
      <c r="N176" s="4">
        <v>-34400000</v>
      </c>
      <c r="O176" s="5">
        <v>-42500000</v>
      </c>
      <c r="P176" s="4">
        <v>-5000000</v>
      </c>
      <c r="Q176" s="4">
        <v>-11900000</v>
      </c>
      <c r="R176" s="4">
        <v>-10600000</v>
      </c>
      <c r="S176" s="4">
        <v>-15000000</v>
      </c>
    </row>
    <row r="177" spans="1:1022 1027:2048 2053:3060 3074:4086 4100:5112 5126:6138 6152:7164 7178:8190 8204:9216 9230:10237 10242:11263 11268:12275 12289:13301 13315:14327 14341:15353 15367:16379" ht="16" x14ac:dyDescent="0.2">
      <c r="A177" s="3" t="s">
        <v>178</v>
      </c>
      <c r="B177" s="4">
        <v>4600000</v>
      </c>
      <c r="C177" s="4">
        <v>11900000</v>
      </c>
      <c r="D177" s="4">
        <v>7500000</v>
      </c>
      <c r="E177" s="4">
        <v>7100000</v>
      </c>
      <c r="F177" s="4">
        <v>7800000</v>
      </c>
      <c r="G177" s="4">
        <v>3900000</v>
      </c>
      <c r="H177" s="4">
        <v>4100000</v>
      </c>
      <c r="I177" s="4">
        <v>13600000</v>
      </c>
      <c r="J177" s="4">
        <v>400000</v>
      </c>
      <c r="K177" s="4" t="s">
        <v>24</v>
      </c>
      <c r="L177" s="4" t="s">
        <v>24</v>
      </c>
      <c r="M177" s="4">
        <v>200000</v>
      </c>
      <c r="N177" s="4">
        <v>200000</v>
      </c>
      <c r="O177" s="5">
        <v>100000</v>
      </c>
      <c r="P177" s="4" t="s">
        <v>24</v>
      </c>
      <c r="Q177" s="4">
        <v>100000</v>
      </c>
      <c r="R177" s="4" t="s">
        <v>24</v>
      </c>
      <c r="S177" s="4" t="s">
        <v>24</v>
      </c>
    </row>
    <row r="178" spans="1:1022 1027:2048 2053:3060 3074:4086 4100:5112 5126:6138 6152:7164 7178:8190 8204:9216 9230:10237 10242:11263 11268:12275 12289:13301 13315:14327 14341:15353 15367:16379" ht="16" x14ac:dyDescent="0.2">
      <c r="A178" s="3" t="s">
        <v>179</v>
      </c>
      <c r="B178" s="4">
        <v>-166800000</v>
      </c>
      <c r="C178" s="4">
        <v>-49400000</v>
      </c>
      <c r="D178" s="4">
        <v>-311300000</v>
      </c>
      <c r="E178" s="4">
        <v>-56400000</v>
      </c>
      <c r="F178" s="4">
        <v>-164500000</v>
      </c>
      <c r="G178" s="4">
        <v>-399300000</v>
      </c>
      <c r="H178" s="4">
        <v>-52500000</v>
      </c>
      <c r="I178" s="4">
        <v>-36600000</v>
      </c>
      <c r="J178" s="4">
        <v>-97900000</v>
      </c>
      <c r="K178" s="4">
        <v>-76500000</v>
      </c>
      <c r="L178" s="4">
        <v>-19200000</v>
      </c>
      <c r="M178" s="4">
        <v>-56500000</v>
      </c>
      <c r="N178" s="4">
        <v>-34600000</v>
      </c>
      <c r="O178" s="5">
        <v>-42600000</v>
      </c>
      <c r="P178" s="4">
        <v>-5000000</v>
      </c>
      <c r="Q178" s="4">
        <v>-12000000</v>
      </c>
      <c r="R178" s="4">
        <v>-10600000</v>
      </c>
      <c r="S178" s="4">
        <v>-15000000</v>
      </c>
    </row>
    <row r="179" spans="1:1022 1027:2048 2053:3060 3074:4086 4100:5112 5126:6138 6152:7164 7178:8190 8204:9216 9230:10237 10242:11263 11268:12275 12289:13301 13315:14327 14341:15353 15367:16379" ht="16" x14ac:dyDescent="0.2">
      <c r="A179" s="3" t="s">
        <v>180</v>
      </c>
      <c r="B179" s="4">
        <v>-900000</v>
      </c>
      <c r="C179" s="4">
        <v>-7000000</v>
      </c>
      <c r="D179" s="4">
        <v>-4000000</v>
      </c>
      <c r="E179" s="4">
        <v>-2700000</v>
      </c>
      <c r="F179" s="4">
        <v>-4200000</v>
      </c>
      <c r="G179" s="4">
        <v>-7800000</v>
      </c>
      <c r="H179" s="4">
        <v>-9500000</v>
      </c>
      <c r="I179" s="4">
        <v>-10200000</v>
      </c>
      <c r="J179" s="4">
        <v>-36000000</v>
      </c>
      <c r="K179" s="4">
        <v>-94500000</v>
      </c>
      <c r="L179" s="4">
        <v>92400000</v>
      </c>
      <c r="M179" s="4">
        <v>-26000000</v>
      </c>
      <c r="N179" s="4">
        <v>-94900000</v>
      </c>
      <c r="O179" s="5">
        <v>-124900000</v>
      </c>
      <c r="P179" s="4">
        <v>-15300000</v>
      </c>
      <c r="Q179" s="4">
        <v>-16500000</v>
      </c>
      <c r="R179" s="4">
        <v>-68500000</v>
      </c>
      <c r="S179" s="4">
        <v>-24600000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-394700000</v>
      </c>
      <c r="C181" s="4">
        <v>-44500000</v>
      </c>
      <c r="D181" s="4">
        <v>-252800000</v>
      </c>
      <c r="E181" s="4">
        <v>-107000000</v>
      </c>
      <c r="F181" s="4">
        <v>-160900000</v>
      </c>
      <c r="G181" s="4">
        <v>-140700000</v>
      </c>
      <c r="H181" s="4">
        <v>-97400000</v>
      </c>
      <c r="I181" s="4">
        <v>-79700000</v>
      </c>
      <c r="J181" s="4">
        <v>419300000</v>
      </c>
      <c r="K181" s="4">
        <v>-326200000</v>
      </c>
      <c r="L181" s="4">
        <v>-204300000</v>
      </c>
      <c r="M181" s="4">
        <v>67700000</v>
      </c>
      <c r="N181" s="4">
        <v>-208500000</v>
      </c>
      <c r="O181" s="5">
        <v>-247700000</v>
      </c>
      <c r="P181" s="4">
        <v>-37900000</v>
      </c>
      <c r="Q181" s="4">
        <v>-57800000</v>
      </c>
      <c r="R181" s="4">
        <v>-95000000</v>
      </c>
      <c r="S181" s="4">
        <v>-57000000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-304900000</v>
      </c>
      <c r="C183" s="4">
        <v>26100000</v>
      </c>
      <c r="D183" s="4">
        <v>-108400000</v>
      </c>
      <c r="E183" s="4">
        <v>-6200000</v>
      </c>
      <c r="F183" s="4">
        <v>20700000</v>
      </c>
      <c r="G183" s="4">
        <v>-19700000</v>
      </c>
      <c r="H183" s="4">
        <v>11900000</v>
      </c>
      <c r="I183" s="4">
        <v>-42000000</v>
      </c>
      <c r="J183" s="4">
        <v>-93200000</v>
      </c>
      <c r="K183" s="4">
        <v>57500000</v>
      </c>
      <c r="L183" s="4">
        <v>-15700000</v>
      </c>
      <c r="M183" s="4">
        <v>-69800000</v>
      </c>
      <c r="N183" s="4">
        <v>-19500000</v>
      </c>
      <c r="O183" s="5">
        <v>-4800000</v>
      </c>
      <c r="P183" s="4">
        <v>-2200000</v>
      </c>
      <c r="Q183" s="4">
        <v>11200000</v>
      </c>
      <c r="R183" s="4">
        <v>-55800000</v>
      </c>
      <c r="S183" s="4">
        <v>42000000</v>
      </c>
    </row>
    <row r="184" spans="1:1022 1027:2048 2053:3060 3074:4086 4100:5112 5126:6138 6152:7164 7178:8190 8204:9216 9230:10237 10242:11263 11268:12275 12289:13301 13315:14327 14341:15353 15367:16379" ht="16" x14ac:dyDescent="0.2">
      <c r="A184" s="3" t="s">
        <v>54</v>
      </c>
      <c r="B184" s="4">
        <v>261100000</v>
      </c>
      <c r="C184" s="4">
        <v>281400000</v>
      </c>
      <c r="D184" s="4">
        <v>256600000</v>
      </c>
      <c r="E184" s="4">
        <v>209300000</v>
      </c>
      <c r="F184" s="4">
        <v>233500000</v>
      </c>
      <c r="G184" s="4">
        <v>219500000</v>
      </c>
      <c r="H184" s="4">
        <v>257800000</v>
      </c>
      <c r="I184" s="4">
        <v>256000000</v>
      </c>
      <c r="J184" s="4">
        <v>256400000</v>
      </c>
      <c r="K184" s="4">
        <v>234800000</v>
      </c>
      <c r="L184" s="4">
        <v>276100000</v>
      </c>
      <c r="M184" s="4">
        <v>304300000</v>
      </c>
      <c r="N184" s="4">
        <v>414800000</v>
      </c>
      <c r="O184" s="5">
        <v>470400000</v>
      </c>
      <c r="P184" s="4">
        <v>115500000</v>
      </c>
      <c r="Q184" s="4">
        <v>121900000</v>
      </c>
      <c r="R184" s="4">
        <v>102300000</v>
      </c>
      <c r="S184" s="4">
        <v>130700000</v>
      </c>
    </row>
    <row r="185" spans="1:1022 1027:2048 2053:3060 3074:4086 4100:5112 5126:6138 6152:7164 7178:8190 8204:9216 9230:10237 10242:11263 11268:12275 12289:13301 13315:14327 14341:15353 15367:16379" ht="16" x14ac:dyDescent="0.2">
      <c r="A185" s="3" t="s">
        <v>55</v>
      </c>
      <c r="B185" s="4">
        <v>4</v>
      </c>
      <c r="C185" s="6">
        <v>3.9</v>
      </c>
      <c r="D185" s="6">
        <v>3.94</v>
      </c>
      <c r="E185" s="6">
        <v>3.61</v>
      </c>
      <c r="F185" s="6">
        <v>4.1500000000000004</v>
      </c>
      <c r="G185" s="6">
        <v>3.89</v>
      </c>
      <c r="H185" s="6">
        <v>4.28</v>
      </c>
      <c r="I185" s="6">
        <v>4.1900000000000004</v>
      </c>
      <c r="J185" s="6">
        <v>3.87</v>
      </c>
      <c r="K185" s="6">
        <v>3.99</v>
      </c>
      <c r="L185" s="6">
        <v>4.8</v>
      </c>
      <c r="M185" s="6">
        <v>5.4</v>
      </c>
      <c r="N185" s="6">
        <v>5.72</v>
      </c>
      <c r="O185" s="7">
        <v>6.08</v>
      </c>
      <c r="P185" s="6">
        <v>5.73</v>
      </c>
      <c r="Q185" s="6">
        <v>5.72</v>
      </c>
      <c r="R185" s="6">
        <v>5.79</v>
      </c>
      <c r="S185" s="6">
        <v>6.08</v>
      </c>
    </row>
    <row r="186" spans="1:1022 1027:2048 2053:3060 3074:4086 4100:5112 5126:6138 6152:7164 7178:8190 8204:9216 9230:10237 10242:11263 11268:12275 12289:13301 13315:14327 14341:15353 15367:16379" ht="16" x14ac:dyDescent="0.2">
      <c r="A186" s="3" t="s">
        <v>184</v>
      </c>
      <c r="B186" s="4">
        <v>16200000</v>
      </c>
      <c r="C186" s="4">
        <v>80500000</v>
      </c>
      <c r="D186" s="4" t="s">
        <v>24</v>
      </c>
      <c r="E186" s="4" t="s">
        <v>24</v>
      </c>
      <c r="F186" s="4" t="s">
        <v>24</v>
      </c>
      <c r="G186" s="4" t="s">
        <v>24</v>
      </c>
      <c r="H186" s="4" t="s">
        <v>24</v>
      </c>
      <c r="I186" s="4" t="s">
        <v>24</v>
      </c>
      <c r="J186" s="4" t="s">
        <v>24</v>
      </c>
      <c r="K186" s="4">
        <v>-2700000</v>
      </c>
      <c r="L186" s="4" t="s">
        <v>24</v>
      </c>
      <c r="M186" s="4">
        <v>314700000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90100000</v>
      </c>
      <c r="C187" s="4">
        <v>134000000</v>
      </c>
      <c r="D187" s="4">
        <v>100600000</v>
      </c>
      <c r="E187" s="4">
        <v>43800000</v>
      </c>
      <c r="F187" s="4">
        <v>118900000</v>
      </c>
      <c r="G187" s="4">
        <v>70700000</v>
      </c>
      <c r="H187" s="4">
        <v>45100000</v>
      </c>
      <c r="I187" s="4">
        <v>-78200000</v>
      </c>
      <c r="J187" s="4">
        <v>-131300000</v>
      </c>
      <c r="K187" s="4">
        <v>184000000</v>
      </c>
      <c r="L187" s="4">
        <v>134000000</v>
      </c>
      <c r="M187" s="4">
        <v>122400000</v>
      </c>
      <c r="N187" s="4">
        <v>79900000</v>
      </c>
      <c r="O187" s="5">
        <v>105800000</v>
      </c>
      <c r="P187" s="4">
        <v>-3000000</v>
      </c>
      <c r="Q187" s="4">
        <v>36700000</v>
      </c>
      <c r="R187" s="4">
        <v>6100000</v>
      </c>
      <c r="S187" s="4">
        <v>66000000</v>
      </c>
    </row>
    <row r="188" spans="1:1022 1027:2048 2053:3060 3074:4086 4100:5112 5126:6138 6152:7164 7178:8190 8204:9216 9230:10237 10242:11263 11268:12275 12289:13301 13315:14327 14341:15353 15367:16379" ht="16" x14ac:dyDescent="0.2">
      <c r="A188" s="32" t="s">
        <v>186</v>
      </c>
      <c r="B188" s="30">
        <v>95218908</v>
      </c>
      <c r="C188" s="30">
        <v>139299497</v>
      </c>
      <c r="D188" s="30" t="s">
        <v>24</v>
      </c>
      <c r="E188" s="30">
        <v>46418210</v>
      </c>
      <c r="F188" s="30">
        <v>121591974</v>
      </c>
      <c r="G188" s="30">
        <v>74563153</v>
      </c>
      <c r="H188" s="30">
        <v>53565839</v>
      </c>
      <c r="I188" s="30">
        <v>-70190181</v>
      </c>
      <c r="J188" s="30" t="s">
        <v>24</v>
      </c>
      <c r="K188" s="30">
        <v>218868236</v>
      </c>
      <c r="L188" s="30">
        <v>159328381</v>
      </c>
      <c r="M188" s="30">
        <v>146617868</v>
      </c>
      <c r="N188" s="30">
        <v>122563802</v>
      </c>
      <c r="O188" s="31">
        <v>165663107</v>
      </c>
      <c r="P188" s="30">
        <v>10132184</v>
      </c>
      <c r="Q188" s="30">
        <v>49835152</v>
      </c>
      <c r="R188" s="30">
        <v>20317241</v>
      </c>
      <c r="S188" s="30">
        <v>84668950</v>
      </c>
    </row>
    <row r="189" spans="1:1022 1027:2048 2053:3060 3074:4086 4100:5112 5126:6138 6152:7164 7178:8190 8204:9216 9230:10237 10242:11263 11268:12275 12289:13301 13315:14327 14341:15353 15367:16379" ht="19" x14ac:dyDescent="0.25">
      <c r="A189" s="22" t="s">
        <v>199</v>
      </c>
      <c r="B189" s="23"/>
      <c r="C189" s="24">
        <f>(C188/B188)-1</f>
        <v>0.46293945105944712</v>
      </c>
      <c r="D189" s="24" t="e">
        <f>(D188/C188)-1</f>
        <v>#VALUE!</v>
      </c>
      <c r="E189" s="24" t="e">
        <f>(E188/D188)-1</f>
        <v>#VALUE!</v>
      </c>
      <c r="F189" s="24">
        <f t="shared" ref="F189:N189" si="8">(F188/E188)-1</f>
        <v>1.6194886446504508</v>
      </c>
      <c r="G189" s="24">
        <f t="shared" si="8"/>
        <v>-0.38677570116593385</v>
      </c>
      <c r="H189" s="24">
        <f t="shared" si="8"/>
        <v>-0.28160442732350655</v>
      </c>
      <c r="I189" s="24">
        <f t="shared" si="8"/>
        <v>-2.3103534325300124</v>
      </c>
      <c r="J189" s="24" t="e">
        <f t="shared" si="8"/>
        <v>#VALUE!</v>
      </c>
      <c r="K189" s="24" t="e">
        <f t="shared" si="8"/>
        <v>#VALUE!</v>
      </c>
      <c r="L189" s="24">
        <f t="shared" si="8"/>
        <v>-0.27203515726238137</v>
      </c>
      <c r="M189" s="24">
        <f t="shared" si="8"/>
        <v>-7.9775573693929624E-2</v>
      </c>
      <c r="N189" s="24">
        <f t="shared" si="8"/>
        <v>-0.16405958106006557</v>
      </c>
      <c r="O189" s="24">
        <f>(O188/N188)-1</f>
        <v>0.3516479115097948</v>
      </c>
      <c r="P189" s="24"/>
      <c r="Q189" s="24">
        <f>(Q188/P188)-1</f>
        <v>3.9185004930822416</v>
      </c>
      <c r="R189" s="24">
        <f>(R188/Q188)-1</f>
        <v>-0.59231104582564531</v>
      </c>
      <c r="S189" s="24">
        <f>(S188/R188)-1</f>
        <v>3.1673448673469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1.4590476394784021E-2</v>
      </c>
      <c r="C190" s="26">
        <f t="shared" si="9"/>
        <v>1.931228296131984E-2</v>
      </c>
      <c r="D190" s="26" t="e">
        <f t="shared" si="9"/>
        <v>#VALUE!</v>
      </c>
      <c r="E190" s="26">
        <f t="shared" si="9"/>
        <v>8.008524697641517E-3</v>
      </c>
      <c r="F190" s="26">
        <f t="shared" si="9"/>
        <v>2.1592167705503169E-2</v>
      </c>
      <c r="G190" s="26">
        <f t="shared" si="9"/>
        <v>1.3222292701092354E-2</v>
      </c>
      <c r="H190" s="26">
        <f t="shared" si="9"/>
        <v>8.9031561539100815E-3</v>
      </c>
      <c r="I190" s="26">
        <f t="shared" si="9"/>
        <v>-1.148681466328451E-2</v>
      </c>
      <c r="J190" s="26" t="e">
        <f t="shared" si="9"/>
        <v>#VALUE!</v>
      </c>
      <c r="K190" s="26">
        <f t="shared" si="9"/>
        <v>3.717002122853795E-2</v>
      </c>
      <c r="L190" s="26">
        <f t="shared" si="9"/>
        <v>2.7718442789791409E-2</v>
      </c>
      <c r="M190" s="26">
        <f t="shared" si="9"/>
        <v>2.6020527800947699E-2</v>
      </c>
      <c r="N190" s="26">
        <f t="shared" si="9"/>
        <v>1.6905351999999998E-2</v>
      </c>
      <c r="O190" s="27">
        <f t="shared" si="9"/>
        <v>2.1394933166302903E-2</v>
      </c>
      <c r="P190" s="26">
        <f t="shared" si="9"/>
        <v>5.2681245775490042E-3</v>
      </c>
      <c r="Q190" s="26">
        <f t="shared" si="9"/>
        <v>2.4397900714775288E-2</v>
      </c>
      <c r="R190" s="26">
        <f t="shared" si="9"/>
        <v>1.1055196974643595E-2</v>
      </c>
      <c r="S190" s="26">
        <f t="shared" si="9"/>
        <v>4.3657290914715895E-2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-125600000</v>
      </c>
      <c r="C191" s="4">
        <v>134000000</v>
      </c>
      <c r="D191" s="4">
        <v>261500000</v>
      </c>
      <c r="E191" s="4">
        <v>41600000</v>
      </c>
      <c r="F191" s="4">
        <v>180200000</v>
      </c>
      <c r="G191" s="4">
        <v>396000000</v>
      </c>
      <c r="H191" s="4">
        <v>69700000</v>
      </c>
      <c r="I191" s="4">
        <v>-22100000</v>
      </c>
      <c r="J191" s="4">
        <v>503700000</v>
      </c>
      <c r="K191" s="4">
        <v>225800000</v>
      </c>
      <c r="L191" s="4">
        <v>-88900000</v>
      </c>
      <c r="M191" s="4">
        <v>324600000</v>
      </c>
      <c r="N191" s="4">
        <v>109700000</v>
      </c>
      <c r="O191" s="5">
        <v>161700000</v>
      </c>
      <c r="P191" s="4">
        <v>18100000</v>
      </c>
      <c r="Q191" s="4">
        <v>39600000</v>
      </c>
      <c r="R191" s="4">
        <v>23300000</v>
      </c>
      <c r="S191" s="4">
        <v>80700000</v>
      </c>
    </row>
    <row r="192" spans="1:1022 1027:2048 2053:3060 3074:4086 4100:5112 5126:6138 6152:7164 7178:8190 8204:9216 9230:10237 10242:11263 11268:12275 12289:13301 13315:14327 14341:15353 15367:16379" ht="16" x14ac:dyDescent="0.2">
      <c r="A192" s="3" t="s">
        <v>188</v>
      </c>
      <c r="B192" s="6">
        <v>0.4</v>
      </c>
      <c r="C192" s="6">
        <v>0.62</v>
      </c>
      <c r="D192" s="6">
        <v>0.48</v>
      </c>
      <c r="E192" s="6">
        <v>0.24</v>
      </c>
      <c r="F192" s="6">
        <v>0.67</v>
      </c>
      <c r="G192" s="6">
        <v>0.45</v>
      </c>
      <c r="H192" s="6">
        <v>0.32</v>
      </c>
      <c r="I192" s="6">
        <v>-0.55000000000000004</v>
      </c>
      <c r="J192" s="6">
        <v>-0.94</v>
      </c>
      <c r="K192" s="6">
        <v>1.4</v>
      </c>
      <c r="L192" s="6">
        <v>1.04</v>
      </c>
      <c r="M192" s="6">
        <v>0.97</v>
      </c>
      <c r="N192" s="6">
        <v>0.65</v>
      </c>
      <c r="O192" s="7">
        <v>0.87</v>
      </c>
      <c r="P192" s="6">
        <v>-0.02</v>
      </c>
      <c r="Q192" s="6">
        <v>0.3</v>
      </c>
      <c r="R192" s="6">
        <v>0.05</v>
      </c>
      <c r="S192" s="6">
        <v>0.55000000000000004</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4" t="s">
        <v>24</v>
      </c>
      <c r="O193" s="5" t="s">
        <v>24</v>
      </c>
      <c r="P193" s="4" t="s">
        <v>24</v>
      </c>
      <c r="Q193" s="4" t="s">
        <v>24</v>
      </c>
      <c r="R193" s="4" t="s">
        <v>24</v>
      </c>
      <c r="S193" s="4" t="s">
        <v>24</v>
      </c>
    </row>
    <row r="194" spans="1:19" ht="16" x14ac:dyDescent="0.2">
      <c r="A194" s="3" t="s">
        <v>190</v>
      </c>
      <c r="B194" s="6">
        <v>1.87</v>
      </c>
      <c r="C194" s="6">
        <v>1.01</v>
      </c>
      <c r="D194" s="6">
        <v>2.65</v>
      </c>
      <c r="E194" s="6">
        <v>1.27</v>
      </c>
      <c r="F194" s="6">
        <v>2.23</v>
      </c>
      <c r="G194" s="6">
        <v>2.93</v>
      </c>
      <c r="H194" s="6">
        <v>1.27</v>
      </c>
      <c r="I194" s="6">
        <v>1.21</v>
      </c>
      <c r="J194" s="6">
        <v>0.33</v>
      </c>
      <c r="K194" s="6">
        <v>4.91</v>
      </c>
      <c r="L194" s="6">
        <v>3.95</v>
      </c>
      <c r="M194" s="6">
        <v>2.1800000000000002</v>
      </c>
      <c r="N194" s="6">
        <v>2.0499999999999998</v>
      </c>
      <c r="O194" s="7">
        <v>2.25</v>
      </c>
      <c r="P194" s="6">
        <v>1.63</v>
      </c>
      <c r="Q194" s="6">
        <v>2.39</v>
      </c>
      <c r="R194" s="6">
        <v>2.93</v>
      </c>
      <c r="S194" s="6">
        <v>2.35</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33 A191:S195 A9:S11 A13:S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6023-620D-624C-A864-6D486ACBF68F}">
  <dimension ref="A1:P110"/>
  <sheetViews>
    <sheetView tabSelected="1" workbookViewId="0">
      <selection activeCell="D13" sqref="D13"/>
    </sheetView>
  </sheetViews>
  <sheetFormatPr baseColWidth="10" defaultRowHeight="15" x14ac:dyDescent="0.2"/>
  <cols>
    <col min="1" max="16" width="18.83203125" customWidth="1"/>
  </cols>
  <sheetData>
    <row r="1" spans="1:16" s="110" customFormat="1" ht="22" customHeight="1" x14ac:dyDescent="0.2">
      <c r="A1" s="109" t="e" vm="2">
        <v>#VALUE!</v>
      </c>
      <c r="B1" s="109"/>
      <c r="C1" s="109"/>
      <c r="D1" s="109"/>
      <c r="E1" s="109"/>
      <c r="F1" s="109"/>
      <c r="G1" s="109"/>
      <c r="H1" s="109"/>
      <c r="I1" s="109"/>
      <c r="J1" s="109"/>
      <c r="K1" s="109"/>
      <c r="L1" s="109"/>
      <c r="M1" s="109"/>
      <c r="N1" s="109"/>
      <c r="O1" s="109"/>
      <c r="P1" s="109"/>
    </row>
    <row r="2" spans="1:16" s="110" customFormat="1" ht="22" customHeight="1" x14ac:dyDescent="0.2">
      <c r="A2" s="109"/>
      <c r="B2" s="109"/>
      <c r="C2" s="109"/>
      <c r="D2" s="109"/>
      <c r="E2" s="109"/>
      <c r="F2" s="109"/>
      <c r="G2" s="109"/>
      <c r="H2" s="109"/>
      <c r="I2" s="109"/>
      <c r="J2" s="109"/>
      <c r="K2" s="109"/>
      <c r="L2" s="109"/>
      <c r="M2" s="109"/>
      <c r="N2" s="109"/>
      <c r="O2" s="109"/>
      <c r="P2" s="109"/>
    </row>
    <row r="3" spans="1:16" ht="22" customHeight="1" x14ac:dyDescent="0.2">
      <c r="A3" s="35" cm="1">
        <f t="array" ref="A3">_FV(A1,"Market cap",TRUE)</f>
        <v>4275828000</v>
      </c>
      <c r="B3" s="36" t="s">
        <v>201</v>
      </c>
      <c r="C3" s="37">
        <f>Financials!O8*0.01</f>
        <v>9.0700000000000003E-2</v>
      </c>
      <c r="D3" s="36" t="s">
        <v>202</v>
      </c>
      <c r="E3" s="37">
        <f>SUM(C11:E11)/3</f>
        <v>8.1043970530403533E-2</v>
      </c>
      <c r="F3" s="38" t="s">
        <v>203</v>
      </c>
      <c r="G3" s="39">
        <f>SUM(Financials!K129:N129)/4</f>
        <v>-2.7815384497344886E-2</v>
      </c>
      <c r="H3" s="38" t="s">
        <v>204</v>
      </c>
      <c r="I3" s="40">
        <f>J14*(1+I7)/(I6-I7)</f>
        <v>3854740340.904171</v>
      </c>
      <c r="J3" s="36" t="s">
        <v>205</v>
      </c>
      <c r="K3" s="41"/>
      <c r="L3" s="42"/>
      <c r="M3" s="43"/>
      <c r="N3" s="112" t="s">
        <v>206</v>
      </c>
      <c r="O3" s="113"/>
      <c r="P3" s="43"/>
    </row>
    <row r="4" spans="1:16" ht="22" customHeight="1" x14ac:dyDescent="0.2">
      <c r="A4" s="44">
        <f>Financials!O56-Financials!O96-Financials!O105</f>
        <v>-422700000</v>
      </c>
      <c r="B4" s="45" t="s">
        <v>207</v>
      </c>
      <c r="C4" s="46">
        <f>Financials!O17*0.01</f>
        <v>4.1299999999999996E-2</v>
      </c>
      <c r="D4" s="45" t="s">
        <v>208</v>
      </c>
      <c r="E4" s="46">
        <f>SUM(C13:E13)/3</f>
        <v>0.32564211745324989</v>
      </c>
      <c r="F4" s="47" t="s">
        <v>209</v>
      </c>
      <c r="G4" s="48">
        <f>A5*(1+(5*G3))</f>
        <v>102753407.70121098</v>
      </c>
      <c r="H4" s="49" t="s">
        <v>210</v>
      </c>
      <c r="I4" s="50">
        <f>NPV(I6,F14,G14,H14,I14,(J14+I3))</f>
        <v>3293179058.0466838</v>
      </c>
      <c r="J4" s="47" t="s">
        <v>211</v>
      </c>
      <c r="K4" s="39" cm="1">
        <f t="array" ref="K4">_FV(A1,"Change (%)",TRUE)</f>
        <v>-2.6912999999999999E-2</v>
      </c>
      <c r="L4" s="38" t="s">
        <v>212</v>
      </c>
      <c r="M4" s="43"/>
      <c r="N4" s="114" t="s">
        <v>213</v>
      </c>
      <c r="O4" s="115"/>
      <c r="P4" s="43"/>
    </row>
    <row r="5" spans="1:16" ht="22" customHeight="1" x14ac:dyDescent="0.2">
      <c r="A5" s="48" cm="1">
        <f t="array" ref="A5">_FV(A1,"Shares outstanding",TRUE)</f>
        <v>119352600</v>
      </c>
      <c r="B5" s="45" t="s">
        <v>214</v>
      </c>
      <c r="C5" s="51">
        <f>Financials!O34*0.01</f>
        <v>2.1700000000000001E-2</v>
      </c>
      <c r="D5" s="45" t="s">
        <v>215</v>
      </c>
      <c r="E5" s="46">
        <f>SUM(C15:E15)/3</f>
        <v>9.754758650968183E-2</v>
      </c>
      <c r="F5" s="47" t="s">
        <v>216</v>
      </c>
      <c r="G5" s="48">
        <f>Financials!O56</f>
        <v>360700000</v>
      </c>
      <c r="H5" s="49" t="s">
        <v>217</v>
      </c>
      <c r="I5" s="50">
        <f>I4+G5-G6</f>
        <v>2870479058.0466838</v>
      </c>
      <c r="J5" s="47" t="s">
        <v>218</v>
      </c>
      <c r="K5" s="52" cm="1">
        <f t="array" ref="K5">_FV(A1,"Price")</f>
        <v>25.31</v>
      </c>
      <c r="L5" s="45" t="s">
        <v>219</v>
      </c>
      <c r="M5" s="43"/>
      <c r="N5" s="53" t="s">
        <v>220</v>
      </c>
      <c r="O5" s="54">
        <f>Financials!O21</f>
        <v>80600000</v>
      </c>
      <c r="P5" s="43"/>
    </row>
    <row r="6" spans="1:16" ht="22" customHeight="1" x14ac:dyDescent="0.2">
      <c r="A6" s="55">
        <f>O20/F10</f>
        <v>0.54275552170601671</v>
      </c>
      <c r="B6" s="45" t="s">
        <v>221</v>
      </c>
      <c r="C6" s="46">
        <f>Financials!O190</f>
        <v>2.1394933166302903E-2</v>
      </c>
      <c r="D6" s="56" t="s">
        <v>200</v>
      </c>
      <c r="E6" s="46">
        <f>Financials!O33/Financials!O126</f>
        <v>0.10014280614066405</v>
      </c>
      <c r="F6" s="45" t="s">
        <v>222</v>
      </c>
      <c r="G6" s="50">
        <f>Financials!O96+Financials!O105</f>
        <v>783400000</v>
      </c>
      <c r="H6" s="49" t="s">
        <v>223</v>
      </c>
      <c r="I6" s="57">
        <f>N25</f>
        <v>0.11939676030542933</v>
      </c>
      <c r="J6" s="49" t="s">
        <v>224</v>
      </c>
      <c r="K6" s="58">
        <f>I5/G4</f>
        <v>27.935609360942436</v>
      </c>
      <c r="L6" s="59" t="s">
        <v>225</v>
      </c>
      <c r="M6" s="43"/>
      <c r="N6" s="60" t="s">
        <v>226</v>
      </c>
      <c r="O6" s="61">
        <f>Financials!O96</f>
        <v>65400000</v>
      </c>
      <c r="P6" s="43"/>
    </row>
    <row r="7" spans="1:16" ht="22" customHeight="1" x14ac:dyDescent="0.2">
      <c r="A7" s="62">
        <f>O20/F12</f>
        <v>15.645181119648738</v>
      </c>
      <c r="B7" s="63" t="s">
        <v>227</v>
      </c>
      <c r="C7" s="64">
        <f>F14/O21</f>
        <v>4.3484895323950612E-2</v>
      </c>
      <c r="D7" s="65" t="s">
        <v>228</v>
      </c>
      <c r="E7" s="66">
        <f>(Financials!O16*(1-0.25))/(Financials!O126+Financials!O105+Financials!O96)</f>
        <v>9.731128246753247E-2</v>
      </c>
      <c r="F7" s="63" t="s">
        <v>196</v>
      </c>
      <c r="G7" s="67">
        <f>(Financials!O96+Financials!O105)/Financials!O126</f>
        <v>0.46614304415089847</v>
      </c>
      <c r="H7" s="68" t="s">
        <v>229</v>
      </c>
      <c r="I7" s="69">
        <v>2.5000000000000001E-2</v>
      </c>
      <c r="J7" s="70" t="s">
        <v>230</v>
      </c>
      <c r="K7" s="118">
        <f>K6/K5-1</f>
        <v>0.10373802295307932</v>
      </c>
      <c r="L7" s="71" t="s">
        <v>231</v>
      </c>
      <c r="M7" s="43"/>
      <c r="N7" s="60" t="s">
        <v>232</v>
      </c>
      <c r="O7" s="61">
        <f>Financials!O105</f>
        <v>718000000</v>
      </c>
      <c r="P7" s="43"/>
    </row>
    <row r="8" spans="1:16" ht="22" customHeight="1" x14ac:dyDescent="0.2">
      <c r="A8" s="72"/>
      <c r="B8" s="43"/>
      <c r="C8" s="43"/>
      <c r="D8" s="43"/>
      <c r="E8" s="43"/>
      <c r="F8" s="43"/>
      <c r="G8" s="43"/>
      <c r="H8" s="43"/>
      <c r="I8" s="43"/>
      <c r="J8" s="43"/>
      <c r="K8" s="43"/>
      <c r="L8" s="43"/>
      <c r="M8" s="43"/>
      <c r="N8" s="73" t="s">
        <v>213</v>
      </c>
      <c r="O8" s="74">
        <f>O5/(O6+O7)</f>
        <v>0.10288486086290528</v>
      </c>
      <c r="P8" s="43"/>
    </row>
    <row r="9" spans="1:16" ht="22" customHeight="1" x14ac:dyDescent="0.2">
      <c r="A9" s="75"/>
      <c r="B9" s="76">
        <v>2019</v>
      </c>
      <c r="C9" s="76">
        <v>2020</v>
      </c>
      <c r="D9" s="76">
        <v>2021</v>
      </c>
      <c r="E9" s="76">
        <v>2022</v>
      </c>
      <c r="F9" s="77">
        <v>2023</v>
      </c>
      <c r="G9" s="78">
        <v>2024</v>
      </c>
      <c r="H9" s="78">
        <v>2025</v>
      </c>
      <c r="I9" s="78">
        <v>2026</v>
      </c>
      <c r="J9" s="78">
        <v>2027</v>
      </c>
      <c r="K9" s="79"/>
      <c r="L9" s="80"/>
      <c r="M9" s="80"/>
      <c r="N9" s="60" t="s">
        <v>233</v>
      </c>
      <c r="O9" s="61">
        <f>Financials!O25</f>
        <v>58300000</v>
      </c>
      <c r="P9" s="43"/>
    </row>
    <row r="10" spans="1:16" ht="22" customHeight="1" x14ac:dyDescent="0.2">
      <c r="A10" s="81" t="s">
        <v>234</v>
      </c>
      <c r="B10" s="82">
        <v>5888300000</v>
      </c>
      <c r="C10" s="82">
        <v>5748100000</v>
      </c>
      <c r="D10" s="82">
        <v>5634700000</v>
      </c>
      <c r="E10" s="82">
        <v>7250000000</v>
      </c>
      <c r="F10" s="83">
        <v>7878000000</v>
      </c>
      <c r="G10" s="82">
        <v>8257000000</v>
      </c>
      <c r="H10" s="82">
        <v>8474000000</v>
      </c>
      <c r="I10" s="82">
        <v>8643000000</v>
      </c>
      <c r="J10" s="82">
        <v>8816000000</v>
      </c>
      <c r="K10" s="84" t="s">
        <v>235</v>
      </c>
      <c r="N10" s="60" t="s">
        <v>236</v>
      </c>
      <c r="O10" s="61">
        <f>Financials!O24</f>
        <v>226600000</v>
      </c>
      <c r="P10" s="43"/>
    </row>
    <row r="11" spans="1:16" ht="22" customHeight="1" x14ac:dyDescent="0.2">
      <c r="A11" s="85"/>
      <c r="B11" s="86"/>
      <c r="C11" s="86">
        <f t="shared" ref="C11:J11" si="0">(C10/B10)-1</f>
        <v>-2.3809928162627614E-2</v>
      </c>
      <c r="D11" s="86">
        <f t="shared" si="0"/>
        <v>-1.9728258033089197E-2</v>
      </c>
      <c r="E11" s="86">
        <f t="shared" si="0"/>
        <v>0.28667009778692742</v>
      </c>
      <c r="F11" s="87">
        <f t="shared" si="0"/>
        <v>8.6620689655172445E-2</v>
      </c>
      <c r="G11" s="86">
        <f t="shared" si="0"/>
        <v>4.810865701954814E-2</v>
      </c>
      <c r="H11" s="86">
        <f t="shared" si="0"/>
        <v>2.6280731500544885E-2</v>
      </c>
      <c r="I11" s="86">
        <f t="shared" si="0"/>
        <v>1.9943356148218072E-2</v>
      </c>
      <c r="J11" s="86">
        <f t="shared" si="0"/>
        <v>2.0016198079370495E-2</v>
      </c>
      <c r="K11" s="88">
        <f>SUM(F11:J11)/5</f>
        <v>4.019392648057081E-2</v>
      </c>
      <c r="L11" s="80"/>
      <c r="M11" s="80"/>
      <c r="N11" s="60" t="s">
        <v>237</v>
      </c>
      <c r="O11" s="89">
        <f>O9/O10</f>
        <v>0.25728155339805825</v>
      </c>
      <c r="P11" s="43"/>
    </row>
    <row r="12" spans="1:16" ht="22" customHeight="1" x14ac:dyDescent="0.2">
      <c r="A12" s="81" t="s">
        <v>142</v>
      </c>
      <c r="B12" s="82">
        <v>70300000</v>
      </c>
      <c r="C12" s="82">
        <v>60600000</v>
      </c>
      <c r="D12" s="82">
        <v>103900000</v>
      </c>
      <c r="E12" s="82">
        <v>145500000</v>
      </c>
      <c r="F12" s="83">
        <v>273300000</v>
      </c>
      <c r="G12" s="82">
        <v>299000000</v>
      </c>
      <c r="H12" s="82">
        <v>283000000</v>
      </c>
      <c r="I12" s="82">
        <v>289000000</v>
      </c>
      <c r="J12" s="82">
        <v>295000000</v>
      </c>
      <c r="K12" s="84" t="s">
        <v>238</v>
      </c>
      <c r="L12" s="80"/>
      <c r="M12" s="80"/>
      <c r="N12" s="90" t="s">
        <v>239</v>
      </c>
      <c r="O12" s="91">
        <f>O8*(1-O11)</f>
        <v>7.6414484038953928E-2</v>
      </c>
      <c r="P12" s="43"/>
    </row>
    <row r="13" spans="1:16" ht="22" customHeight="1" x14ac:dyDescent="0.2">
      <c r="A13" s="85"/>
      <c r="B13" s="86"/>
      <c r="C13" s="86">
        <f t="shared" ref="C13:J13" si="1">(C12/B12)-1</f>
        <v>-0.13798008534850636</v>
      </c>
      <c r="D13" s="86">
        <f t="shared" si="1"/>
        <v>0.71452145214521456</v>
      </c>
      <c r="E13" s="86">
        <f t="shared" si="1"/>
        <v>0.40038498556304147</v>
      </c>
      <c r="F13" s="87">
        <f t="shared" si="1"/>
        <v>0.87835051546391751</v>
      </c>
      <c r="G13" s="86">
        <f t="shared" si="1"/>
        <v>9.4035858031467301E-2</v>
      </c>
      <c r="H13" s="86">
        <f t="shared" si="1"/>
        <v>-5.3511705685618693E-2</v>
      </c>
      <c r="I13" s="86">
        <f t="shared" si="1"/>
        <v>2.1201413427561766E-2</v>
      </c>
      <c r="J13" s="86">
        <f t="shared" si="1"/>
        <v>2.076124567474058E-2</v>
      </c>
      <c r="K13" s="88">
        <f>SUM(F13:J13)/5</f>
        <v>0.19216746538241369</v>
      </c>
      <c r="L13" s="80"/>
      <c r="M13" s="80"/>
      <c r="N13" s="114" t="s">
        <v>240</v>
      </c>
      <c r="O13" s="115"/>
      <c r="P13" s="43"/>
    </row>
    <row r="14" spans="1:16" ht="22" customHeight="1" x14ac:dyDescent="0.2">
      <c r="A14" s="81" t="s">
        <v>185</v>
      </c>
      <c r="B14" s="82">
        <v>133125890</v>
      </c>
      <c r="C14" s="82">
        <v>150057077</v>
      </c>
      <c r="D14" s="82">
        <v>174962000</v>
      </c>
      <c r="E14" s="82">
        <v>174873000</v>
      </c>
      <c r="F14" s="83">
        <v>220000000</v>
      </c>
      <c r="G14" s="82">
        <v>302000000</v>
      </c>
      <c r="H14" s="82">
        <v>335000000</v>
      </c>
      <c r="I14" s="82">
        <v>348000000</v>
      </c>
      <c r="J14" s="82">
        <v>355000000</v>
      </c>
      <c r="K14" s="84" t="s">
        <v>241</v>
      </c>
      <c r="L14" s="80"/>
      <c r="M14" s="80"/>
      <c r="N14" s="60" t="s">
        <v>242</v>
      </c>
      <c r="O14" s="89">
        <f>'[1]US Treasury Bonds'!$C$8</f>
        <v>4.8399999999999999E-2</v>
      </c>
      <c r="P14" s="43"/>
    </row>
    <row r="15" spans="1:16" ht="22" customHeight="1" x14ac:dyDescent="0.2">
      <c r="A15" s="92"/>
      <c r="B15" s="86"/>
      <c r="C15" s="86">
        <f t="shared" ref="C15:J15" si="2">(C14/B14)-1</f>
        <v>0.12718177508522199</v>
      </c>
      <c r="D15" s="86">
        <f t="shared" si="2"/>
        <v>0.16596966632903287</v>
      </c>
      <c r="E15" s="86">
        <f t="shared" si="2"/>
        <v>-5.0868188520936108E-4</v>
      </c>
      <c r="F15" s="87">
        <f t="shared" si="2"/>
        <v>0.25805584624270184</v>
      </c>
      <c r="G15" s="86">
        <f t="shared" si="2"/>
        <v>0.3727272727272728</v>
      </c>
      <c r="H15" s="86">
        <f t="shared" si="2"/>
        <v>0.10927152317880795</v>
      </c>
      <c r="I15" s="86">
        <f t="shared" si="2"/>
        <v>3.8805970149253799E-2</v>
      </c>
      <c r="J15" s="86">
        <f t="shared" si="2"/>
        <v>2.0114942528735691E-2</v>
      </c>
      <c r="K15" s="88">
        <f>SUM(F15:J15)/5</f>
        <v>0.15979511096535443</v>
      </c>
      <c r="L15" s="80"/>
      <c r="M15" s="80"/>
      <c r="N15" s="60" t="s">
        <v>243</v>
      </c>
      <c r="O15" s="93" cm="1">
        <f t="array" ref="O15">_FV(A1,"Beta")</f>
        <v>2.2155</v>
      </c>
      <c r="P15" s="43"/>
    </row>
    <row r="16" spans="1:16" ht="22" customHeight="1" x14ac:dyDescent="0.2">
      <c r="A16" s="81" t="s">
        <v>196</v>
      </c>
      <c r="B16" s="94">
        <v>3.6279137670932896E-2</v>
      </c>
      <c r="C16" s="94">
        <v>5.6920146373251795E-2</v>
      </c>
      <c r="D16" s="94">
        <v>5.9138832284929568E-2</v>
      </c>
      <c r="E16" s="94">
        <v>8.2190112833833914E-2</v>
      </c>
      <c r="F16" s="95"/>
      <c r="G16" s="96"/>
      <c r="H16" s="96"/>
      <c r="I16" s="96"/>
      <c r="J16" s="96"/>
      <c r="K16" s="97"/>
      <c r="L16" s="80"/>
      <c r="M16" s="80"/>
      <c r="N16" s="60" t="s">
        <v>244</v>
      </c>
      <c r="O16" s="89">
        <v>8.4000000000000005E-2</v>
      </c>
      <c r="P16" s="43"/>
    </row>
    <row r="17" spans="1:16" ht="22" customHeight="1" x14ac:dyDescent="0.2">
      <c r="A17" s="80"/>
      <c r="B17" s="98"/>
      <c r="C17" s="98"/>
      <c r="D17" s="98"/>
      <c r="E17" s="98"/>
      <c r="F17" s="80"/>
      <c r="G17" s="80"/>
      <c r="H17" s="80"/>
      <c r="I17" s="80"/>
      <c r="J17" s="80"/>
      <c r="K17" s="80"/>
      <c r="L17" s="80"/>
      <c r="M17" s="80"/>
      <c r="N17" s="99" t="s">
        <v>240</v>
      </c>
      <c r="O17" s="100">
        <f>(O14)+((O15)*(O16-O14))</f>
        <v>0.12727180000000002</v>
      </c>
      <c r="P17" s="43"/>
    </row>
    <row r="18" spans="1:16" ht="22" customHeight="1" x14ac:dyDescent="0.2">
      <c r="A18" s="80"/>
      <c r="B18" s="80"/>
      <c r="C18" s="80"/>
      <c r="D18" s="80"/>
      <c r="E18" s="80"/>
      <c r="F18" s="80"/>
      <c r="G18" s="80"/>
      <c r="H18" s="80"/>
      <c r="I18" s="80"/>
      <c r="J18" s="80"/>
      <c r="K18" s="80"/>
      <c r="L18" s="80"/>
      <c r="M18" s="80"/>
      <c r="N18" s="114" t="s">
        <v>245</v>
      </c>
      <c r="O18" s="115"/>
      <c r="P18" s="43"/>
    </row>
    <row r="19" spans="1:16" ht="22" customHeight="1" x14ac:dyDescent="0.2">
      <c r="A19" s="116" t="str" cm="1">
        <f t="array" ref="A19">_FV(A1,"Industry")</f>
        <v>Electronic Equipment &amp; Parts</v>
      </c>
      <c r="B19" s="116"/>
      <c r="C19" s="117" cm="1">
        <f t="array" ref="C19">_FV(A1,"Year incorporated",TRUE)</f>
        <v>1996</v>
      </c>
      <c r="D19" s="117"/>
      <c r="E19" s="101"/>
      <c r="F19" s="80"/>
      <c r="G19" s="80"/>
      <c r="H19" s="80"/>
      <c r="I19" s="80"/>
      <c r="J19" s="80"/>
      <c r="K19" s="80"/>
      <c r="L19" s="80"/>
      <c r="M19" s="80"/>
      <c r="N19" s="60" t="s">
        <v>223</v>
      </c>
      <c r="O19" s="102">
        <f>O6+O7</f>
        <v>783400000</v>
      </c>
      <c r="P19" s="43"/>
    </row>
    <row r="20" spans="1:16" ht="22" customHeight="1" x14ac:dyDescent="0.2">
      <c r="A20" s="111" t="str" cm="1">
        <f t="array" ref="A20">_FV(A1,"Description")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c r="B20" s="111"/>
      <c r="C20" s="111"/>
      <c r="D20" s="111"/>
      <c r="E20" s="111"/>
      <c r="F20" s="80"/>
      <c r="G20" s="80"/>
      <c r="H20" s="80"/>
      <c r="I20" s="80"/>
      <c r="J20" s="80"/>
      <c r="K20" s="80"/>
      <c r="L20" s="80"/>
      <c r="M20" s="80"/>
      <c r="N20" s="60" t="s">
        <v>201</v>
      </c>
      <c r="O20" s="102" cm="1">
        <f t="array" ref="O20">_FV(A1,"Market cap",TRUE)</f>
        <v>4275828000</v>
      </c>
      <c r="P20" s="43"/>
    </row>
    <row r="21" spans="1:16" ht="22" customHeight="1" x14ac:dyDescent="0.2">
      <c r="A21" s="111"/>
      <c r="B21" s="111"/>
      <c r="C21" s="111"/>
      <c r="D21" s="111"/>
      <c r="E21" s="111"/>
      <c r="F21" s="80"/>
      <c r="G21" s="80"/>
      <c r="H21" s="80"/>
      <c r="I21" s="80"/>
      <c r="J21" s="80"/>
      <c r="K21" s="80"/>
      <c r="M21" s="80"/>
      <c r="N21" s="60" t="s">
        <v>246</v>
      </c>
      <c r="O21" s="102">
        <f>O19+O20</f>
        <v>5059228000</v>
      </c>
      <c r="P21" s="43"/>
    </row>
    <row r="22" spans="1:16" ht="22" customHeight="1" x14ac:dyDescent="0.2">
      <c r="A22" s="111"/>
      <c r="B22" s="111"/>
      <c r="C22" s="111"/>
      <c r="D22" s="111"/>
      <c r="E22" s="111"/>
      <c r="F22" s="80"/>
      <c r="G22" s="80"/>
      <c r="H22" s="80"/>
      <c r="I22" s="80"/>
      <c r="J22" s="80"/>
      <c r="K22" s="80"/>
      <c r="L22" s="80"/>
      <c r="M22" s="80"/>
      <c r="N22" s="73" t="s">
        <v>247</v>
      </c>
      <c r="O22" s="103">
        <f>(O19/O21)</f>
        <v>0.15484575907628595</v>
      </c>
      <c r="P22" s="43"/>
    </row>
    <row r="23" spans="1:16" ht="22" customHeight="1" x14ac:dyDescent="0.2">
      <c r="A23" s="111"/>
      <c r="B23" s="111"/>
      <c r="C23" s="111"/>
      <c r="D23" s="111"/>
      <c r="E23" s="111"/>
      <c r="F23" s="80"/>
      <c r="G23" s="80"/>
      <c r="H23" s="80"/>
      <c r="I23" s="80"/>
      <c r="J23" s="80"/>
      <c r="K23" s="80"/>
      <c r="L23" s="80"/>
      <c r="M23" s="80"/>
      <c r="N23" s="99" t="s">
        <v>248</v>
      </c>
      <c r="O23" s="104">
        <f>O20/O21</f>
        <v>0.84515424092371405</v>
      </c>
      <c r="P23" s="43"/>
    </row>
    <row r="24" spans="1:16" ht="22" customHeight="1" x14ac:dyDescent="0.2">
      <c r="A24" s="111"/>
      <c r="B24" s="111"/>
      <c r="C24" s="111"/>
      <c r="D24" s="111"/>
      <c r="E24" s="111"/>
      <c r="F24" s="80"/>
      <c r="G24" s="80"/>
      <c r="H24" s="80"/>
      <c r="I24" s="80"/>
      <c r="J24" s="80"/>
      <c r="K24" s="80"/>
      <c r="L24" s="80"/>
      <c r="M24" s="80"/>
      <c r="N24" s="105" t="s">
        <v>249</v>
      </c>
      <c r="O24" s="106"/>
      <c r="P24" s="43"/>
    </row>
    <row r="25" spans="1:16" ht="22" customHeight="1" x14ac:dyDescent="0.2">
      <c r="A25" s="111"/>
      <c r="B25" s="111"/>
      <c r="C25" s="111"/>
      <c r="D25" s="111"/>
      <c r="E25" s="111"/>
      <c r="F25" s="80"/>
      <c r="G25" s="80"/>
      <c r="H25" s="80"/>
      <c r="I25" s="80"/>
      <c r="J25" s="80"/>
      <c r="K25" s="80"/>
      <c r="L25" s="80"/>
      <c r="M25" s="80"/>
      <c r="N25" s="107">
        <f>(O22*O12)+(O23*O17)</f>
        <v>0.11939676030542933</v>
      </c>
      <c r="O25" s="108"/>
      <c r="P25" s="43"/>
    </row>
    <row r="26" spans="1:16" ht="22" customHeight="1" x14ac:dyDescent="0.2">
      <c r="A26" s="111"/>
      <c r="B26" s="111"/>
      <c r="C26" s="111"/>
      <c r="D26" s="111"/>
      <c r="E26" s="111"/>
      <c r="F26" s="80"/>
      <c r="G26" s="80"/>
      <c r="H26" s="80"/>
      <c r="I26" s="80"/>
      <c r="J26" s="80"/>
      <c r="K26" s="80"/>
      <c r="L26" s="80"/>
      <c r="M26" s="80"/>
      <c r="N26" s="80"/>
      <c r="O26" s="43"/>
      <c r="P26" s="43"/>
    </row>
    <row r="27" spans="1:16" ht="22" customHeight="1" x14ac:dyDescent="0.2">
      <c r="A27" s="80"/>
      <c r="B27" s="80"/>
      <c r="C27" s="80"/>
      <c r="D27" s="80"/>
      <c r="E27" s="80"/>
      <c r="F27" s="80"/>
      <c r="G27" s="80"/>
      <c r="H27" s="80"/>
      <c r="I27" s="80"/>
      <c r="J27" s="80"/>
      <c r="K27" s="80"/>
      <c r="L27" s="80"/>
      <c r="M27" s="80"/>
      <c r="N27" s="80"/>
      <c r="O27" s="43"/>
      <c r="P27" s="43"/>
    </row>
    <row r="28" spans="1:16" ht="22" customHeight="1" x14ac:dyDescent="0.2">
      <c r="A28" s="80"/>
      <c r="B28" s="80"/>
      <c r="C28" s="80"/>
      <c r="D28" s="80"/>
      <c r="E28" s="80"/>
      <c r="F28" s="80"/>
      <c r="G28" s="80"/>
      <c r="H28" s="80"/>
      <c r="I28" s="80"/>
      <c r="J28" s="80"/>
      <c r="K28" s="80"/>
      <c r="L28" s="80"/>
      <c r="M28" s="80"/>
      <c r="N28" s="80"/>
      <c r="O28" s="43"/>
      <c r="P28" s="43"/>
    </row>
    <row r="29" spans="1:16" ht="22" customHeight="1" x14ac:dyDescent="0.2">
      <c r="A29" s="80"/>
      <c r="B29" s="80"/>
      <c r="C29" s="80"/>
      <c r="D29" s="80"/>
      <c r="E29" s="80"/>
      <c r="F29" s="80"/>
      <c r="G29" s="80"/>
      <c r="H29" s="80"/>
      <c r="I29" s="80"/>
      <c r="J29" s="80"/>
      <c r="K29" s="80"/>
      <c r="L29" s="80"/>
      <c r="M29" s="80"/>
      <c r="N29" s="80"/>
      <c r="O29" s="43"/>
      <c r="P29" s="43"/>
    </row>
    <row r="30" spans="1:16" ht="22" customHeight="1" x14ac:dyDescent="0.2">
      <c r="A30" s="80"/>
      <c r="B30" s="80"/>
      <c r="C30" s="80"/>
      <c r="D30" s="80"/>
      <c r="E30" s="80"/>
      <c r="F30" s="80"/>
      <c r="G30" s="80"/>
      <c r="H30" s="80"/>
      <c r="I30" s="80"/>
      <c r="J30" s="80"/>
      <c r="K30" s="80"/>
      <c r="L30" s="80"/>
      <c r="M30" s="80"/>
      <c r="N30" s="80"/>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0"/>
      <c r="B33" s="80"/>
      <c r="C33" s="80"/>
      <c r="D33" s="80"/>
      <c r="E33" s="80"/>
      <c r="F33" s="80"/>
      <c r="G33" s="80"/>
      <c r="H33" s="80"/>
      <c r="I33" s="80"/>
      <c r="J33" s="80"/>
      <c r="K33" s="80"/>
      <c r="L33" s="80"/>
      <c r="M33" s="80"/>
      <c r="N33" s="80"/>
      <c r="O33" s="80"/>
      <c r="P33" s="80"/>
    </row>
    <row r="34" spans="1:16" x14ac:dyDescent="0.2">
      <c r="A34" s="80"/>
      <c r="B34" s="80"/>
      <c r="C34" s="80"/>
      <c r="D34" s="80"/>
      <c r="E34" s="80"/>
      <c r="F34" s="80"/>
      <c r="G34" s="80"/>
      <c r="H34" s="80"/>
      <c r="I34" s="80"/>
      <c r="J34" s="80"/>
      <c r="K34" s="80"/>
      <c r="L34" s="80"/>
      <c r="M34" s="80"/>
      <c r="N34" s="80"/>
      <c r="O34" s="80"/>
      <c r="P34" s="80"/>
    </row>
    <row r="35" spans="1:16" x14ac:dyDescent="0.2">
      <c r="A35" s="80"/>
      <c r="B35" s="80"/>
      <c r="C35" s="80"/>
      <c r="D35" s="80"/>
      <c r="E35" s="80"/>
      <c r="F35" s="80"/>
      <c r="G35" s="80"/>
      <c r="H35" s="80"/>
      <c r="I35" s="80"/>
      <c r="J35" s="80"/>
      <c r="K35" s="80"/>
      <c r="L35" s="80"/>
      <c r="M35" s="80"/>
      <c r="N35" s="80"/>
      <c r="O35" s="80"/>
      <c r="P35" s="80"/>
    </row>
    <row r="36" spans="1:16" x14ac:dyDescent="0.2">
      <c r="A36" s="80"/>
      <c r="B36" s="80"/>
      <c r="C36" s="80"/>
      <c r="D36" s="80"/>
      <c r="E36" s="80"/>
      <c r="F36" s="80"/>
      <c r="G36" s="80"/>
      <c r="H36" s="80"/>
      <c r="I36" s="80"/>
      <c r="J36" s="80"/>
      <c r="K36" s="80"/>
      <c r="L36" s="80"/>
      <c r="M36" s="80"/>
      <c r="N36" s="80"/>
      <c r="O36" s="80"/>
      <c r="P36" s="80"/>
    </row>
    <row r="37" spans="1:16" x14ac:dyDescent="0.2">
      <c r="A37" s="80"/>
      <c r="B37" s="80"/>
      <c r="C37" s="80"/>
      <c r="D37" s="80"/>
      <c r="E37" s="80"/>
      <c r="F37" s="80"/>
      <c r="G37" s="80"/>
      <c r="H37" s="80"/>
      <c r="I37" s="80"/>
      <c r="J37" s="80"/>
      <c r="K37" s="80"/>
      <c r="L37" s="80"/>
      <c r="M37" s="80"/>
      <c r="N37" s="80"/>
      <c r="O37" s="80"/>
      <c r="P37" s="80"/>
    </row>
    <row r="38" spans="1:16" x14ac:dyDescent="0.2">
      <c r="A38" s="80"/>
      <c r="B38" s="80"/>
      <c r="C38" s="80"/>
      <c r="D38" s="80"/>
      <c r="E38" s="80"/>
      <c r="F38" s="80"/>
      <c r="G38" s="80"/>
      <c r="H38" s="80"/>
      <c r="I38" s="80"/>
      <c r="J38" s="80"/>
      <c r="K38" s="80"/>
      <c r="L38" s="80"/>
      <c r="M38" s="80"/>
      <c r="N38" s="80"/>
      <c r="O38" s="80"/>
      <c r="P38" s="80"/>
    </row>
    <row r="39" spans="1:16" x14ac:dyDescent="0.2">
      <c r="A39" s="80"/>
      <c r="B39" s="80"/>
      <c r="C39" s="80"/>
      <c r="D39" s="80"/>
      <c r="E39" s="80"/>
      <c r="F39" s="80"/>
      <c r="G39" s="80"/>
      <c r="H39" s="80"/>
      <c r="I39" s="80"/>
      <c r="J39" s="80"/>
      <c r="K39" s="80"/>
      <c r="L39" s="80"/>
      <c r="M39" s="80"/>
      <c r="N39" s="80"/>
      <c r="O39" s="80"/>
      <c r="P39" s="80"/>
    </row>
    <row r="40" spans="1:16" x14ac:dyDescent="0.2">
      <c r="A40" s="80"/>
      <c r="B40" s="80"/>
      <c r="C40" s="80"/>
      <c r="D40" s="80"/>
      <c r="E40" s="80"/>
      <c r="F40" s="80"/>
      <c r="G40" s="80"/>
      <c r="H40" s="80"/>
      <c r="I40" s="80"/>
      <c r="J40" s="80"/>
      <c r="K40" s="80"/>
      <c r="L40" s="80"/>
      <c r="M40" s="80"/>
      <c r="N40" s="80"/>
      <c r="O40" s="80"/>
      <c r="P40" s="80"/>
    </row>
    <row r="41" spans="1:16" x14ac:dyDescent="0.2">
      <c r="A41" s="80"/>
      <c r="B41" s="80"/>
      <c r="C41" s="80"/>
      <c r="D41" s="80"/>
      <c r="E41" s="80"/>
      <c r="F41" s="80"/>
      <c r="G41" s="80"/>
      <c r="H41" s="80"/>
      <c r="I41" s="80"/>
      <c r="J41" s="80"/>
      <c r="K41" s="80"/>
      <c r="L41" s="80"/>
      <c r="M41" s="80"/>
      <c r="N41" s="80"/>
      <c r="O41" s="80"/>
      <c r="P41" s="80"/>
    </row>
    <row r="42" spans="1:16" x14ac:dyDescent="0.2">
      <c r="A42" s="80"/>
      <c r="B42" s="80"/>
      <c r="C42" s="80"/>
      <c r="D42" s="80"/>
      <c r="E42" s="80"/>
      <c r="F42" s="80"/>
      <c r="G42" s="80"/>
      <c r="H42" s="80"/>
      <c r="I42" s="80"/>
      <c r="J42" s="80"/>
      <c r="K42" s="80"/>
      <c r="L42" s="80"/>
      <c r="M42" s="80"/>
      <c r="N42" s="80"/>
      <c r="O42" s="80"/>
      <c r="P42" s="80"/>
    </row>
    <row r="43" spans="1:16" x14ac:dyDescent="0.2">
      <c r="A43" s="80"/>
      <c r="B43" s="80"/>
      <c r="C43" s="80"/>
      <c r="D43" s="80"/>
      <c r="E43" s="80"/>
      <c r="F43" s="80"/>
      <c r="G43" s="80"/>
      <c r="H43" s="80"/>
      <c r="I43" s="80"/>
      <c r="J43" s="80"/>
      <c r="K43" s="80"/>
      <c r="L43" s="80"/>
      <c r="M43" s="80"/>
      <c r="N43" s="80"/>
      <c r="O43" s="80"/>
      <c r="P43" s="80"/>
    </row>
    <row r="44" spans="1:16" x14ac:dyDescent="0.2">
      <c r="A44" s="80"/>
      <c r="B44" s="80"/>
      <c r="C44" s="80"/>
      <c r="D44" s="80"/>
      <c r="E44" s="80"/>
      <c r="F44" s="80"/>
      <c r="G44" s="80"/>
      <c r="H44" s="80"/>
      <c r="I44" s="80"/>
      <c r="J44" s="80"/>
      <c r="K44" s="80"/>
      <c r="L44" s="80"/>
      <c r="M44" s="80"/>
      <c r="N44" s="80"/>
      <c r="O44" s="80"/>
      <c r="P44" s="80"/>
    </row>
    <row r="45" spans="1:16" x14ac:dyDescent="0.2">
      <c r="A45" s="80"/>
      <c r="B45" s="80"/>
      <c r="C45" s="80"/>
      <c r="D45" s="80"/>
      <c r="E45" s="80"/>
      <c r="F45" s="80"/>
      <c r="G45" s="80"/>
      <c r="H45" s="80"/>
      <c r="I45" s="80"/>
      <c r="J45" s="80"/>
      <c r="K45" s="80"/>
      <c r="L45" s="80"/>
      <c r="M45" s="80"/>
      <c r="N45" s="80"/>
      <c r="O45" s="80"/>
      <c r="P45" s="80"/>
    </row>
    <row r="46" spans="1:16" x14ac:dyDescent="0.2">
      <c r="A46" s="80"/>
      <c r="B46" s="80"/>
      <c r="C46" s="80"/>
      <c r="D46" s="80"/>
      <c r="E46" s="80"/>
      <c r="F46" s="80"/>
      <c r="G46" s="80"/>
      <c r="H46" s="80"/>
      <c r="I46" s="80"/>
      <c r="J46" s="80"/>
      <c r="K46" s="80"/>
      <c r="L46" s="80"/>
      <c r="M46" s="80"/>
      <c r="N46" s="80"/>
      <c r="O46" s="80"/>
      <c r="P46" s="80"/>
    </row>
    <row r="47" spans="1:16" x14ac:dyDescent="0.2">
      <c r="A47" s="80"/>
      <c r="B47" s="80"/>
      <c r="C47" s="80"/>
      <c r="D47" s="80"/>
      <c r="E47" s="80"/>
      <c r="F47" s="80"/>
      <c r="G47" s="80"/>
      <c r="H47" s="80"/>
      <c r="I47" s="80"/>
      <c r="J47" s="80"/>
      <c r="K47" s="80"/>
      <c r="L47" s="80"/>
      <c r="M47" s="80"/>
      <c r="N47" s="80"/>
      <c r="O47" s="80"/>
      <c r="P47" s="80"/>
    </row>
    <row r="48" spans="1:16" x14ac:dyDescent="0.2">
      <c r="A48" s="80"/>
      <c r="B48" s="80"/>
      <c r="C48" s="80"/>
      <c r="D48" s="80"/>
      <c r="E48" s="80"/>
      <c r="F48" s="80"/>
      <c r="G48" s="80"/>
      <c r="H48" s="80"/>
      <c r="I48" s="80"/>
      <c r="J48" s="80"/>
      <c r="K48" s="80"/>
      <c r="L48" s="80"/>
      <c r="M48" s="80"/>
      <c r="N48" s="80"/>
      <c r="O48" s="80"/>
      <c r="P48" s="80"/>
    </row>
    <row r="49" spans="1:16" x14ac:dyDescent="0.2">
      <c r="A49" s="80"/>
      <c r="B49" s="80"/>
      <c r="C49" s="80"/>
      <c r="D49" s="80"/>
      <c r="E49" s="80"/>
      <c r="F49" s="80"/>
      <c r="G49" s="80"/>
      <c r="H49" s="80"/>
      <c r="I49" s="80"/>
      <c r="J49" s="80"/>
      <c r="K49" s="80"/>
      <c r="L49" s="80"/>
      <c r="M49" s="80"/>
      <c r="N49" s="80"/>
      <c r="O49" s="80"/>
      <c r="P49" s="80"/>
    </row>
    <row r="50" spans="1:16" x14ac:dyDescent="0.2">
      <c r="A50" s="80"/>
      <c r="B50" s="80"/>
      <c r="C50" s="80"/>
      <c r="D50" s="80"/>
      <c r="E50" s="80"/>
      <c r="F50" s="80"/>
      <c r="G50" s="80"/>
      <c r="H50" s="80"/>
      <c r="I50" s="80"/>
      <c r="J50" s="80"/>
      <c r="K50" s="80"/>
      <c r="L50" s="80"/>
      <c r="M50" s="80"/>
      <c r="N50" s="80"/>
      <c r="O50" s="80"/>
      <c r="P50" s="80"/>
    </row>
    <row r="51" spans="1:16" x14ac:dyDescent="0.2">
      <c r="A51" s="80"/>
      <c r="B51" s="80"/>
      <c r="C51" s="80"/>
      <c r="D51" s="80"/>
      <c r="E51" s="80"/>
      <c r="F51" s="80"/>
      <c r="G51" s="80"/>
      <c r="H51" s="80"/>
      <c r="I51" s="80"/>
      <c r="J51" s="80"/>
      <c r="K51" s="80"/>
      <c r="L51" s="80"/>
      <c r="M51" s="80"/>
      <c r="N51" s="80"/>
      <c r="O51" s="80"/>
      <c r="P51" s="80"/>
    </row>
    <row r="52" spans="1:16" x14ac:dyDescent="0.2">
      <c r="A52" s="80"/>
      <c r="B52" s="80"/>
      <c r="C52" s="80"/>
      <c r="D52" s="80"/>
      <c r="E52" s="80"/>
      <c r="F52" s="80"/>
      <c r="G52" s="80"/>
      <c r="H52" s="80"/>
      <c r="I52" s="80"/>
      <c r="J52" s="80"/>
      <c r="K52" s="80"/>
      <c r="L52" s="80"/>
      <c r="M52" s="80"/>
      <c r="N52" s="80"/>
      <c r="O52" s="80"/>
      <c r="P52" s="80"/>
    </row>
    <row r="53" spans="1:16" x14ac:dyDescent="0.2">
      <c r="A53" s="80"/>
      <c r="B53" s="80"/>
      <c r="C53" s="80"/>
      <c r="D53" s="80"/>
      <c r="E53" s="80"/>
      <c r="F53" s="80"/>
      <c r="G53" s="80"/>
      <c r="H53" s="80"/>
      <c r="I53" s="80"/>
      <c r="J53" s="80"/>
      <c r="K53" s="80"/>
      <c r="L53" s="80"/>
      <c r="M53" s="80"/>
      <c r="N53" s="80"/>
      <c r="O53" s="80"/>
      <c r="P53" s="80"/>
    </row>
    <row r="54" spans="1:16" x14ac:dyDescent="0.2">
      <c r="A54" s="80"/>
      <c r="B54" s="80"/>
      <c r="C54" s="80"/>
      <c r="D54" s="80"/>
      <c r="E54" s="80"/>
      <c r="F54" s="80"/>
      <c r="G54" s="80"/>
      <c r="H54" s="80"/>
      <c r="I54" s="80"/>
      <c r="J54" s="80"/>
      <c r="K54" s="80"/>
      <c r="L54" s="80"/>
      <c r="M54" s="80"/>
      <c r="N54" s="80"/>
      <c r="O54" s="80"/>
      <c r="P54" s="80"/>
    </row>
    <row r="55" spans="1:16" x14ac:dyDescent="0.2">
      <c r="A55" s="80"/>
      <c r="B55" s="80"/>
      <c r="C55" s="80"/>
      <c r="D55" s="80"/>
      <c r="E55" s="80"/>
      <c r="F55" s="80"/>
      <c r="G55" s="80"/>
      <c r="H55" s="80"/>
      <c r="I55" s="80"/>
      <c r="J55" s="80"/>
      <c r="K55" s="80"/>
      <c r="L55" s="80"/>
      <c r="M55" s="80"/>
      <c r="N55" s="80"/>
      <c r="O55" s="80"/>
      <c r="P55" s="80"/>
    </row>
    <row r="56" spans="1:16" x14ac:dyDescent="0.2">
      <c r="A56" s="80"/>
      <c r="B56" s="80"/>
      <c r="C56" s="80"/>
      <c r="D56" s="80"/>
      <c r="E56" s="80"/>
      <c r="F56" s="80"/>
      <c r="G56" s="80"/>
      <c r="H56" s="80"/>
      <c r="I56" s="80"/>
      <c r="J56" s="80"/>
      <c r="K56" s="80"/>
      <c r="L56" s="80"/>
      <c r="M56" s="80"/>
      <c r="N56" s="80"/>
      <c r="O56" s="80"/>
      <c r="P56" s="80"/>
    </row>
    <row r="57" spans="1:16" x14ac:dyDescent="0.2">
      <c r="A57" s="80"/>
      <c r="B57" s="80"/>
      <c r="C57" s="80"/>
      <c r="D57" s="80"/>
      <c r="E57" s="80"/>
      <c r="F57" s="80"/>
      <c r="G57" s="80"/>
      <c r="H57" s="80"/>
      <c r="I57" s="80"/>
      <c r="J57" s="80"/>
      <c r="K57" s="80"/>
      <c r="L57" s="80"/>
      <c r="M57" s="80"/>
      <c r="N57" s="80"/>
      <c r="O57" s="80"/>
      <c r="P57" s="80"/>
    </row>
    <row r="58" spans="1:16" x14ac:dyDescent="0.2">
      <c r="A58" s="80"/>
      <c r="B58" s="80"/>
      <c r="C58" s="80"/>
      <c r="D58" s="80"/>
      <c r="E58" s="80"/>
      <c r="F58" s="80"/>
      <c r="G58" s="80"/>
      <c r="H58" s="80"/>
      <c r="I58" s="80"/>
      <c r="J58" s="80"/>
      <c r="K58" s="80"/>
      <c r="L58" s="80"/>
      <c r="M58" s="80"/>
      <c r="N58" s="80"/>
      <c r="O58" s="80"/>
      <c r="P58" s="80"/>
    </row>
    <row r="59" spans="1:16" x14ac:dyDescent="0.2">
      <c r="A59" s="80"/>
      <c r="B59" s="80"/>
      <c r="C59" s="80"/>
      <c r="D59" s="80"/>
      <c r="E59" s="80"/>
      <c r="F59" s="80"/>
      <c r="G59" s="80"/>
      <c r="H59" s="80"/>
      <c r="I59" s="80"/>
      <c r="J59" s="80"/>
      <c r="K59" s="80"/>
      <c r="L59" s="80"/>
      <c r="M59" s="80"/>
      <c r="N59" s="80"/>
      <c r="O59" s="80"/>
      <c r="P59" s="80"/>
    </row>
    <row r="60" spans="1:16" x14ac:dyDescent="0.2">
      <c r="A60" s="80"/>
      <c r="B60" s="80"/>
      <c r="C60" s="80"/>
      <c r="D60" s="80"/>
      <c r="E60" s="80"/>
      <c r="F60" s="80"/>
      <c r="G60" s="80"/>
      <c r="H60" s="80"/>
      <c r="I60" s="80"/>
      <c r="J60" s="80"/>
      <c r="K60" s="80"/>
      <c r="L60" s="80"/>
      <c r="M60" s="80"/>
      <c r="N60" s="80"/>
      <c r="O60" s="80"/>
      <c r="P60" s="80"/>
    </row>
    <row r="61" spans="1:16" x14ac:dyDescent="0.2">
      <c r="A61" s="80"/>
      <c r="B61" s="80"/>
      <c r="C61" s="80"/>
      <c r="D61" s="80"/>
      <c r="E61" s="80"/>
      <c r="F61" s="80"/>
      <c r="G61" s="80"/>
      <c r="H61" s="80"/>
      <c r="I61" s="80"/>
      <c r="J61" s="80"/>
      <c r="K61" s="80"/>
      <c r="L61" s="80"/>
      <c r="M61" s="80"/>
      <c r="N61" s="80"/>
      <c r="O61" s="80"/>
      <c r="P61" s="80"/>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N24:O24"/>
    <mergeCell ref="N25:O25"/>
    <mergeCell ref="A1:XFD2"/>
    <mergeCell ref="A20:E26"/>
    <mergeCell ref="N3:O3"/>
    <mergeCell ref="N4:O4"/>
    <mergeCell ref="N13:O13"/>
    <mergeCell ref="N18:O18"/>
    <mergeCell ref="A19:B19"/>
    <mergeCell ref="C19:D19"/>
  </mergeCells>
  <hyperlinks>
    <hyperlink ref="F9" r:id="rId1" display="https://finbox.com/NYSE:CLS/explorer/revenue_proj/" xr:uid="{0FE01E9F-16D7-5F4D-A75F-0CC00C7F4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2023-10-19T06:13:31Z</dcterms:created>
  <dcterms:modified xsi:type="dcterms:W3CDTF">2023-10-26T09:50:35Z</dcterms:modified>
</cp:coreProperties>
</file>