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FAE34F6-F402-D645-BDC8-E8D56D50DD2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E6" i="2"/>
  <c r="E5" i="2"/>
  <c r="E4" i="2"/>
  <c r="F22" i="2"/>
  <c r="G22" i="2"/>
  <c r="H22" i="2"/>
  <c r="I22" i="2"/>
  <c r="J22" i="2"/>
  <c r="C22" i="2"/>
  <c r="D22" i="2"/>
  <c r="E22" i="2"/>
  <c r="B22" i="2"/>
  <c r="F19" i="2"/>
  <c r="G19" i="2"/>
  <c r="H19" i="2"/>
  <c r="I19" i="2"/>
  <c r="J19" i="2"/>
  <c r="C19" i="2"/>
  <c r="D19" i="2"/>
  <c r="E19" i="2"/>
  <c r="B19" i="2"/>
  <c r="C16" i="2"/>
  <c r="D16" i="2"/>
  <c r="B16" i="2"/>
  <c r="E16" i="2"/>
  <c r="C18" i="2"/>
  <c r="D18" i="2"/>
  <c r="E18" i="2"/>
  <c r="F18" i="2"/>
  <c r="K18" i="2" s="1"/>
  <c r="G18" i="2"/>
  <c r="H18" i="2"/>
  <c r="I18" i="2"/>
  <c r="J18" i="2"/>
  <c r="C21" i="2"/>
  <c r="D21" i="2"/>
  <c r="E21" i="2"/>
  <c r="F21" i="2"/>
  <c r="G21" i="2"/>
  <c r="H21" i="2"/>
  <c r="K21" i="2" s="1"/>
  <c r="I21" i="2"/>
  <c r="J21" i="2"/>
  <c r="C6" i="2"/>
  <c r="O10" i="2"/>
  <c r="O9" i="2"/>
  <c r="O7" i="2"/>
  <c r="G7" i="2"/>
  <c r="E7" i="2"/>
  <c r="O6" i="2"/>
  <c r="O19" i="2" s="1"/>
  <c r="G6" i="2"/>
  <c r="O5" i="2"/>
  <c r="G5" i="2"/>
  <c r="C5" i="2"/>
  <c r="C4" i="2"/>
  <c r="A4" i="2"/>
  <c r="C3" i="2"/>
  <c r="O20" i="2" a="1"/>
  <c r="O20" i="2" s="1"/>
  <c r="A7" i="2" s="1"/>
  <c r="A26" i="2" a="1"/>
  <c r="A26" i="2" s="1"/>
  <c r="C25" i="2" a="1"/>
  <c r="C25" i="2" s="1"/>
  <c r="A25" i="2" a="1"/>
  <c r="A25" i="2" s="1"/>
  <c r="O15" i="2" a="1"/>
  <c r="O15" i="2" s="1"/>
  <c r="J11" i="2"/>
  <c r="I11" i="2"/>
  <c r="H11" i="2"/>
  <c r="G11" i="2"/>
  <c r="F11" i="2"/>
  <c r="E11" i="2"/>
  <c r="D11" i="2"/>
  <c r="C11" i="2"/>
  <c r="O11" i="2"/>
  <c r="K5" i="2" a="1"/>
  <c r="K5" i="2" s="1"/>
  <c r="A5" i="2" a="1"/>
  <c r="A5" i="2" s="1"/>
  <c r="A3" i="2" a="1"/>
  <c r="A3" i="2" s="1"/>
  <c r="C7"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K4" i="2"/>
  <c r="K11" i="2"/>
  <c r="G4" i="2"/>
  <c r="O21" i="2"/>
  <c r="O22" i="2" s="1"/>
  <c r="A6" i="2"/>
  <c r="O8" i="2"/>
  <c r="O1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<sst xmlns="http://schemas.openxmlformats.org/spreadsheetml/2006/main" count="1322" uniqueCount="256">
  <si>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</si>
  <si>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</si>
  <si>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</si>
  <si>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</si>
  <si>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</si>
  <si>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</si>
  <si>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</si>
  <si>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</si>
  <si>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</si>
  <si>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</si>
  <si>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</si>
  <si>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</si>
  <si>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</si>
  <si>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</si>
  <si>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</si>
  <si>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</si>
  <si>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</si>
  <si>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</si>
  <si>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</si>
  <si>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</si>
  <si>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</si>
  <si>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</si>
  <si>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</si>
  <si>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</si>
  <si>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</si>
  <si>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</si>
  <si>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</si>
  <si>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</si>
  <si>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</si>
  <si>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</si>
  <si>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</si>
  <si>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</si>
  <si>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</si>
  <si>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</si>
  <si>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</si>
  <si>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</si>
  <si>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</si>
  <si>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</si>
  <si>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</si>
  <si>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</si>
  <si>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</si>
  <si>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</si>
  <si>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</si>
  <si>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</si>
  <si>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</si>
  <si>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</si>
  <si>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</si>
  <si>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</si>
  <si>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</si>
  <si>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</si>
  <si>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</si>
  <si>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</si>
  <si>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</si>
  <si>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</si>
  <si>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</si>
  <si>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</si>
  <si>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</si>
  <si>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</si>
  <si>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</si>
  <si>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</si>
  <si>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</si>
  <si>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</si>
  <si>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</si>
  <si>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</si>
  <si>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</si>
  <si>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</si>
  <si>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</si>
  <si>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</si>
  <si>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</si>
  <si>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</si>
  <si>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</si>
  <si>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</si>
  <si>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</si>
  <si>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</si>
  <si>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</si>
  <si>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</si>
  <si>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</si>
  <si>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</si>
  <si>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</si>
  <si>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</si>
  <si>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</si>
  <si>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</si>
  <si>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</si>
  <si>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</si>
  <si>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</si>
  <si>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</si>
  <si>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</si>
  <si>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</si>
  <si>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</si>
  <si>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</si>
  <si>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</si>
  <si>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</si>
  <si>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</si>
  <si>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</si>
  <si>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</si>
  <si>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</si>
  <si>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</si>
  <si>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</si>
  <si>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</si>
  <si>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</si>
  <si>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</si>
  <si>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</si>
  <si>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</si>
  <si>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</si>
  <si>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</si>
  <si>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</si>
  <si>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</si>
  <si>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</si>
  <si>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</si>
  <si>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</si>
  <si>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</si>
  <si>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</si>
  <si>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</si>
  <si>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</si>
  <si>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</si>
  <si>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</si>
  <si>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</si>
  <si>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</si>
  <si>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</si>
  <si>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</si>
  <si>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</si>
  <si>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</si>
  <si>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</si>
  <si>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</si>
  <si>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</si>
  <si>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</si>
  <si>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</si>
  <si>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</si>
  <si>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</si>
  <si>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</si>
  <si>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</si>
  <si>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</si>
  <si>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</si>
  <si>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</si>
  <si>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</si>
  <si>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</si>
  <si>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</si>
  <si>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</si>
  <si>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</si>
  <si>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</si>
  <si>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</si>
  <si>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</si>
  <si>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</si>
  <si>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</si>
  <si>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</si>
  <si>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</si>
  <si>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</si>
  <si>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</si>
  <si>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</si>
  <si>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</si>
  <si>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</si>
  <si>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</si>
  <si>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</si>
  <si>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</si>
  <si>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</si>
  <si>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</si>
  <si>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</si>
  <si>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</si>
  <si>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</si>
  <si>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</si>
  <si>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</si>
  <si>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</si>
  <si>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</si>
  <si>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</si>
  <si>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</si>
  <si>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</si>
  <si>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</si>
  <si>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</si>
  <si>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</si>
  <si>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</si>
  <si>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</si>
  <si>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</si>
  <si>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</si>
  <si>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</si>
  <si>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</si>
  <si>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</si>
  <si>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</si>
  <si>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</si>
  <si>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</si>
  <si>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</si>
  <si>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</si>
  <si>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</si>
  <si>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</si>
  <si>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</si>
  <si>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</si>
  <si>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</si>
  <si>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</si>
  <si>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</si>
  <si>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</si>
  <si>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</si>
  <si>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</si>
  <si>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</si>
  <si>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</si>
  <si>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</si>
  <si>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</si>
  <si>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</si>
  <si>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</si>
  <si>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</si>
  <si>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</si>
  <si>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</si>
  <si>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</si>
  <si>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</si>
  <si>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</si>
  <si>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</si>
  <si>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</si>
  <si>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</si>
  <si>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</si>
  <si>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</si>
  <si>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</si>
  <si>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</si>
  <si>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</si>
  <si>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</si>
  <si>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</si>
  <si>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</si>
  <si>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</si>
  <si>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</si>
  <si>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</si>
  <si>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</si>
  <si>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</si>
  <si>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</si>
  <si>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</si>
  <si>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</si>
  <si>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</si>
  <si>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</si>
  <si>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</si>
  <si>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</si>
  <si>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</si>
  <si>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</si>
  <si>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</si>
  <si>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</si>
  <si>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</si>
  <si>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</si>
  <si>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</si>
  <si>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</si>
  <si>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</si>
  <si>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</si>
  <si>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</si>
  <si>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</si>
  <si>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</si>
  <si>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</si>
  <si>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</si>
  <si>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</si>
  <si>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</si>
  <si>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</si>
  <si>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</si>
  <si>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</si>
  <si>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</si>
  <si>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</si>
  <si>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</si>
  <si>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</si>
  <si>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AWS</t>
  </si>
  <si>
    <t>Subscriptions</t>
  </si>
  <si>
    <t>Online Stores</t>
  </si>
  <si>
    <t>Third-part retail</t>
  </si>
  <si>
    <t>Advertising / Stores / Other</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</si>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</sst>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b/>
      <sz val="14"/>
      <name val="Arial"/>
      <family val="2"/>
    </font>
    <font>
      <sz val="10"/>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5">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
      <left/>
      <right/>
      <top style="thin">
        <color theme="0" tint="-0.14999847407452621"/>
      </top>
      <bottom/>
      <diagonal/>
    </border>
    <border>
      <left/>
      <right style="thin">
        <color theme="0" tint="-0.14999847407452621"/>
      </right>
      <top/>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9847407452621"/>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3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2"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2"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10" fontId="4" fillId="9" borderId="6" xfId="1"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3" fillId="11" borderId="6" xfId="0" applyFont="1" applyFill="1" applyBorder="1" applyAlignment="1">
      <alignment horizontal="left" vertical="center" wrapText="1"/>
    </xf>
    <xf numFmtId="164" fontId="14"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2"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5" fillId="10" borderId="9" xfId="1" applyFont="1" applyFill="1" applyBorder="1" applyAlignment="1">
      <alignment horizontal="left" vertical="center" indent="1"/>
    </xf>
    <xf numFmtId="0" fontId="13" fillId="11" borderId="10" xfId="0" applyFont="1" applyFill="1" applyBorder="1" applyAlignment="1">
      <alignment horizontal="left" vertical="center" wrapText="1"/>
    </xf>
    <xf numFmtId="164" fontId="14"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2"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2"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6"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5"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7" fillId="11" borderId="10" xfId="0" applyFont="1" applyFill="1" applyBorder="1" applyAlignment="1">
      <alignment horizontal="left" vertical="center" wrapText="1"/>
    </xf>
    <xf numFmtId="10" fontId="18" fillId="11" borderId="9" xfId="0" applyNumberFormat="1" applyFont="1" applyFill="1" applyBorder="1" applyAlignment="1">
      <alignment vertical="center"/>
    </xf>
    <xf numFmtId="0" fontId="3" fillId="9" borderId="0" xfId="0" applyFont="1" applyFill="1" applyAlignment="1">
      <alignment horizontal="right" vertical="center"/>
    </xf>
    <xf numFmtId="0" fontId="19" fillId="9" borderId="0" xfId="0" applyFont="1" applyFill="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12" fillId="12" borderId="1" xfId="0" applyFont="1" applyFill="1" applyBorder="1" applyAlignment="1">
      <alignment horizontal="right" vertical="center"/>
    </xf>
    <xf numFmtId="0" fontId="1" fillId="12" borderId="1" xfId="0" applyFont="1" applyFill="1" applyBorder="1" applyAlignment="1">
      <alignment vertical="center"/>
    </xf>
    <xf numFmtId="164" fontId="4" fillId="10" borderId="13" xfId="0" applyNumberFormat="1" applyFont="1" applyFill="1" applyBorder="1" applyAlignment="1">
      <alignment horizontal="right" vertical="center" indent="1"/>
    </xf>
    <xf numFmtId="9" fontId="22"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10" fontId="14" fillId="11" borderId="9" xfId="0" applyNumberFormat="1" applyFont="1" applyFill="1" applyBorder="1" applyAlignment="1">
      <alignment vertical="center"/>
    </xf>
    <xf numFmtId="0" fontId="13" fillId="11" borderId="11" xfId="0" applyFont="1" applyFill="1" applyBorder="1" applyAlignment="1">
      <alignment horizontal="left" vertical="center" wrapText="1"/>
    </xf>
    <xf numFmtId="10" fontId="14" fillId="11" borderId="12" xfId="0" applyNumberFormat="1" applyFont="1" applyFill="1" applyBorder="1" applyAlignment="1">
      <alignment vertical="center"/>
    </xf>
    <xf numFmtId="2" fontId="14" fillId="11" borderId="9" xfId="0" applyNumberFormat="1" applyFont="1" applyFill="1" applyBorder="1" applyAlignment="1">
      <alignment vertical="center"/>
    </xf>
    <xf numFmtId="0" fontId="17" fillId="11" borderId="11" xfId="0" applyFont="1" applyFill="1" applyBorder="1" applyAlignment="1">
      <alignment horizontal="left" vertical="center" wrapText="1"/>
    </xf>
    <xf numFmtId="10" fontId="18" fillId="11" borderId="12" xfId="0" applyNumberFormat="1" applyFont="1" applyFill="1" applyBorder="1" applyAlignment="1">
      <alignment vertical="center"/>
    </xf>
    <xf numFmtId="164" fontId="14" fillId="11" borderId="9" xfId="0" applyNumberFormat="1" applyFont="1" applyFill="1" applyBorder="1" applyAlignment="1">
      <alignment horizontal="right" vertical="center"/>
    </xf>
    <xf numFmtId="10" fontId="18" fillId="11" borderId="9" xfId="0" applyNumberFormat="1" applyFont="1" applyFill="1" applyBorder="1" applyAlignment="1">
      <alignment horizontal="right" vertical="center"/>
    </xf>
    <xf numFmtId="10" fontId="18" fillId="11" borderId="12" xfId="0" applyNumberFormat="1" applyFont="1" applyFill="1" applyBorder="1" applyAlignment="1">
      <alignment horizontal="right" vertical="center"/>
    </xf>
    <xf numFmtId="164" fontId="4" fillId="10" borderId="15" xfId="0" applyNumberFormat="1" applyFont="1" applyFill="1" applyBorder="1" applyAlignment="1">
      <alignment horizontal="right" vertical="center" indent="1"/>
    </xf>
    <xf numFmtId="164" fontId="4" fillId="10" borderId="1" xfId="0" applyNumberFormat="1" applyFont="1" applyFill="1" applyBorder="1" applyAlignment="1">
      <alignment horizontal="right" vertical="center" indent="1"/>
    </xf>
    <xf numFmtId="164" fontId="4" fillId="10" borderId="16" xfId="0" applyNumberFormat="1" applyFont="1" applyFill="1" applyBorder="1" applyAlignment="1">
      <alignment horizontal="right" vertical="center" indent="1"/>
    </xf>
    <xf numFmtId="9" fontId="22" fillId="11" borderId="17" xfId="1" applyFont="1" applyFill="1" applyBorder="1" applyAlignment="1">
      <alignment horizontal="left" vertical="center" indent="2"/>
    </xf>
    <xf numFmtId="9" fontId="19" fillId="10" borderId="19" xfId="1" applyFont="1" applyFill="1" applyBorder="1" applyAlignment="1">
      <alignment horizontal="left" vertical="center" indent="2"/>
    </xf>
    <xf numFmtId="9" fontId="4" fillId="10" borderId="20" xfId="1" applyFont="1" applyFill="1" applyBorder="1" applyAlignment="1">
      <alignment horizontal="right" vertical="center" indent="1"/>
    </xf>
    <xf numFmtId="9" fontId="4" fillId="10" borderId="21" xfId="1" applyFont="1" applyFill="1" applyBorder="1" applyAlignment="1">
      <alignment horizontal="right" vertical="center" indent="1"/>
    </xf>
    <xf numFmtId="9" fontId="4" fillId="10" borderId="19" xfId="1" applyFont="1" applyFill="1" applyBorder="1" applyAlignment="1">
      <alignment horizontal="right" vertical="center" indent="1"/>
    </xf>
    <xf numFmtId="9" fontId="4" fillId="10" borderId="18" xfId="1" applyFont="1" applyFill="1" applyBorder="1" applyAlignment="1">
      <alignment vertical="center"/>
    </xf>
    <xf numFmtId="164" fontId="4" fillId="10" borderId="20" xfId="0" applyNumberFormat="1" applyFont="1" applyFill="1" applyBorder="1" applyAlignment="1">
      <alignment horizontal="right" vertical="center" indent="1"/>
    </xf>
    <xf numFmtId="164" fontId="4" fillId="10" borderId="19" xfId="0" applyNumberFormat="1" applyFont="1" applyFill="1" applyBorder="1" applyAlignment="1">
      <alignment horizontal="right" vertical="center" indent="1"/>
    </xf>
    <xf numFmtId="164" fontId="12" fillId="10" borderId="18" xfId="0" applyNumberFormat="1" applyFont="1" applyFill="1" applyBorder="1" applyAlignment="1">
      <alignment horizontal="right" vertical="center"/>
    </xf>
    <xf numFmtId="164" fontId="12" fillId="10" borderId="19" xfId="0" applyNumberFormat="1" applyFont="1" applyFill="1" applyBorder="1" applyAlignment="1">
      <alignment horizontal="right" vertical="center"/>
    </xf>
    <xf numFmtId="164" fontId="4" fillId="10" borderId="14" xfId="0" applyNumberFormat="1" applyFont="1" applyFill="1" applyBorder="1" applyAlignment="1">
      <alignment horizontal="right" vertical="center" indent="1"/>
    </xf>
    <xf numFmtId="164" fontId="4" fillId="10" borderId="22" xfId="0" applyNumberFormat="1" applyFont="1" applyFill="1" applyBorder="1" applyAlignment="1">
      <alignment horizontal="right" vertical="center" indent="1"/>
    </xf>
    <xf numFmtId="9" fontId="22" fillId="11" borderId="14"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24" fillId="10" borderId="24" xfId="0" applyNumberFormat="1" applyFont="1" applyFill="1" applyBorder="1" applyAlignment="1">
      <alignment horizontal="right" vertical="center" wrapText="1"/>
    </xf>
    <xf numFmtId="9" fontId="22" fillId="11" borderId="22" xfId="1" applyFont="1" applyFill="1" applyBorder="1" applyAlignment="1">
      <alignment horizontal="left" vertical="center" indent="2"/>
    </xf>
    <xf numFmtId="9" fontId="22" fillId="11" borderId="15" xfId="1" applyFont="1" applyFill="1" applyBorder="1" applyAlignment="1">
      <alignment horizontal="left" vertical="center" indent="2"/>
    </xf>
    <xf numFmtId="9" fontId="22" fillId="11" borderId="16" xfId="1" applyFont="1" applyFill="1" applyBorder="1" applyAlignment="1">
      <alignment horizontal="left" vertical="center" indent="2"/>
    </xf>
    <xf numFmtId="9" fontId="4" fillId="11" borderId="18" xfId="1" applyFont="1" applyFill="1" applyBorder="1" applyAlignment="1">
      <alignment vertical="center"/>
    </xf>
    <xf numFmtId="0" fontId="0" fillId="11" borderId="13" xfId="0" applyFill="1" applyBorder="1"/>
    <xf numFmtId="10" fontId="12" fillId="11" borderId="20" xfId="1" applyNumberFormat="1" applyFont="1" applyFill="1" applyBorder="1" applyAlignment="1">
      <alignment horizontal="right" vertical="center" indent="1"/>
    </xf>
    <xf numFmtId="0" fontId="0" fillId="11" borderId="18" xfId="0" applyFill="1" applyBorder="1"/>
    <xf numFmtId="164" fontId="4" fillId="10" borderId="17" xfId="0" applyNumberFormat="1" applyFont="1" applyFill="1" applyBorder="1" applyAlignment="1">
      <alignment horizontal="right" vertical="center" indent="1"/>
    </xf>
    <xf numFmtId="0" fontId="12" fillId="0" borderId="20" xfId="0" applyFont="1" applyBorder="1" applyAlignment="1">
      <alignment horizontal="left" vertical="center" indent="2"/>
    </xf>
    <xf numFmtId="9" fontId="15" fillId="10" borderId="7" xfId="1" applyFont="1" applyFill="1" applyBorder="1" applyAlignment="1">
      <alignment horizontal="center" vertical="center"/>
    </xf>
    <xf numFmtId="9" fontId="15"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3" fillId="0" borderId="1" xfId="0" applyFont="1" applyBorder="1" applyAlignment="1">
      <alignment horizontal="left" vertical="center" indent="1"/>
    </xf>
    <xf numFmtId="0" fontId="23" fillId="0" borderId="0" xfId="0" applyFont="1" applyAlignment="1">
      <alignment horizontal="left" vertical="center" indent="1"/>
    </xf>
    <xf numFmtId="0" fontId="12" fillId="12" borderId="1" xfId="0" applyFont="1" applyFill="1" applyBorder="1" applyAlignment="1">
      <alignment horizontal="left" vertical="center" indent="2"/>
    </xf>
    <xf numFmtId="0" fontId="12"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est Quality"/>
      <sheetName val="Growth"/>
      <sheetName val="Value"/>
      <sheetName val="Watchlist"/>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https://www.bing.com/financeapi/forcetrigger?t=a1nhlh&amp;q=XNAS%3aAMZN&amp;form=skydnc</v>
    <v>Learn more on Bing</v>
  </rv>
  <rv s="1">
    <v>0</v>
    <v>AMAZON.COM, INC. (XNAS:AMZN)</v>
    <v>2</v>
    <v>3</v>
    <v>Finance</v>
    <v>4</v>
    <v>en-US</v>
    <v>a1nhlh</v>
    <v>268435456</v>
    <v>1</v>
    <v>Powered by Refinitiv</v>
    <v>145.86000000000001</v>
    <v>81.430000000000007</v>
    <v>1.1741999999999999</v>
    <v>8.17</v>
    <v>6.8328E-2</v>
    <v>-0.02</v>
    <v>-1.5660000000000001E-4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130.02000000000001</v>
    <v>Diversified Retail</v>
    <v>Stock</v>
    <v>45226.999989339842</v>
    <v>0</v>
    <v>125.52</v>
    <v>1317990000000</v>
    <v>AMAZON.COM, INC.</v>
    <v>AMAZON.COM, INC.</v>
    <v>126.2</v>
    <v>66.689599999999999</v>
    <v>119.57</v>
    <v>127.74</v>
    <v>127.72</v>
    <v>10317750000</v>
    <v>AMZN</v>
    <v>AMAZON.COM, INC. (XNAS:AMZN)</v>
    <v>125309313</v>
    <v>53512521</v>
    <v>1996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ZN%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Z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7" workbookViewId="0">
      <pane xSplit="1" topLeftCell="B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8" t="s">
        <v>18</v>
      </c>
      <c r="B2" s="26">
        <v>34204000000</v>
      </c>
      <c r="C2" s="26">
        <v>48077000000</v>
      </c>
      <c r="D2" s="26">
        <v>61093000000</v>
      </c>
      <c r="E2" s="26">
        <v>74452000000</v>
      </c>
      <c r="F2" s="26">
        <v>88988000000</v>
      </c>
      <c r="G2" s="26">
        <v>107006000000</v>
      </c>
      <c r="H2" s="26">
        <v>135987000000</v>
      </c>
      <c r="I2" s="26">
        <v>177866000000</v>
      </c>
      <c r="J2" s="26">
        <v>232887000000</v>
      </c>
      <c r="K2" s="26">
        <v>280522000000</v>
      </c>
      <c r="L2" s="26">
        <v>386064000000</v>
      </c>
      <c r="M2" s="26">
        <v>469822000000</v>
      </c>
      <c r="N2" s="26">
        <v>513983000000</v>
      </c>
      <c r="O2" s="27">
        <v>538046000000</v>
      </c>
      <c r="P2" s="26">
        <v>127101000000</v>
      </c>
      <c r="Q2" s="26">
        <v>149204000000</v>
      </c>
      <c r="R2" s="26">
        <v>127358000000</v>
      </c>
      <c r="S2" s="26">
        <v>134383000000</v>
      </c>
    </row>
    <row r="3" spans="1:19" ht="16" x14ac:dyDescent="0.2">
      <c r="A3" s="9" t="s">
        <v>191</v>
      </c>
      <c r="B3" s="10"/>
      <c r="C3" s="11">
        <f t="shared" ref="C3:O3" si="0">(C2/B2)-1</f>
        <v>0.40559583674424049</v>
      </c>
      <c r="D3" s="11">
        <f t="shared" si="0"/>
        <v>0.27073236682821311</v>
      </c>
      <c r="E3" s="11">
        <f t="shared" si="0"/>
        <v>0.21866662301736706</v>
      </c>
      <c r="F3" s="11">
        <f t="shared" si="0"/>
        <v>0.1952398861011122</v>
      </c>
      <c r="G3" s="11">
        <f t="shared" si="0"/>
        <v>0.20247673843664304</v>
      </c>
      <c r="H3" s="11">
        <f t="shared" si="0"/>
        <v>0.27083528026465808</v>
      </c>
      <c r="I3" s="11">
        <f t="shared" si="0"/>
        <v>0.30796326119408479</v>
      </c>
      <c r="J3" s="11">
        <f t="shared" si="0"/>
        <v>0.3093396152159491</v>
      </c>
      <c r="K3" s="11">
        <f t="shared" si="0"/>
        <v>0.20454125820676983</v>
      </c>
      <c r="L3" s="11">
        <f t="shared" si="0"/>
        <v>0.37623430604373276</v>
      </c>
      <c r="M3" s="11">
        <f t="shared" si="0"/>
        <v>0.21695366571345676</v>
      </c>
      <c r="N3" s="11">
        <f t="shared" si="0"/>
        <v>9.399517263985091E-2</v>
      </c>
      <c r="O3" s="11">
        <f t="shared" si="0"/>
        <v>4.6816723510310743E-2</v>
      </c>
      <c r="P3" s="11"/>
      <c r="Q3" s="11">
        <f>(Q2/P2)-1</f>
        <v>0.1739010708019606</v>
      </c>
      <c r="R3" s="11">
        <f>(R2/Q2)-1</f>
        <v>-0.14641698613978182</v>
      </c>
      <c r="S3" s="11">
        <f>(S2/R2)-1</f>
        <v>5.51594717253725E-2</v>
      </c>
    </row>
    <row r="4" spans="1:19" ht="16" x14ac:dyDescent="0.2">
      <c r="A4" s="3" t="s">
        <v>19</v>
      </c>
      <c r="B4" s="4">
        <v>34204000000</v>
      </c>
      <c r="C4" s="4">
        <v>48077000000</v>
      </c>
      <c r="D4" s="4">
        <v>61093000000</v>
      </c>
      <c r="E4" s="4">
        <v>74452000000</v>
      </c>
      <c r="F4" s="4">
        <v>88988000000</v>
      </c>
      <c r="G4" s="4">
        <v>107006000000</v>
      </c>
      <c r="H4" s="4">
        <v>135987000000</v>
      </c>
      <c r="I4" s="4">
        <v>177866000000</v>
      </c>
      <c r="J4" s="4">
        <v>232887000000</v>
      </c>
      <c r="K4" s="4">
        <v>280522000000</v>
      </c>
      <c r="L4" s="4">
        <v>386064000000</v>
      </c>
      <c r="M4" s="4">
        <v>469822000000</v>
      </c>
      <c r="N4" s="4">
        <v>513983000000</v>
      </c>
      <c r="O4" s="5">
        <v>538046000000</v>
      </c>
      <c r="P4" s="4">
        <v>127101000000</v>
      </c>
      <c r="Q4" s="4">
        <v>149204000000</v>
      </c>
      <c r="R4" s="4">
        <v>127358000000</v>
      </c>
      <c r="S4" s="4">
        <v>134383000000</v>
      </c>
    </row>
    <row r="5" spans="1:19" ht="16" x14ac:dyDescent="0.2">
      <c r="A5" s="3" t="s">
        <v>20</v>
      </c>
      <c r="B5" s="4">
        <v>31193000000</v>
      </c>
      <c r="C5" s="4">
        <v>44773000000</v>
      </c>
      <c r="D5" s="4">
        <v>56954000000</v>
      </c>
      <c r="E5" s="4">
        <v>69331000000</v>
      </c>
      <c r="F5" s="4">
        <v>82793000000</v>
      </c>
      <c r="G5" s="4">
        <v>97601000000</v>
      </c>
      <c r="H5" s="4">
        <v>121969000000</v>
      </c>
      <c r="I5" s="4">
        <v>159803000000</v>
      </c>
      <c r="J5" s="4">
        <v>202020000000</v>
      </c>
      <c r="K5" s="4">
        <v>241699000000</v>
      </c>
      <c r="L5" s="4">
        <v>334564000000</v>
      </c>
      <c r="M5" s="4">
        <v>403507000000</v>
      </c>
      <c r="N5" s="4">
        <v>446343000000</v>
      </c>
      <c r="O5" s="5">
        <v>461648000000</v>
      </c>
      <c r="P5" s="4">
        <v>110336000000</v>
      </c>
      <c r="Q5" s="4">
        <v>129557000000</v>
      </c>
      <c r="R5" s="4">
        <v>109146000000</v>
      </c>
      <c r="S5" s="4">
        <v>112609000000</v>
      </c>
    </row>
    <row r="6" spans="1:19" ht="16" x14ac:dyDescent="0.2">
      <c r="A6" s="3" t="s">
        <v>21</v>
      </c>
      <c r="B6" s="4">
        <v>31193000000</v>
      </c>
      <c r="C6" s="4">
        <v>44773000000</v>
      </c>
      <c r="D6" s="4">
        <v>56954000000</v>
      </c>
      <c r="E6" s="4">
        <v>69331000000</v>
      </c>
      <c r="F6" s="4">
        <v>82793000000</v>
      </c>
      <c r="G6" s="4">
        <v>97601000000</v>
      </c>
      <c r="H6" s="4">
        <v>121969000000</v>
      </c>
      <c r="I6" s="4">
        <v>159803000000</v>
      </c>
      <c r="J6" s="4">
        <v>202020000000</v>
      </c>
      <c r="K6" s="4">
        <v>241699000000</v>
      </c>
      <c r="L6" s="4">
        <v>334564000000</v>
      </c>
      <c r="M6" s="4">
        <v>403507000000</v>
      </c>
      <c r="N6" s="4">
        <v>446343000000</v>
      </c>
      <c r="O6" s="5">
        <v>461648000000</v>
      </c>
      <c r="P6" s="4">
        <v>110336000000</v>
      </c>
      <c r="Q6" s="4">
        <v>129557000000</v>
      </c>
      <c r="R6" s="4">
        <v>109146000000</v>
      </c>
      <c r="S6" s="4">
        <v>112609000000</v>
      </c>
    </row>
    <row r="7" spans="1:19" ht="16" x14ac:dyDescent="0.2">
      <c r="A7" s="28" t="s">
        <v>22</v>
      </c>
      <c r="B7" s="26">
        <v>3011000000</v>
      </c>
      <c r="C7" s="26">
        <v>3304000000</v>
      </c>
      <c r="D7" s="26">
        <v>4139000000</v>
      </c>
      <c r="E7" s="26">
        <v>5121000000</v>
      </c>
      <c r="F7" s="26">
        <v>6195000000</v>
      </c>
      <c r="G7" s="26">
        <v>9405000000</v>
      </c>
      <c r="H7" s="26">
        <v>14018000000</v>
      </c>
      <c r="I7" s="26">
        <v>18063000000</v>
      </c>
      <c r="J7" s="26">
        <v>30867000000</v>
      </c>
      <c r="K7" s="26">
        <v>38823000000</v>
      </c>
      <c r="L7" s="26">
        <v>51500000000</v>
      </c>
      <c r="M7" s="26">
        <v>66315000000</v>
      </c>
      <c r="N7" s="26">
        <v>67640000000</v>
      </c>
      <c r="O7" s="27">
        <v>76398000000</v>
      </c>
      <c r="P7" s="26">
        <v>16765000000</v>
      </c>
      <c r="Q7" s="26">
        <v>19647000000</v>
      </c>
      <c r="R7" s="26">
        <v>18212000000</v>
      </c>
      <c r="S7" s="26">
        <v>21774000000</v>
      </c>
    </row>
    <row r="8" spans="1:19" ht="16" x14ac:dyDescent="0.2">
      <c r="A8" s="31" t="s">
        <v>58</v>
      </c>
      <c r="B8" s="32">
        <v>8.8000000000000007</v>
      </c>
      <c r="C8" s="32">
        <v>6.87</v>
      </c>
      <c r="D8" s="32">
        <v>6.77</v>
      </c>
      <c r="E8" s="32">
        <v>6.88</v>
      </c>
      <c r="F8" s="32">
        <v>6.96</v>
      </c>
      <c r="G8" s="32">
        <v>8.7899999999999991</v>
      </c>
      <c r="H8" s="32">
        <v>10.31</v>
      </c>
      <c r="I8" s="32">
        <v>10.16</v>
      </c>
      <c r="J8" s="32">
        <v>13.25</v>
      </c>
      <c r="K8" s="32">
        <v>13.84</v>
      </c>
      <c r="L8" s="32">
        <v>13.34</v>
      </c>
      <c r="M8" s="32">
        <v>14.11</v>
      </c>
      <c r="N8" s="32">
        <v>13.16</v>
      </c>
      <c r="O8" s="33">
        <v>14.2</v>
      </c>
      <c r="P8" s="32">
        <v>13.19</v>
      </c>
      <c r="Q8" s="32">
        <v>13.17</v>
      </c>
      <c r="R8" s="32">
        <v>14.3</v>
      </c>
      <c r="S8" s="32">
        <v>16.2</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1605000000</v>
      </c>
      <c r="C10" s="4">
        <v>2442000000</v>
      </c>
      <c r="D10" s="4">
        <v>3463000000</v>
      </c>
      <c r="E10" s="4">
        <v>4376000000</v>
      </c>
      <c r="F10" s="4">
        <v>6017000000</v>
      </c>
      <c r="G10" s="4">
        <v>7172000000</v>
      </c>
      <c r="H10" s="4">
        <v>9832000000</v>
      </c>
      <c r="I10" s="4">
        <v>13957000000</v>
      </c>
      <c r="J10" s="4">
        <v>18446000000</v>
      </c>
      <c r="K10" s="4">
        <v>24282000000</v>
      </c>
      <c r="L10" s="4">
        <v>28601000000</v>
      </c>
      <c r="M10" s="4">
        <v>41436000000</v>
      </c>
      <c r="N10" s="4">
        <v>55392000000</v>
      </c>
      <c r="O10" s="5">
        <v>58681000000</v>
      </c>
      <c r="P10" s="4">
        <v>14240000000</v>
      </c>
      <c r="Q10" s="4">
        <v>16910000000</v>
      </c>
      <c r="R10" s="4">
        <v>13438000000</v>
      </c>
      <c r="S10" s="4">
        <v>14093000000</v>
      </c>
    </row>
    <row r="11" spans="1:19" ht="16" x14ac:dyDescent="0.2">
      <c r="A11" s="3" t="s">
        <v>26</v>
      </c>
      <c r="B11" s="4">
        <v>1499000000</v>
      </c>
      <c r="C11" s="4">
        <v>2288000000</v>
      </c>
      <c r="D11" s="4">
        <v>3304000000</v>
      </c>
      <c r="E11" s="4">
        <v>4262000000</v>
      </c>
      <c r="F11" s="4">
        <v>5884000000</v>
      </c>
      <c r="G11" s="4">
        <v>7001000000</v>
      </c>
      <c r="H11" s="4">
        <v>9665000000</v>
      </c>
      <c r="I11" s="4">
        <v>13743000000</v>
      </c>
      <c r="J11" s="4">
        <v>18150000000</v>
      </c>
      <c r="K11" s="4">
        <v>24081000000</v>
      </c>
      <c r="L11" s="4">
        <v>28676000000</v>
      </c>
      <c r="M11" s="4">
        <v>41374000000</v>
      </c>
      <c r="N11" s="4">
        <v>54129000000</v>
      </c>
      <c r="O11" s="5">
        <v>57388000000</v>
      </c>
      <c r="P11" s="4">
        <v>14075000000</v>
      </c>
      <c r="Q11" s="4">
        <v>16151000000</v>
      </c>
      <c r="R11" s="4">
        <v>13215000000</v>
      </c>
      <c r="S11" s="4">
        <v>13947000000</v>
      </c>
    </row>
    <row r="12" spans="1:19" ht="16" x14ac:dyDescent="0.2">
      <c r="A12" s="12" t="s">
        <v>192</v>
      </c>
      <c r="B12" s="11">
        <f t="shared" ref="B12:S12" si="1">B11/B2</f>
        <v>4.3825283592562277E-2</v>
      </c>
      <c r="C12" s="11">
        <f t="shared" si="1"/>
        <v>4.7590323855481828E-2</v>
      </c>
      <c r="D12" s="11">
        <f t="shared" si="1"/>
        <v>5.4081482330217867E-2</v>
      </c>
      <c r="E12" s="11">
        <f t="shared" si="1"/>
        <v>5.7244936334819752E-2</v>
      </c>
      <c r="F12" s="11">
        <f t="shared" si="1"/>
        <v>6.6121274778621841E-2</v>
      </c>
      <c r="G12" s="11">
        <f t="shared" si="1"/>
        <v>6.5426237781059007E-2</v>
      </c>
      <c r="H12" s="11">
        <f t="shared" si="1"/>
        <v>7.1072970210387762E-2</v>
      </c>
      <c r="I12" s="11">
        <f t="shared" si="1"/>
        <v>7.7266031731753115E-2</v>
      </c>
      <c r="J12" s="11">
        <f t="shared" si="1"/>
        <v>7.7934792410052939E-2</v>
      </c>
      <c r="K12" s="11">
        <f t="shared" si="1"/>
        <v>8.5843534553439654E-2</v>
      </c>
      <c r="L12" s="11">
        <f t="shared" si="1"/>
        <v>7.4277839943636292E-2</v>
      </c>
      <c r="M12" s="11">
        <f t="shared" si="1"/>
        <v>8.8063138805760485E-2</v>
      </c>
      <c r="N12" s="11">
        <f t="shared" si="1"/>
        <v>0.10531282163028738</v>
      </c>
      <c r="O12" s="11">
        <f t="shared" si="1"/>
        <v>0.1066600253509923</v>
      </c>
      <c r="P12" s="11">
        <f t="shared" si="1"/>
        <v>0.11073870386542986</v>
      </c>
      <c r="Q12" s="11">
        <f t="shared" si="1"/>
        <v>0.10824776815634969</v>
      </c>
      <c r="R12" s="11">
        <f t="shared" si="1"/>
        <v>0.10376262190046955</v>
      </c>
      <c r="S12" s="11">
        <f t="shared" si="1"/>
        <v>0.10378544905233549</v>
      </c>
    </row>
    <row r="13" spans="1:19" ht="16" x14ac:dyDescent="0.2">
      <c r="A13" s="3" t="s">
        <v>27</v>
      </c>
      <c r="B13" s="4">
        <v>1734000000</v>
      </c>
      <c r="C13" s="4">
        <v>2909000000</v>
      </c>
      <c r="D13" s="4">
        <v>4564000000</v>
      </c>
      <c r="E13" s="4">
        <v>6565000000</v>
      </c>
      <c r="F13" s="4">
        <v>9275000000</v>
      </c>
      <c r="G13" s="4">
        <v>12540000000</v>
      </c>
      <c r="H13" s="4">
        <v>16085000000</v>
      </c>
      <c r="I13" s="4">
        <v>22620000000</v>
      </c>
      <c r="J13" s="4">
        <v>28837000000</v>
      </c>
      <c r="K13" s="4">
        <v>35931000000</v>
      </c>
      <c r="L13" s="4">
        <v>42740000000</v>
      </c>
      <c r="M13" s="4">
        <v>0</v>
      </c>
      <c r="N13" s="4">
        <v>0</v>
      </c>
      <c r="O13" s="5">
        <v>0</v>
      </c>
      <c r="P13" s="4">
        <v>0</v>
      </c>
      <c r="Q13" s="4">
        <v>0</v>
      </c>
      <c r="R13" s="4">
        <v>0</v>
      </c>
      <c r="S13" s="4">
        <v>0</v>
      </c>
    </row>
    <row r="14" spans="1:19" ht="16" x14ac:dyDescent="0.2">
      <c r="A14" s="12" t="s">
        <v>193</v>
      </c>
      <c r="B14" s="11">
        <f t="shared" ref="B14:S14" si="2">B13/B2</f>
        <v>5.0695825049701791E-2</v>
      </c>
      <c r="C14" s="11">
        <f t="shared" si="2"/>
        <v>6.0507103188634899E-2</v>
      </c>
      <c r="D14" s="11">
        <f t="shared" si="2"/>
        <v>7.4705776439199248E-2</v>
      </c>
      <c r="E14" s="11">
        <f t="shared" si="2"/>
        <v>8.8177617794014937E-2</v>
      </c>
      <c r="F14" s="11">
        <f t="shared" si="2"/>
        <v>0.10422753629702881</v>
      </c>
      <c r="G14" s="11">
        <f t="shared" si="2"/>
        <v>0.11718969029774032</v>
      </c>
      <c r="H14" s="11">
        <f t="shared" si="2"/>
        <v>0.11828336532168517</v>
      </c>
      <c r="I14" s="11">
        <f t="shared" si="2"/>
        <v>0.12717438970910686</v>
      </c>
      <c r="J14" s="11">
        <f t="shared" si="2"/>
        <v>0.12382400048091993</v>
      </c>
      <c r="K14" s="11">
        <f t="shared" si="2"/>
        <v>0.12808621070718162</v>
      </c>
      <c r="L14" s="11">
        <f t="shared" si="2"/>
        <v>0.11070703303079282</v>
      </c>
      <c r="M14" s="11">
        <f t="shared" si="2"/>
        <v>0</v>
      </c>
      <c r="N14" s="11">
        <f t="shared" si="2"/>
        <v>0</v>
      </c>
      <c r="O14" s="11">
        <f t="shared" si="2"/>
        <v>0</v>
      </c>
      <c r="P14" s="11">
        <f t="shared" si="2"/>
        <v>0</v>
      </c>
      <c r="Q14" s="11">
        <f t="shared" si="2"/>
        <v>0</v>
      </c>
      <c r="R14" s="11">
        <f t="shared" si="2"/>
        <v>0</v>
      </c>
      <c r="S14" s="11">
        <f t="shared" si="2"/>
        <v>0</v>
      </c>
    </row>
    <row r="15" spans="1:19" ht="16" x14ac:dyDescent="0.2">
      <c r="A15" s="3" t="s">
        <v>28</v>
      </c>
      <c r="B15" s="4">
        <v>-1628000000</v>
      </c>
      <c r="C15" s="4">
        <v>-2755000000</v>
      </c>
      <c r="D15" s="4">
        <v>-4405000000</v>
      </c>
      <c r="E15" s="4">
        <v>-6451000000</v>
      </c>
      <c r="F15" s="4">
        <v>-9142000000</v>
      </c>
      <c r="G15" s="4">
        <v>-12369000000</v>
      </c>
      <c r="H15" s="4">
        <v>-15918000000</v>
      </c>
      <c r="I15" s="4">
        <v>-22406000000</v>
      </c>
      <c r="J15" s="4">
        <v>-28541000000</v>
      </c>
      <c r="K15" s="4">
        <v>-35730000000</v>
      </c>
      <c r="L15" s="4">
        <v>-42815000000</v>
      </c>
      <c r="M15" s="4">
        <v>62000000</v>
      </c>
      <c r="N15" s="4">
        <v>1263000000</v>
      </c>
      <c r="O15" s="5">
        <v>1293000000</v>
      </c>
      <c r="P15" s="4">
        <v>165000000</v>
      </c>
      <c r="Q15" s="4">
        <v>759000000</v>
      </c>
      <c r="R15" s="4">
        <v>223000000</v>
      </c>
      <c r="S15" s="4">
        <v>146000000</v>
      </c>
    </row>
    <row r="16" spans="1:19" ht="16" x14ac:dyDescent="0.2">
      <c r="A16" s="28" t="s">
        <v>29</v>
      </c>
      <c r="B16" s="26">
        <v>1406000000</v>
      </c>
      <c r="C16" s="26">
        <v>862000000</v>
      </c>
      <c r="D16" s="26">
        <v>676000000</v>
      </c>
      <c r="E16" s="26">
        <v>745000000</v>
      </c>
      <c r="F16" s="26">
        <v>178000000</v>
      </c>
      <c r="G16" s="26">
        <v>2233000000</v>
      </c>
      <c r="H16" s="26">
        <v>4186000000</v>
      </c>
      <c r="I16" s="26">
        <v>4106000000</v>
      </c>
      <c r="J16" s="26">
        <v>12421000000</v>
      </c>
      <c r="K16" s="26">
        <v>14541000000</v>
      </c>
      <c r="L16" s="26">
        <v>22899000000</v>
      </c>
      <c r="M16" s="26">
        <v>24879000000</v>
      </c>
      <c r="N16" s="26">
        <v>12248000000</v>
      </c>
      <c r="O16" s="27">
        <v>17717000000</v>
      </c>
      <c r="P16" s="26">
        <v>2525000000</v>
      </c>
      <c r="Q16" s="26">
        <v>2737000000</v>
      </c>
      <c r="R16" s="26">
        <v>4774000000</v>
      </c>
      <c r="S16" s="26">
        <v>7681000000</v>
      </c>
    </row>
    <row r="17" spans="1:19" ht="16" x14ac:dyDescent="0.2">
      <c r="A17" s="23" t="s">
        <v>59</v>
      </c>
      <c r="B17" s="29">
        <v>4.1100000000000003</v>
      </c>
      <c r="C17" s="29">
        <v>1.79</v>
      </c>
      <c r="D17" s="29">
        <v>1.1100000000000001</v>
      </c>
      <c r="E17" s="26">
        <v>1</v>
      </c>
      <c r="F17" s="29">
        <v>0.2</v>
      </c>
      <c r="G17" s="29">
        <v>2.09</v>
      </c>
      <c r="H17" s="29">
        <v>3.08</v>
      </c>
      <c r="I17" s="29">
        <v>2.31</v>
      </c>
      <c r="J17" s="29">
        <v>5.33</v>
      </c>
      <c r="K17" s="29">
        <v>5.18</v>
      </c>
      <c r="L17" s="29">
        <v>5.93</v>
      </c>
      <c r="M17" s="29">
        <v>5.3</v>
      </c>
      <c r="N17" s="29">
        <v>2.38</v>
      </c>
      <c r="O17" s="30">
        <v>3.29</v>
      </c>
      <c r="P17" s="29">
        <v>1.99</v>
      </c>
      <c r="Q17" s="29">
        <v>1.83</v>
      </c>
      <c r="R17" s="29">
        <v>3.75</v>
      </c>
      <c r="S17" s="29">
        <v>5.72</v>
      </c>
    </row>
    <row r="18" spans="1:19" ht="16" x14ac:dyDescent="0.2">
      <c r="A18" s="13" t="s">
        <v>194</v>
      </c>
      <c r="B18" s="10"/>
      <c r="C18" s="11">
        <f>(C16/B16)-1</f>
        <v>-0.38691322901849212</v>
      </c>
      <c r="D18" s="11">
        <f>(D16/C16)-1</f>
        <v>-0.21577726218097448</v>
      </c>
      <c r="E18" s="11">
        <f>(E16/D16)-1</f>
        <v>0.10207100591715967</v>
      </c>
      <c r="F18" s="11">
        <f t="shared" ref="F18:N18" si="3">(F16/E16)-1</f>
        <v>-0.76107382550335567</v>
      </c>
      <c r="G18" s="11">
        <f t="shared" si="3"/>
        <v>11.544943820224718</v>
      </c>
      <c r="H18" s="11">
        <f t="shared" si="3"/>
        <v>0.87460815047021945</v>
      </c>
      <c r="I18" s="11">
        <f t="shared" si="3"/>
        <v>-1.9111323459149565E-2</v>
      </c>
      <c r="J18" s="11">
        <f t="shared" si="3"/>
        <v>2.02508524111057</v>
      </c>
      <c r="K18" s="11">
        <f t="shared" si="3"/>
        <v>0.17067868931648023</v>
      </c>
      <c r="L18" s="11">
        <f t="shared" si="3"/>
        <v>0.57478852898700228</v>
      </c>
      <c r="M18" s="11">
        <f t="shared" si="3"/>
        <v>8.6466657932660729E-2</v>
      </c>
      <c r="N18" s="11">
        <f t="shared" si="3"/>
        <v>-0.50769725471281002</v>
      </c>
      <c r="O18" s="11">
        <f>(O16/N16)-1</f>
        <v>0.44652188112344882</v>
      </c>
      <c r="P18" s="11"/>
      <c r="Q18" s="11">
        <f>(Q16/P16)-1</f>
        <v>8.3960396039604035E-2</v>
      </c>
      <c r="R18" s="11">
        <f>(R16/Q16)-1</f>
        <v>0.74424552429667523</v>
      </c>
      <c r="S18" s="11">
        <f>(S16/R16)-1</f>
        <v>0.60892333472978644</v>
      </c>
    </row>
    <row r="19" spans="1:19" ht="16" x14ac:dyDescent="0.2">
      <c r="A19" s="3" t="s">
        <v>30</v>
      </c>
      <c r="B19" s="4">
        <v>-91000000</v>
      </c>
      <c r="C19" s="4">
        <v>-72000000</v>
      </c>
      <c r="D19" s="4">
        <v>132000000</v>
      </c>
      <c r="E19" s="4">
        <v>239000000</v>
      </c>
      <c r="F19" s="4">
        <v>289000000</v>
      </c>
      <c r="G19" s="4">
        <v>665000000</v>
      </c>
      <c r="H19" s="4">
        <v>294000000</v>
      </c>
      <c r="I19" s="4">
        <v>300000000</v>
      </c>
      <c r="J19" s="4">
        <v>1160000000</v>
      </c>
      <c r="K19" s="4">
        <v>565000000</v>
      </c>
      <c r="L19" s="4">
        <v>-1279000000</v>
      </c>
      <c r="M19" s="4">
        <v>-13272000000</v>
      </c>
      <c r="N19" s="4">
        <v>18184000000</v>
      </c>
      <c r="O19" s="5">
        <v>4053000000</v>
      </c>
      <c r="P19" s="4">
        <v>-419000000</v>
      </c>
      <c r="Q19" s="4">
        <v>3699000000</v>
      </c>
      <c r="R19" s="4">
        <v>655000000</v>
      </c>
      <c r="S19" s="4">
        <v>118000000</v>
      </c>
    </row>
    <row r="20" spans="1:19" ht="16" x14ac:dyDescent="0.2">
      <c r="A20" s="3" t="s">
        <v>31</v>
      </c>
      <c r="B20" s="4">
        <v>-12000000</v>
      </c>
      <c r="C20" s="4">
        <v>4000000</v>
      </c>
      <c r="D20" s="4">
        <v>52000000</v>
      </c>
      <c r="E20" s="4">
        <v>103000000</v>
      </c>
      <c r="F20" s="4">
        <v>171000000</v>
      </c>
      <c r="G20" s="4">
        <v>409000000</v>
      </c>
      <c r="H20" s="4">
        <v>384000000</v>
      </c>
      <c r="I20" s="4">
        <v>646000000</v>
      </c>
      <c r="J20" s="4">
        <v>977000000</v>
      </c>
      <c r="K20" s="4">
        <v>768000000</v>
      </c>
      <c r="L20" s="4">
        <v>1092000000</v>
      </c>
      <c r="M20" s="4">
        <v>1361000000</v>
      </c>
      <c r="N20" s="4">
        <v>1378000000</v>
      </c>
      <c r="O20" s="5">
        <v>980000000</v>
      </c>
      <c r="P20" s="4">
        <v>340000000</v>
      </c>
      <c r="Q20" s="4">
        <v>249000000</v>
      </c>
      <c r="R20" s="4">
        <v>212000000</v>
      </c>
      <c r="S20" s="4">
        <v>179000000</v>
      </c>
    </row>
    <row r="21" spans="1:19" ht="16" x14ac:dyDescent="0.2">
      <c r="A21" s="3" t="s">
        <v>32</v>
      </c>
      <c r="B21" s="4">
        <v>39000000</v>
      </c>
      <c r="C21" s="4">
        <v>65000000</v>
      </c>
      <c r="D21" s="4">
        <v>92000000</v>
      </c>
      <c r="E21" s="4">
        <v>141000000</v>
      </c>
      <c r="F21" s="4">
        <v>210000000</v>
      </c>
      <c r="G21" s="4">
        <v>459000000</v>
      </c>
      <c r="H21" s="4">
        <v>484000000</v>
      </c>
      <c r="I21" s="4">
        <v>848000000</v>
      </c>
      <c r="J21" s="4">
        <v>1417000000</v>
      </c>
      <c r="K21" s="4">
        <v>1600000000</v>
      </c>
      <c r="L21" s="4">
        <v>1647000000</v>
      </c>
      <c r="M21" s="4">
        <v>1809000000</v>
      </c>
      <c r="N21" s="4">
        <v>2367000000</v>
      </c>
      <c r="O21" s="5">
        <v>2974000000</v>
      </c>
      <c r="P21" s="4">
        <v>617000000</v>
      </c>
      <c r="Q21" s="4">
        <v>694000000</v>
      </c>
      <c r="R21" s="4">
        <v>823000000</v>
      </c>
      <c r="S21" s="4">
        <v>840000000</v>
      </c>
    </row>
    <row r="22" spans="1:19" ht="16" x14ac:dyDescent="0.2">
      <c r="A22" s="3" t="s">
        <v>33</v>
      </c>
      <c r="B22" s="4">
        <v>51000000</v>
      </c>
      <c r="C22" s="4">
        <v>61000000</v>
      </c>
      <c r="D22" s="4">
        <v>40000000</v>
      </c>
      <c r="E22" s="4">
        <v>38000000</v>
      </c>
      <c r="F22" s="4">
        <v>39000000</v>
      </c>
      <c r="G22" s="4">
        <v>50000000</v>
      </c>
      <c r="H22" s="4">
        <v>100000000</v>
      </c>
      <c r="I22" s="4">
        <v>202000000</v>
      </c>
      <c r="J22" s="4">
        <v>440000000</v>
      </c>
      <c r="K22" s="4">
        <v>832000000</v>
      </c>
      <c r="L22" s="4">
        <v>555000000</v>
      </c>
      <c r="M22" s="4">
        <v>448000000</v>
      </c>
      <c r="N22" s="4">
        <v>989000000</v>
      </c>
      <c r="O22" s="5">
        <v>1994000000</v>
      </c>
      <c r="P22" s="4">
        <v>277000000</v>
      </c>
      <c r="Q22" s="4">
        <v>445000000</v>
      </c>
      <c r="R22" s="4">
        <v>611000000</v>
      </c>
      <c r="S22" s="4">
        <v>661000000</v>
      </c>
    </row>
    <row r="23" spans="1:19" ht="16" x14ac:dyDescent="0.2">
      <c r="A23" s="3" t="s">
        <v>34</v>
      </c>
      <c r="B23" s="4">
        <v>-79000000</v>
      </c>
      <c r="C23" s="4">
        <v>-76000000</v>
      </c>
      <c r="D23" s="4">
        <v>80000000</v>
      </c>
      <c r="E23" s="4">
        <v>136000000</v>
      </c>
      <c r="F23" s="4">
        <v>118000000</v>
      </c>
      <c r="G23" s="4">
        <v>256000000</v>
      </c>
      <c r="H23" s="4">
        <v>-90000000</v>
      </c>
      <c r="I23" s="4">
        <v>-346000000</v>
      </c>
      <c r="J23" s="4">
        <v>183000000</v>
      </c>
      <c r="K23" s="4">
        <v>-203000000</v>
      </c>
      <c r="L23" s="4">
        <v>-2371000000</v>
      </c>
      <c r="M23" s="4">
        <v>-14633000000</v>
      </c>
      <c r="N23" s="4">
        <v>16806000000</v>
      </c>
      <c r="O23" s="5">
        <v>3073000000</v>
      </c>
      <c r="P23" s="4">
        <v>-759000000</v>
      </c>
      <c r="Q23" s="4">
        <v>3450000000</v>
      </c>
      <c r="R23" s="4">
        <v>443000000</v>
      </c>
      <c r="S23" s="4">
        <v>-61000000</v>
      </c>
    </row>
    <row r="24" spans="1:19" ht="16" x14ac:dyDescent="0.2">
      <c r="A24" s="3" t="s">
        <v>35</v>
      </c>
      <c r="B24" s="4">
        <v>1497000000</v>
      </c>
      <c r="C24" s="4">
        <v>934000000</v>
      </c>
      <c r="D24" s="4">
        <v>544000000</v>
      </c>
      <c r="E24" s="4">
        <v>506000000</v>
      </c>
      <c r="F24" s="4">
        <v>-111000000</v>
      </c>
      <c r="G24" s="4">
        <v>1568000000</v>
      </c>
      <c r="H24" s="4">
        <v>3892000000</v>
      </c>
      <c r="I24" s="4">
        <v>3806000000</v>
      </c>
      <c r="J24" s="4">
        <v>11261000000</v>
      </c>
      <c r="K24" s="4">
        <v>13976000000</v>
      </c>
      <c r="L24" s="4">
        <v>24178000000</v>
      </c>
      <c r="M24" s="4">
        <v>38151000000</v>
      </c>
      <c r="N24" s="4">
        <v>-5936000000</v>
      </c>
      <c r="O24" s="5">
        <v>13664000000</v>
      </c>
      <c r="P24" s="4">
        <v>2944000000</v>
      </c>
      <c r="Q24" s="4">
        <v>-962000000</v>
      </c>
      <c r="R24" s="4">
        <v>4119000000</v>
      </c>
      <c r="S24" s="4">
        <v>7563000000</v>
      </c>
    </row>
    <row r="25" spans="1:19" ht="16" x14ac:dyDescent="0.2">
      <c r="A25" s="3" t="s">
        <v>36</v>
      </c>
      <c r="B25" s="4">
        <v>352000000</v>
      </c>
      <c r="C25" s="4">
        <v>291000000</v>
      </c>
      <c r="D25" s="4">
        <v>428000000</v>
      </c>
      <c r="E25" s="4">
        <v>161000000</v>
      </c>
      <c r="F25" s="4">
        <v>167000000</v>
      </c>
      <c r="G25" s="4">
        <v>950000000</v>
      </c>
      <c r="H25" s="4">
        <v>1425000000</v>
      </c>
      <c r="I25" s="4">
        <v>769000000</v>
      </c>
      <c r="J25" s="4">
        <v>1197000000</v>
      </c>
      <c r="K25" s="4">
        <v>2374000000</v>
      </c>
      <c r="L25" s="4">
        <v>2863000000</v>
      </c>
      <c r="M25" s="4">
        <v>4791000000</v>
      </c>
      <c r="N25" s="4">
        <v>-3217000000</v>
      </c>
      <c r="O25" s="5">
        <v>594000000</v>
      </c>
      <c r="P25" s="4">
        <v>69000000</v>
      </c>
      <c r="Q25" s="4">
        <v>-1227000000</v>
      </c>
      <c r="R25" s="4">
        <v>948000000</v>
      </c>
      <c r="S25" s="4">
        <v>804000000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1152000000</v>
      </c>
      <c r="C27" s="4">
        <v>631000000</v>
      </c>
      <c r="D27" s="4">
        <v>-39000000</v>
      </c>
      <c r="E27" s="4">
        <v>274000000</v>
      </c>
      <c r="F27" s="4">
        <v>-241000000</v>
      </c>
      <c r="G27" s="4">
        <v>596000000</v>
      </c>
      <c r="H27" s="4">
        <v>2371000000</v>
      </c>
      <c r="I27" s="4">
        <v>3033000000</v>
      </c>
      <c r="J27" s="4">
        <v>10073000000</v>
      </c>
      <c r="K27" s="4">
        <v>11588000000</v>
      </c>
      <c r="L27" s="4">
        <v>21331000000</v>
      </c>
      <c r="M27" s="4">
        <v>33364000000</v>
      </c>
      <c r="N27" s="4">
        <v>-2722000000</v>
      </c>
      <c r="O27" s="5">
        <v>13072000000</v>
      </c>
      <c r="P27" s="4">
        <v>2872000000</v>
      </c>
      <c r="Q27" s="4">
        <v>278000000</v>
      </c>
      <c r="R27" s="4">
        <v>3172000000</v>
      </c>
      <c r="S27" s="4">
        <v>6750000000</v>
      </c>
    </row>
    <row r="28" spans="1:19"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19" ht="16" x14ac:dyDescent="0.2">
      <c r="A31" s="3" t="s">
        <v>42</v>
      </c>
      <c r="B31" s="4">
        <v>1152000000</v>
      </c>
      <c r="C31" s="4">
        <v>631000000</v>
      </c>
      <c r="D31" s="4">
        <v>-39000000</v>
      </c>
      <c r="E31" s="4">
        <v>274000000</v>
      </c>
      <c r="F31" s="4">
        <v>-241000000</v>
      </c>
      <c r="G31" s="4">
        <v>596000000</v>
      </c>
      <c r="H31" s="4">
        <v>2371000000</v>
      </c>
      <c r="I31" s="4">
        <v>3033000000</v>
      </c>
      <c r="J31" s="4">
        <v>10073000000</v>
      </c>
      <c r="K31" s="4">
        <v>11588000000</v>
      </c>
      <c r="L31" s="4">
        <v>21331000000</v>
      </c>
      <c r="M31" s="4">
        <v>33364000000</v>
      </c>
      <c r="N31" s="4">
        <v>-2722000000</v>
      </c>
      <c r="O31" s="5">
        <v>13072000000</v>
      </c>
      <c r="P31" s="4">
        <v>2872000000</v>
      </c>
      <c r="Q31" s="4">
        <v>278000000</v>
      </c>
      <c r="R31" s="4">
        <v>3172000000</v>
      </c>
      <c r="S31" s="4">
        <v>6750000000</v>
      </c>
    </row>
    <row r="32" spans="1:19"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19" ht="16" x14ac:dyDescent="0.2">
      <c r="A33" s="28" t="s">
        <v>44</v>
      </c>
      <c r="B33" s="26">
        <v>1152000000</v>
      </c>
      <c r="C33" s="26">
        <v>631000000</v>
      </c>
      <c r="D33" s="26">
        <v>-39000000</v>
      </c>
      <c r="E33" s="26">
        <v>274000000</v>
      </c>
      <c r="F33" s="26">
        <v>-241000000</v>
      </c>
      <c r="G33" s="26">
        <v>596000000</v>
      </c>
      <c r="H33" s="26">
        <v>2371000000</v>
      </c>
      <c r="I33" s="26">
        <v>3033000000</v>
      </c>
      <c r="J33" s="26">
        <v>10073000000</v>
      </c>
      <c r="K33" s="26">
        <v>11588000000</v>
      </c>
      <c r="L33" s="26">
        <v>21331000000</v>
      </c>
      <c r="M33" s="26">
        <v>33364000000</v>
      </c>
      <c r="N33" s="26">
        <v>-2722000000</v>
      </c>
      <c r="O33" s="27">
        <v>13072000000</v>
      </c>
      <c r="P33" s="26">
        <v>2872000000</v>
      </c>
      <c r="Q33" s="26">
        <v>278000000</v>
      </c>
      <c r="R33" s="26">
        <v>3172000000</v>
      </c>
      <c r="S33" s="26">
        <v>6750000000</v>
      </c>
    </row>
    <row r="34" spans="1:19" ht="16" x14ac:dyDescent="0.2">
      <c r="A34" s="23" t="s">
        <v>60</v>
      </c>
      <c r="B34" s="29">
        <v>3.37</v>
      </c>
      <c r="C34" s="29">
        <v>1.31</v>
      </c>
      <c r="D34" s="29">
        <v>-0.06</v>
      </c>
      <c r="E34" s="29">
        <v>0.37</v>
      </c>
      <c r="F34" s="29">
        <v>-0.27</v>
      </c>
      <c r="G34" s="29">
        <v>0.56000000000000005</v>
      </c>
      <c r="H34" s="29">
        <v>1.74</v>
      </c>
      <c r="I34" s="29">
        <v>1.71</v>
      </c>
      <c r="J34" s="29">
        <v>4.33</v>
      </c>
      <c r="K34" s="29">
        <v>4.13</v>
      </c>
      <c r="L34" s="29">
        <v>5.53</v>
      </c>
      <c r="M34" s="29">
        <v>7.1</v>
      </c>
      <c r="N34" s="29">
        <v>-0.53</v>
      </c>
      <c r="O34" s="30">
        <v>2.4300000000000002</v>
      </c>
      <c r="P34" s="29">
        <v>2.2599999999999998</v>
      </c>
      <c r="Q34" s="29">
        <v>0.19</v>
      </c>
      <c r="R34" s="29">
        <v>2.4900000000000002</v>
      </c>
      <c r="S34" s="29">
        <v>5.0199999999999996</v>
      </c>
    </row>
    <row r="35" spans="1:19" ht="16" x14ac:dyDescent="0.2">
      <c r="A35" s="14" t="s">
        <v>195</v>
      </c>
      <c r="B35" s="15"/>
      <c r="C35" s="16">
        <f>(C33/B33)-1</f>
        <v>-0.45225694444444442</v>
      </c>
      <c r="D35" s="16">
        <f>(D33/C33)-1</f>
        <v>-1.0618066561014263</v>
      </c>
      <c r="E35" s="16">
        <f>(E33/D33)-1</f>
        <v>-8.0256410256410255</v>
      </c>
      <c r="F35" s="16">
        <f t="shared" ref="F35:N35" si="4">(F33/E33)-1</f>
        <v>-1.8795620437956204</v>
      </c>
      <c r="G35" s="16">
        <f t="shared" si="4"/>
        <v>-3.4730290456431536</v>
      </c>
      <c r="H35" s="16">
        <f t="shared" si="4"/>
        <v>2.9781879194630871</v>
      </c>
      <c r="I35" s="16">
        <f t="shared" si="4"/>
        <v>0.27920708561788277</v>
      </c>
      <c r="J35" s="16">
        <f t="shared" si="4"/>
        <v>2.3211341905703922</v>
      </c>
      <c r="K35" s="16">
        <f t="shared" si="4"/>
        <v>0.1504020649260398</v>
      </c>
      <c r="L35" s="16">
        <f t="shared" si="4"/>
        <v>0.84078356920952713</v>
      </c>
      <c r="M35" s="16">
        <f t="shared" si="4"/>
        <v>0.56410857437532225</v>
      </c>
      <c r="N35" s="16">
        <f t="shared" si="4"/>
        <v>-1.0815849418534949</v>
      </c>
      <c r="O35" s="16">
        <f>(O33/N33)-1</f>
        <v>-5.802351212343865</v>
      </c>
      <c r="P35" s="16"/>
      <c r="Q35" s="16">
        <f>(Q33/P33)-1</f>
        <v>-0.90320334261838442</v>
      </c>
      <c r="R35" s="16">
        <f>(R33/Q33)-1</f>
        <v>10.410071942446043</v>
      </c>
      <c r="S35" s="16">
        <f>(S33/R33)-1</f>
        <v>1.1279949558638083</v>
      </c>
    </row>
    <row r="36" spans="1:19" ht="16" x14ac:dyDescent="0.2">
      <c r="A36" s="17" t="s">
        <v>196</v>
      </c>
      <c r="B36" s="18">
        <f t="shared" ref="B36:S36" si="5">(B16*(1-0.25))/(B126+B105+B96)</f>
        <v>0.14050632911392405</v>
      </c>
      <c r="C36" s="18">
        <f t="shared" si="5"/>
        <v>7.0486262538159622E-2</v>
      </c>
      <c r="D36" s="18">
        <f t="shared" si="5"/>
        <v>4.4962752749201848E-2</v>
      </c>
      <c r="E36" s="18">
        <f t="shared" si="5"/>
        <v>4.3190074978743137E-2</v>
      </c>
      <c r="F36" s="18">
        <f t="shared" si="5"/>
        <v>7.024097653372619E-3</v>
      </c>
      <c r="G36" s="18">
        <f t="shared" si="5"/>
        <v>7.7466580322864145E-2</v>
      </c>
      <c r="H36" s="18">
        <f t="shared" si="5"/>
        <v>0.11636828644501279</v>
      </c>
      <c r="I36" s="18">
        <f t="shared" si="5"/>
        <v>5.8710821322351864E-2</v>
      </c>
      <c r="J36" s="18">
        <f t="shared" si="5"/>
        <v>0.13894979416502595</v>
      </c>
      <c r="K36" s="18">
        <f t="shared" si="5"/>
        <v>8.7061429768889947E-2</v>
      </c>
      <c r="L36" s="18">
        <f t="shared" si="5"/>
        <v>9.6596885141709735E-2</v>
      </c>
      <c r="M36" s="18">
        <f t="shared" si="5"/>
        <v>7.3276979264844486E-2</v>
      </c>
      <c r="N36" s="18">
        <f t="shared" si="5"/>
        <v>3.2100810382966236E-2</v>
      </c>
      <c r="O36" s="18">
        <f t="shared" si="5"/>
        <v>4.3209946799516126E-2</v>
      </c>
      <c r="P36" s="18">
        <f t="shared" si="5"/>
        <v>7.1263264845337548E-3</v>
      </c>
      <c r="Q36" s="18">
        <f t="shared" si="5"/>
        <v>7.1734093744430585E-3</v>
      </c>
      <c r="R36" s="18">
        <f t="shared" si="5"/>
        <v>1.2101312369667125E-2</v>
      </c>
      <c r="S36" s="18">
        <f t="shared" si="5"/>
        <v>1.8733171607331001E-2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1152000000</v>
      </c>
      <c r="C39" s="4">
        <v>631000000</v>
      </c>
      <c r="D39" s="4">
        <v>-39000000</v>
      </c>
      <c r="E39" s="4">
        <v>274000000</v>
      </c>
      <c r="F39" s="4">
        <v>-241000000</v>
      </c>
      <c r="G39" s="4">
        <v>596000000</v>
      </c>
      <c r="H39" s="4">
        <v>2371000000</v>
      </c>
      <c r="I39" s="4">
        <v>3033000000</v>
      </c>
      <c r="J39" s="4">
        <v>10073000000</v>
      </c>
      <c r="K39" s="4">
        <v>11588000000</v>
      </c>
      <c r="L39" s="4">
        <v>21331000000</v>
      </c>
      <c r="M39" s="4">
        <v>33364000000</v>
      </c>
      <c r="N39" s="4">
        <v>-2722000000</v>
      </c>
      <c r="O39" s="5">
        <v>13072000000</v>
      </c>
      <c r="P39" s="4">
        <v>2872000000</v>
      </c>
      <c r="Q39" s="4">
        <v>278000000</v>
      </c>
      <c r="R39" s="4">
        <v>3172000000</v>
      </c>
      <c r="S39" s="4">
        <v>6750000000</v>
      </c>
    </row>
    <row r="40" spans="1:19" ht="16" x14ac:dyDescent="0.2">
      <c r="A40" s="3" t="s">
        <v>48</v>
      </c>
      <c r="B40" s="4">
        <v>8940000000</v>
      </c>
      <c r="C40" s="4">
        <v>9060000000</v>
      </c>
      <c r="D40" s="4">
        <v>9060000000</v>
      </c>
      <c r="E40" s="4">
        <v>9140000000</v>
      </c>
      <c r="F40" s="4">
        <v>9240000000</v>
      </c>
      <c r="G40" s="4">
        <v>9340000000</v>
      </c>
      <c r="H40" s="4">
        <v>9480000000</v>
      </c>
      <c r="I40" s="4">
        <v>9600000000</v>
      </c>
      <c r="J40" s="4">
        <v>9740000000</v>
      </c>
      <c r="K40" s="4">
        <v>9880000000</v>
      </c>
      <c r="L40" s="4">
        <v>10000000000</v>
      </c>
      <c r="M40" s="4">
        <v>10117000000</v>
      </c>
      <c r="N40" s="4">
        <v>10189000000</v>
      </c>
      <c r="O40" s="5">
        <v>10237000000</v>
      </c>
      <c r="P40" s="4">
        <v>10191000000</v>
      </c>
      <c r="Q40" s="4">
        <v>10222000000</v>
      </c>
      <c r="R40" s="4">
        <v>10250000000</v>
      </c>
      <c r="S40" s="4">
        <v>10285000000</v>
      </c>
    </row>
    <row r="41" spans="1:19" ht="16" x14ac:dyDescent="0.2">
      <c r="A41" s="3" t="s">
        <v>49</v>
      </c>
      <c r="B41" s="6">
        <v>0.13</v>
      </c>
      <c r="C41" s="6">
        <v>7.0000000000000007E-2</v>
      </c>
      <c r="D41" s="4">
        <v>0</v>
      </c>
      <c r="E41" s="6">
        <v>0.03</v>
      </c>
      <c r="F41" s="6">
        <v>-0.03</v>
      </c>
      <c r="G41" s="6">
        <v>0.06</v>
      </c>
      <c r="H41" s="6">
        <v>0.25</v>
      </c>
      <c r="I41" s="6">
        <v>0.32</v>
      </c>
      <c r="J41" s="6">
        <v>1.03</v>
      </c>
      <c r="K41" s="6">
        <v>1.17</v>
      </c>
      <c r="L41" s="6">
        <v>2.13</v>
      </c>
      <c r="M41" s="6">
        <v>3.3</v>
      </c>
      <c r="N41" s="6">
        <v>-0.27</v>
      </c>
      <c r="O41" s="7">
        <v>1.28</v>
      </c>
      <c r="P41" s="6">
        <v>0.28000000000000003</v>
      </c>
      <c r="Q41" s="6">
        <v>0.03</v>
      </c>
      <c r="R41" s="6">
        <v>0.31</v>
      </c>
      <c r="S41" s="6">
        <v>0.66</v>
      </c>
    </row>
    <row r="42" spans="1:19" ht="16" x14ac:dyDescent="0.2">
      <c r="A42" s="3" t="s">
        <v>50</v>
      </c>
      <c r="B42" s="6">
        <v>0.13</v>
      </c>
      <c r="C42" s="6">
        <v>7.0000000000000007E-2</v>
      </c>
      <c r="D42" s="4">
        <v>0</v>
      </c>
      <c r="E42" s="6">
        <v>0.03</v>
      </c>
      <c r="F42" s="6">
        <v>-0.03</v>
      </c>
      <c r="G42" s="6">
        <v>0.06</v>
      </c>
      <c r="H42" s="6">
        <v>0.25</v>
      </c>
      <c r="I42" s="6">
        <v>0.32</v>
      </c>
      <c r="J42" s="6">
        <v>1.03</v>
      </c>
      <c r="K42" s="6">
        <v>1.17</v>
      </c>
      <c r="L42" s="6">
        <v>2.13</v>
      </c>
      <c r="M42" s="6">
        <v>3.3</v>
      </c>
      <c r="N42" s="6">
        <v>-0.27</v>
      </c>
      <c r="O42" s="7">
        <v>1.28</v>
      </c>
      <c r="P42" s="6">
        <v>0.28000000000000003</v>
      </c>
      <c r="Q42" s="6">
        <v>0.03</v>
      </c>
      <c r="R42" s="6">
        <v>0.31</v>
      </c>
      <c r="S42" s="6">
        <v>0.66</v>
      </c>
    </row>
    <row r="43" spans="1:19" ht="16" x14ac:dyDescent="0.2">
      <c r="A43" s="3" t="s">
        <v>51</v>
      </c>
      <c r="B43" s="4">
        <v>9120000000</v>
      </c>
      <c r="C43" s="4">
        <v>9220000000</v>
      </c>
      <c r="D43" s="4">
        <v>9060000000</v>
      </c>
      <c r="E43" s="4">
        <v>9300000000</v>
      </c>
      <c r="F43" s="4">
        <v>9240000000</v>
      </c>
      <c r="G43" s="4">
        <v>9540000000</v>
      </c>
      <c r="H43" s="4">
        <v>9680000000</v>
      </c>
      <c r="I43" s="4">
        <v>9860000000</v>
      </c>
      <c r="J43" s="4">
        <v>10000000000</v>
      </c>
      <c r="K43" s="4">
        <v>10080000000</v>
      </c>
      <c r="L43" s="4">
        <v>10200000000</v>
      </c>
      <c r="M43" s="4">
        <v>10296000000</v>
      </c>
      <c r="N43" s="4">
        <v>10189000000</v>
      </c>
      <c r="O43" s="5">
        <v>10337250000</v>
      </c>
      <c r="P43" s="4">
        <v>10331000000</v>
      </c>
      <c r="Q43" s="4">
        <v>10222000000</v>
      </c>
      <c r="R43" s="4">
        <v>10347000000</v>
      </c>
      <c r="S43" s="4">
        <v>10449000000</v>
      </c>
    </row>
    <row r="44" spans="1:19" ht="16" x14ac:dyDescent="0.2">
      <c r="A44" s="3" t="s">
        <v>52</v>
      </c>
      <c r="B44" s="6">
        <v>0.13</v>
      </c>
      <c r="C44" s="6">
        <v>7.0000000000000007E-2</v>
      </c>
      <c r="D44" s="4">
        <v>0</v>
      </c>
      <c r="E44" s="6">
        <v>0.03</v>
      </c>
      <c r="F44" s="6">
        <v>-0.03</v>
      </c>
      <c r="G44" s="6">
        <v>0.06</v>
      </c>
      <c r="H44" s="6">
        <v>0.24</v>
      </c>
      <c r="I44" s="6">
        <v>0.31</v>
      </c>
      <c r="J44" s="6">
        <v>1.01</v>
      </c>
      <c r="K44" s="6">
        <v>1.1499999999999999</v>
      </c>
      <c r="L44" s="6">
        <v>2.09</v>
      </c>
      <c r="M44" s="6">
        <v>3.24</v>
      </c>
      <c r="N44" s="6">
        <v>-0.27</v>
      </c>
      <c r="O44" s="7">
        <v>1.26</v>
      </c>
      <c r="P44" s="6">
        <v>0.28000000000000003</v>
      </c>
      <c r="Q44" s="6">
        <v>0.03</v>
      </c>
      <c r="R44" s="6">
        <v>0.31</v>
      </c>
      <c r="S44" s="6">
        <v>0.65</v>
      </c>
    </row>
    <row r="45" spans="1:19" ht="16" x14ac:dyDescent="0.2">
      <c r="A45" s="3" t="s">
        <v>53</v>
      </c>
      <c r="B45" s="6">
        <v>0.13</v>
      </c>
      <c r="C45" s="6">
        <v>7.0000000000000007E-2</v>
      </c>
      <c r="D45" s="4">
        <v>0</v>
      </c>
      <c r="E45" s="6">
        <v>0.03</v>
      </c>
      <c r="F45" s="6">
        <v>-0.03</v>
      </c>
      <c r="G45" s="6">
        <v>0.06</v>
      </c>
      <c r="H45" s="6">
        <v>0.24</v>
      </c>
      <c r="I45" s="6">
        <v>0.31</v>
      </c>
      <c r="J45" s="6">
        <v>1.01</v>
      </c>
      <c r="K45" s="6">
        <v>1.1499999999999999</v>
      </c>
      <c r="L45" s="6">
        <v>2.09</v>
      </c>
      <c r="M45" s="6">
        <v>3.24</v>
      </c>
      <c r="N45" s="6">
        <v>-0.27</v>
      </c>
      <c r="O45" s="7">
        <v>1.26</v>
      </c>
      <c r="P45" s="6">
        <v>0.28000000000000003</v>
      </c>
      <c r="Q45" s="6">
        <v>0.03</v>
      </c>
      <c r="R45" s="6">
        <v>0.31</v>
      </c>
      <c r="S45" s="6">
        <v>0.65</v>
      </c>
    </row>
    <row r="46" spans="1:19" ht="16" x14ac:dyDescent="0.2">
      <c r="A46" s="3" t="s">
        <v>54</v>
      </c>
      <c r="B46" s="4">
        <v>1974000000</v>
      </c>
      <c r="C46" s="4">
        <v>1945000000</v>
      </c>
      <c r="D46" s="4">
        <v>2835000000</v>
      </c>
      <c r="E46" s="4">
        <v>3998000000</v>
      </c>
      <c r="F46" s="4">
        <v>4924000000</v>
      </c>
      <c r="G46" s="4">
        <v>8514000000</v>
      </c>
      <c r="H46" s="4">
        <v>12302000000</v>
      </c>
      <c r="I46" s="4">
        <v>15584000000</v>
      </c>
      <c r="J46" s="4">
        <v>27762000000</v>
      </c>
      <c r="K46" s="4">
        <v>36330000000</v>
      </c>
      <c r="L46" s="4">
        <v>48150000000</v>
      </c>
      <c r="M46" s="4">
        <v>59175000000</v>
      </c>
      <c r="N46" s="4">
        <v>54169000000</v>
      </c>
      <c r="O46" s="5">
        <v>63318000000</v>
      </c>
      <c r="P46" s="4">
        <v>12729000000</v>
      </c>
      <c r="Q46" s="4">
        <v>15422000000</v>
      </c>
      <c r="R46" s="4">
        <v>15897000000</v>
      </c>
      <c r="S46" s="4">
        <v>19270000000</v>
      </c>
    </row>
    <row r="47" spans="1:19" ht="16" x14ac:dyDescent="0.2">
      <c r="A47" s="3" t="s">
        <v>55</v>
      </c>
      <c r="B47" s="6">
        <v>5.77</v>
      </c>
      <c r="C47" s="6">
        <v>4.05</v>
      </c>
      <c r="D47" s="6">
        <v>4.6399999999999997</v>
      </c>
      <c r="E47" s="6">
        <v>5.37</v>
      </c>
      <c r="F47" s="6">
        <v>5.53</v>
      </c>
      <c r="G47" s="6">
        <v>7.96</v>
      </c>
      <c r="H47" s="6">
        <v>9.0500000000000007</v>
      </c>
      <c r="I47" s="6">
        <v>8.76</v>
      </c>
      <c r="J47" s="6">
        <v>11.92</v>
      </c>
      <c r="K47" s="6">
        <v>12.95</v>
      </c>
      <c r="L47" s="6">
        <v>12.47</v>
      </c>
      <c r="M47" s="6">
        <v>12.6</v>
      </c>
      <c r="N47" s="6">
        <v>10.54</v>
      </c>
      <c r="O47" s="7">
        <v>11.77</v>
      </c>
      <c r="P47" s="6">
        <v>10.26</v>
      </c>
      <c r="Q47" s="6">
        <v>10.45</v>
      </c>
      <c r="R47" s="6">
        <v>10.85</v>
      </c>
      <c r="S47" s="6">
        <v>11.77</v>
      </c>
    </row>
    <row r="48" spans="1:19" ht="16" x14ac:dyDescent="0.2">
      <c r="A48" s="3" t="s">
        <v>56</v>
      </c>
      <c r="B48" s="4">
        <v>1406000000</v>
      </c>
      <c r="C48" s="4">
        <v>862000000</v>
      </c>
      <c r="D48" s="4">
        <v>676000000</v>
      </c>
      <c r="E48" s="4">
        <v>745000000</v>
      </c>
      <c r="F48" s="4">
        <v>178000000</v>
      </c>
      <c r="G48" s="4">
        <v>2233000000</v>
      </c>
      <c r="H48" s="4">
        <v>4186000000</v>
      </c>
      <c r="I48" s="4">
        <v>4106000000</v>
      </c>
      <c r="J48" s="4">
        <v>12421000000</v>
      </c>
      <c r="K48" s="4">
        <v>14541000000</v>
      </c>
      <c r="L48" s="4">
        <v>22899000000</v>
      </c>
      <c r="M48" s="4">
        <v>24879000000</v>
      </c>
      <c r="N48" s="4">
        <v>12248000000</v>
      </c>
      <c r="O48" s="5">
        <v>17717000000</v>
      </c>
      <c r="P48" s="4">
        <v>2525000000</v>
      </c>
      <c r="Q48" s="4">
        <v>2737000000</v>
      </c>
      <c r="R48" s="4">
        <v>4774000000</v>
      </c>
      <c r="S48" s="4">
        <v>7681000000</v>
      </c>
    </row>
    <row r="49" spans="1:19" ht="16" x14ac:dyDescent="0.2">
      <c r="A49" s="3" t="s">
        <v>57</v>
      </c>
      <c r="B49" s="4">
        <v>1406000000</v>
      </c>
      <c r="C49" s="4">
        <v>862000000</v>
      </c>
      <c r="D49" s="4">
        <v>676000000</v>
      </c>
      <c r="E49" s="4">
        <v>745000000</v>
      </c>
      <c r="F49" s="4">
        <v>178000000</v>
      </c>
      <c r="G49" s="4">
        <v>2233000000</v>
      </c>
      <c r="H49" s="4">
        <v>4186000000</v>
      </c>
      <c r="I49" s="4">
        <v>4106000000</v>
      </c>
      <c r="J49" s="4">
        <v>12421000000</v>
      </c>
      <c r="K49" s="4">
        <v>14541000000</v>
      </c>
      <c r="L49" s="4">
        <v>22899000000</v>
      </c>
      <c r="M49" s="4">
        <v>24879000000</v>
      </c>
      <c r="N49" s="4">
        <v>12248000000</v>
      </c>
      <c r="O49" s="5">
        <v>17717000000</v>
      </c>
      <c r="P49" s="4">
        <v>2525000000</v>
      </c>
      <c r="Q49" s="4">
        <v>2737000000</v>
      </c>
      <c r="R49" s="4">
        <v>4774000000</v>
      </c>
      <c r="S49" s="4">
        <v>7681000000</v>
      </c>
    </row>
    <row r="50" spans="1:19" ht="16" x14ac:dyDescent="0.2">
      <c r="A50" s="3" t="s">
        <v>61</v>
      </c>
      <c r="B50" s="4">
        <v>1014955</v>
      </c>
      <c r="C50" s="4">
        <v>855463</v>
      </c>
      <c r="D50" s="4">
        <v>691097</v>
      </c>
      <c r="E50" s="4">
        <v>634714</v>
      </c>
      <c r="F50" s="4">
        <v>577469</v>
      </c>
      <c r="G50" s="4">
        <v>463631</v>
      </c>
      <c r="H50" s="4">
        <v>398322</v>
      </c>
      <c r="I50" s="4">
        <v>314251</v>
      </c>
      <c r="J50" s="4">
        <v>359671</v>
      </c>
      <c r="K50" s="4">
        <v>351531</v>
      </c>
      <c r="L50" s="4">
        <v>297430</v>
      </c>
      <c r="M50" s="4">
        <v>292178</v>
      </c>
      <c r="N50" s="4">
        <v>333539</v>
      </c>
      <c r="O50" s="5">
        <v>349154</v>
      </c>
      <c r="P50" s="4">
        <v>79043</v>
      </c>
      <c r="Q50" s="4">
        <v>96823</v>
      </c>
      <c r="R50" s="4">
        <v>82646</v>
      </c>
      <c r="S50" s="4">
        <v>87205</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568000000</v>
      </c>
      <c r="C52" s="4">
        <v>1083000000</v>
      </c>
      <c r="D52" s="4">
        <v>2159000000</v>
      </c>
      <c r="E52" s="4">
        <v>3253000000</v>
      </c>
      <c r="F52" s="4">
        <v>4746000000</v>
      </c>
      <c r="G52" s="4">
        <v>6281000000</v>
      </c>
      <c r="H52" s="4">
        <v>8116000000</v>
      </c>
      <c r="I52" s="4">
        <v>11478000000</v>
      </c>
      <c r="J52" s="4">
        <v>15341000000</v>
      </c>
      <c r="K52" s="4">
        <v>21789000000</v>
      </c>
      <c r="L52" s="4">
        <v>25251000000</v>
      </c>
      <c r="M52" s="4">
        <v>34296000000</v>
      </c>
      <c r="N52" s="4">
        <v>41921000000</v>
      </c>
      <c r="O52" s="5">
        <v>45601000000</v>
      </c>
      <c r="P52" s="4">
        <v>10204000000</v>
      </c>
      <c r="Q52" s="4">
        <v>12685000000</v>
      </c>
      <c r="R52" s="4">
        <v>11123000000</v>
      </c>
      <c r="S52" s="4">
        <v>11589000000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13747000000</v>
      </c>
      <c r="C55" s="4">
        <v>17490000000</v>
      </c>
      <c r="D55" s="4">
        <v>21296000000</v>
      </c>
      <c r="E55" s="4">
        <v>24625000000</v>
      </c>
      <c r="F55" s="4">
        <v>31327000000</v>
      </c>
      <c r="G55" s="4">
        <v>36474000000</v>
      </c>
      <c r="H55" s="4">
        <v>45781000000</v>
      </c>
      <c r="I55" s="4">
        <v>60197000000</v>
      </c>
      <c r="J55" s="4">
        <v>75101000000</v>
      </c>
      <c r="K55" s="4">
        <v>96334000000</v>
      </c>
      <c r="L55" s="4">
        <v>132733000000</v>
      </c>
      <c r="M55" s="4">
        <v>161580000000</v>
      </c>
      <c r="N55" s="4">
        <v>146791000000</v>
      </c>
      <c r="O55" s="5">
        <v>140482000000</v>
      </c>
      <c r="P55" s="4">
        <v>131463000000</v>
      </c>
      <c r="Q55" s="4">
        <v>146791000000</v>
      </c>
      <c r="R55" s="4">
        <v>136221000000</v>
      </c>
      <c r="S55" s="4">
        <v>140482000000</v>
      </c>
    </row>
    <row r="56" spans="1:19" ht="16" x14ac:dyDescent="0.2">
      <c r="A56" s="3" t="s">
        <v>65</v>
      </c>
      <c r="B56" s="4">
        <v>8762000000</v>
      </c>
      <c r="C56" s="4">
        <v>9576000000</v>
      </c>
      <c r="D56" s="4">
        <v>11448000000</v>
      </c>
      <c r="E56" s="4">
        <v>12447000000</v>
      </c>
      <c r="F56" s="4">
        <v>17416000000</v>
      </c>
      <c r="G56" s="4">
        <v>19808000000</v>
      </c>
      <c r="H56" s="4">
        <v>25981000000</v>
      </c>
      <c r="I56" s="4">
        <v>30986000000</v>
      </c>
      <c r="J56" s="4">
        <v>41250000000</v>
      </c>
      <c r="K56" s="4">
        <v>55021000000</v>
      </c>
      <c r="L56" s="4">
        <v>84396000000</v>
      </c>
      <c r="M56" s="4">
        <v>96049000000</v>
      </c>
      <c r="N56" s="4">
        <v>70026000000</v>
      </c>
      <c r="O56" s="5">
        <v>63970000000</v>
      </c>
      <c r="P56" s="4">
        <v>58662000000</v>
      </c>
      <c r="Q56" s="4">
        <v>70026000000</v>
      </c>
      <c r="R56" s="4">
        <v>64405000000</v>
      </c>
      <c r="S56" s="4">
        <v>63970000000</v>
      </c>
    </row>
    <row r="57" spans="1:19" ht="16" x14ac:dyDescent="0.2">
      <c r="A57" s="3" t="s">
        <v>66</v>
      </c>
      <c r="B57" s="4">
        <v>3777000000</v>
      </c>
      <c r="C57" s="4">
        <v>5269000000</v>
      </c>
      <c r="D57" s="4">
        <v>8084000000</v>
      </c>
      <c r="E57" s="4">
        <v>8658000000</v>
      </c>
      <c r="F57" s="4">
        <v>14557000000</v>
      </c>
      <c r="G57" s="4">
        <v>15890000000</v>
      </c>
      <c r="H57" s="4">
        <v>19334000000</v>
      </c>
      <c r="I57" s="4">
        <v>20522000000</v>
      </c>
      <c r="J57" s="4">
        <v>31750000000</v>
      </c>
      <c r="K57" s="4">
        <v>36092000000</v>
      </c>
      <c r="L57" s="4">
        <v>42122000000</v>
      </c>
      <c r="M57" s="4">
        <v>36220000000</v>
      </c>
      <c r="N57" s="4">
        <v>53888000000</v>
      </c>
      <c r="O57" s="5">
        <v>49529000000</v>
      </c>
      <c r="P57" s="4">
        <v>34947000000</v>
      </c>
      <c r="Q57" s="4">
        <v>53888000000</v>
      </c>
      <c r="R57" s="4">
        <v>49343000000</v>
      </c>
      <c r="S57" s="4">
        <v>49529000000</v>
      </c>
    </row>
    <row r="58" spans="1:19" ht="16" x14ac:dyDescent="0.2">
      <c r="A58" s="3" t="s">
        <v>67</v>
      </c>
      <c r="B58" s="4">
        <v>4985000000</v>
      </c>
      <c r="C58" s="4">
        <v>4307000000</v>
      </c>
      <c r="D58" s="4">
        <v>3364000000</v>
      </c>
      <c r="E58" s="4">
        <v>3789000000</v>
      </c>
      <c r="F58" s="4">
        <v>2859000000</v>
      </c>
      <c r="G58" s="4">
        <v>3918000000</v>
      </c>
      <c r="H58" s="4">
        <v>6647000000</v>
      </c>
      <c r="I58" s="4">
        <v>10464000000</v>
      </c>
      <c r="J58" s="4">
        <v>9500000000</v>
      </c>
      <c r="K58" s="4">
        <v>18929000000</v>
      </c>
      <c r="L58" s="4">
        <v>42274000000</v>
      </c>
      <c r="M58" s="4">
        <v>59829000000</v>
      </c>
      <c r="N58" s="4">
        <v>16138000000</v>
      </c>
      <c r="O58" s="5">
        <v>14441000000</v>
      </c>
      <c r="P58" s="4">
        <v>23715000000</v>
      </c>
      <c r="Q58" s="4">
        <v>16138000000</v>
      </c>
      <c r="R58" s="4">
        <v>15062000000</v>
      </c>
      <c r="S58" s="4">
        <v>14441000000</v>
      </c>
    </row>
    <row r="59" spans="1:19" ht="16" x14ac:dyDescent="0.2">
      <c r="A59" s="3" t="s">
        <v>68</v>
      </c>
      <c r="B59" s="4">
        <v>1587000000</v>
      </c>
      <c r="C59" s="4">
        <v>2571000000</v>
      </c>
      <c r="D59" s="4">
        <v>3364000000</v>
      </c>
      <c r="E59" s="4">
        <v>4767000000</v>
      </c>
      <c r="F59" s="4">
        <v>5612000000</v>
      </c>
      <c r="G59" s="4">
        <v>6423000000</v>
      </c>
      <c r="H59" s="4">
        <v>8339000000</v>
      </c>
      <c r="I59" s="4">
        <v>13164000000</v>
      </c>
      <c r="J59" s="4">
        <v>16677000000</v>
      </c>
      <c r="K59" s="4">
        <v>20816000000</v>
      </c>
      <c r="L59" s="4">
        <v>24542000000</v>
      </c>
      <c r="M59" s="4">
        <v>32891000000</v>
      </c>
      <c r="N59" s="4">
        <v>42360000000</v>
      </c>
      <c r="O59" s="5">
        <v>39925000000</v>
      </c>
      <c r="P59" s="4">
        <v>36154000000</v>
      </c>
      <c r="Q59" s="4">
        <v>42360000000</v>
      </c>
      <c r="R59" s="4">
        <v>37646000000</v>
      </c>
      <c r="S59" s="4">
        <v>39925000000</v>
      </c>
    </row>
    <row r="60" spans="1:19" ht="16" x14ac:dyDescent="0.2">
      <c r="A60" s="3" t="s">
        <v>69</v>
      </c>
      <c r="B60" s="4">
        <v>1587000000</v>
      </c>
      <c r="C60" s="4">
        <v>2571000000</v>
      </c>
      <c r="D60" s="4">
        <v>3364000000</v>
      </c>
      <c r="E60" s="4">
        <v>4767000000</v>
      </c>
      <c r="F60" s="4">
        <v>5612000000</v>
      </c>
      <c r="G60" s="4">
        <v>6423000000</v>
      </c>
      <c r="H60" s="4">
        <v>8339000000</v>
      </c>
      <c r="I60" s="4">
        <v>13164000000</v>
      </c>
      <c r="J60" s="4">
        <v>16677000000</v>
      </c>
      <c r="K60" s="4">
        <v>20816000000</v>
      </c>
      <c r="L60" s="4">
        <v>24542000000</v>
      </c>
      <c r="M60" s="4">
        <v>32891000000</v>
      </c>
      <c r="N60" s="4">
        <v>42360000000</v>
      </c>
      <c r="O60" s="5">
        <v>39925000000</v>
      </c>
      <c r="P60" s="4">
        <v>36154000000</v>
      </c>
      <c r="Q60" s="4">
        <v>42360000000</v>
      </c>
      <c r="R60" s="4">
        <v>37646000000</v>
      </c>
      <c r="S60" s="4">
        <v>39925000000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3202000000</v>
      </c>
      <c r="C64" s="4">
        <v>4992000000</v>
      </c>
      <c r="D64" s="4">
        <v>6031000000</v>
      </c>
      <c r="E64" s="4">
        <v>7411000000</v>
      </c>
      <c r="F64" s="4">
        <v>8299000000</v>
      </c>
      <c r="G64" s="4">
        <v>10243000000</v>
      </c>
      <c r="H64" s="4">
        <v>11461000000</v>
      </c>
      <c r="I64" s="4">
        <v>16047000000</v>
      </c>
      <c r="J64" s="4">
        <v>17174000000</v>
      </c>
      <c r="K64" s="4">
        <v>20497000000</v>
      </c>
      <c r="L64" s="4">
        <v>23795000000</v>
      </c>
      <c r="M64" s="4">
        <v>32640000000</v>
      </c>
      <c r="N64" s="4">
        <v>34405000000</v>
      </c>
      <c r="O64" s="5">
        <v>36587000000</v>
      </c>
      <c r="P64" s="4">
        <v>36647000000</v>
      </c>
      <c r="Q64" s="4">
        <v>34405000000</v>
      </c>
      <c r="R64" s="4">
        <v>34170000000</v>
      </c>
      <c r="S64" s="4">
        <v>36587000000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3202000000</v>
      </c>
      <c r="C67" s="4">
        <v>4992000000</v>
      </c>
      <c r="D67" s="4">
        <v>6031000000</v>
      </c>
      <c r="E67" s="4">
        <v>7411000000</v>
      </c>
      <c r="F67" s="4">
        <v>8299000000</v>
      </c>
      <c r="G67" s="4">
        <v>10243000000</v>
      </c>
      <c r="H67" s="4">
        <v>11461000000</v>
      </c>
      <c r="I67" s="4">
        <v>16047000000</v>
      </c>
      <c r="J67" s="4">
        <v>17174000000</v>
      </c>
      <c r="K67" s="4">
        <v>20497000000</v>
      </c>
      <c r="L67" s="4">
        <v>23795000000</v>
      </c>
      <c r="M67" s="4">
        <v>32640000000</v>
      </c>
      <c r="N67" s="4" t="s">
        <v>24</v>
      </c>
      <c r="O67" s="5">
        <v>36587000000</v>
      </c>
      <c r="P67" s="4" t="s">
        <v>24</v>
      </c>
      <c r="Q67" s="4" t="s">
        <v>24</v>
      </c>
      <c r="R67" s="4">
        <v>34170000000</v>
      </c>
      <c r="S67" s="4">
        <v>36587000000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v>34405000000</v>
      </c>
      <c r="O69" s="5" t="s">
        <v>24</v>
      </c>
      <c r="P69" s="4">
        <v>36647000000</v>
      </c>
      <c r="Q69" s="4">
        <v>34405000000</v>
      </c>
      <c r="R69" s="4" t="s">
        <v>24</v>
      </c>
      <c r="S69" s="4" t="s">
        <v>24</v>
      </c>
    </row>
    <row r="70" spans="1:19" ht="16" x14ac:dyDescent="0.2">
      <c r="A70" s="3" t="s">
        <v>79</v>
      </c>
      <c r="B70" s="4">
        <v>196000000</v>
      </c>
      <c r="C70" s="4">
        <v>351000000</v>
      </c>
      <c r="D70" s="4">
        <v>453000000</v>
      </c>
      <c r="E70" s="4" t="s">
        <v>24</v>
      </c>
      <c r="F70" s="4" t="s">
        <v>24</v>
      </c>
      <c r="G70" s="4" t="s">
        <v>24</v>
      </c>
      <c r="H70" s="4" t="s">
        <v>24</v>
      </c>
      <c r="I70" s="4" t="s">
        <v>24</v>
      </c>
      <c r="J70" s="4" t="s">
        <v>24</v>
      </c>
      <c r="K70" s="4" t="s">
        <v>24</v>
      </c>
      <c r="L70" s="4" t="s">
        <v>24</v>
      </c>
      <c r="M70" s="4" t="s">
        <v>24</v>
      </c>
      <c r="N70" s="4" t="s">
        <v>24</v>
      </c>
      <c r="O70" s="5" t="s">
        <v>24</v>
      </c>
      <c r="P70" s="4" t="s">
        <v>24</v>
      </c>
      <c r="Q70" s="4" t="s">
        <v>24</v>
      </c>
      <c r="R70" s="4" t="s">
        <v>24</v>
      </c>
      <c r="S70" s="4" t="s">
        <v>24</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5050000000</v>
      </c>
      <c r="C76" s="4">
        <v>7788000000</v>
      </c>
      <c r="D76" s="4">
        <v>11259000000</v>
      </c>
      <c r="E76" s="4">
        <v>15534000000</v>
      </c>
      <c r="F76" s="4">
        <v>23178000000</v>
      </c>
      <c r="G76" s="4">
        <v>28970000000</v>
      </c>
      <c r="H76" s="4">
        <v>37621000000</v>
      </c>
      <c r="I76" s="4">
        <v>71113000000</v>
      </c>
      <c r="J76" s="4">
        <v>87547000000</v>
      </c>
      <c r="K76" s="4">
        <v>128914000000</v>
      </c>
      <c r="L76" s="4">
        <v>188462000000</v>
      </c>
      <c r="M76" s="4">
        <v>258969000000</v>
      </c>
      <c r="N76" s="4">
        <v>315884000000</v>
      </c>
      <c r="O76" s="5">
        <v>337125000000</v>
      </c>
      <c r="P76" s="4">
        <v>296899000000</v>
      </c>
      <c r="Q76" s="4">
        <v>315884000000</v>
      </c>
      <c r="R76" s="4">
        <v>328157000000</v>
      </c>
      <c r="S76" s="4">
        <v>337125000000</v>
      </c>
    </row>
    <row r="77" spans="1:19" ht="16" x14ac:dyDescent="0.2">
      <c r="A77" s="3" t="s">
        <v>86</v>
      </c>
      <c r="B77" s="4">
        <v>1572000000</v>
      </c>
      <c r="C77" s="4">
        <v>3048000000</v>
      </c>
      <c r="D77" s="4">
        <v>4538000000</v>
      </c>
      <c r="E77" s="4">
        <v>7089000000</v>
      </c>
      <c r="F77" s="4">
        <v>11204000000</v>
      </c>
      <c r="G77" s="4">
        <v>13623000000</v>
      </c>
      <c r="H77" s="4">
        <v>15787000000</v>
      </c>
      <c r="I77" s="4">
        <v>29159000000</v>
      </c>
      <c r="J77" s="4">
        <v>27824000000</v>
      </c>
      <c r="K77" s="4">
        <v>50871000000</v>
      </c>
      <c r="L77" s="4">
        <v>90233000000</v>
      </c>
      <c r="M77" s="4">
        <v>137844000000</v>
      </c>
      <c r="N77" s="4">
        <v>155823000000</v>
      </c>
      <c r="O77" s="5">
        <v>264116000000</v>
      </c>
      <c r="P77" s="4">
        <v>239228000000</v>
      </c>
      <c r="Q77" s="4">
        <v>155823000000</v>
      </c>
      <c r="R77" s="4">
        <v>259016000000</v>
      </c>
      <c r="S77" s="4">
        <v>264116000000</v>
      </c>
    </row>
    <row r="78" spans="1:19" ht="16" x14ac:dyDescent="0.2">
      <c r="A78" s="3" t="s">
        <v>87</v>
      </c>
      <c r="B78" s="4">
        <v>2414000000</v>
      </c>
      <c r="C78" s="4">
        <v>4417000000</v>
      </c>
      <c r="D78" s="4">
        <v>7060000000</v>
      </c>
      <c r="E78" s="4">
        <v>10949000000</v>
      </c>
      <c r="F78" s="4">
        <v>16967000000</v>
      </c>
      <c r="G78" s="4">
        <v>21838000000</v>
      </c>
      <c r="H78" s="4">
        <v>29114000000</v>
      </c>
      <c r="I78" s="4">
        <v>48866000000</v>
      </c>
      <c r="J78" s="4">
        <v>61797000000</v>
      </c>
      <c r="K78" s="4">
        <v>97846000000</v>
      </c>
      <c r="L78" s="4">
        <v>150667000000</v>
      </c>
      <c r="M78" s="4">
        <v>216363000000</v>
      </c>
      <c r="N78" s="4">
        <v>252838000000</v>
      </c>
      <c r="O78" s="5">
        <v>264116000000</v>
      </c>
      <c r="P78" s="4">
        <v>239228000000</v>
      </c>
      <c r="Q78" s="4">
        <v>252838000000</v>
      </c>
      <c r="R78" s="4">
        <v>259016000000</v>
      </c>
      <c r="S78" s="4">
        <v>264116000000</v>
      </c>
    </row>
    <row r="79" spans="1:19" ht="16" x14ac:dyDescent="0.2">
      <c r="A79" s="3" t="s">
        <v>88</v>
      </c>
      <c r="B79" s="4">
        <v>842000000</v>
      </c>
      <c r="C79" s="4">
        <v>1369000000</v>
      </c>
      <c r="D79" s="4">
        <v>2522000000</v>
      </c>
      <c r="E79" s="4">
        <v>3860000000</v>
      </c>
      <c r="F79" s="4">
        <v>5763000000</v>
      </c>
      <c r="G79" s="4">
        <v>8215000000</v>
      </c>
      <c r="H79" s="4">
        <v>13327000000</v>
      </c>
      <c r="I79" s="4">
        <v>19707000000</v>
      </c>
      <c r="J79" s="4">
        <v>33973000000</v>
      </c>
      <c r="K79" s="4">
        <v>46975000000</v>
      </c>
      <c r="L79" s="4">
        <v>60434000000</v>
      </c>
      <c r="M79" s="4">
        <v>78519000000</v>
      </c>
      <c r="N79" s="4">
        <v>97015000000</v>
      </c>
      <c r="O79" s="5" t="s">
        <v>24</v>
      </c>
      <c r="P79" s="4" t="s">
        <v>24</v>
      </c>
      <c r="Q79" s="4">
        <v>97015000000</v>
      </c>
      <c r="R79" s="4" t="s">
        <v>24</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3478000000</v>
      </c>
      <c r="C83" s="4">
        <v>4740000000</v>
      </c>
      <c r="D83" s="4">
        <v>6721000000</v>
      </c>
      <c r="E83" s="4">
        <v>8445000000</v>
      </c>
      <c r="F83" s="4">
        <v>11974000000</v>
      </c>
      <c r="G83" s="4">
        <v>15347000000</v>
      </c>
      <c r="H83" s="4">
        <v>21834000000</v>
      </c>
      <c r="I83" s="4">
        <v>41954000000</v>
      </c>
      <c r="J83" s="4">
        <v>59723000000</v>
      </c>
      <c r="K83" s="4">
        <v>78043000000</v>
      </c>
      <c r="L83" s="4">
        <v>98229000000</v>
      </c>
      <c r="M83" s="4">
        <v>121125000000</v>
      </c>
      <c r="N83" s="4">
        <v>160061000000</v>
      </c>
      <c r="O83" s="5">
        <v>73009000000</v>
      </c>
      <c r="P83" s="4">
        <v>57671000000</v>
      </c>
      <c r="Q83" s="4">
        <v>160061000000</v>
      </c>
      <c r="R83" s="4">
        <v>69141000000</v>
      </c>
      <c r="S83" s="4">
        <v>73009000000</v>
      </c>
    </row>
    <row r="84" spans="1:19" ht="16" x14ac:dyDescent="0.2">
      <c r="A84" s="3" t="s">
        <v>93</v>
      </c>
      <c r="B84" s="4">
        <v>1349000000</v>
      </c>
      <c r="C84" s="4">
        <v>1955000000</v>
      </c>
      <c r="D84" s="4">
        <v>2552000000</v>
      </c>
      <c r="E84" s="4">
        <v>2655000000</v>
      </c>
      <c r="F84" s="4">
        <v>3319000000</v>
      </c>
      <c r="G84" s="4">
        <v>3759000000</v>
      </c>
      <c r="H84" s="4">
        <v>3784000000</v>
      </c>
      <c r="I84" s="4">
        <v>13350000000</v>
      </c>
      <c r="J84" s="4">
        <v>14548000000</v>
      </c>
      <c r="K84" s="4">
        <v>14754000000</v>
      </c>
      <c r="L84" s="4">
        <v>15017000000</v>
      </c>
      <c r="M84" s="4">
        <v>15371000000</v>
      </c>
      <c r="N84" s="4">
        <v>20288000000</v>
      </c>
      <c r="O84" s="5">
        <v>22785000000</v>
      </c>
      <c r="P84" s="4">
        <v>20168000000</v>
      </c>
      <c r="Q84" s="4">
        <v>20288000000</v>
      </c>
      <c r="R84" s="4">
        <v>22749000000</v>
      </c>
      <c r="S84" s="4">
        <v>22785000000</v>
      </c>
    </row>
    <row r="85" spans="1:19" ht="16" x14ac:dyDescent="0.2">
      <c r="A85" s="3" t="s">
        <v>94</v>
      </c>
      <c r="B85" s="4">
        <v>1349000000</v>
      </c>
      <c r="C85" s="4">
        <v>1955000000</v>
      </c>
      <c r="D85" s="4">
        <v>2552000000</v>
      </c>
      <c r="E85" s="4">
        <v>2655000000</v>
      </c>
      <c r="F85" s="4">
        <v>3319000000</v>
      </c>
      <c r="G85" s="4">
        <v>3759000000</v>
      </c>
      <c r="H85" s="4">
        <v>3784000000</v>
      </c>
      <c r="I85" s="4">
        <v>13350000000</v>
      </c>
      <c r="J85" s="4">
        <v>14548000000</v>
      </c>
      <c r="K85" s="4">
        <v>14754000000</v>
      </c>
      <c r="L85" s="4">
        <v>15017000000</v>
      </c>
      <c r="M85" s="4">
        <v>15371000000</v>
      </c>
      <c r="N85" s="4">
        <v>20288000000</v>
      </c>
      <c r="O85" s="5">
        <v>22785000000</v>
      </c>
      <c r="P85" s="4">
        <v>20168000000</v>
      </c>
      <c r="Q85" s="4">
        <v>20288000000</v>
      </c>
      <c r="R85" s="4">
        <v>22749000000</v>
      </c>
      <c r="S85" s="4">
        <v>22785000000</v>
      </c>
    </row>
    <row r="86" spans="1:19" ht="16" x14ac:dyDescent="0.2">
      <c r="A86" s="3" t="s">
        <v>95</v>
      </c>
      <c r="B86" s="4" t="s">
        <v>24</v>
      </c>
      <c r="C86" s="4" t="s">
        <v>24</v>
      </c>
      <c r="D86" s="4" t="s">
        <v>24</v>
      </c>
      <c r="E86" s="4" t="s">
        <v>24</v>
      </c>
      <c r="F86" s="4" t="s">
        <v>24</v>
      </c>
      <c r="G86" s="4" t="s">
        <v>24</v>
      </c>
      <c r="H86" s="4" t="s">
        <v>24</v>
      </c>
      <c r="I86" s="4" t="s">
        <v>24</v>
      </c>
      <c r="J86" s="4" t="s">
        <v>24</v>
      </c>
      <c r="K86" s="4" t="s">
        <v>24</v>
      </c>
      <c r="L86" s="4" t="s">
        <v>24</v>
      </c>
      <c r="M86" s="4" t="s">
        <v>24</v>
      </c>
      <c r="N86" s="4" t="s">
        <v>24</v>
      </c>
      <c r="O86" s="5" t="s">
        <v>24</v>
      </c>
      <c r="P86" s="4" t="s">
        <v>24</v>
      </c>
      <c r="Q86" s="4" t="s">
        <v>24</v>
      </c>
      <c r="R86" s="4" t="s">
        <v>24</v>
      </c>
      <c r="S86" s="4" t="s">
        <v>24</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2129000000</v>
      </c>
      <c r="C89" s="4">
        <v>2785000000</v>
      </c>
      <c r="D89" s="4">
        <v>4169000000</v>
      </c>
      <c r="E89" s="4">
        <v>5790000000</v>
      </c>
      <c r="F89" s="4">
        <v>8655000000</v>
      </c>
      <c r="G89" s="4">
        <v>11588000000</v>
      </c>
      <c r="H89" s="4">
        <v>18050000000</v>
      </c>
      <c r="I89" s="4">
        <v>28604000000</v>
      </c>
      <c r="J89" s="4">
        <v>45175000000</v>
      </c>
      <c r="K89" s="4">
        <v>63289000000</v>
      </c>
      <c r="L89" s="4">
        <v>83212000000</v>
      </c>
      <c r="M89" s="4">
        <v>105754000000</v>
      </c>
      <c r="N89" s="4">
        <v>139773000000</v>
      </c>
      <c r="O89" s="5">
        <v>50224000000</v>
      </c>
      <c r="P89" s="4">
        <v>37503000000</v>
      </c>
      <c r="Q89" s="4">
        <v>139773000000</v>
      </c>
      <c r="R89" s="4">
        <v>46392000000</v>
      </c>
      <c r="S89" s="4">
        <v>50224000000</v>
      </c>
    </row>
    <row r="90" spans="1:19" ht="16" x14ac:dyDescent="0.2">
      <c r="A90" s="3" t="s">
        <v>99</v>
      </c>
      <c r="B90" s="4">
        <v>18797000000</v>
      </c>
      <c r="C90" s="4">
        <v>25278000000</v>
      </c>
      <c r="D90" s="4">
        <v>32555000000</v>
      </c>
      <c r="E90" s="4">
        <v>40159000000</v>
      </c>
      <c r="F90" s="4">
        <v>54505000000</v>
      </c>
      <c r="G90" s="4">
        <v>65444000000</v>
      </c>
      <c r="H90" s="4">
        <v>83402000000</v>
      </c>
      <c r="I90" s="4">
        <v>131310000000</v>
      </c>
      <c r="J90" s="4">
        <v>162648000000</v>
      </c>
      <c r="K90" s="4">
        <v>225248000000</v>
      </c>
      <c r="L90" s="4">
        <v>321195000000</v>
      </c>
      <c r="M90" s="4">
        <v>420549000000</v>
      </c>
      <c r="N90" s="4">
        <v>462675000000</v>
      </c>
      <c r="O90" s="5">
        <v>477607000000</v>
      </c>
      <c r="P90" s="4">
        <v>428362000000</v>
      </c>
      <c r="Q90" s="4">
        <v>462675000000</v>
      </c>
      <c r="R90" s="4">
        <v>464378000000</v>
      </c>
      <c r="S90" s="4">
        <v>477607000000</v>
      </c>
    </row>
    <row r="91" spans="1:19" ht="16" x14ac:dyDescent="0.2">
      <c r="A91" s="3" t="s">
        <v>100</v>
      </c>
      <c r="B91" s="4">
        <v>10372000000</v>
      </c>
      <c r="C91" s="4">
        <v>14896000000</v>
      </c>
      <c r="D91" s="4">
        <v>19002000000</v>
      </c>
      <c r="E91" s="4">
        <v>21821000000</v>
      </c>
      <c r="F91" s="4">
        <v>26266000000</v>
      </c>
      <c r="G91" s="4">
        <v>30781000000</v>
      </c>
      <c r="H91" s="4">
        <v>39048000000</v>
      </c>
      <c r="I91" s="4">
        <v>52786000000</v>
      </c>
      <c r="J91" s="4">
        <v>61855000000</v>
      </c>
      <c r="K91" s="4">
        <v>79622000000</v>
      </c>
      <c r="L91" s="4">
        <v>116677000000</v>
      </c>
      <c r="M91" s="4">
        <v>130439000000</v>
      </c>
      <c r="N91" s="4">
        <v>142166000000</v>
      </c>
      <c r="O91" s="5">
        <v>133716000000</v>
      </c>
      <c r="P91" s="4">
        <v>127734000000</v>
      </c>
      <c r="Q91" s="4">
        <v>142166000000</v>
      </c>
      <c r="R91" s="4">
        <v>133289000000</v>
      </c>
      <c r="S91" s="4">
        <v>133716000000</v>
      </c>
    </row>
    <row r="92" spans="1:19" ht="16" x14ac:dyDescent="0.2">
      <c r="A92" s="3" t="s">
        <v>101</v>
      </c>
      <c r="B92" s="4">
        <v>8051000000</v>
      </c>
      <c r="C92" s="4">
        <v>11145000000</v>
      </c>
      <c r="D92" s="4">
        <v>13318000000</v>
      </c>
      <c r="E92" s="4">
        <v>15133000000</v>
      </c>
      <c r="F92" s="4">
        <v>16459000000</v>
      </c>
      <c r="G92" s="4">
        <v>20397000000</v>
      </c>
      <c r="H92" s="4">
        <v>25309000000</v>
      </c>
      <c r="I92" s="4">
        <v>34616000000</v>
      </c>
      <c r="J92" s="4">
        <v>38192000000</v>
      </c>
      <c r="K92" s="4">
        <v>47183000000</v>
      </c>
      <c r="L92" s="4">
        <v>72539000000</v>
      </c>
      <c r="M92" s="4">
        <v>78664000000</v>
      </c>
      <c r="N92" s="4">
        <v>79600000000</v>
      </c>
      <c r="O92" s="5">
        <v>69481000000</v>
      </c>
      <c r="P92" s="4">
        <v>67760000000</v>
      </c>
      <c r="Q92" s="4">
        <v>79600000000</v>
      </c>
      <c r="R92" s="4">
        <v>66907000000</v>
      </c>
      <c r="S92" s="4">
        <v>69481000000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2321000000</v>
      </c>
      <c r="C95" s="4">
        <v>3751000000</v>
      </c>
      <c r="D95" s="4">
        <v>5684000000</v>
      </c>
      <c r="E95" s="4">
        <v>6688000000</v>
      </c>
      <c r="F95" s="4">
        <v>9807000000</v>
      </c>
      <c r="G95" s="4">
        <v>10384000000</v>
      </c>
      <c r="H95" s="4">
        <v>13739000000</v>
      </c>
      <c r="I95" s="4">
        <v>18170000000</v>
      </c>
      <c r="J95" s="4">
        <v>23663000000</v>
      </c>
      <c r="K95" s="4">
        <v>32439000000</v>
      </c>
      <c r="L95" s="4">
        <v>44138000000</v>
      </c>
      <c r="M95" s="4">
        <v>51775000000</v>
      </c>
      <c r="N95" s="4">
        <v>62566000000</v>
      </c>
      <c r="O95" s="5">
        <v>64235000000</v>
      </c>
      <c r="P95" s="4">
        <v>59974000000</v>
      </c>
      <c r="Q95" s="4">
        <v>62566000000</v>
      </c>
      <c r="R95" s="4">
        <v>66382000000</v>
      </c>
      <c r="S95" s="4">
        <v>64235000000</v>
      </c>
    </row>
    <row r="96" spans="1:19" ht="16" x14ac:dyDescent="0.2">
      <c r="A96" s="3" t="s">
        <v>105</v>
      </c>
      <c r="B96" s="4">
        <v>0</v>
      </c>
      <c r="C96" s="4">
        <v>0</v>
      </c>
      <c r="D96" s="4">
        <v>0</v>
      </c>
      <c r="E96" s="4">
        <v>0</v>
      </c>
      <c r="F96" s="4">
        <v>0</v>
      </c>
      <c r="G96" s="4">
        <v>0</v>
      </c>
      <c r="H96" s="4">
        <v>0</v>
      </c>
      <c r="I96" s="4">
        <v>0</v>
      </c>
      <c r="J96" s="4">
        <v>0</v>
      </c>
      <c r="K96" s="4">
        <v>0</v>
      </c>
      <c r="L96" s="4">
        <v>0</v>
      </c>
      <c r="M96" s="4">
        <v>0</v>
      </c>
      <c r="N96" s="4">
        <v>0</v>
      </c>
      <c r="O96" s="5">
        <v>0</v>
      </c>
      <c r="P96" s="4">
        <v>0</v>
      </c>
      <c r="Q96" s="4">
        <v>0</v>
      </c>
      <c r="R96" s="4">
        <v>0</v>
      </c>
      <c r="S96" s="4">
        <v>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t="s">
        <v>24</v>
      </c>
      <c r="L98" s="4" t="s">
        <v>24</v>
      </c>
      <c r="M98" s="4" t="s">
        <v>24</v>
      </c>
      <c r="N98" s="4" t="s">
        <v>24</v>
      </c>
      <c r="O98" s="5" t="s">
        <v>24</v>
      </c>
      <c r="P98" s="4" t="s">
        <v>24</v>
      </c>
      <c r="Q98" s="4" t="s">
        <v>24</v>
      </c>
      <c r="R98" s="4" t="s">
        <v>24</v>
      </c>
      <c r="S98" s="4" t="s">
        <v>24</v>
      </c>
    </row>
    <row r="99" spans="1:19" ht="16" x14ac:dyDescent="0.2">
      <c r="A99" s="3" t="s">
        <v>108</v>
      </c>
      <c r="B99" s="4" t="s">
        <v>24</v>
      </c>
      <c r="C99" s="4" t="s">
        <v>24</v>
      </c>
      <c r="D99" s="4" t="s">
        <v>24</v>
      </c>
      <c r="E99" s="4">
        <v>1159000000</v>
      </c>
      <c r="F99" s="4">
        <v>1823000000</v>
      </c>
      <c r="G99" s="4">
        <v>3118000000</v>
      </c>
      <c r="H99" s="4">
        <v>4768000000</v>
      </c>
      <c r="I99" s="4">
        <v>5097000000</v>
      </c>
      <c r="J99" s="4">
        <v>6536000000</v>
      </c>
      <c r="K99" s="4">
        <v>8190000000</v>
      </c>
      <c r="L99" s="4">
        <v>9708000000</v>
      </c>
      <c r="M99" s="4">
        <v>11827000000</v>
      </c>
      <c r="N99" s="4">
        <v>13227000000</v>
      </c>
      <c r="O99" s="5">
        <v>14522000000</v>
      </c>
      <c r="P99" s="4">
        <v>12629000000</v>
      </c>
      <c r="Q99" s="4">
        <v>13227000000</v>
      </c>
      <c r="R99" s="4">
        <v>14281000000</v>
      </c>
      <c r="S99" s="4">
        <v>14522000000</v>
      </c>
    </row>
    <row r="100" spans="1:19" ht="16" x14ac:dyDescent="0.2">
      <c r="A100" s="3" t="s">
        <v>109</v>
      </c>
      <c r="B100" s="4" t="s">
        <v>24</v>
      </c>
      <c r="C100" s="4" t="s">
        <v>24</v>
      </c>
      <c r="D100" s="4">
        <v>792000000</v>
      </c>
      <c r="E100" s="4">
        <v>1159000000</v>
      </c>
      <c r="F100" s="4">
        <v>1823000000</v>
      </c>
      <c r="G100" s="4">
        <v>3118000000</v>
      </c>
      <c r="H100" s="4">
        <v>4768000000</v>
      </c>
      <c r="I100" s="4">
        <v>5097000000</v>
      </c>
      <c r="J100" s="4">
        <v>6536000000</v>
      </c>
      <c r="K100" s="4">
        <v>8190000000</v>
      </c>
      <c r="L100" s="4">
        <v>9708000000</v>
      </c>
      <c r="M100" s="4">
        <v>11827000000</v>
      </c>
      <c r="N100" s="4">
        <v>13227000000</v>
      </c>
      <c r="O100" s="5">
        <v>14522000000</v>
      </c>
      <c r="P100" s="4">
        <v>12629000000</v>
      </c>
      <c r="Q100" s="4">
        <v>13227000000</v>
      </c>
      <c r="R100" s="4">
        <v>14281000000</v>
      </c>
      <c r="S100" s="4">
        <v>14522000000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-792000000</v>
      </c>
      <c r="E103" s="4" t="s">
        <v>24</v>
      </c>
      <c r="F103" s="4" t="s">
        <v>24</v>
      </c>
      <c r="G103" s="4" t="s">
        <v>24</v>
      </c>
      <c r="H103" s="4" t="s">
        <v>24</v>
      </c>
      <c r="I103" s="4" t="s">
        <v>24</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10372000000</v>
      </c>
      <c r="C104" s="4">
        <v>14896000000</v>
      </c>
      <c r="D104" s="4">
        <v>19002000000</v>
      </c>
      <c r="E104" s="4">
        <v>22980000000</v>
      </c>
      <c r="F104" s="4">
        <v>28089000000</v>
      </c>
      <c r="G104" s="4">
        <v>33899000000</v>
      </c>
      <c r="H104" s="4">
        <v>43816000000</v>
      </c>
      <c r="I104" s="4">
        <v>57883000000</v>
      </c>
      <c r="J104" s="4">
        <v>68391000000</v>
      </c>
      <c r="K104" s="4">
        <v>87812000000</v>
      </c>
      <c r="L104" s="4">
        <v>126385000000</v>
      </c>
      <c r="M104" s="4">
        <v>142266000000</v>
      </c>
      <c r="N104" s="4">
        <v>155393000000</v>
      </c>
      <c r="O104" s="5">
        <v>148238000000</v>
      </c>
      <c r="P104" s="4">
        <v>140363000000</v>
      </c>
      <c r="Q104" s="4">
        <v>155393000000</v>
      </c>
      <c r="R104" s="4">
        <v>147570000000</v>
      </c>
      <c r="S104" s="4">
        <v>148238000000</v>
      </c>
    </row>
    <row r="105" spans="1:19" ht="16" x14ac:dyDescent="0.2">
      <c r="A105" s="3" t="s">
        <v>114</v>
      </c>
      <c r="B105" s="4">
        <v>641000000</v>
      </c>
      <c r="C105" s="4">
        <v>1415000000</v>
      </c>
      <c r="D105" s="4">
        <v>3084000000</v>
      </c>
      <c r="E105" s="4">
        <v>3191000000</v>
      </c>
      <c r="F105" s="4">
        <v>8265000000</v>
      </c>
      <c r="G105" s="4">
        <v>8235000000</v>
      </c>
      <c r="H105" s="4">
        <v>7694000000</v>
      </c>
      <c r="I105" s="4">
        <v>24743000000</v>
      </c>
      <c r="J105" s="4">
        <v>23495000000</v>
      </c>
      <c r="K105" s="4">
        <v>63205000000</v>
      </c>
      <c r="L105" s="4">
        <v>84389000000</v>
      </c>
      <c r="M105" s="4">
        <v>116395000000</v>
      </c>
      <c r="N105" s="4">
        <v>140118000000</v>
      </c>
      <c r="O105" s="5">
        <v>138914000000</v>
      </c>
      <c r="P105" s="4">
        <v>128251000000</v>
      </c>
      <c r="Q105" s="4">
        <v>140118000000</v>
      </c>
      <c r="R105" s="4">
        <v>141351000000</v>
      </c>
      <c r="S105" s="4">
        <v>138914000000</v>
      </c>
    </row>
    <row r="106" spans="1:19" ht="16" x14ac:dyDescent="0.2">
      <c r="A106" s="3" t="s">
        <v>115</v>
      </c>
      <c r="B106" s="4">
        <v>184000000</v>
      </c>
      <c r="C106" s="4">
        <v>255000000</v>
      </c>
      <c r="D106" s="4">
        <v>3084000000</v>
      </c>
      <c r="E106" s="4">
        <v>3191000000</v>
      </c>
      <c r="F106" s="4">
        <v>8265000000</v>
      </c>
      <c r="G106" s="4">
        <v>8235000000</v>
      </c>
      <c r="H106" s="4">
        <v>7694000000</v>
      </c>
      <c r="I106" s="4">
        <v>24743000000</v>
      </c>
      <c r="J106" s="4">
        <v>23495000000</v>
      </c>
      <c r="K106" s="4">
        <v>23414000000</v>
      </c>
      <c r="L106" s="4">
        <v>31816000000</v>
      </c>
      <c r="M106" s="4">
        <v>48744000000</v>
      </c>
      <c r="N106" s="4">
        <v>67150000000</v>
      </c>
      <c r="O106" s="5">
        <v>63092000000</v>
      </c>
      <c r="P106" s="4">
        <v>58919000000</v>
      </c>
      <c r="Q106" s="4">
        <v>67150000000</v>
      </c>
      <c r="R106" s="4">
        <v>67084000000</v>
      </c>
      <c r="S106" s="4">
        <v>63092000000</v>
      </c>
    </row>
    <row r="107" spans="1:19" ht="16" x14ac:dyDescent="0.2">
      <c r="A107" s="3" t="s">
        <v>116</v>
      </c>
      <c r="B107" s="4">
        <v>457000000</v>
      </c>
      <c r="C107" s="4">
        <v>1160000000</v>
      </c>
      <c r="D107" s="4">
        <v>746000000</v>
      </c>
      <c r="E107" s="4">
        <v>1990000000</v>
      </c>
      <c r="F107" s="4">
        <v>4224000000</v>
      </c>
      <c r="G107" s="4">
        <v>5948000000</v>
      </c>
      <c r="H107" s="4">
        <v>7519000000</v>
      </c>
      <c r="I107" s="4">
        <v>13183000000</v>
      </c>
      <c r="J107" s="4">
        <v>16292000000</v>
      </c>
      <c r="K107" s="4">
        <v>39791000000</v>
      </c>
      <c r="L107" s="4">
        <v>52573000000</v>
      </c>
      <c r="M107" s="4">
        <v>67651000000</v>
      </c>
      <c r="N107" s="4">
        <v>72968000000</v>
      </c>
      <c r="O107" s="5">
        <v>75822000000</v>
      </c>
      <c r="P107" s="4">
        <v>69332000000</v>
      </c>
      <c r="Q107" s="4">
        <v>72968000000</v>
      </c>
      <c r="R107" s="4">
        <v>74267000000</v>
      </c>
      <c r="S107" s="4">
        <v>75822000000</v>
      </c>
    </row>
    <row r="108" spans="1:19" ht="16" x14ac:dyDescent="0.2">
      <c r="A108" s="3" t="s">
        <v>117</v>
      </c>
      <c r="B108" s="4">
        <v>920000000</v>
      </c>
      <c r="C108" s="4">
        <v>1210000000</v>
      </c>
      <c r="D108" s="4">
        <v>2277000000</v>
      </c>
      <c r="E108" s="4">
        <v>4242000000</v>
      </c>
      <c r="F108" s="4">
        <v>7410000000</v>
      </c>
      <c r="G108" s="4">
        <v>9926000000</v>
      </c>
      <c r="H108" s="4">
        <v>12607000000</v>
      </c>
      <c r="I108" s="4">
        <v>20975000000</v>
      </c>
      <c r="J108" s="4">
        <v>27213000000</v>
      </c>
      <c r="K108" s="4">
        <v>12171000000</v>
      </c>
      <c r="L108" s="4">
        <v>17017000000</v>
      </c>
      <c r="M108" s="4">
        <v>23643000000</v>
      </c>
      <c r="N108" s="4">
        <v>21121000000</v>
      </c>
      <c r="O108" s="5">
        <v>21853000000</v>
      </c>
      <c r="P108" s="4">
        <v>22259000000</v>
      </c>
      <c r="Q108" s="4">
        <v>21121000000</v>
      </c>
      <c r="R108" s="4">
        <v>20931000000</v>
      </c>
      <c r="S108" s="4">
        <v>21853000000</v>
      </c>
    </row>
    <row r="109" spans="1:19" ht="16" x14ac:dyDescent="0.2">
      <c r="A109" s="3" t="s">
        <v>118</v>
      </c>
      <c r="B109" s="4">
        <v>243000000</v>
      </c>
      <c r="C109" s="4">
        <v>266000000</v>
      </c>
      <c r="D109" s="4">
        <v>336000000</v>
      </c>
      <c r="E109" s="4">
        <v>1028000000</v>
      </c>
      <c r="F109" s="4">
        <v>1531000000</v>
      </c>
      <c r="G109" s="4">
        <v>2016000000</v>
      </c>
      <c r="H109" s="4">
        <v>1787000000</v>
      </c>
      <c r="I109" s="4">
        <v>1994000000</v>
      </c>
      <c r="J109" s="4">
        <v>2386000000</v>
      </c>
      <c r="K109" s="4" t="s">
        <v>24</v>
      </c>
      <c r="L109" s="4" t="s">
        <v>24</v>
      </c>
      <c r="M109" s="4" t="s">
        <v>24</v>
      </c>
      <c r="N109" s="4" t="s">
        <v>24</v>
      </c>
      <c r="O109" s="5" t="s">
        <v>24</v>
      </c>
      <c r="P109" s="4" t="s">
        <v>24</v>
      </c>
      <c r="Q109" s="4" t="s">
        <v>24</v>
      </c>
      <c r="R109" s="4" t="s">
        <v>24</v>
      </c>
      <c r="S109" s="4" t="s">
        <v>24</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677000000</v>
      </c>
      <c r="C114" s="4">
        <v>944000000</v>
      </c>
      <c r="D114" s="4">
        <v>1941000000</v>
      </c>
      <c r="E114" s="4">
        <v>3214000000</v>
      </c>
      <c r="F114" s="4">
        <v>5879000000</v>
      </c>
      <c r="G114" s="4">
        <v>7910000000</v>
      </c>
      <c r="H114" s="4">
        <v>10820000000</v>
      </c>
      <c r="I114" s="4">
        <v>18981000000</v>
      </c>
      <c r="J114" s="4">
        <v>24827000000</v>
      </c>
      <c r="K114" s="4">
        <v>12171000000</v>
      </c>
      <c r="L114" s="4">
        <v>17017000000</v>
      </c>
      <c r="M114" s="4">
        <v>23643000000</v>
      </c>
      <c r="N114" s="4">
        <v>21121000000</v>
      </c>
      <c r="O114" s="5">
        <v>21853000000</v>
      </c>
      <c r="P114" s="4">
        <v>22259000000</v>
      </c>
      <c r="Q114" s="4">
        <v>21121000000</v>
      </c>
      <c r="R114" s="4">
        <v>20931000000</v>
      </c>
      <c r="S114" s="4">
        <v>21853000000</v>
      </c>
    </row>
    <row r="115" spans="1:19" ht="16" x14ac:dyDescent="0.2">
      <c r="A115" s="3" t="s">
        <v>121</v>
      </c>
      <c r="B115" s="4">
        <v>1561000000</v>
      </c>
      <c r="C115" s="4">
        <v>2625000000</v>
      </c>
      <c r="D115" s="4">
        <v>5361000000</v>
      </c>
      <c r="E115" s="4">
        <v>7433000000</v>
      </c>
      <c r="F115" s="4">
        <v>15675000000</v>
      </c>
      <c r="G115" s="4">
        <v>18161000000</v>
      </c>
      <c r="H115" s="4">
        <v>20301000000</v>
      </c>
      <c r="I115" s="4">
        <v>45718000000</v>
      </c>
      <c r="J115" s="4">
        <v>50708000000</v>
      </c>
      <c r="K115" s="4">
        <v>75376000000</v>
      </c>
      <c r="L115" s="4">
        <v>101406000000</v>
      </c>
      <c r="M115" s="4">
        <v>140038000000</v>
      </c>
      <c r="N115" s="4">
        <v>161239000000</v>
      </c>
      <c r="O115" s="5">
        <v>160767000000</v>
      </c>
      <c r="P115" s="4">
        <v>150510000000</v>
      </c>
      <c r="Q115" s="4">
        <v>161239000000</v>
      </c>
      <c r="R115" s="4">
        <v>162282000000</v>
      </c>
      <c r="S115" s="4">
        <v>160767000000</v>
      </c>
    </row>
    <row r="116" spans="1:19" ht="16" x14ac:dyDescent="0.2">
      <c r="A116" s="3" t="s">
        <v>122</v>
      </c>
      <c r="B116" s="4">
        <v>11933000000</v>
      </c>
      <c r="C116" s="4">
        <v>17521000000</v>
      </c>
      <c r="D116" s="4">
        <v>24363000000</v>
      </c>
      <c r="E116" s="4">
        <v>30413000000</v>
      </c>
      <c r="F116" s="4">
        <v>43764000000</v>
      </c>
      <c r="G116" s="4">
        <v>52060000000</v>
      </c>
      <c r="H116" s="4">
        <v>64117000000</v>
      </c>
      <c r="I116" s="4">
        <v>103601000000</v>
      </c>
      <c r="J116" s="4">
        <v>119099000000</v>
      </c>
      <c r="K116" s="4">
        <v>163188000000</v>
      </c>
      <c r="L116" s="4">
        <v>227791000000</v>
      </c>
      <c r="M116" s="4">
        <v>282304000000</v>
      </c>
      <c r="N116" s="4">
        <v>316632000000</v>
      </c>
      <c r="O116" s="5">
        <v>309005000000</v>
      </c>
      <c r="P116" s="4">
        <v>290873000000</v>
      </c>
      <c r="Q116" s="4">
        <v>316632000000</v>
      </c>
      <c r="R116" s="4">
        <v>309852000000</v>
      </c>
      <c r="S116" s="4">
        <v>309005000000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6330000000</v>
      </c>
      <c r="C118" s="4">
        <v>6995000000</v>
      </c>
      <c r="D118" s="4">
        <v>8352000000</v>
      </c>
      <c r="E118" s="4">
        <v>9578000000</v>
      </c>
      <c r="F118" s="4">
        <v>11140000000</v>
      </c>
      <c r="G118" s="4">
        <v>13399000000</v>
      </c>
      <c r="H118" s="4">
        <v>17191000000</v>
      </c>
      <c r="I118" s="4">
        <v>21394000000</v>
      </c>
      <c r="J118" s="4">
        <v>26796000000</v>
      </c>
      <c r="K118" s="4">
        <v>33663000000</v>
      </c>
      <c r="L118" s="4">
        <v>42870000000</v>
      </c>
      <c r="M118" s="4">
        <v>55543000000</v>
      </c>
      <c r="N118" s="4">
        <v>75174000000</v>
      </c>
      <c r="O118" s="5">
        <v>87004000000</v>
      </c>
      <c r="P118" s="4">
        <v>69526000000</v>
      </c>
      <c r="Q118" s="4">
        <v>75174000000</v>
      </c>
      <c r="R118" s="4">
        <v>79971000000</v>
      </c>
      <c r="S118" s="4">
        <v>87004000000</v>
      </c>
    </row>
    <row r="119" spans="1:19" ht="16" x14ac:dyDescent="0.2">
      <c r="A119" s="3" t="s">
        <v>125</v>
      </c>
      <c r="B119" s="4">
        <v>5000000</v>
      </c>
      <c r="C119" s="4">
        <v>5000000</v>
      </c>
      <c r="D119" s="4">
        <v>5000000</v>
      </c>
      <c r="E119" s="4">
        <v>5000000</v>
      </c>
      <c r="F119" s="4">
        <v>5000000</v>
      </c>
      <c r="G119" s="4">
        <v>5000000</v>
      </c>
      <c r="H119" s="4">
        <v>5000000</v>
      </c>
      <c r="I119" s="4">
        <v>5000000</v>
      </c>
      <c r="J119" s="4">
        <v>5000000</v>
      </c>
      <c r="K119" s="4">
        <v>5000000</v>
      </c>
      <c r="L119" s="4">
        <v>5000000</v>
      </c>
      <c r="M119" s="4">
        <v>5000000</v>
      </c>
      <c r="N119" s="4">
        <v>108000000</v>
      </c>
      <c r="O119" s="5">
        <v>108000000</v>
      </c>
      <c r="P119" s="4">
        <v>107000000</v>
      </c>
      <c r="Q119" s="4">
        <v>108000000</v>
      </c>
      <c r="R119" s="4">
        <v>108000000</v>
      </c>
      <c r="S119" s="4">
        <v>108000000</v>
      </c>
    </row>
    <row r="120" spans="1:19" ht="16" x14ac:dyDescent="0.2">
      <c r="A120" s="3" t="s">
        <v>126</v>
      </c>
      <c r="B120" s="4">
        <v>6325000000</v>
      </c>
      <c r="C120" s="4">
        <v>6990000000</v>
      </c>
      <c r="D120" s="4">
        <v>8347000000</v>
      </c>
      <c r="E120" s="4">
        <v>9573000000</v>
      </c>
      <c r="F120" s="4">
        <v>11135000000</v>
      </c>
      <c r="G120" s="4">
        <v>13394000000</v>
      </c>
      <c r="H120" s="4">
        <v>17186000000</v>
      </c>
      <c r="I120" s="4">
        <v>21389000000</v>
      </c>
      <c r="J120" s="4">
        <v>26791000000</v>
      </c>
      <c r="K120" s="4">
        <v>33658000000</v>
      </c>
      <c r="L120" s="4">
        <v>42865000000</v>
      </c>
      <c r="M120" s="4">
        <v>55538000000</v>
      </c>
      <c r="N120" s="4">
        <v>75066000000</v>
      </c>
      <c r="O120" s="5">
        <v>86896000000</v>
      </c>
      <c r="P120" s="4">
        <v>69419000000</v>
      </c>
      <c r="Q120" s="4">
        <v>75066000000</v>
      </c>
      <c r="R120" s="4">
        <v>79863000000</v>
      </c>
      <c r="S120" s="4">
        <v>86896000000</v>
      </c>
    </row>
    <row r="121" spans="1:19" ht="16" x14ac:dyDescent="0.2">
      <c r="A121" s="3" t="s">
        <v>127</v>
      </c>
      <c r="B121" s="4">
        <v>600000000</v>
      </c>
      <c r="C121" s="4">
        <v>877000000</v>
      </c>
      <c r="D121" s="4">
        <v>1837000000</v>
      </c>
      <c r="E121" s="4">
        <v>1837000000</v>
      </c>
      <c r="F121" s="4">
        <v>1837000000</v>
      </c>
      <c r="G121" s="4">
        <v>1837000000</v>
      </c>
      <c r="H121" s="4">
        <v>1837000000</v>
      </c>
      <c r="I121" s="4">
        <v>1837000000</v>
      </c>
      <c r="J121" s="4">
        <v>1837000000</v>
      </c>
      <c r="K121" s="4">
        <v>1837000000</v>
      </c>
      <c r="L121" s="4">
        <v>1837000000</v>
      </c>
      <c r="M121" s="4">
        <v>1837000000</v>
      </c>
      <c r="N121" s="4">
        <v>7837000000</v>
      </c>
      <c r="O121" s="5">
        <v>7837000000</v>
      </c>
      <c r="P121" s="4">
        <v>7837000000</v>
      </c>
      <c r="Q121" s="4">
        <v>7837000000</v>
      </c>
      <c r="R121" s="4">
        <v>7837000000</v>
      </c>
      <c r="S121" s="4">
        <v>7837000000</v>
      </c>
    </row>
    <row r="122" spans="1:19" ht="16" x14ac:dyDescent="0.2">
      <c r="A122" s="3" t="s">
        <v>128</v>
      </c>
      <c r="B122" s="4">
        <v>1324000000</v>
      </c>
      <c r="C122" s="4">
        <v>1955000000</v>
      </c>
      <c r="D122" s="4">
        <v>1916000000</v>
      </c>
      <c r="E122" s="4">
        <v>2190000000</v>
      </c>
      <c r="F122" s="4">
        <v>1949000000</v>
      </c>
      <c r="G122" s="4">
        <v>2545000000</v>
      </c>
      <c r="H122" s="4">
        <v>4916000000</v>
      </c>
      <c r="I122" s="4">
        <v>8636000000</v>
      </c>
      <c r="J122" s="4">
        <v>19625000000</v>
      </c>
      <c r="K122" s="4">
        <v>31220000000</v>
      </c>
      <c r="L122" s="4">
        <v>52551000000</v>
      </c>
      <c r="M122" s="4">
        <v>85915000000</v>
      </c>
      <c r="N122" s="4">
        <v>83193000000</v>
      </c>
      <c r="O122" s="5">
        <v>93115000000</v>
      </c>
      <c r="P122" s="4">
        <v>82915000000</v>
      </c>
      <c r="Q122" s="4">
        <v>83193000000</v>
      </c>
      <c r="R122" s="4">
        <v>86365000000</v>
      </c>
      <c r="S122" s="4">
        <v>93115000000</v>
      </c>
    </row>
    <row r="123" spans="1:19" ht="16" x14ac:dyDescent="0.2">
      <c r="A123" s="3" t="s">
        <v>129</v>
      </c>
      <c r="B123" s="4">
        <v>-190000000</v>
      </c>
      <c r="C123" s="4">
        <v>-316000000</v>
      </c>
      <c r="D123" s="4">
        <v>-239000000</v>
      </c>
      <c r="E123" s="4">
        <v>-185000000</v>
      </c>
      <c r="F123" s="4">
        <v>-511000000</v>
      </c>
      <c r="G123" s="4">
        <v>-723000000</v>
      </c>
      <c r="H123" s="4">
        <v>-985000000</v>
      </c>
      <c r="I123" s="4">
        <v>-484000000</v>
      </c>
      <c r="J123" s="4">
        <v>-1035000000</v>
      </c>
      <c r="K123" s="4">
        <v>-986000000</v>
      </c>
      <c r="L123" s="4">
        <v>-180000000</v>
      </c>
      <c r="M123" s="4">
        <v>-1376000000</v>
      </c>
      <c r="N123" s="4">
        <v>-4487000000</v>
      </c>
      <c r="O123" s="5">
        <v>-3680000000</v>
      </c>
      <c r="P123" s="4">
        <v>-7115000000</v>
      </c>
      <c r="Q123" s="4">
        <v>-4487000000</v>
      </c>
      <c r="R123" s="4">
        <v>-3973000000</v>
      </c>
      <c r="S123" s="4">
        <v>-3680000000</v>
      </c>
    </row>
    <row r="124" spans="1:19" ht="16" x14ac:dyDescent="0.2">
      <c r="A124" s="3" t="s">
        <v>130</v>
      </c>
      <c r="B124" s="4">
        <v>6864000000</v>
      </c>
      <c r="C124" s="4">
        <v>7757000000</v>
      </c>
      <c r="D124" s="4">
        <v>8192000000</v>
      </c>
      <c r="E124" s="4">
        <v>9746000000</v>
      </c>
      <c r="F124" s="4">
        <v>10741000000</v>
      </c>
      <c r="G124" s="4">
        <v>13384000000</v>
      </c>
      <c r="H124" s="4">
        <v>19285000000</v>
      </c>
      <c r="I124" s="4">
        <v>27709000000</v>
      </c>
      <c r="J124" s="4">
        <v>43549000000</v>
      </c>
      <c r="K124" s="4">
        <v>62060000000</v>
      </c>
      <c r="L124" s="4">
        <v>93404000000</v>
      </c>
      <c r="M124" s="4">
        <v>138245000000</v>
      </c>
      <c r="N124" s="4">
        <v>146043000000</v>
      </c>
      <c r="O124" s="5">
        <v>168602000000</v>
      </c>
      <c r="P124" s="4">
        <v>137489000000</v>
      </c>
      <c r="Q124" s="4">
        <v>146043000000</v>
      </c>
      <c r="R124" s="4">
        <v>154526000000</v>
      </c>
      <c r="S124" s="4">
        <v>168602000000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6864000000</v>
      </c>
      <c r="C126" s="4">
        <v>7757000000</v>
      </c>
      <c r="D126" s="4">
        <v>8192000000</v>
      </c>
      <c r="E126" s="4">
        <v>9746000000</v>
      </c>
      <c r="F126" s="4">
        <v>10741000000</v>
      </c>
      <c r="G126" s="4">
        <v>13384000000</v>
      </c>
      <c r="H126" s="4">
        <v>19285000000</v>
      </c>
      <c r="I126" s="4">
        <v>27709000000</v>
      </c>
      <c r="J126" s="4">
        <v>43549000000</v>
      </c>
      <c r="K126" s="4">
        <v>62060000000</v>
      </c>
      <c r="L126" s="4">
        <v>93404000000</v>
      </c>
      <c r="M126" s="4">
        <v>138245000000</v>
      </c>
      <c r="N126" s="4">
        <v>146043000000</v>
      </c>
      <c r="O126" s="5">
        <v>168602000000</v>
      </c>
      <c r="P126" s="4">
        <v>137489000000</v>
      </c>
      <c r="Q126" s="4">
        <v>146043000000</v>
      </c>
      <c r="R126" s="4">
        <v>154526000000</v>
      </c>
      <c r="S126" s="4">
        <v>168602000000</v>
      </c>
    </row>
    <row r="127" spans="1:19" ht="16" x14ac:dyDescent="0.2">
      <c r="A127" s="3" t="s">
        <v>133</v>
      </c>
      <c r="B127" s="4">
        <v>18797000000</v>
      </c>
      <c r="C127" s="4">
        <v>25278000000</v>
      </c>
      <c r="D127" s="4">
        <v>32555000000</v>
      </c>
      <c r="E127" s="4">
        <v>40159000000</v>
      </c>
      <c r="F127" s="4">
        <v>54505000000</v>
      </c>
      <c r="G127" s="4">
        <v>65444000000</v>
      </c>
      <c r="H127" s="4">
        <v>83402000000</v>
      </c>
      <c r="I127" s="4">
        <v>131310000000</v>
      </c>
      <c r="J127" s="4">
        <v>162648000000</v>
      </c>
      <c r="K127" s="4">
        <v>225248000000</v>
      </c>
      <c r="L127" s="4">
        <v>321195000000</v>
      </c>
      <c r="M127" s="4">
        <v>420549000000</v>
      </c>
      <c r="N127" s="4">
        <v>462675000000</v>
      </c>
      <c r="O127" s="5">
        <v>477607000000</v>
      </c>
      <c r="P127" s="4">
        <v>428362000000</v>
      </c>
      <c r="Q127" s="4">
        <v>462675000000</v>
      </c>
      <c r="R127" s="4">
        <v>464378000000</v>
      </c>
      <c r="S127" s="4">
        <v>477607000000</v>
      </c>
    </row>
    <row r="128" spans="1:19" ht="16" x14ac:dyDescent="0.2">
      <c r="A128" s="28" t="s">
        <v>134</v>
      </c>
      <c r="B128" s="26">
        <v>9020000000</v>
      </c>
      <c r="C128" s="26">
        <v>9100000000</v>
      </c>
      <c r="D128" s="26">
        <v>9080000000</v>
      </c>
      <c r="E128" s="26">
        <v>9180000000</v>
      </c>
      <c r="F128" s="26">
        <v>9300000000</v>
      </c>
      <c r="G128" s="26">
        <v>9420000000</v>
      </c>
      <c r="H128" s="26">
        <v>9540000000</v>
      </c>
      <c r="I128" s="26">
        <v>9680000000</v>
      </c>
      <c r="J128" s="26">
        <v>9820000000</v>
      </c>
      <c r="K128" s="26">
        <v>9960000000</v>
      </c>
      <c r="L128" s="26">
        <v>10060000000</v>
      </c>
      <c r="M128" s="26">
        <v>10180000000</v>
      </c>
      <c r="N128" s="26">
        <v>10242000000</v>
      </c>
      <c r="O128" s="27">
        <v>10313000000</v>
      </c>
      <c r="P128" s="26">
        <v>10198000000</v>
      </c>
      <c r="Q128" s="26">
        <v>10242000000</v>
      </c>
      <c r="R128" s="26">
        <v>10258000000</v>
      </c>
      <c r="S128" s="26">
        <v>10313000000</v>
      </c>
    </row>
    <row r="129" spans="1:19" ht="16" x14ac:dyDescent="0.2">
      <c r="A129" s="13" t="s">
        <v>197</v>
      </c>
      <c r="B129" s="10"/>
      <c r="C129" s="19">
        <f>(C128/B128)-1</f>
        <v>8.8691796008868451E-3</v>
      </c>
      <c r="D129" s="19">
        <f>(D128/C128)-1</f>
        <v>-2.19780219780219E-3</v>
      </c>
      <c r="E129" s="19">
        <f>(E128/D128)-1</f>
        <v>1.1013215859030812E-2</v>
      </c>
      <c r="F129" s="19">
        <f t="shared" ref="F129:N129" si="6">(F128/E128)-1</f>
        <v>1.3071895424836555E-2</v>
      </c>
      <c r="G129" s="19">
        <f t="shared" si="6"/>
        <v>1.2903225806451646E-2</v>
      </c>
      <c r="H129" s="19">
        <f t="shared" si="6"/>
        <v>1.2738853503184711E-2</v>
      </c>
      <c r="I129" s="19">
        <f t="shared" si="6"/>
        <v>1.467505241090139E-2</v>
      </c>
      <c r="J129" s="19">
        <f t="shared" si="6"/>
        <v>1.4462809917355379E-2</v>
      </c>
      <c r="K129" s="19">
        <f t="shared" si="6"/>
        <v>1.4256619144602745E-2</v>
      </c>
      <c r="L129" s="19">
        <f t="shared" si="6"/>
        <v>1.0040160642570184E-2</v>
      </c>
      <c r="M129" s="19">
        <f t="shared" si="6"/>
        <v>1.1928429423459175E-2</v>
      </c>
      <c r="N129" s="19">
        <f t="shared" si="6"/>
        <v>6.0903732809429734E-3</v>
      </c>
      <c r="O129" s="19">
        <f>(O128/N128)-1</f>
        <v>6.9322397969147076E-3</v>
      </c>
      <c r="P129" s="19"/>
      <c r="Q129" s="19">
        <f>(Q128/P128)-1</f>
        <v>4.314571484604901E-3</v>
      </c>
      <c r="R129" s="19">
        <f>(R128/Q128)-1</f>
        <v>1.5621948838118183E-3</v>
      </c>
      <c r="S129" s="19">
        <f>(S128/R128)-1</f>
        <v>5.3616689413140683E-3</v>
      </c>
    </row>
    <row r="130" spans="1:19" ht="16" x14ac:dyDescent="0.2">
      <c r="A130" s="3" t="s">
        <v>135</v>
      </c>
      <c r="B130" s="4">
        <v>457000000</v>
      </c>
      <c r="C130" s="4">
        <v>1160000000</v>
      </c>
      <c r="D130" s="4">
        <v>746000000</v>
      </c>
      <c r="E130" s="4">
        <v>1990000000</v>
      </c>
      <c r="F130" s="4">
        <v>4224000000</v>
      </c>
      <c r="G130" s="4">
        <v>5948000000</v>
      </c>
      <c r="H130" s="4">
        <v>7519000000</v>
      </c>
      <c r="I130" s="4">
        <v>13183000000</v>
      </c>
      <c r="J130" s="4">
        <v>16292000000</v>
      </c>
      <c r="K130" s="4">
        <v>39791000000</v>
      </c>
      <c r="L130" s="4">
        <v>52573000000</v>
      </c>
      <c r="M130" s="4">
        <v>67651000000</v>
      </c>
      <c r="N130" s="4">
        <v>72968000000</v>
      </c>
      <c r="O130" s="5">
        <v>75822000000</v>
      </c>
      <c r="P130" s="4">
        <v>69332000000</v>
      </c>
      <c r="Q130" s="4">
        <v>72968000000</v>
      </c>
      <c r="R130" s="4">
        <v>74267000000</v>
      </c>
      <c r="S130" s="4">
        <v>75822000000</v>
      </c>
    </row>
    <row r="131" spans="1:19" ht="16" x14ac:dyDescent="0.2">
      <c r="A131" s="3" t="s">
        <v>136</v>
      </c>
      <c r="B131" s="4">
        <v>-3593000000</v>
      </c>
      <c r="C131" s="4">
        <v>-5014000000</v>
      </c>
      <c r="D131" s="4">
        <v>-5000000000</v>
      </c>
      <c r="E131" s="4">
        <v>-5467000000</v>
      </c>
      <c r="F131" s="4">
        <v>-6292000000</v>
      </c>
      <c r="G131" s="4">
        <v>-7655000000</v>
      </c>
      <c r="H131" s="4">
        <v>-11640000000</v>
      </c>
      <c r="I131" s="4">
        <v>4221000000</v>
      </c>
      <c r="J131" s="4">
        <v>-8255000000</v>
      </c>
      <c r="K131" s="4">
        <v>-12678000000</v>
      </c>
      <c r="L131" s="4">
        <v>-10306000000</v>
      </c>
      <c r="M131" s="4">
        <v>12524000000</v>
      </c>
      <c r="N131" s="4">
        <v>13262000000</v>
      </c>
      <c r="O131" s="5">
        <v>13563000000</v>
      </c>
      <c r="P131" s="4">
        <v>23972000000</v>
      </c>
      <c r="Q131" s="4">
        <v>13262000000</v>
      </c>
      <c r="R131" s="4">
        <v>17741000000</v>
      </c>
      <c r="S131" s="4">
        <v>13563000000</v>
      </c>
    </row>
    <row r="132" spans="1:19" ht="16" x14ac:dyDescent="0.2">
      <c r="A132" s="3" t="s">
        <v>137</v>
      </c>
      <c r="B132" s="6">
        <v>-52.35</v>
      </c>
      <c r="C132" s="6">
        <v>-64.64</v>
      </c>
      <c r="D132" s="6">
        <v>-61.04</v>
      </c>
      <c r="E132" s="6">
        <v>-56.09</v>
      </c>
      <c r="F132" s="6">
        <v>-58.58</v>
      </c>
      <c r="G132" s="6">
        <v>-57.2</v>
      </c>
      <c r="H132" s="6">
        <v>-60.36</v>
      </c>
      <c r="I132" s="6">
        <v>15.23</v>
      </c>
      <c r="J132" s="6">
        <v>-18.96</v>
      </c>
      <c r="K132" s="6">
        <v>-20.43</v>
      </c>
      <c r="L132" s="6">
        <v>-11.03</v>
      </c>
      <c r="M132" s="6">
        <v>9.06</v>
      </c>
      <c r="N132" s="6">
        <v>9.08</v>
      </c>
      <c r="O132" s="7">
        <v>8.0399999999999991</v>
      </c>
      <c r="P132" s="6">
        <v>17.440000000000001</v>
      </c>
      <c r="Q132" s="6">
        <v>9.08</v>
      </c>
      <c r="R132" s="6">
        <v>11.48</v>
      </c>
      <c r="S132" s="6">
        <v>8.0399999999999991</v>
      </c>
    </row>
    <row r="133" spans="1:19" ht="16" x14ac:dyDescent="0.2">
      <c r="A133" s="3" t="s">
        <v>138</v>
      </c>
      <c r="B133" s="6">
        <v>31.61</v>
      </c>
      <c r="C133" s="6">
        <v>24.88</v>
      </c>
      <c r="D133" s="6">
        <v>18.8</v>
      </c>
      <c r="E133" s="6">
        <v>18.91</v>
      </c>
      <c r="F133" s="6">
        <v>14.5</v>
      </c>
      <c r="G133" s="6">
        <v>15.6</v>
      </c>
      <c r="H133" s="6">
        <v>19.47</v>
      </c>
      <c r="I133" s="6">
        <v>12.17</v>
      </c>
      <c r="J133" s="6">
        <v>19.579999999999998</v>
      </c>
      <c r="K133" s="6">
        <v>22.47</v>
      </c>
      <c r="L133" s="6">
        <v>25.6</v>
      </c>
      <c r="M133" s="6">
        <v>30.33</v>
      </c>
      <c r="N133" s="6">
        <v>28.43</v>
      </c>
      <c r="O133" s="7">
        <v>32.06</v>
      </c>
      <c r="P133" s="6">
        <v>28.74</v>
      </c>
      <c r="Q133" s="6">
        <v>28.43</v>
      </c>
      <c r="R133" s="6">
        <v>29.84</v>
      </c>
      <c r="S133" s="6">
        <v>32.06</v>
      </c>
    </row>
    <row r="134" spans="1:19" ht="16" x14ac:dyDescent="0.2">
      <c r="A134" s="3" t="s">
        <v>139</v>
      </c>
      <c r="B134" s="6">
        <v>1.33</v>
      </c>
      <c r="C134" s="6">
        <v>1.17</v>
      </c>
      <c r="D134" s="6">
        <v>1.1200000000000001</v>
      </c>
      <c r="E134" s="6">
        <v>1.07</v>
      </c>
      <c r="F134" s="6">
        <v>1.1200000000000001</v>
      </c>
      <c r="G134" s="6">
        <v>1.08</v>
      </c>
      <c r="H134" s="6">
        <v>1.04</v>
      </c>
      <c r="I134" s="6">
        <v>1.04</v>
      </c>
      <c r="J134" s="6">
        <v>1.1000000000000001</v>
      </c>
      <c r="K134" s="6">
        <v>1.1000000000000001</v>
      </c>
      <c r="L134" s="6">
        <v>1.05</v>
      </c>
      <c r="M134" s="6">
        <v>1.1399999999999999</v>
      </c>
      <c r="N134" s="6">
        <v>0.94</v>
      </c>
      <c r="O134" s="7">
        <v>0.95</v>
      </c>
      <c r="P134" s="6">
        <v>0.94</v>
      </c>
      <c r="Q134" s="6">
        <v>0.94</v>
      </c>
      <c r="R134" s="6">
        <v>0.92</v>
      </c>
      <c r="S134" s="6">
        <v>0.95</v>
      </c>
    </row>
    <row r="135" spans="1:19" ht="16" x14ac:dyDescent="0.2">
      <c r="A135" s="3" t="s">
        <v>140</v>
      </c>
      <c r="B135" s="6">
        <v>-32.17</v>
      </c>
      <c r="C135" s="6">
        <v>-26.05</v>
      </c>
      <c r="D135" s="6">
        <v>-23.93</v>
      </c>
      <c r="E135" s="6">
        <v>-18.12</v>
      </c>
      <c r="F135" s="6">
        <v>-12.98</v>
      </c>
      <c r="G135" s="6">
        <v>-12.37</v>
      </c>
      <c r="H135" s="6">
        <v>-15.43</v>
      </c>
      <c r="I135" s="6">
        <v>-13.05</v>
      </c>
      <c r="J135" s="6">
        <v>-12.01</v>
      </c>
      <c r="K135" s="6">
        <v>-10.75</v>
      </c>
      <c r="L135" s="6">
        <v>-19.07</v>
      </c>
      <c r="M135" s="6">
        <v>-19.09</v>
      </c>
      <c r="N135" s="6">
        <v>-10.32</v>
      </c>
      <c r="O135" s="7">
        <v>-0.92</v>
      </c>
      <c r="P135" s="6">
        <v>-5.61</v>
      </c>
      <c r="Q135" s="6">
        <v>-10.32</v>
      </c>
      <c r="R135" s="6">
        <v>-2.37</v>
      </c>
      <c r="S135" s="6">
        <v>-0.92</v>
      </c>
    </row>
    <row r="136" spans="1:19" ht="16" x14ac:dyDescent="0.2">
      <c r="A136" s="3" t="s">
        <v>141</v>
      </c>
      <c r="B136" s="4">
        <v>33700</v>
      </c>
      <c r="C136" s="4">
        <v>56200</v>
      </c>
      <c r="D136" s="4">
        <v>88400</v>
      </c>
      <c r="E136" s="4">
        <v>117300</v>
      </c>
      <c r="F136" s="4">
        <v>154100</v>
      </c>
      <c r="G136" s="4">
        <v>230800</v>
      </c>
      <c r="H136" s="4">
        <v>341400</v>
      </c>
      <c r="I136" s="4">
        <v>566000</v>
      </c>
      <c r="J136" s="4">
        <v>647500</v>
      </c>
      <c r="K136" s="4">
        <v>798000</v>
      </c>
      <c r="L136" s="4">
        <v>1298000</v>
      </c>
      <c r="M136" s="4">
        <v>1608000</v>
      </c>
      <c r="N136" s="4">
        <v>1541000</v>
      </c>
      <c r="O136" s="5">
        <v>1541000</v>
      </c>
      <c r="P136" s="4">
        <v>1608000</v>
      </c>
      <c r="Q136" s="4">
        <v>1541000</v>
      </c>
      <c r="R136" s="4">
        <v>1541000</v>
      </c>
      <c r="S136" s="4">
        <v>1541000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1152000000</v>
      </c>
      <c r="C139" s="4">
        <v>631000000</v>
      </c>
      <c r="D139" s="4">
        <v>-39000000</v>
      </c>
      <c r="E139" s="4">
        <v>274000000</v>
      </c>
      <c r="F139" s="4">
        <v>-241000000</v>
      </c>
      <c r="G139" s="4">
        <v>596000000</v>
      </c>
      <c r="H139" s="4">
        <v>2371000000</v>
      </c>
      <c r="I139" s="4">
        <v>3033000000</v>
      </c>
      <c r="J139" s="4">
        <v>10073000000</v>
      </c>
      <c r="K139" s="4">
        <v>11588000000</v>
      </c>
      <c r="L139" s="4">
        <v>21331000000</v>
      </c>
      <c r="M139" s="4">
        <v>33364000000</v>
      </c>
      <c r="N139" s="4">
        <v>-2722000000</v>
      </c>
      <c r="O139" s="5">
        <v>13072000000</v>
      </c>
      <c r="P139" s="4">
        <v>2872000000</v>
      </c>
      <c r="Q139" s="4">
        <v>278000000</v>
      </c>
      <c r="R139" s="4">
        <v>3172000000</v>
      </c>
      <c r="S139" s="4">
        <v>6750000000</v>
      </c>
    </row>
    <row r="140" spans="1:19" ht="16" x14ac:dyDescent="0.2">
      <c r="A140" s="3" t="s">
        <v>143</v>
      </c>
      <c r="B140" s="4">
        <v>568000000</v>
      </c>
      <c r="C140" s="4">
        <v>1083000000</v>
      </c>
      <c r="D140" s="4">
        <v>2159000000</v>
      </c>
      <c r="E140" s="4">
        <v>3253000000</v>
      </c>
      <c r="F140" s="4">
        <v>4746000000</v>
      </c>
      <c r="G140" s="4">
        <v>6281000000</v>
      </c>
      <c r="H140" s="4">
        <v>8116000000</v>
      </c>
      <c r="I140" s="4">
        <v>11478000000</v>
      </c>
      <c r="J140" s="4">
        <v>15341000000</v>
      </c>
      <c r="K140" s="4">
        <v>21789000000</v>
      </c>
      <c r="L140" s="4">
        <v>25251000000</v>
      </c>
      <c r="M140" s="4">
        <v>34296000000</v>
      </c>
      <c r="N140" s="4">
        <v>41921000000</v>
      </c>
      <c r="O140" s="5">
        <v>45601000000</v>
      </c>
      <c r="P140" s="4">
        <v>10204000000</v>
      </c>
      <c r="Q140" s="4">
        <v>12685000000</v>
      </c>
      <c r="R140" s="4">
        <v>11123000000</v>
      </c>
      <c r="S140" s="4">
        <v>11589000000</v>
      </c>
    </row>
    <row r="141" spans="1:19" ht="16" x14ac:dyDescent="0.2">
      <c r="A141" s="3" t="s">
        <v>144</v>
      </c>
      <c r="B141" s="4">
        <v>-711000000</v>
      </c>
      <c r="C141" s="4">
        <v>-296000000</v>
      </c>
      <c r="D141" s="4">
        <v>-984000000</v>
      </c>
      <c r="E141" s="4">
        <v>-1111000000</v>
      </c>
      <c r="F141" s="4">
        <v>-2329000000</v>
      </c>
      <c r="G141" s="4">
        <v>-3623000000</v>
      </c>
      <c r="H141" s="4">
        <v>-7936000000</v>
      </c>
      <c r="I141" s="4">
        <v>4096000000</v>
      </c>
      <c r="J141" s="4">
        <v>6352000000</v>
      </c>
      <c r="K141" s="4">
        <v>7575000000</v>
      </c>
      <c r="L141" s="4">
        <v>6001000000</v>
      </c>
      <c r="M141" s="4">
        <v>-1722000000</v>
      </c>
      <c r="N141" s="4">
        <v>28439000000</v>
      </c>
      <c r="O141" s="5">
        <v>18506000000</v>
      </c>
      <c r="P141" s="4">
        <v>3582000000</v>
      </c>
      <c r="Q141" s="4">
        <v>5684000000</v>
      </c>
      <c r="R141" s="4">
        <v>4810000000</v>
      </c>
      <c r="S141" s="4">
        <v>4430000000</v>
      </c>
    </row>
    <row r="142" spans="1:19" ht="16" x14ac:dyDescent="0.2">
      <c r="A142" s="28" t="s">
        <v>145</v>
      </c>
      <c r="B142" s="26">
        <v>424000000</v>
      </c>
      <c r="C142" s="26">
        <v>557000000</v>
      </c>
      <c r="D142" s="26">
        <v>833000000</v>
      </c>
      <c r="E142" s="26">
        <v>1134000000</v>
      </c>
      <c r="F142" s="26">
        <v>1497000000</v>
      </c>
      <c r="G142" s="26">
        <v>2119000000</v>
      </c>
      <c r="H142" s="26">
        <v>2975000000</v>
      </c>
      <c r="I142" s="26">
        <v>4215000000</v>
      </c>
      <c r="J142" s="26">
        <v>5418000000</v>
      </c>
      <c r="K142" s="26">
        <v>6864000000</v>
      </c>
      <c r="L142" s="26">
        <v>9208000000</v>
      </c>
      <c r="M142" s="26">
        <v>12757000000</v>
      </c>
      <c r="N142" s="26">
        <v>19621000000</v>
      </c>
      <c r="O142" s="27">
        <v>23037000000</v>
      </c>
      <c r="P142" s="26">
        <v>5556000000</v>
      </c>
      <c r="Q142" s="26">
        <v>5606000000</v>
      </c>
      <c r="R142" s="26">
        <v>4748000000</v>
      </c>
      <c r="S142" s="26">
        <v>7127000000</v>
      </c>
    </row>
    <row r="143" spans="1:19" ht="16" x14ac:dyDescent="0.2">
      <c r="A143" s="12" t="s">
        <v>198</v>
      </c>
      <c r="B143" s="19">
        <f t="shared" ref="B143:S143" si="7">B142/B2</f>
        <v>1.2396210969477255E-2</v>
      </c>
      <c r="C143" s="19">
        <f t="shared" si="7"/>
        <v>1.1585581463069658E-2</v>
      </c>
      <c r="D143" s="19">
        <f t="shared" si="7"/>
        <v>1.3634949994271029E-2</v>
      </c>
      <c r="E143" s="19">
        <f t="shared" si="7"/>
        <v>1.5231289958631064E-2</v>
      </c>
      <c r="F143" s="19">
        <f t="shared" si="7"/>
        <v>1.6822492920393763E-2</v>
      </c>
      <c r="G143" s="19">
        <f t="shared" si="7"/>
        <v>1.9802627890024859E-2</v>
      </c>
      <c r="H143" s="19">
        <f t="shared" si="7"/>
        <v>2.1877091192540464E-2</v>
      </c>
      <c r="I143" s="19">
        <f t="shared" si="7"/>
        <v>2.3697615058527206E-2</v>
      </c>
      <c r="J143" s="19">
        <f t="shared" si="7"/>
        <v>2.3264501668191009E-2</v>
      </c>
      <c r="K143" s="19">
        <f t="shared" si="7"/>
        <v>2.4468669123990275E-2</v>
      </c>
      <c r="L143" s="19">
        <f t="shared" si="7"/>
        <v>2.3850967715197482E-2</v>
      </c>
      <c r="M143" s="19">
        <f t="shared" si="7"/>
        <v>2.7152836606204052E-2</v>
      </c>
      <c r="N143" s="19">
        <f t="shared" si="7"/>
        <v>3.8174414328878581E-2</v>
      </c>
      <c r="O143" s="19">
        <f t="shared" si="7"/>
        <v>4.2816041751077047E-2</v>
      </c>
      <c r="P143" s="19">
        <f t="shared" si="7"/>
        <v>4.3713267401515328E-2</v>
      </c>
      <c r="Q143" s="19">
        <f t="shared" si="7"/>
        <v>3.7572719230047451E-2</v>
      </c>
      <c r="R143" s="19">
        <f t="shared" si="7"/>
        <v>3.7280736192465337E-2</v>
      </c>
      <c r="S143" s="19">
        <f t="shared" si="7"/>
        <v>5.3034982103391054E-2</v>
      </c>
    </row>
    <row r="144" spans="1:19" ht="16" x14ac:dyDescent="0.2">
      <c r="A144" s="3" t="s">
        <v>146</v>
      </c>
      <c r="B144" s="4">
        <v>4000000</v>
      </c>
      <c r="C144" s="4">
        <v>136000000</v>
      </c>
      <c r="D144" s="4">
        <v>-265000000</v>
      </c>
      <c r="E144" s="4">
        <v>-156000000</v>
      </c>
      <c r="F144" s="4">
        <v>-316000000</v>
      </c>
      <c r="G144" s="4">
        <v>81000000</v>
      </c>
      <c r="H144" s="4">
        <v>-246000000</v>
      </c>
      <c r="I144" s="4">
        <v>-29000000</v>
      </c>
      <c r="J144" s="4">
        <v>441000000</v>
      </c>
      <c r="K144" s="4">
        <v>796000000</v>
      </c>
      <c r="L144" s="4">
        <v>-554000000</v>
      </c>
      <c r="M144" s="4">
        <v>-310000000</v>
      </c>
      <c r="N144" s="4">
        <v>-8148000000</v>
      </c>
      <c r="O144" s="5">
        <v>-7408000000</v>
      </c>
      <c r="P144" s="4">
        <v>-825000000</v>
      </c>
      <c r="Q144" s="4">
        <v>-3367000000</v>
      </c>
      <c r="R144" s="4">
        <v>-472000000</v>
      </c>
      <c r="S144" s="4">
        <v>-2744000000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-1139000000</v>
      </c>
      <c r="C146" s="4">
        <v>-989000000</v>
      </c>
      <c r="D146" s="4">
        <v>-1552000000</v>
      </c>
      <c r="E146" s="4">
        <v>-2089000000</v>
      </c>
      <c r="F146" s="4">
        <v>-3510000000</v>
      </c>
      <c r="G146" s="4">
        <v>-5823000000</v>
      </c>
      <c r="H146" s="4">
        <v>-10665000000</v>
      </c>
      <c r="I146" s="4">
        <v>-90000000</v>
      </c>
      <c r="J146" s="4">
        <v>493000000</v>
      </c>
      <c r="K146" s="4">
        <v>-85000000</v>
      </c>
      <c r="L146" s="4">
        <v>-2653000000</v>
      </c>
      <c r="M146" s="4">
        <v>-14169000000</v>
      </c>
      <c r="N146" s="4">
        <v>16966000000</v>
      </c>
      <c r="O146" s="5">
        <v>2877000000</v>
      </c>
      <c r="P146" s="4">
        <v>-1149000000</v>
      </c>
      <c r="Q146" s="4">
        <v>3445000000</v>
      </c>
      <c r="R146" s="4">
        <v>534000000</v>
      </c>
      <c r="S146" s="4">
        <v>47000000</v>
      </c>
    </row>
    <row r="147" spans="1:19" ht="16" x14ac:dyDescent="0.2">
      <c r="A147" s="3" t="s">
        <v>149</v>
      </c>
      <c r="B147" s="4">
        <v>2486000000</v>
      </c>
      <c r="C147" s="4">
        <v>2485000000</v>
      </c>
      <c r="D147" s="4">
        <v>3044000000</v>
      </c>
      <c r="E147" s="4">
        <v>3059000000</v>
      </c>
      <c r="F147" s="4">
        <v>4666000000</v>
      </c>
      <c r="G147" s="4">
        <v>8666000000</v>
      </c>
      <c r="H147" s="4">
        <v>13892000000</v>
      </c>
      <c r="I147" s="4">
        <v>-173000000</v>
      </c>
      <c r="J147" s="4">
        <v>-1043000000</v>
      </c>
      <c r="K147" s="4">
        <v>-2438000000</v>
      </c>
      <c r="L147" s="4">
        <v>13481000000</v>
      </c>
      <c r="M147" s="4">
        <v>-19611000000</v>
      </c>
      <c r="N147" s="4">
        <v>-20886000000</v>
      </c>
      <c r="O147" s="5">
        <v>-15338000000</v>
      </c>
      <c r="P147" s="4">
        <v>-5254000000</v>
      </c>
      <c r="Q147" s="4">
        <v>10526000000</v>
      </c>
      <c r="R147" s="4">
        <v>-14317000000</v>
      </c>
      <c r="S147" s="4">
        <v>-6293000000</v>
      </c>
    </row>
    <row r="148" spans="1:19" ht="16" x14ac:dyDescent="0.2">
      <c r="A148" s="3" t="s">
        <v>150</v>
      </c>
      <c r="B148" s="4">
        <v>-295000000</v>
      </c>
      <c r="C148" s="4">
        <v>-866000000</v>
      </c>
      <c r="D148" s="4">
        <v>-861000000</v>
      </c>
      <c r="E148" s="4">
        <v>-846000000</v>
      </c>
      <c r="F148" s="4">
        <v>-1039000000</v>
      </c>
      <c r="G148" s="4">
        <v>-1755000000</v>
      </c>
      <c r="H148" s="4">
        <v>-3367000000</v>
      </c>
      <c r="I148" s="4">
        <v>-4786000000</v>
      </c>
      <c r="J148" s="4">
        <v>-4615000000</v>
      </c>
      <c r="K148" s="4">
        <v>-7681000000</v>
      </c>
      <c r="L148" s="4">
        <v>-8169000000</v>
      </c>
      <c r="M148" s="4">
        <v>-18163000000</v>
      </c>
      <c r="N148" s="4">
        <v>-21897000000</v>
      </c>
      <c r="O148" s="5">
        <v>-17228000000</v>
      </c>
      <c r="P148" s="4">
        <v>-4794000000</v>
      </c>
      <c r="Q148" s="4">
        <v>-8788000000</v>
      </c>
      <c r="R148" s="4">
        <v>1521000000</v>
      </c>
      <c r="S148" s="4">
        <v>-5167000000</v>
      </c>
    </row>
    <row r="149" spans="1:19" ht="16" x14ac:dyDescent="0.2">
      <c r="A149" s="3" t="s">
        <v>151</v>
      </c>
      <c r="B149" s="4">
        <v>-1019000000</v>
      </c>
      <c r="C149" s="4">
        <v>-1777000000</v>
      </c>
      <c r="D149" s="4">
        <v>-999000000</v>
      </c>
      <c r="E149" s="4">
        <v>-1410000000</v>
      </c>
      <c r="F149" s="4">
        <v>-1193000000</v>
      </c>
      <c r="G149" s="4">
        <v>-2187000000</v>
      </c>
      <c r="H149" s="4">
        <v>-1426000000</v>
      </c>
      <c r="I149" s="4">
        <v>-3583000000</v>
      </c>
      <c r="J149" s="4">
        <v>-1314000000</v>
      </c>
      <c r="K149" s="4">
        <v>-3278000000</v>
      </c>
      <c r="L149" s="4">
        <v>-2849000000</v>
      </c>
      <c r="M149" s="4">
        <v>-9487000000</v>
      </c>
      <c r="N149" s="4">
        <v>-2592000000</v>
      </c>
      <c r="O149" s="5">
        <v>1910000000</v>
      </c>
      <c r="P149" s="4">
        <v>732000000</v>
      </c>
      <c r="Q149" s="4">
        <v>3180000000</v>
      </c>
      <c r="R149" s="4">
        <v>371000000</v>
      </c>
      <c r="S149" s="4">
        <v>-2373000000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3113000000</v>
      </c>
      <c r="C151" s="4">
        <v>4064000000</v>
      </c>
      <c r="D151" s="4">
        <v>3108000000</v>
      </c>
      <c r="E151" s="4">
        <v>2624000000</v>
      </c>
      <c r="F151" s="4">
        <v>2465000000</v>
      </c>
      <c r="G151" s="4">
        <v>5207000000</v>
      </c>
      <c r="H151" s="4">
        <v>6754000000</v>
      </c>
      <c r="I151" s="4">
        <v>7458000000</v>
      </c>
      <c r="J151" s="4">
        <v>3735000000</v>
      </c>
      <c r="K151" s="4">
        <v>6810000000</v>
      </c>
      <c r="L151" s="4">
        <v>23234000000</v>
      </c>
      <c r="M151" s="4">
        <v>5725000000</v>
      </c>
      <c r="N151" s="4">
        <v>1387000000</v>
      </c>
      <c r="O151" s="5">
        <v>-1553000000</v>
      </c>
      <c r="P151" s="4">
        <v>-1246000000</v>
      </c>
      <c r="Q151" s="4">
        <v>15629000000</v>
      </c>
      <c r="R151" s="4">
        <v>-17027000000</v>
      </c>
      <c r="S151" s="4">
        <v>1091000000</v>
      </c>
    </row>
    <row r="152" spans="1:19" ht="16" x14ac:dyDescent="0.2">
      <c r="A152" s="3" t="s">
        <v>154</v>
      </c>
      <c r="B152" s="4">
        <v>687000000</v>
      </c>
      <c r="C152" s="4">
        <v>1064000000</v>
      </c>
      <c r="D152" s="4">
        <v>1796000000</v>
      </c>
      <c r="E152" s="4">
        <v>2691000000</v>
      </c>
      <c r="F152" s="4">
        <v>4433000000</v>
      </c>
      <c r="G152" s="4">
        <v>7401000000</v>
      </c>
      <c r="H152" s="4">
        <v>11931000000</v>
      </c>
      <c r="I152" s="4">
        <v>738000000</v>
      </c>
      <c r="J152" s="4">
        <v>1151000000</v>
      </c>
      <c r="K152" s="4">
        <v>1711000000</v>
      </c>
      <c r="L152" s="4">
        <v>1265000000</v>
      </c>
      <c r="M152" s="4">
        <v>2314000000</v>
      </c>
      <c r="N152" s="4">
        <v>2216000000</v>
      </c>
      <c r="O152" s="5">
        <v>1533000000</v>
      </c>
      <c r="P152" s="4">
        <v>54000000</v>
      </c>
      <c r="Q152" s="4">
        <v>505000000</v>
      </c>
      <c r="R152" s="4">
        <v>818000000</v>
      </c>
      <c r="S152" s="4">
        <v>156000000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3495000000</v>
      </c>
      <c r="C154" s="4">
        <v>3903000000</v>
      </c>
      <c r="D154" s="4">
        <v>4180000000</v>
      </c>
      <c r="E154" s="4">
        <v>5475000000</v>
      </c>
      <c r="F154" s="4">
        <v>6842000000</v>
      </c>
      <c r="G154" s="4">
        <v>11920000000</v>
      </c>
      <c r="H154" s="4">
        <v>16443000000</v>
      </c>
      <c r="I154" s="4">
        <v>18434000000</v>
      </c>
      <c r="J154" s="4">
        <v>30723000000</v>
      </c>
      <c r="K154" s="4">
        <v>38514000000</v>
      </c>
      <c r="L154" s="4">
        <v>66064000000</v>
      </c>
      <c r="M154" s="4">
        <v>46327000000</v>
      </c>
      <c r="N154" s="4">
        <v>46752000000</v>
      </c>
      <c r="O154" s="5">
        <v>61841000000</v>
      </c>
      <c r="P154" s="4">
        <v>11404000000</v>
      </c>
      <c r="Q154" s="4">
        <v>29173000000</v>
      </c>
      <c r="R154" s="4">
        <v>4788000000</v>
      </c>
      <c r="S154" s="4">
        <v>16476000000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v>798000000</v>
      </c>
      <c r="H156" s="4">
        <v>1067000000</v>
      </c>
      <c r="I156" s="4">
        <v>1897000000</v>
      </c>
      <c r="J156" s="4">
        <v>2104000000</v>
      </c>
      <c r="K156" s="4">
        <v>4172000000</v>
      </c>
      <c r="L156" s="4">
        <v>5096000000</v>
      </c>
      <c r="M156" s="4">
        <v>5657000000</v>
      </c>
      <c r="N156" s="4">
        <v>5324000000</v>
      </c>
      <c r="O156" s="5">
        <v>4669000000</v>
      </c>
      <c r="P156" s="4">
        <v>1337000000</v>
      </c>
      <c r="Q156" s="4">
        <v>1152000000</v>
      </c>
      <c r="R156" s="4">
        <v>1137000000</v>
      </c>
      <c r="S156" s="4">
        <v>1043000000</v>
      </c>
    </row>
    <row r="157" spans="1:19" ht="16" x14ac:dyDescent="0.2">
      <c r="A157" s="3" t="s">
        <v>159</v>
      </c>
      <c r="B157" s="4" t="s">
        <v>24</v>
      </c>
      <c r="C157" s="4" t="s">
        <v>24</v>
      </c>
      <c r="D157" s="4" t="s">
        <v>24</v>
      </c>
      <c r="E157" s="4" t="s">
        <v>24</v>
      </c>
      <c r="F157" s="4" t="s">
        <v>24</v>
      </c>
      <c r="G157" s="4">
        <v>798000000</v>
      </c>
      <c r="H157" s="4">
        <v>1067000000</v>
      </c>
      <c r="I157" s="4">
        <v>1897000000</v>
      </c>
      <c r="J157" s="4">
        <v>2104000000</v>
      </c>
      <c r="K157" s="4">
        <v>4172000000</v>
      </c>
      <c r="L157" s="4">
        <v>5096000000</v>
      </c>
      <c r="M157" s="4">
        <v>5657000000</v>
      </c>
      <c r="N157" s="4">
        <v>5324000000</v>
      </c>
      <c r="O157" s="5">
        <v>4669000000</v>
      </c>
      <c r="P157" s="4">
        <v>1337000000</v>
      </c>
      <c r="Q157" s="4">
        <v>1152000000</v>
      </c>
      <c r="R157" s="4">
        <v>1137000000</v>
      </c>
      <c r="S157" s="4">
        <v>1043000000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-979000000</v>
      </c>
      <c r="C159" s="4">
        <v>-1811000000</v>
      </c>
      <c r="D159" s="4">
        <v>-3785000000</v>
      </c>
      <c r="E159" s="4">
        <v>-3444000000</v>
      </c>
      <c r="F159" s="4">
        <v>-4893000000</v>
      </c>
      <c r="G159" s="4">
        <v>-4589000000</v>
      </c>
      <c r="H159" s="4">
        <v>-6737000000</v>
      </c>
      <c r="I159" s="4">
        <v>-11955000000</v>
      </c>
      <c r="J159" s="4">
        <v>-13427000000</v>
      </c>
      <c r="K159" s="4">
        <v>-16861000000</v>
      </c>
      <c r="L159" s="4">
        <v>-40140000000</v>
      </c>
      <c r="M159" s="4">
        <v>-61053000000</v>
      </c>
      <c r="N159" s="4">
        <v>-63645000000</v>
      </c>
      <c r="O159" s="5">
        <v>-58632000000</v>
      </c>
      <c r="P159" s="4">
        <v>-16378000000</v>
      </c>
      <c r="Q159" s="4">
        <v>-16592000000</v>
      </c>
      <c r="R159" s="4">
        <v>-14207000000</v>
      </c>
      <c r="S159" s="4">
        <v>-11455000000</v>
      </c>
    </row>
    <row r="160" spans="1:19" ht="16" x14ac:dyDescent="0.2">
      <c r="A160" s="3" t="s">
        <v>162</v>
      </c>
      <c r="B160" s="4">
        <v>-979000000</v>
      </c>
      <c r="C160" s="4">
        <v>-1811000000</v>
      </c>
      <c r="D160" s="4">
        <v>-3785000000</v>
      </c>
      <c r="E160" s="4">
        <v>-3444000000</v>
      </c>
      <c r="F160" s="4">
        <v>-4893000000</v>
      </c>
      <c r="G160" s="4">
        <v>-4589000000</v>
      </c>
      <c r="H160" s="4">
        <v>-6737000000</v>
      </c>
      <c r="I160" s="4">
        <v>-11955000000</v>
      </c>
      <c r="J160" s="4">
        <v>-13427000000</v>
      </c>
      <c r="K160" s="4">
        <v>-16861000000</v>
      </c>
      <c r="L160" s="4">
        <v>-40140000000</v>
      </c>
      <c r="M160" s="4">
        <v>-61053000000</v>
      </c>
      <c r="N160" s="4">
        <v>-63645000000</v>
      </c>
      <c r="O160" s="5">
        <v>-58632000000</v>
      </c>
      <c r="P160" s="4">
        <v>-16378000000</v>
      </c>
      <c r="Q160" s="4">
        <v>-16592000000</v>
      </c>
      <c r="R160" s="4">
        <v>-14207000000</v>
      </c>
      <c r="S160" s="4">
        <v>-11455000000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-2029000000</v>
      </c>
      <c r="C162" s="4">
        <v>586000000</v>
      </c>
      <c r="D162" s="4">
        <v>935000000</v>
      </c>
      <c r="E162" s="4">
        <v>-520000000</v>
      </c>
      <c r="F162" s="4">
        <v>807000000</v>
      </c>
      <c r="G162" s="4">
        <v>-1066000000</v>
      </c>
      <c r="H162" s="4">
        <v>-3023000000</v>
      </c>
      <c r="I162" s="4">
        <v>-3789000000</v>
      </c>
      <c r="J162" s="4">
        <v>1140000000</v>
      </c>
      <c r="K162" s="4">
        <v>-9131000000</v>
      </c>
      <c r="L162" s="4">
        <v>-22242000000</v>
      </c>
      <c r="M162" s="4">
        <v>-773000000</v>
      </c>
      <c r="N162" s="4">
        <v>29036000000</v>
      </c>
      <c r="O162" s="5">
        <v>7600000000</v>
      </c>
      <c r="P162" s="4">
        <v>318000000</v>
      </c>
      <c r="Q162" s="4">
        <v>5450000000</v>
      </c>
      <c r="R162" s="4">
        <v>777000000</v>
      </c>
      <c r="S162" s="4">
        <v>1055000000</v>
      </c>
    </row>
    <row r="163" spans="1:19" ht="16" x14ac:dyDescent="0.2">
      <c r="A163" s="3" t="s">
        <v>165</v>
      </c>
      <c r="B163" s="4">
        <v>4250000000</v>
      </c>
      <c r="C163" s="4">
        <v>6843000000</v>
      </c>
      <c r="D163" s="4">
        <v>4237000000</v>
      </c>
      <c r="E163" s="4">
        <v>2306000000</v>
      </c>
      <c r="F163" s="4">
        <v>3349000000</v>
      </c>
      <c r="G163" s="4">
        <v>3025000000</v>
      </c>
      <c r="H163" s="4">
        <v>4733000000</v>
      </c>
      <c r="I163" s="4">
        <v>9988000000</v>
      </c>
      <c r="J163" s="4">
        <v>8240000000</v>
      </c>
      <c r="K163" s="4">
        <v>22681000000</v>
      </c>
      <c r="L163" s="4">
        <v>50237000000</v>
      </c>
      <c r="M163" s="4">
        <v>59384000000</v>
      </c>
      <c r="N163" s="4">
        <v>31601000000</v>
      </c>
      <c r="O163" s="5">
        <v>8906000000</v>
      </c>
      <c r="P163" s="4">
        <v>557000000</v>
      </c>
      <c r="Q163" s="4">
        <v>5683000000</v>
      </c>
      <c r="R163" s="4">
        <v>1115000000</v>
      </c>
      <c r="S163" s="4">
        <v>1551000000</v>
      </c>
    </row>
    <row r="164" spans="1:19" ht="16" x14ac:dyDescent="0.2">
      <c r="A164" s="3" t="s">
        <v>166</v>
      </c>
      <c r="B164" s="4">
        <v>-6279000000</v>
      </c>
      <c r="C164" s="4">
        <v>-6257000000</v>
      </c>
      <c r="D164" s="4">
        <v>-3302000000</v>
      </c>
      <c r="E164" s="4">
        <v>-2826000000</v>
      </c>
      <c r="F164" s="4">
        <v>-2542000000</v>
      </c>
      <c r="G164" s="4">
        <v>-4091000000</v>
      </c>
      <c r="H164" s="4">
        <v>-7756000000</v>
      </c>
      <c r="I164" s="4">
        <v>-13777000000</v>
      </c>
      <c r="J164" s="4">
        <v>-7100000000</v>
      </c>
      <c r="K164" s="4">
        <v>-31812000000</v>
      </c>
      <c r="L164" s="4">
        <v>-72479000000</v>
      </c>
      <c r="M164" s="4">
        <v>-60157000000</v>
      </c>
      <c r="N164" s="4">
        <v>-2565000000</v>
      </c>
      <c r="O164" s="5">
        <v>-1306000000</v>
      </c>
      <c r="P164" s="4">
        <v>-239000000</v>
      </c>
      <c r="Q164" s="4">
        <v>-233000000</v>
      </c>
      <c r="R164" s="4">
        <v>-338000000</v>
      </c>
      <c r="S164" s="4">
        <v>-496000000</v>
      </c>
    </row>
    <row r="165" spans="1:19" ht="16" x14ac:dyDescent="0.2">
      <c r="A165" s="3" t="s">
        <v>167</v>
      </c>
      <c r="B165" s="4">
        <v>-352000000</v>
      </c>
      <c r="C165" s="4">
        <v>-705000000</v>
      </c>
      <c r="D165" s="4">
        <v>-745000000</v>
      </c>
      <c r="E165" s="4">
        <v>-312000000</v>
      </c>
      <c r="F165" s="4">
        <v>-979000000</v>
      </c>
      <c r="G165" s="4">
        <v>-795000000</v>
      </c>
      <c r="H165" s="4">
        <v>-116000000</v>
      </c>
      <c r="I165" s="4">
        <v>-13972000000</v>
      </c>
      <c r="J165" s="4">
        <v>-2186000000</v>
      </c>
      <c r="K165" s="4">
        <v>-2461000000</v>
      </c>
      <c r="L165" s="4">
        <v>-2325000000</v>
      </c>
      <c r="M165" s="4">
        <v>-1985000000</v>
      </c>
      <c r="N165" s="4">
        <v>-8316000000</v>
      </c>
      <c r="O165" s="5">
        <v>-5545000000</v>
      </c>
      <c r="P165" s="4">
        <v>-885000000</v>
      </c>
      <c r="Q165" s="4">
        <v>-831000000</v>
      </c>
      <c r="R165" s="4">
        <v>-3513000000</v>
      </c>
      <c r="S165" s="4">
        <v>-316000000</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v>-352000000</v>
      </c>
      <c r="C167" s="4">
        <v>-705000000</v>
      </c>
      <c r="D167" s="4">
        <v>-745000000</v>
      </c>
      <c r="E167" s="4">
        <v>-312000000</v>
      </c>
      <c r="F167" s="4">
        <v>-979000000</v>
      </c>
      <c r="G167" s="4">
        <v>-795000000</v>
      </c>
      <c r="H167" s="4">
        <v>-116000000</v>
      </c>
      <c r="I167" s="4">
        <v>-13972000000</v>
      </c>
      <c r="J167" s="4">
        <v>-2186000000</v>
      </c>
      <c r="K167" s="4">
        <v>-2461000000</v>
      </c>
      <c r="L167" s="4">
        <v>-2325000000</v>
      </c>
      <c r="M167" s="4">
        <v>-1985000000</v>
      </c>
      <c r="N167" s="4">
        <v>-8316000000</v>
      </c>
      <c r="O167" s="5">
        <v>-5545000000</v>
      </c>
      <c r="P167" s="4">
        <v>-885000000</v>
      </c>
      <c r="Q167" s="4">
        <v>-831000000</v>
      </c>
      <c r="R167" s="4">
        <v>-3513000000</v>
      </c>
      <c r="S167" s="4">
        <v>-316000000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v>-798000000</v>
      </c>
      <c r="H169" s="4">
        <v>-1067000000</v>
      </c>
      <c r="I169" s="4" t="s">
        <v>24</v>
      </c>
      <c r="J169" s="4" t="s">
        <v>24</v>
      </c>
      <c r="K169" s="4" t="s">
        <v>24</v>
      </c>
      <c r="L169" s="4" t="s">
        <v>24</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-3360000000</v>
      </c>
      <c r="C171" s="4">
        <v>-1930000000</v>
      </c>
      <c r="D171" s="4">
        <v>-3595000000</v>
      </c>
      <c r="E171" s="4">
        <v>-4276000000</v>
      </c>
      <c r="F171" s="4">
        <v>-5065000000</v>
      </c>
      <c r="G171" s="4">
        <v>-6450000000</v>
      </c>
      <c r="H171" s="4">
        <v>-9876000000</v>
      </c>
      <c r="I171" s="4">
        <v>-27819000000</v>
      </c>
      <c r="J171" s="4">
        <v>-12369000000</v>
      </c>
      <c r="K171" s="4">
        <v>-24281000000</v>
      </c>
      <c r="L171" s="4">
        <v>-59611000000</v>
      </c>
      <c r="M171" s="4">
        <v>-58154000000</v>
      </c>
      <c r="N171" s="4">
        <v>-37601000000</v>
      </c>
      <c r="O171" s="5">
        <v>-51908000000</v>
      </c>
      <c r="P171" s="4">
        <v>-15608000000</v>
      </c>
      <c r="Q171" s="4">
        <v>-10821000000</v>
      </c>
      <c r="R171" s="4">
        <v>-15806000000</v>
      </c>
      <c r="S171" s="4">
        <v>-9673000000</v>
      </c>
    </row>
    <row r="172" spans="1:19" ht="16" x14ac:dyDescent="0.2">
      <c r="A172" s="3" t="s">
        <v>173</v>
      </c>
      <c r="B172" s="4">
        <v>0</v>
      </c>
      <c r="C172" s="4">
        <v>0</v>
      </c>
      <c r="D172" s="4">
        <v>0</v>
      </c>
      <c r="E172" s="4">
        <v>0</v>
      </c>
      <c r="F172" s="4">
        <v>0</v>
      </c>
      <c r="G172" s="4">
        <v>0</v>
      </c>
      <c r="H172" s="4">
        <v>0</v>
      </c>
      <c r="I172" s="4">
        <v>0</v>
      </c>
      <c r="J172" s="4">
        <v>0</v>
      </c>
      <c r="K172" s="4">
        <v>0</v>
      </c>
      <c r="L172" s="4">
        <v>0</v>
      </c>
      <c r="M172" s="4">
        <v>0</v>
      </c>
      <c r="N172" s="4">
        <v>0</v>
      </c>
      <c r="O172" s="5">
        <v>0</v>
      </c>
      <c r="P172" s="4">
        <v>0</v>
      </c>
      <c r="Q172" s="4">
        <v>0</v>
      </c>
      <c r="R172" s="4">
        <v>0</v>
      </c>
      <c r="S172" s="4">
        <v>0</v>
      </c>
    </row>
    <row r="173" spans="1:19" ht="16" x14ac:dyDescent="0.2">
      <c r="A173" s="3" t="s">
        <v>174</v>
      </c>
      <c r="B173" s="4">
        <v>-78000000</v>
      </c>
      <c r="C173" s="4">
        <v>-267000000</v>
      </c>
      <c r="D173" s="4">
        <v>2790000000</v>
      </c>
      <c r="E173" s="4">
        <v>-617000000</v>
      </c>
      <c r="F173" s="4">
        <v>4426000000</v>
      </c>
      <c r="G173" s="4">
        <v>-3882000000</v>
      </c>
      <c r="H173" s="4">
        <v>-3740000000</v>
      </c>
      <c r="I173" s="4">
        <v>9860000000</v>
      </c>
      <c r="J173" s="4">
        <v>-7686000000</v>
      </c>
      <c r="K173" s="4">
        <v>-10066000000</v>
      </c>
      <c r="L173" s="4">
        <v>-1104000000</v>
      </c>
      <c r="M173" s="4">
        <v>6291000000</v>
      </c>
      <c r="N173" s="4">
        <v>15966000000</v>
      </c>
      <c r="O173" s="5">
        <v>3113000000</v>
      </c>
      <c r="P173" s="4">
        <v>3016000000</v>
      </c>
      <c r="Q173" s="4">
        <v>148000000</v>
      </c>
      <c r="R173" s="4">
        <v>6411000000</v>
      </c>
      <c r="S173" s="4">
        <v>-6462000000</v>
      </c>
    </row>
    <row r="174" spans="1:19" ht="16" x14ac:dyDescent="0.2">
      <c r="A174" s="3" t="s">
        <v>175</v>
      </c>
      <c r="B174" s="4">
        <v>143000000</v>
      </c>
      <c r="C174" s="4">
        <v>177000000</v>
      </c>
      <c r="D174" s="4">
        <v>3378000000</v>
      </c>
      <c r="E174" s="4">
        <v>394000000</v>
      </c>
      <c r="F174" s="4">
        <v>6359000000</v>
      </c>
      <c r="G174" s="4">
        <v>353000000</v>
      </c>
      <c r="H174" s="4">
        <v>621000000</v>
      </c>
      <c r="I174" s="4">
        <v>16231000000</v>
      </c>
      <c r="J174" s="4">
        <v>768000000</v>
      </c>
      <c r="K174" s="4">
        <v>2273000000</v>
      </c>
      <c r="L174" s="4">
        <v>17321000000</v>
      </c>
      <c r="M174" s="4">
        <v>26959000000</v>
      </c>
      <c r="N174" s="4">
        <v>62719000000</v>
      </c>
      <c r="O174" s="5">
        <v>48466000000</v>
      </c>
      <c r="P174" s="4">
        <v>12445000000</v>
      </c>
      <c r="Q174" s="4">
        <v>18842000000</v>
      </c>
      <c r="R174" s="4">
        <v>12780000000</v>
      </c>
      <c r="S174" s="4">
        <v>4399000000</v>
      </c>
    </row>
    <row r="175" spans="1:19" ht="16" x14ac:dyDescent="0.2">
      <c r="A175" s="3" t="s">
        <v>176</v>
      </c>
      <c r="B175" s="4">
        <v>-221000000</v>
      </c>
      <c r="C175" s="4">
        <v>-444000000</v>
      </c>
      <c r="D175" s="4">
        <v>-588000000</v>
      </c>
      <c r="E175" s="4">
        <v>-1011000000</v>
      </c>
      <c r="F175" s="4">
        <v>-1933000000</v>
      </c>
      <c r="G175" s="4">
        <v>-4235000000</v>
      </c>
      <c r="H175" s="4">
        <v>-4361000000</v>
      </c>
      <c r="I175" s="4">
        <v>-6371000000</v>
      </c>
      <c r="J175" s="4">
        <v>-8454000000</v>
      </c>
      <c r="K175" s="4">
        <v>-12339000000</v>
      </c>
      <c r="L175" s="4">
        <v>-18425000000</v>
      </c>
      <c r="M175" s="4">
        <v>-20668000000</v>
      </c>
      <c r="N175" s="4">
        <v>-46753000000</v>
      </c>
      <c r="O175" s="5">
        <v>-45353000000</v>
      </c>
      <c r="P175" s="4">
        <v>-9429000000</v>
      </c>
      <c r="Q175" s="4">
        <v>-18694000000</v>
      </c>
      <c r="R175" s="4">
        <v>-6369000000</v>
      </c>
      <c r="S175" s="4">
        <v>-10861000000</v>
      </c>
    </row>
    <row r="176" spans="1:19" ht="16" x14ac:dyDescent="0.2">
      <c r="A176" s="3" t="s">
        <v>177</v>
      </c>
      <c r="B176" s="4" t="s">
        <v>24</v>
      </c>
      <c r="C176" s="4">
        <v>-277000000</v>
      </c>
      <c r="D176" s="4">
        <v>-960000000</v>
      </c>
      <c r="E176" s="4" t="s">
        <v>24</v>
      </c>
      <c r="F176" s="4" t="s">
        <v>24</v>
      </c>
      <c r="G176" s="4" t="s">
        <v>24</v>
      </c>
      <c r="H176" s="4" t="s">
        <v>24</v>
      </c>
      <c r="I176" s="4" t="s">
        <v>24</v>
      </c>
      <c r="J176" s="4" t="s">
        <v>24</v>
      </c>
      <c r="K176" s="4" t="s">
        <v>24</v>
      </c>
      <c r="L176" s="4" t="s">
        <v>24</v>
      </c>
      <c r="M176" s="4" t="s">
        <v>24</v>
      </c>
      <c r="N176" s="4">
        <v>-6000000000</v>
      </c>
      <c r="O176" s="5" t="s">
        <v>24</v>
      </c>
      <c r="P176" s="4" t="s">
        <v>24</v>
      </c>
      <c r="Q176" s="4" t="s">
        <v>24</v>
      </c>
      <c r="R176" s="4" t="s">
        <v>24</v>
      </c>
      <c r="S176" s="4" t="s">
        <v>24</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t="s">
        <v>24</v>
      </c>
      <c r="C178" s="4">
        <v>-277000000</v>
      </c>
      <c r="D178" s="4">
        <v>-960000000</v>
      </c>
      <c r="E178" s="4" t="s">
        <v>24</v>
      </c>
      <c r="F178" s="4" t="s">
        <v>24</v>
      </c>
      <c r="G178" s="4" t="s">
        <v>24</v>
      </c>
      <c r="H178" s="4" t="s">
        <v>24</v>
      </c>
      <c r="I178" s="4" t="s">
        <v>24</v>
      </c>
      <c r="J178" s="4" t="s">
        <v>24</v>
      </c>
      <c r="K178" s="4" t="s">
        <v>24</v>
      </c>
      <c r="L178" s="4" t="s">
        <v>24</v>
      </c>
      <c r="M178" s="4" t="s">
        <v>24</v>
      </c>
      <c r="N178" s="4">
        <v>-6000000000</v>
      </c>
      <c r="O178" s="5" t="s">
        <v>24</v>
      </c>
      <c r="P178" s="4" t="s">
        <v>24</v>
      </c>
      <c r="Q178" s="4" t="s">
        <v>24</v>
      </c>
      <c r="R178" s="4" t="s">
        <v>24</v>
      </c>
      <c r="S178" s="4" t="s">
        <v>24</v>
      </c>
    </row>
    <row r="179" spans="1:19" ht="16" x14ac:dyDescent="0.2">
      <c r="A179" s="3" t="s">
        <v>180</v>
      </c>
      <c r="B179" s="4">
        <v>259000000</v>
      </c>
      <c r="C179" s="4">
        <v>62000000</v>
      </c>
      <c r="D179" s="4">
        <v>429000000</v>
      </c>
      <c r="E179" s="4">
        <v>78000000</v>
      </c>
      <c r="F179" s="4">
        <v>6000000</v>
      </c>
      <c r="G179" s="4">
        <v>119000000</v>
      </c>
      <c r="H179" s="4">
        <v>829000000</v>
      </c>
      <c r="I179" s="4" t="s">
        <v>24</v>
      </c>
      <c r="J179" s="4" t="s">
        <v>24</v>
      </c>
      <c r="K179" s="4" t="s">
        <v>24</v>
      </c>
      <c r="L179" s="4" t="s">
        <v>24</v>
      </c>
      <c r="M179" s="4" t="s">
        <v>24</v>
      </c>
      <c r="N179" s="4">
        <v>-248000000</v>
      </c>
      <c r="O179" s="5">
        <v>-196000000</v>
      </c>
      <c r="P179" s="4" t="s">
        <v>24</v>
      </c>
      <c r="Q179" s="4">
        <v>-62000000</v>
      </c>
      <c r="R179" s="4">
        <v>-57000000</v>
      </c>
      <c r="S179" s="4">
        <v>-77000000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181000000</v>
      </c>
      <c r="C181" s="4">
        <v>-482000000</v>
      </c>
      <c r="D181" s="4">
        <v>2259000000</v>
      </c>
      <c r="E181" s="4">
        <v>-539000000</v>
      </c>
      <c r="F181" s="4">
        <v>4432000000</v>
      </c>
      <c r="G181" s="4">
        <v>-3763000000</v>
      </c>
      <c r="H181" s="4">
        <v>-2911000000</v>
      </c>
      <c r="I181" s="4">
        <v>9860000000</v>
      </c>
      <c r="J181" s="4">
        <v>-7686000000</v>
      </c>
      <c r="K181" s="4">
        <v>-10066000000</v>
      </c>
      <c r="L181" s="4">
        <v>-1104000000</v>
      </c>
      <c r="M181" s="4">
        <v>6291000000</v>
      </c>
      <c r="N181" s="4">
        <v>9718000000</v>
      </c>
      <c r="O181" s="5">
        <v>2917000000</v>
      </c>
      <c r="P181" s="4">
        <v>3016000000</v>
      </c>
      <c r="Q181" s="4">
        <v>86000000</v>
      </c>
      <c r="R181" s="4">
        <v>6354000000</v>
      </c>
      <c r="S181" s="4">
        <v>-6539000000</v>
      </c>
    </row>
    <row r="182" spans="1:19" ht="16" x14ac:dyDescent="0.2">
      <c r="A182" s="3" t="s">
        <v>182</v>
      </c>
      <c r="B182" s="4">
        <v>17000000</v>
      </c>
      <c r="C182" s="4">
        <v>1000000</v>
      </c>
      <c r="D182" s="4">
        <v>-29000000</v>
      </c>
      <c r="E182" s="4">
        <v>-86000000</v>
      </c>
      <c r="F182" s="4">
        <v>-310000000</v>
      </c>
      <c r="G182" s="4">
        <v>-374000000</v>
      </c>
      <c r="H182" s="4">
        <v>-212000000</v>
      </c>
      <c r="I182" s="4">
        <v>713000000</v>
      </c>
      <c r="J182" s="4">
        <v>-351000000</v>
      </c>
      <c r="K182" s="4">
        <v>70000000</v>
      </c>
      <c r="L182" s="4">
        <v>618000000</v>
      </c>
      <c r="M182" s="4">
        <v>-364000000</v>
      </c>
      <c r="N182" s="4">
        <v>-1093000000</v>
      </c>
      <c r="O182" s="5">
        <v>-483000000</v>
      </c>
      <c r="P182" s="4">
        <v>-1334000000</v>
      </c>
      <c r="Q182" s="4">
        <v>637000000</v>
      </c>
      <c r="R182" s="4">
        <v>145000000</v>
      </c>
      <c r="S182" s="4">
        <v>69000000</v>
      </c>
    </row>
    <row r="183" spans="1:19" ht="16" x14ac:dyDescent="0.2">
      <c r="A183" s="3" t="s">
        <v>183</v>
      </c>
      <c r="B183" s="4">
        <v>316000000</v>
      </c>
      <c r="C183" s="4">
        <v>1491000000</v>
      </c>
      <c r="D183" s="4">
        <v>2844000000</v>
      </c>
      <c r="E183" s="4">
        <v>660000000</v>
      </c>
      <c r="F183" s="4">
        <v>6209000000</v>
      </c>
      <c r="G183" s="4">
        <v>1707000000</v>
      </c>
      <c r="H183" s="4">
        <v>3656000000</v>
      </c>
      <c r="I183" s="4">
        <v>475000000</v>
      </c>
      <c r="J183" s="4">
        <v>10668000000</v>
      </c>
      <c r="K183" s="4">
        <v>4167000000</v>
      </c>
      <c r="L183" s="4">
        <v>5349000000</v>
      </c>
      <c r="M183" s="4">
        <v>-5536000000</v>
      </c>
      <c r="N183" s="4">
        <v>18869000000</v>
      </c>
      <c r="O183" s="5">
        <v>12850000000</v>
      </c>
      <c r="P183" s="4">
        <v>-1188000000</v>
      </c>
      <c r="Q183" s="4">
        <v>18438000000</v>
      </c>
      <c r="R183" s="4">
        <v>-4664000000</v>
      </c>
      <c r="S183" s="4">
        <v>264000000</v>
      </c>
    </row>
    <row r="184" spans="1:19" ht="16" x14ac:dyDescent="0.2">
      <c r="A184" s="3" t="s">
        <v>54</v>
      </c>
      <c r="B184" s="4">
        <v>1974000000</v>
      </c>
      <c r="C184" s="4">
        <v>1945000000</v>
      </c>
      <c r="D184" s="4">
        <v>2835000000</v>
      </c>
      <c r="E184" s="4">
        <v>3998000000</v>
      </c>
      <c r="F184" s="4">
        <v>4924000000</v>
      </c>
      <c r="G184" s="4">
        <v>8514000000</v>
      </c>
      <c r="H184" s="4">
        <v>12302000000</v>
      </c>
      <c r="I184" s="4">
        <v>15584000000</v>
      </c>
      <c r="J184" s="4">
        <v>27762000000</v>
      </c>
      <c r="K184" s="4">
        <v>36330000000</v>
      </c>
      <c r="L184" s="4">
        <v>48150000000</v>
      </c>
      <c r="M184" s="4">
        <v>59175000000</v>
      </c>
      <c r="N184" s="4">
        <v>54169000000</v>
      </c>
      <c r="O184" s="5">
        <v>63318000000</v>
      </c>
      <c r="P184" s="4">
        <v>12729000000</v>
      </c>
      <c r="Q184" s="4">
        <v>15422000000</v>
      </c>
      <c r="R184" s="4">
        <v>15897000000</v>
      </c>
      <c r="S184" s="4">
        <v>19270000000</v>
      </c>
    </row>
    <row r="185" spans="1:19" ht="16" x14ac:dyDescent="0.2">
      <c r="A185" s="3" t="s">
        <v>55</v>
      </c>
      <c r="B185" s="6">
        <v>5.77</v>
      </c>
      <c r="C185" s="6">
        <v>4.05</v>
      </c>
      <c r="D185" s="6">
        <v>4.6399999999999997</v>
      </c>
      <c r="E185" s="6">
        <v>5.37</v>
      </c>
      <c r="F185" s="6">
        <v>5.53</v>
      </c>
      <c r="G185" s="6">
        <v>7.96</v>
      </c>
      <c r="H185" s="6">
        <v>9.0500000000000007</v>
      </c>
      <c r="I185" s="6">
        <v>8.76</v>
      </c>
      <c r="J185" s="6">
        <v>11.92</v>
      </c>
      <c r="K185" s="6">
        <v>12.95</v>
      </c>
      <c r="L185" s="6">
        <v>12.47</v>
      </c>
      <c r="M185" s="6">
        <v>12.6</v>
      </c>
      <c r="N185" s="6">
        <v>10.54</v>
      </c>
      <c r="O185" s="7">
        <v>11.77</v>
      </c>
      <c r="P185" s="6">
        <v>10.26</v>
      </c>
      <c r="Q185" s="6">
        <v>10.45</v>
      </c>
      <c r="R185" s="6">
        <v>10.85</v>
      </c>
      <c r="S185" s="6">
        <v>11.77</v>
      </c>
    </row>
    <row r="186" spans="1:19" ht="16" x14ac:dyDescent="0.2">
      <c r="A186" s="3" t="s">
        <v>184</v>
      </c>
      <c r="B186" s="4">
        <v>352000000</v>
      </c>
      <c r="C186" s="4">
        <v>705000000</v>
      </c>
      <c r="D186" s="4">
        <v>745000000</v>
      </c>
      <c r="E186" s="4">
        <v>312000000</v>
      </c>
      <c r="F186" s="4">
        <v>979000000</v>
      </c>
      <c r="G186" s="4">
        <v>795000000</v>
      </c>
      <c r="H186" s="4">
        <v>116000000</v>
      </c>
      <c r="I186" s="4">
        <v>13972000000</v>
      </c>
      <c r="J186" s="4">
        <v>2186000000</v>
      </c>
      <c r="K186" s="4">
        <v>2461000000</v>
      </c>
      <c r="L186" s="4">
        <v>2325000000</v>
      </c>
      <c r="M186" s="4">
        <v>1985000000</v>
      </c>
      <c r="N186" s="4">
        <v>8316000000</v>
      </c>
      <c r="O186" s="5">
        <v>5545000000</v>
      </c>
      <c r="P186" s="4">
        <v>885000000</v>
      </c>
      <c r="Q186" s="4">
        <v>831000000</v>
      </c>
      <c r="R186" s="4">
        <v>3513000000</v>
      </c>
      <c r="S186" s="4">
        <v>316000000</v>
      </c>
    </row>
    <row r="187" spans="1:19" ht="16" x14ac:dyDescent="0.2">
      <c r="A187" s="3" t="s">
        <v>185</v>
      </c>
      <c r="B187" s="4">
        <v>2516000000</v>
      </c>
      <c r="C187" s="4">
        <v>2092000000</v>
      </c>
      <c r="D187" s="4">
        <v>395000000</v>
      </c>
      <c r="E187" s="4">
        <v>2031000000</v>
      </c>
      <c r="F187" s="4">
        <v>1949000000</v>
      </c>
      <c r="G187" s="4">
        <v>7331000000</v>
      </c>
      <c r="H187" s="4">
        <v>9706000000</v>
      </c>
      <c r="I187" s="4">
        <v>6479000000</v>
      </c>
      <c r="J187" s="4">
        <v>17296000000</v>
      </c>
      <c r="K187" s="4">
        <v>21653000000</v>
      </c>
      <c r="L187" s="4">
        <v>25924000000</v>
      </c>
      <c r="M187" s="4">
        <v>-14726000000</v>
      </c>
      <c r="N187" s="4">
        <v>-16893000000</v>
      </c>
      <c r="O187" s="5">
        <v>3209000000</v>
      </c>
      <c r="P187" s="4">
        <v>-4974000000</v>
      </c>
      <c r="Q187" s="4">
        <v>12581000000</v>
      </c>
      <c r="R187" s="4">
        <v>-9419000000</v>
      </c>
      <c r="S187" s="4">
        <v>5021000000</v>
      </c>
    </row>
    <row r="188" spans="1:19" ht="16" x14ac:dyDescent="0.2">
      <c r="A188" s="28" t="s">
        <v>186</v>
      </c>
      <c r="B188" s="26">
        <v>2545829659</v>
      </c>
      <c r="C188" s="26">
        <v>2136748394</v>
      </c>
      <c r="D188" s="26">
        <v>414617647</v>
      </c>
      <c r="E188" s="26">
        <v>2127136364</v>
      </c>
      <c r="F188" s="26">
        <v>1949000000</v>
      </c>
      <c r="G188" s="26">
        <v>7511906888</v>
      </c>
      <c r="H188" s="26">
        <v>10012790339</v>
      </c>
      <c r="I188" s="26">
        <v>7155662112</v>
      </c>
      <c r="J188" s="26">
        <v>18562378474</v>
      </c>
      <c r="K188" s="26">
        <v>22981219805</v>
      </c>
      <c r="L188" s="26">
        <v>27375973075</v>
      </c>
      <c r="M188" s="26">
        <v>-13144174098</v>
      </c>
      <c r="N188" s="26">
        <v>-16893000000</v>
      </c>
      <c r="O188" s="27">
        <v>6053714578</v>
      </c>
      <c r="P188" s="26">
        <v>-4371460937</v>
      </c>
      <c r="Q188" s="26">
        <v>12581000000</v>
      </c>
      <c r="R188" s="26">
        <v>-8785415878</v>
      </c>
      <c r="S188" s="26">
        <v>5771702102</v>
      </c>
    </row>
    <row r="189" spans="1:19" ht="16" x14ac:dyDescent="0.2">
      <c r="A189" s="20" t="s">
        <v>199</v>
      </c>
      <c r="B189" s="21"/>
      <c r="C189" s="22">
        <f>(C188/B188)-1</f>
        <v>-0.16068681718504563</v>
      </c>
      <c r="D189" s="22">
        <f>(D188/C188)-1</f>
        <v>-0.80595860131953367</v>
      </c>
      <c r="E189" s="22">
        <f>(E188/D188)-1</f>
        <v>4.1303565571583114</v>
      </c>
      <c r="F189" s="22">
        <f t="shared" ref="F189:N189" si="8">(F188/E188)-1</f>
        <v>-8.3744684644956768E-2</v>
      </c>
      <c r="G189" s="22">
        <f t="shared" si="8"/>
        <v>2.8542364740892765</v>
      </c>
      <c r="H189" s="22">
        <f t="shared" si="8"/>
        <v>0.33292258387748008</v>
      </c>
      <c r="I189" s="22">
        <f t="shared" si="8"/>
        <v>-0.28534785312256405</v>
      </c>
      <c r="J189" s="22">
        <f t="shared" si="8"/>
        <v>1.5940825857150256</v>
      </c>
      <c r="K189" s="22">
        <f t="shared" si="8"/>
        <v>0.23805361673825343</v>
      </c>
      <c r="L189" s="22">
        <f t="shared" si="8"/>
        <v>0.19123237614409994</v>
      </c>
      <c r="M189" s="22">
        <f t="shared" si="8"/>
        <v>-1.4801354115154133</v>
      </c>
      <c r="N189" s="22">
        <f t="shared" si="8"/>
        <v>0.28520817466731629</v>
      </c>
      <c r="O189" s="22">
        <f>(O188/N188)-1</f>
        <v>-1.3583563948380986</v>
      </c>
      <c r="P189" s="22"/>
      <c r="Q189" s="22">
        <f>(Q188/P188)-1</f>
        <v>-3.8779852276648628</v>
      </c>
      <c r="R189" s="22">
        <f>(R188/Q188)-1</f>
        <v>-1.6983082328908672</v>
      </c>
      <c r="S189" s="22">
        <f>(S188/R188)-1</f>
        <v>-1.656964016518923</v>
      </c>
    </row>
    <row r="190" spans="1:19" ht="16" x14ac:dyDescent="0.2">
      <c r="A190" s="23" t="s">
        <v>200</v>
      </c>
      <c r="B190" s="24">
        <f t="shared" ref="B190:S190" si="9">B188/B2</f>
        <v>7.4430758361595128E-2</v>
      </c>
      <c r="C190" s="24">
        <f t="shared" si="9"/>
        <v>4.4444295484327226E-2</v>
      </c>
      <c r="D190" s="24">
        <f t="shared" si="9"/>
        <v>6.7866637257950994E-3</v>
      </c>
      <c r="E190" s="24">
        <f t="shared" si="9"/>
        <v>2.8570573846236503E-2</v>
      </c>
      <c r="F190" s="24">
        <f t="shared" si="9"/>
        <v>2.1901829460151932E-2</v>
      </c>
      <c r="G190" s="24">
        <f t="shared" si="9"/>
        <v>7.0200800777526495E-2</v>
      </c>
      <c r="H190" s="24">
        <f t="shared" si="9"/>
        <v>7.3630496584232319E-2</v>
      </c>
      <c r="I190" s="24">
        <f t="shared" si="9"/>
        <v>4.0230634927417269E-2</v>
      </c>
      <c r="J190" s="24">
        <f t="shared" si="9"/>
        <v>7.9705515868210758E-2</v>
      </c>
      <c r="K190" s="24">
        <f t="shared" si="9"/>
        <v>8.1923057032959976E-2</v>
      </c>
      <c r="L190" s="24">
        <f t="shared" si="9"/>
        <v>7.091045286532803E-2</v>
      </c>
      <c r="M190" s="24">
        <f t="shared" si="9"/>
        <v>-2.7976923383749592E-2</v>
      </c>
      <c r="N190" s="24">
        <f t="shared" si="9"/>
        <v>-3.2866845790619534E-2</v>
      </c>
      <c r="O190" s="25">
        <f t="shared" si="9"/>
        <v>1.1251295573240949E-2</v>
      </c>
      <c r="P190" s="24">
        <f t="shared" si="9"/>
        <v>-3.4393599869395206E-2</v>
      </c>
      <c r="Q190" s="24">
        <f t="shared" si="9"/>
        <v>8.4320795689123609E-2</v>
      </c>
      <c r="R190" s="24">
        <f t="shared" si="9"/>
        <v>-6.8982049639598614E-2</v>
      </c>
      <c r="S190" s="24">
        <f t="shared" si="9"/>
        <v>4.2949644687200021E-2</v>
      </c>
    </row>
    <row r="191" spans="1:19" ht="16" x14ac:dyDescent="0.2">
      <c r="A191" s="3" t="s">
        <v>187</v>
      </c>
      <c r="B191" s="4">
        <v>2438000000</v>
      </c>
      <c r="C191" s="4">
        <v>1825000000</v>
      </c>
      <c r="D191" s="4">
        <v>3185000000</v>
      </c>
      <c r="E191" s="4">
        <v>1414000000</v>
      </c>
      <c r="F191" s="4">
        <v>6375000000</v>
      </c>
      <c r="G191" s="4">
        <v>4247000000</v>
      </c>
      <c r="H191" s="4">
        <v>7033000000</v>
      </c>
      <c r="I191" s="4">
        <v>18236000000</v>
      </c>
      <c r="J191" s="4">
        <v>11714000000</v>
      </c>
      <c r="K191" s="4">
        <v>15759000000</v>
      </c>
      <c r="L191" s="4">
        <v>29916000000</v>
      </c>
      <c r="M191" s="4">
        <v>-2778000000</v>
      </c>
      <c r="N191" s="4">
        <v>4397000000</v>
      </c>
      <c r="O191" s="5">
        <v>10991000000</v>
      </c>
      <c r="P191" s="4">
        <v>-621000000</v>
      </c>
      <c r="Q191" s="4">
        <v>13881000000</v>
      </c>
      <c r="R191" s="4">
        <v>-1871000000</v>
      </c>
      <c r="S191" s="4">
        <v>-398000000</v>
      </c>
    </row>
    <row r="192" spans="1:19" ht="16" x14ac:dyDescent="0.2">
      <c r="A192" s="3" t="s">
        <v>188</v>
      </c>
      <c r="B192" s="6">
        <v>0.28000000000000003</v>
      </c>
      <c r="C192" s="6">
        <v>0.23</v>
      </c>
      <c r="D192" s="6">
        <v>0.04</v>
      </c>
      <c r="E192" s="6">
        <v>0.22</v>
      </c>
      <c r="F192" s="6">
        <v>0.21</v>
      </c>
      <c r="G192" s="6">
        <v>0.78</v>
      </c>
      <c r="H192" s="6">
        <v>1.02</v>
      </c>
      <c r="I192" s="6">
        <v>0.67</v>
      </c>
      <c r="J192" s="6">
        <v>1.78</v>
      </c>
      <c r="K192" s="6">
        <v>2.19</v>
      </c>
      <c r="L192" s="6">
        <v>2.59</v>
      </c>
      <c r="M192" s="6">
        <v>-1.46</v>
      </c>
      <c r="N192" s="6">
        <v>-1.66</v>
      </c>
      <c r="O192" s="7">
        <v>0.31</v>
      </c>
      <c r="P192" s="6">
        <v>-0.49</v>
      </c>
      <c r="Q192" s="6">
        <v>1.23</v>
      </c>
      <c r="R192" s="6">
        <v>-0.92</v>
      </c>
      <c r="S192" s="6">
        <v>0.49</v>
      </c>
    </row>
    <row r="193" spans="1:19" ht="16" x14ac:dyDescent="0.2">
      <c r="A193" s="3" t="s">
        <v>189</v>
      </c>
      <c r="B193" s="6">
        <v>18.350000000000001</v>
      </c>
      <c r="C193" s="6">
        <v>13.97</v>
      </c>
      <c r="D193" s="6">
        <v>14.27</v>
      </c>
      <c r="E193" s="6">
        <v>20.79</v>
      </c>
      <c r="F193" s="6">
        <v>12.22</v>
      </c>
      <c r="G193" s="6">
        <v>19.53</v>
      </c>
      <c r="H193" s="6">
        <v>15.66</v>
      </c>
      <c r="I193" s="6">
        <v>18.97</v>
      </c>
      <c r="J193" s="6">
        <v>17.010000000000002</v>
      </c>
      <c r="K193" s="6">
        <v>16.82</v>
      </c>
      <c r="L193" s="6">
        <v>15.64</v>
      </c>
      <c r="M193" s="6">
        <v>15.99</v>
      </c>
      <c r="N193" s="6">
        <v>7.75</v>
      </c>
      <c r="O193" s="7">
        <v>11.19</v>
      </c>
      <c r="P193" s="6">
        <v>13.36</v>
      </c>
      <c r="Q193" s="4">
        <v>9</v>
      </c>
      <c r="R193" s="6">
        <v>10.45</v>
      </c>
      <c r="S193" s="6">
        <v>12.95</v>
      </c>
    </row>
    <row r="194" spans="1:19" ht="16" x14ac:dyDescent="0.2">
      <c r="A194" s="3" t="s">
        <v>190</v>
      </c>
      <c r="B194" s="6">
        <v>3.03</v>
      </c>
      <c r="C194" s="6">
        <v>6.19</v>
      </c>
      <c r="D194" s="6">
        <v>-107.18</v>
      </c>
      <c r="E194" s="6">
        <v>19.98</v>
      </c>
      <c r="F194" s="6">
        <v>-28.39</v>
      </c>
      <c r="G194" s="4">
        <v>20</v>
      </c>
      <c r="H194" s="6">
        <v>6.94</v>
      </c>
      <c r="I194" s="6">
        <v>6.08</v>
      </c>
      <c r="J194" s="6">
        <v>3.05</v>
      </c>
      <c r="K194" s="6">
        <v>3.32</v>
      </c>
      <c r="L194" s="6">
        <v>3.1</v>
      </c>
      <c r="M194" s="6">
        <v>1.39</v>
      </c>
      <c r="N194" s="6">
        <v>-17.18</v>
      </c>
      <c r="O194" s="7">
        <v>4.7300000000000004</v>
      </c>
      <c r="P194" s="6">
        <v>3.97</v>
      </c>
      <c r="Q194" s="6">
        <v>104.94</v>
      </c>
      <c r="R194" s="6">
        <v>1.51</v>
      </c>
      <c r="S194" s="6">
        <v>2.44</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37:S95 A2:S2 A9:S11 A13:L13 A191:S195 A96 A97:S128 A130:S142 A144:S171 A188:E188 O188:P188 R188:S188 G188:M188 A173:S187 A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E32AF-7558-4446-9244-76604BCB004A}">
  <dimension ref="A1:P110"/>
  <sheetViews>
    <sheetView tabSelected="1" workbookViewId="0">
      <selection activeCell="F13" sqref="F13"/>
    </sheetView>
  </sheetViews>
  <sheetFormatPr baseColWidth="10" defaultRowHeight="15" x14ac:dyDescent="0.2"/>
  <cols>
    <col min="1" max="16" width="18.83203125" customWidth="1"/>
  </cols>
  <sheetData>
    <row r="1" spans="1:16" s="127" customFormat="1" ht="22" customHeight="1" x14ac:dyDescent="0.2">
      <c r="A1" s="126" t="e" vm="1">
        <v>#VALUE!</v>
      </c>
      <c r="B1" s="126"/>
      <c r="C1" s="126"/>
      <c r="D1" s="126"/>
      <c r="E1" s="126"/>
      <c r="F1" s="126"/>
      <c r="G1" s="126"/>
      <c r="H1" s="126"/>
      <c r="I1" s="126"/>
      <c r="J1" s="126"/>
      <c r="K1" s="126"/>
      <c r="L1" s="126"/>
      <c r="M1" s="126"/>
      <c r="N1" s="126"/>
      <c r="O1" s="126"/>
      <c r="P1" s="126"/>
    </row>
    <row r="2" spans="1:16" s="127" customFormat="1" ht="22" customHeight="1" x14ac:dyDescent="0.2">
      <c r="A2" s="126"/>
      <c r="B2" s="126"/>
      <c r="C2" s="126"/>
      <c r="D2" s="126"/>
      <c r="E2" s="126"/>
      <c r="F2" s="126"/>
      <c r="G2" s="126"/>
      <c r="H2" s="126"/>
      <c r="I2" s="126"/>
      <c r="J2" s="126"/>
      <c r="K2" s="126"/>
      <c r="L2" s="126"/>
      <c r="M2" s="126"/>
      <c r="N2" s="126"/>
      <c r="O2" s="126"/>
      <c r="P2" s="126"/>
    </row>
    <row r="3" spans="1:16" ht="22" customHeight="1" x14ac:dyDescent="0.2">
      <c r="A3" s="34" cm="1">
        <f t="array" ref="A3">_FV(A1,"Market cap",TRUE)</f>
        <v>1317990000000</v>
      </c>
      <c r="B3" s="35" t="s">
        <v>201</v>
      </c>
      <c r="C3" s="36">
        <f>Financials!O8*0.01</f>
        <v>0.14199999999999999</v>
      </c>
      <c r="D3" s="35" t="s">
        <v>202</v>
      </c>
      <c r="E3" s="36">
        <f>SUM(C11:E11)/3</f>
        <v>0.22906104813234682</v>
      </c>
      <c r="F3" s="37" t="s">
        <v>203</v>
      </c>
      <c r="G3" s="38">
        <f>SUM(Financials!K129:N129)/4</f>
        <v>1.0578895622893769E-2</v>
      </c>
      <c r="H3" s="37" t="s">
        <v>204</v>
      </c>
      <c r="I3" s="39">
        <f>J20*(1+I7)/(I6-I7)</f>
        <v>2034396704309.4583</v>
      </c>
      <c r="J3" s="35" t="s">
        <v>205</v>
      </c>
      <c r="K3" s="40"/>
      <c r="L3" s="41"/>
      <c r="M3" s="42"/>
      <c r="N3" s="130" t="s">
        <v>206</v>
      </c>
      <c r="O3" s="131"/>
      <c r="P3" s="42"/>
    </row>
    <row r="4" spans="1:16" ht="22" customHeight="1" x14ac:dyDescent="0.2">
      <c r="A4" s="43">
        <f>Financials!O56-Financials!O96-Financials!O105</f>
        <v>-74944000000</v>
      </c>
      <c r="B4" s="44" t="s">
        <v>207</v>
      </c>
      <c r="C4" s="45">
        <f>Financials!O17*0.01</f>
        <v>3.2899999999999999E-2</v>
      </c>
      <c r="D4" s="44" t="s">
        <v>208</v>
      </c>
      <c r="E4" s="45">
        <f>AVERAGE(C18:E18)</f>
        <v>0.10776906724378484</v>
      </c>
      <c r="F4" s="46" t="s">
        <v>209</v>
      </c>
      <c r="G4" s="47">
        <f>A5*(1+(5*G3))</f>
        <v>10863502001.565561</v>
      </c>
      <c r="H4" s="48" t="s">
        <v>210</v>
      </c>
      <c r="I4" s="49">
        <f>NPV(I6,F20,G20,H20,I20,(J20+I3))</f>
        <v>1671858654332.2646</v>
      </c>
      <c r="J4" s="46" t="s">
        <v>211</v>
      </c>
      <c r="K4" s="50">
        <f>(Financials!O172*-1)/Model!A3</f>
        <v>0</v>
      </c>
      <c r="L4" s="37" t="s">
        <v>212</v>
      </c>
      <c r="M4" s="42"/>
      <c r="N4" s="132" t="s">
        <v>213</v>
      </c>
      <c r="O4" s="133"/>
      <c r="P4" s="42"/>
    </row>
    <row r="5" spans="1:16" ht="22" customHeight="1" x14ac:dyDescent="0.2">
      <c r="A5" s="47" cm="1">
        <f t="array" ref="A5">_FV(A1,"Shares outstanding",TRUE)</f>
        <v>10317750000</v>
      </c>
      <c r="B5" s="44" t="s">
        <v>214</v>
      </c>
      <c r="C5" s="51">
        <f>Financials!O34*0.01</f>
        <v>2.4300000000000002E-2</v>
      </c>
      <c r="D5" s="44" t="s">
        <v>215</v>
      </c>
      <c r="E5" s="45">
        <f>AVERAGE(C21:E21)</f>
        <v>-0.33456495356799903</v>
      </c>
      <c r="F5" s="46" t="s">
        <v>216</v>
      </c>
      <c r="G5" s="47">
        <f>Financials!O56</f>
        <v>63970000000</v>
      </c>
      <c r="H5" s="48" t="s">
        <v>217</v>
      </c>
      <c r="I5" s="49">
        <f>I4+G5-G6</f>
        <v>1596914654332.2646</v>
      </c>
      <c r="J5" s="46" t="s">
        <v>218</v>
      </c>
      <c r="K5" s="52" cm="1">
        <f t="array" ref="K5">_FV(A1,"Price")</f>
        <v>127.74</v>
      </c>
      <c r="L5" s="35" t="s">
        <v>219</v>
      </c>
      <c r="M5" s="42"/>
      <c r="N5" s="53" t="s">
        <v>220</v>
      </c>
      <c r="O5" s="54">
        <f>Financials!O21</f>
        <v>2974000000</v>
      </c>
      <c r="P5" s="42"/>
    </row>
    <row r="6" spans="1:16" ht="22" customHeight="1" x14ac:dyDescent="0.2">
      <c r="A6" s="55">
        <f>O20/F10</f>
        <v>2.312263157894737</v>
      </c>
      <c r="B6" s="44" t="s">
        <v>221</v>
      </c>
      <c r="C6" s="45">
        <f>Financials!O190</f>
        <v>1.1251295573240949E-2</v>
      </c>
      <c r="D6" s="56" t="s">
        <v>200</v>
      </c>
      <c r="E6" s="45">
        <f>Financials!O33/Financials!O126</f>
        <v>7.753170187779504E-2</v>
      </c>
      <c r="F6" s="44" t="s">
        <v>222</v>
      </c>
      <c r="G6" s="49">
        <f>Financials!O96+Financials!O105</f>
        <v>138914000000</v>
      </c>
      <c r="H6" s="48" t="s">
        <v>223</v>
      </c>
      <c r="I6" s="57">
        <f>N25</f>
        <v>8.3545611948593959E-2</v>
      </c>
      <c r="J6" s="48" t="s">
        <v>224</v>
      </c>
      <c r="K6" s="58">
        <f>I5/G4</f>
        <v>146.99814609525825</v>
      </c>
      <c r="L6" s="59" t="s">
        <v>225</v>
      </c>
      <c r="M6" s="42"/>
      <c r="N6" s="60" t="s">
        <v>226</v>
      </c>
      <c r="O6" s="61">
        <f>Financials!O96</f>
        <v>0</v>
      </c>
      <c r="P6" s="42"/>
    </row>
    <row r="7" spans="1:16" ht="22" customHeight="1" x14ac:dyDescent="0.2">
      <c r="A7" s="62">
        <f>O20/F17</f>
        <v>57.847173455056179</v>
      </c>
      <c r="B7" s="63" t="s">
        <v>227</v>
      </c>
      <c r="C7" s="64">
        <f>F20/A3</f>
        <v>3.9302270882176644E-2</v>
      </c>
      <c r="D7" s="65" t="s">
        <v>228</v>
      </c>
      <c r="E7" s="66">
        <f>(Financials!O16*(1-0.25))/(Financials!O126+Financials!O105+Financials!O96)</f>
        <v>4.3209946799516126E-2</v>
      </c>
      <c r="F7" s="63" t="s">
        <v>196</v>
      </c>
      <c r="G7" s="67">
        <f>(Financials!O96+Financials!O105)/Financials!O126</f>
        <v>0.82391667951744341</v>
      </c>
      <c r="H7" s="68" t="s">
        <v>229</v>
      </c>
      <c r="I7" s="69">
        <v>2.5000000000000001E-2</v>
      </c>
      <c r="J7" s="70" t="s">
        <v>230</v>
      </c>
      <c r="K7" s="71">
        <f>K6/K5-1</f>
        <v>0.15076049863205143</v>
      </c>
      <c r="L7" s="72" t="s">
        <v>231</v>
      </c>
      <c r="M7" s="42"/>
      <c r="N7" s="60" t="s">
        <v>232</v>
      </c>
      <c r="O7" s="61">
        <f>Financials!O105</f>
        <v>138914000000</v>
      </c>
      <c r="P7" s="42"/>
    </row>
    <row r="8" spans="1:16" ht="22" customHeight="1" x14ac:dyDescent="0.2">
      <c r="A8" s="73"/>
      <c r="B8" s="42"/>
      <c r="C8" s="42"/>
      <c r="D8" s="42"/>
      <c r="E8" s="42"/>
      <c r="F8" s="42"/>
      <c r="G8" s="42"/>
      <c r="H8" s="42"/>
      <c r="I8" s="42"/>
      <c r="J8" s="42"/>
      <c r="K8" s="42"/>
      <c r="L8" s="42"/>
      <c r="M8" s="42"/>
      <c r="N8" s="74" t="s">
        <v>213</v>
      </c>
      <c r="O8" s="75">
        <f>O5/(O6+O7)</f>
        <v>2.140892926558878E-2</v>
      </c>
      <c r="P8" s="42"/>
    </row>
    <row r="9" spans="1:16" ht="22" customHeight="1" x14ac:dyDescent="0.2">
      <c r="A9" s="76"/>
      <c r="B9" s="77">
        <v>2019</v>
      </c>
      <c r="C9" s="77">
        <v>2020</v>
      </c>
      <c r="D9" s="77">
        <v>2021</v>
      </c>
      <c r="E9" s="77">
        <v>2022</v>
      </c>
      <c r="F9" s="78">
        <v>2023</v>
      </c>
      <c r="G9" s="79">
        <v>2024</v>
      </c>
      <c r="H9" s="79">
        <v>2025</v>
      </c>
      <c r="I9" s="79">
        <v>2026</v>
      </c>
      <c r="J9" s="79">
        <v>2027</v>
      </c>
      <c r="K9" s="80"/>
      <c r="L9" s="81"/>
      <c r="M9" s="81"/>
      <c r="N9" s="60" t="s">
        <v>233</v>
      </c>
      <c r="O9" s="61">
        <f>Financials!O25</f>
        <v>594000000</v>
      </c>
      <c r="P9" s="42"/>
    </row>
    <row r="10" spans="1:16" ht="22" customHeight="1" x14ac:dyDescent="0.2">
      <c r="A10" s="99" t="s">
        <v>234</v>
      </c>
      <c r="B10" s="104">
        <v>280522000000</v>
      </c>
      <c r="C10" s="104">
        <v>386064000000</v>
      </c>
      <c r="D10" s="104">
        <v>469822000000</v>
      </c>
      <c r="E10" s="104">
        <v>513983000000</v>
      </c>
      <c r="F10" s="105">
        <v>570000000000</v>
      </c>
      <c r="G10" s="104">
        <v>636000000000</v>
      </c>
      <c r="H10" s="104">
        <v>712000000000</v>
      </c>
      <c r="I10" s="104">
        <v>801000000000</v>
      </c>
      <c r="J10" s="104">
        <v>893500000000</v>
      </c>
      <c r="K10" s="107" t="s">
        <v>235</v>
      </c>
      <c r="L10" s="117"/>
      <c r="M10" s="41"/>
      <c r="N10" s="60" t="s">
        <v>236</v>
      </c>
      <c r="O10" s="61">
        <f>Financials!O24</f>
        <v>13664000000</v>
      </c>
      <c r="P10" s="42"/>
    </row>
    <row r="11" spans="1:16" ht="22" customHeight="1" x14ac:dyDescent="0.2">
      <c r="A11" s="83"/>
      <c r="B11" s="84"/>
      <c r="C11" s="84">
        <f t="shared" ref="C11:J11" si="0">(C10/B10)-1</f>
        <v>0.37623430604373276</v>
      </c>
      <c r="D11" s="84">
        <f t="shared" si="0"/>
        <v>0.21695366571345676</v>
      </c>
      <c r="E11" s="84">
        <f t="shared" si="0"/>
        <v>9.399517263985091E-2</v>
      </c>
      <c r="F11" s="85">
        <f t="shared" si="0"/>
        <v>0.1089860948708421</v>
      </c>
      <c r="G11" s="84">
        <f t="shared" si="0"/>
        <v>0.11578947368421044</v>
      </c>
      <c r="H11" s="84">
        <f t="shared" si="0"/>
        <v>0.11949685534591192</v>
      </c>
      <c r="I11" s="84">
        <f t="shared" si="0"/>
        <v>0.125</v>
      </c>
      <c r="J11" s="84">
        <f t="shared" si="0"/>
        <v>0.11548064918851431</v>
      </c>
      <c r="K11" s="116">
        <f>SUM(F11:J11)/5</f>
        <v>0.11695061461789576</v>
      </c>
      <c r="L11" s="81"/>
      <c r="M11" s="81"/>
      <c r="N11" s="60" t="s">
        <v>237</v>
      </c>
      <c r="O11" s="86">
        <f>O9/O10</f>
        <v>4.3471896955503513E-2</v>
      </c>
      <c r="P11" s="42"/>
    </row>
    <row r="12" spans="1:16" ht="22" customHeight="1" x14ac:dyDescent="0.2">
      <c r="A12" s="111" t="s">
        <v>252</v>
      </c>
      <c r="B12" s="108">
        <v>141200000000</v>
      </c>
      <c r="C12" s="108">
        <v>197200000000</v>
      </c>
      <c r="D12" s="108">
        <v>222000000000</v>
      </c>
      <c r="E12" s="109">
        <v>220000000000</v>
      </c>
      <c r="F12" s="110"/>
      <c r="G12" s="110"/>
      <c r="H12" s="110"/>
      <c r="I12" s="110"/>
      <c r="J12" s="110"/>
      <c r="K12" s="113"/>
      <c r="L12" s="81"/>
      <c r="M12" s="81"/>
      <c r="N12" s="87" t="s">
        <v>239</v>
      </c>
      <c r="O12" s="88">
        <f>O8*(1-O11)</f>
        <v>2.0478242498627442E-2</v>
      </c>
      <c r="P12" s="42"/>
    </row>
    <row r="13" spans="1:16" ht="22" customHeight="1" x14ac:dyDescent="0.2">
      <c r="A13" s="82" t="s">
        <v>253</v>
      </c>
      <c r="B13" s="96">
        <v>53700000000</v>
      </c>
      <c r="C13" s="96">
        <v>80400000000</v>
      </c>
      <c r="D13" s="96">
        <v>103300000000</v>
      </c>
      <c r="E13" s="95">
        <v>117700000000</v>
      </c>
      <c r="F13" s="83"/>
      <c r="G13" s="83"/>
      <c r="H13" s="83"/>
      <c r="I13" s="83"/>
      <c r="J13" s="83"/>
      <c r="K13" s="114"/>
      <c r="L13" s="81"/>
      <c r="M13" s="81"/>
      <c r="N13" s="132" t="s">
        <v>240</v>
      </c>
      <c r="O13" s="133"/>
      <c r="P13" s="42"/>
    </row>
    <row r="14" spans="1:16" ht="22" customHeight="1" x14ac:dyDescent="0.2">
      <c r="A14" s="82" t="s">
        <v>250</v>
      </c>
      <c r="B14" s="96">
        <v>35000000000</v>
      </c>
      <c r="C14" s="96">
        <v>45300000000</v>
      </c>
      <c r="D14" s="96">
        <v>62200000000</v>
      </c>
      <c r="E14" s="95">
        <v>80000000000</v>
      </c>
      <c r="F14" s="83"/>
      <c r="G14" s="83"/>
      <c r="H14" s="83"/>
      <c r="I14" s="83"/>
      <c r="J14" s="83"/>
      <c r="K14" s="114"/>
      <c r="L14" s="81"/>
      <c r="M14" s="81"/>
      <c r="N14" s="60" t="s">
        <v>242</v>
      </c>
      <c r="O14" s="86">
        <f>'[1]US Treasury Bonds'!$C$8</f>
        <v>4.845E-2</v>
      </c>
      <c r="P14" s="42"/>
    </row>
    <row r="15" spans="1:16" ht="22" customHeight="1" x14ac:dyDescent="0.2">
      <c r="A15" s="82" t="s">
        <v>251</v>
      </c>
      <c r="B15" s="96">
        <v>19200000000</v>
      </c>
      <c r="C15" s="96">
        <v>25200000000</v>
      </c>
      <c r="D15" s="96">
        <v>31700000000</v>
      </c>
      <c r="E15" s="95">
        <v>35200000000</v>
      </c>
      <c r="F15" s="83"/>
      <c r="G15" s="83"/>
      <c r="H15" s="83"/>
      <c r="I15" s="83"/>
      <c r="J15" s="83"/>
      <c r="K15" s="114"/>
      <c r="L15" s="81"/>
      <c r="M15" s="81"/>
      <c r="N15" s="60" t="s">
        <v>243</v>
      </c>
      <c r="O15" s="89" cm="1">
        <f t="array" ref="O15">_FV(A1,"Beta")</f>
        <v>1.1741999999999999</v>
      </c>
      <c r="P15" s="42"/>
    </row>
    <row r="16" spans="1:16" ht="22" customHeight="1" x14ac:dyDescent="0.2">
      <c r="A16" s="112" t="s">
        <v>254</v>
      </c>
      <c r="B16" s="120">
        <f>37700000000+4200000000+18900000000</f>
        <v>60800000000</v>
      </c>
      <c r="C16" s="120">
        <f>15500000000+5900000000+16200000000</f>
        <v>37600000000</v>
      </c>
      <c r="D16" s="120">
        <f>31100000000+3400000000+17000000000</f>
        <v>51500000000</v>
      </c>
      <c r="E16" s="97">
        <f>37700000000+4200000000+18900000000</f>
        <v>60800000000</v>
      </c>
      <c r="F16" s="98"/>
      <c r="G16" s="98"/>
      <c r="H16" s="98"/>
      <c r="I16" s="98"/>
      <c r="J16" s="98"/>
      <c r="K16" s="115"/>
      <c r="L16" s="81"/>
      <c r="M16" s="81"/>
      <c r="N16" s="60" t="s">
        <v>244</v>
      </c>
      <c r="O16" s="86">
        <v>8.4000000000000005E-2</v>
      </c>
      <c r="P16" s="42"/>
    </row>
    <row r="17" spans="1:16" ht="22" customHeight="1" x14ac:dyDescent="0.2">
      <c r="A17" s="99" t="s">
        <v>142</v>
      </c>
      <c r="B17" s="120">
        <v>11588000000</v>
      </c>
      <c r="C17" s="120">
        <v>21331000000</v>
      </c>
      <c r="D17" s="120">
        <v>33364000000</v>
      </c>
      <c r="E17" s="120">
        <v>-2722000000</v>
      </c>
      <c r="F17" s="105">
        <v>22784000000</v>
      </c>
      <c r="G17" s="104">
        <v>32581000000</v>
      </c>
      <c r="H17" s="104">
        <v>45725000000</v>
      </c>
      <c r="I17" s="104">
        <v>62114000000</v>
      </c>
      <c r="J17" s="104">
        <v>78085000000</v>
      </c>
      <c r="K17" s="106" t="s">
        <v>238</v>
      </c>
      <c r="L17" s="81"/>
      <c r="M17" s="81"/>
      <c r="N17" s="90" t="s">
        <v>240</v>
      </c>
      <c r="O17" s="91">
        <f>(O14)+((O15)*(O16-O14))</f>
        <v>9.0192810000000012E-2</v>
      </c>
      <c r="P17" s="42"/>
    </row>
    <row r="18" spans="1:16" ht="22" customHeight="1" x14ac:dyDescent="0.2">
      <c r="A18" s="83"/>
      <c r="B18" s="84"/>
      <c r="C18" s="84">
        <f t="shared" ref="C18" si="1">(C17/B17)-1</f>
        <v>0.84078356920952713</v>
      </c>
      <c r="D18" s="84">
        <f t="shared" ref="D18" si="2">(D17/C17)-1</f>
        <v>0.56410857437532225</v>
      </c>
      <c r="E18" s="84">
        <f t="shared" ref="E18" si="3">(E17/D17)-1</f>
        <v>-1.0815849418534949</v>
      </c>
      <c r="F18" s="85">
        <f t="shared" ref="F18" si="4">(F17/E17)-1</f>
        <v>-9.3703159441587065</v>
      </c>
      <c r="G18" s="84">
        <f t="shared" ref="G18" si="5">(G17/F17)-1</f>
        <v>0.4299947331460674</v>
      </c>
      <c r="H18" s="84">
        <f t="shared" ref="H18" si="6">(H17/G17)-1</f>
        <v>0.40342530922930542</v>
      </c>
      <c r="I18" s="84">
        <f t="shared" ref="I18" si="7">(I17/H17)-1</f>
        <v>0.35842536905412792</v>
      </c>
      <c r="J18" s="84">
        <f t="shared" ref="J18" si="8">(J17/I17)-1</f>
        <v>0.25712399781047757</v>
      </c>
      <c r="K18" s="116">
        <f>SUM(F18:J18)/5</f>
        <v>-1.5842693069837455</v>
      </c>
      <c r="L18" s="81"/>
      <c r="M18" s="81"/>
      <c r="N18" s="132" t="s">
        <v>245</v>
      </c>
      <c r="O18" s="133"/>
      <c r="P18" s="42"/>
    </row>
    <row r="19" spans="1:16" ht="22" customHeight="1" x14ac:dyDescent="0.2">
      <c r="A19" s="121" t="s">
        <v>255</v>
      </c>
      <c r="B19" s="118">
        <f>B17/B10</f>
        <v>4.1308703060722513E-2</v>
      </c>
      <c r="C19" s="118">
        <f t="shared" ref="C19:J19" si="9">C17/C10</f>
        <v>5.5252496995316841E-2</v>
      </c>
      <c r="D19" s="118">
        <f t="shared" si="9"/>
        <v>7.1014128755145567E-2</v>
      </c>
      <c r="E19" s="118">
        <f t="shared" si="9"/>
        <v>-5.2958950004183018E-3</v>
      </c>
      <c r="F19" s="118">
        <f t="shared" si="9"/>
        <v>3.9971929824561402E-2</v>
      </c>
      <c r="G19" s="118">
        <f t="shared" si="9"/>
        <v>5.1227987421383646E-2</v>
      </c>
      <c r="H19" s="118">
        <f t="shared" si="9"/>
        <v>6.4220505617977527E-2</v>
      </c>
      <c r="I19" s="118">
        <f t="shared" si="9"/>
        <v>7.7545568039950066E-2</v>
      </c>
      <c r="J19" s="118">
        <f t="shared" si="9"/>
        <v>8.7392277560156689E-2</v>
      </c>
      <c r="K19" s="119"/>
      <c r="L19" s="81"/>
      <c r="M19" s="81"/>
      <c r="N19" s="60" t="s">
        <v>223</v>
      </c>
      <c r="O19" s="92">
        <f>O6+O7</f>
        <v>138914000000</v>
      </c>
      <c r="P19" s="42"/>
    </row>
    <row r="20" spans="1:16" ht="22" customHeight="1" x14ac:dyDescent="0.2">
      <c r="A20" s="99" t="s">
        <v>185</v>
      </c>
      <c r="B20" s="104">
        <v>22981219805</v>
      </c>
      <c r="C20" s="104">
        <v>27375973075</v>
      </c>
      <c r="D20" s="104">
        <v>-13144174098</v>
      </c>
      <c r="E20" s="104">
        <v>-16893000000</v>
      </c>
      <c r="F20" s="105">
        <v>51800000000</v>
      </c>
      <c r="G20" s="104">
        <v>61300000000</v>
      </c>
      <c r="H20" s="104">
        <v>75600000000</v>
      </c>
      <c r="I20" s="104">
        <v>100000000000</v>
      </c>
      <c r="J20" s="104">
        <v>116200000000</v>
      </c>
      <c r="K20" s="106" t="s">
        <v>241</v>
      </c>
      <c r="L20" s="81"/>
      <c r="M20" s="81"/>
      <c r="N20" s="60" t="s">
        <v>201</v>
      </c>
      <c r="O20" s="92" cm="1">
        <f t="array" ref="O20">_FV(A1,"Market cap",TRUE)</f>
        <v>1317990000000</v>
      </c>
      <c r="P20" s="42"/>
    </row>
    <row r="21" spans="1:16" ht="22" customHeight="1" x14ac:dyDescent="0.2">
      <c r="A21" s="84"/>
      <c r="B21" s="84"/>
      <c r="C21" s="84">
        <f t="shared" ref="C21:J21" si="10">(C20/B20)-1</f>
        <v>0.19123237614409994</v>
      </c>
      <c r="D21" s="84">
        <f t="shared" si="10"/>
        <v>-1.4801354115154133</v>
      </c>
      <c r="E21" s="84">
        <f t="shared" si="10"/>
        <v>0.28520817466731629</v>
      </c>
      <c r="F21" s="85">
        <f t="shared" si="10"/>
        <v>-4.0663588468596465</v>
      </c>
      <c r="G21" s="84">
        <f t="shared" si="10"/>
        <v>0.18339768339768336</v>
      </c>
      <c r="H21" s="84">
        <f t="shared" si="10"/>
        <v>0.23327895595432291</v>
      </c>
      <c r="I21" s="84">
        <f t="shared" si="10"/>
        <v>0.32275132275132279</v>
      </c>
      <c r="J21" s="84">
        <f t="shared" si="10"/>
        <v>0.16199999999999992</v>
      </c>
      <c r="K21" s="116">
        <f>SUM(F21:J21)/5</f>
        <v>-0.63298617695126347</v>
      </c>
      <c r="M21" s="81"/>
      <c r="N21" s="60" t="s">
        <v>246</v>
      </c>
      <c r="O21" s="92">
        <f>O19+O20</f>
        <v>1456904000000</v>
      </c>
      <c r="P21" s="42"/>
    </row>
    <row r="22" spans="1:16" ht="22" customHeight="1" x14ac:dyDescent="0.2">
      <c r="A22" s="121" t="s">
        <v>200</v>
      </c>
      <c r="B22" s="118">
        <f>B20/B10</f>
        <v>8.1923057032959976E-2</v>
      </c>
      <c r="C22" s="118">
        <f t="shared" ref="C22:J22" si="11">C20/C10</f>
        <v>7.091045286532803E-2</v>
      </c>
      <c r="D22" s="118">
        <f t="shared" si="11"/>
        <v>-2.7976923383749592E-2</v>
      </c>
      <c r="E22" s="118">
        <f t="shared" si="11"/>
        <v>-3.2866845790619534E-2</v>
      </c>
      <c r="F22" s="118">
        <f t="shared" si="11"/>
        <v>9.087719298245614E-2</v>
      </c>
      <c r="G22" s="118">
        <f t="shared" si="11"/>
        <v>9.6383647798742145E-2</v>
      </c>
      <c r="H22" s="118">
        <f t="shared" si="11"/>
        <v>0.10617977528089888</v>
      </c>
      <c r="I22" s="118">
        <f t="shared" si="11"/>
        <v>0.12484394506866417</v>
      </c>
      <c r="J22" s="118">
        <f t="shared" si="11"/>
        <v>0.13005036373810855</v>
      </c>
      <c r="K22" s="119"/>
      <c r="L22" s="81"/>
      <c r="M22" s="81"/>
      <c r="N22" s="74" t="s">
        <v>247</v>
      </c>
      <c r="O22" s="93">
        <f>(O19/O21)</f>
        <v>9.5348766974351087E-2</v>
      </c>
      <c r="P22" s="42"/>
    </row>
    <row r="23" spans="1:16" ht="22" customHeight="1" x14ac:dyDescent="0.2">
      <c r="A23" s="99" t="s">
        <v>196</v>
      </c>
      <c r="B23" s="100">
        <v>8.7061429768889947E-2</v>
      </c>
      <c r="C23" s="100">
        <v>9.6596885141709735E-2</v>
      </c>
      <c r="D23" s="100">
        <v>7.3276979264844486E-2</v>
      </c>
      <c r="E23" s="101">
        <v>3.2100810382966236E-2</v>
      </c>
      <c r="F23" s="102"/>
      <c r="G23" s="100"/>
      <c r="H23" s="100"/>
      <c r="I23" s="100"/>
      <c r="J23" s="100"/>
      <c r="K23" s="103"/>
      <c r="L23" s="81"/>
      <c r="M23" s="81"/>
      <c r="N23" s="90" t="s">
        <v>248</v>
      </c>
      <c r="O23" s="94">
        <f>O20/O21</f>
        <v>0.90465123302564887</v>
      </c>
      <c r="P23" s="42"/>
    </row>
    <row r="24" spans="1:16" ht="22" customHeight="1" x14ac:dyDescent="0.2">
      <c r="A24" s="81"/>
      <c r="B24" s="81"/>
      <c r="C24" s="81"/>
      <c r="D24" s="81"/>
      <c r="E24" s="81"/>
      <c r="F24" s="81"/>
      <c r="G24" s="81"/>
      <c r="H24" s="81"/>
      <c r="I24" s="81"/>
      <c r="J24" s="81"/>
      <c r="K24" s="81"/>
      <c r="L24" s="81"/>
      <c r="M24" s="81"/>
      <c r="N24" s="122" t="s">
        <v>249</v>
      </c>
      <c r="O24" s="123"/>
      <c r="P24" s="42"/>
    </row>
    <row r="25" spans="1:16" ht="22" customHeight="1" x14ac:dyDescent="0.2">
      <c r="A25" s="129" t="str" cm="1">
        <f t="array" ref="A25">_FV(A1,"Industry")</f>
        <v>Diversified Retail</v>
      </c>
      <c r="B25" s="129"/>
      <c r="C25" s="128" cm="1">
        <f t="array" ref="C25">_FV(A1,"Year incorporated",TRUE)</f>
        <v>1996</v>
      </c>
      <c r="D25" s="128"/>
      <c r="E25" s="128"/>
      <c r="F25" s="81"/>
      <c r="G25" s="81"/>
      <c r="H25" s="81"/>
      <c r="I25" s="81"/>
      <c r="J25" s="81"/>
      <c r="K25" s="81"/>
      <c r="L25" s="81"/>
      <c r="M25" s="81"/>
      <c r="N25" s="124">
        <f>(O22*O12)+(O23*O17)</f>
        <v>8.3545611948593959E-2</v>
      </c>
      <c r="O25" s="125"/>
      <c r="P25" s="42"/>
    </row>
    <row r="26" spans="1:16" ht="22" customHeight="1" x14ac:dyDescent="0.2">
      <c r="A26" s="129" t="str" cm="1">
        <f t="array" ref="A26">_FV(A1,"Description")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B26" s="129"/>
      <c r="C26" s="129"/>
      <c r="D26" s="129"/>
      <c r="E26" s="129"/>
      <c r="F26" s="81"/>
      <c r="G26" s="81"/>
      <c r="H26" s="81"/>
      <c r="I26" s="81"/>
      <c r="J26" s="81"/>
      <c r="K26" s="81"/>
      <c r="L26" s="81"/>
      <c r="M26" s="81"/>
      <c r="N26" s="81"/>
      <c r="O26" s="42"/>
      <c r="P26" s="42"/>
    </row>
    <row r="27" spans="1:16" ht="22" customHeight="1" x14ac:dyDescent="0.2">
      <c r="A27" s="129"/>
      <c r="B27" s="129"/>
      <c r="C27" s="129"/>
      <c r="D27" s="129"/>
      <c r="E27" s="129"/>
      <c r="F27" s="81"/>
      <c r="G27" s="81"/>
      <c r="H27" s="81"/>
      <c r="I27" s="81"/>
      <c r="J27" s="81"/>
      <c r="K27" s="81"/>
      <c r="L27" s="81"/>
      <c r="M27" s="81"/>
      <c r="N27" s="81"/>
      <c r="O27" s="42"/>
      <c r="P27" s="42"/>
    </row>
    <row r="28" spans="1:16" ht="22" customHeight="1" x14ac:dyDescent="0.2">
      <c r="A28" s="129"/>
      <c r="B28" s="129"/>
      <c r="C28" s="129"/>
      <c r="D28" s="129"/>
      <c r="E28" s="129"/>
      <c r="F28" s="81"/>
      <c r="G28" s="81"/>
      <c r="H28" s="81"/>
      <c r="I28" s="81"/>
      <c r="J28" s="81"/>
      <c r="K28" s="81"/>
      <c r="L28" s="81"/>
      <c r="M28" s="81"/>
      <c r="N28" s="81"/>
      <c r="O28" s="42"/>
      <c r="P28" s="42"/>
    </row>
    <row r="29" spans="1:16" ht="22" customHeight="1" x14ac:dyDescent="0.2">
      <c r="A29" s="129"/>
      <c r="B29" s="129"/>
      <c r="C29" s="129"/>
      <c r="D29" s="129"/>
      <c r="E29" s="129"/>
      <c r="F29" s="81"/>
      <c r="G29" s="81"/>
      <c r="H29" s="81"/>
      <c r="I29" s="81"/>
      <c r="J29" s="81"/>
      <c r="K29" s="81"/>
      <c r="L29" s="81"/>
      <c r="M29" s="81"/>
      <c r="N29" s="81"/>
      <c r="O29" s="42"/>
      <c r="P29" s="42"/>
    </row>
    <row r="30" spans="1:16" ht="22" customHeight="1" x14ac:dyDescent="0.2">
      <c r="A30" s="129"/>
      <c r="B30" s="129"/>
      <c r="C30" s="129"/>
      <c r="D30" s="129"/>
      <c r="E30" s="129"/>
      <c r="F30" s="81"/>
      <c r="G30" s="81"/>
      <c r="H30" s="81"/>
      <c r="I30" s="81"/>
      <c r="J30" s="81"/>
      <c r="K30" s="81"/>
      <c r="L30" s="81"/>
      <c r="M30" s="81"/>
      <c r="N30" s="81"/>
      <c r="O30" s="42"/>
      <c r="P30" s="42"/>
    </row>
    <row r="31" spans="1:16" ht="22" customHeight="1" x14ac:dyDescent="0.2">
      <c r="A31" s="129"/>
      <c r="B31" s="129"/>
      <c r="C31" s="129"/>
      <c r="D31" s="129"/>
      <c r="E31" s="129"/>
      <c r="F31" s="42"/>
      <c r="G31" s="42"/>
      <c r="H31" s="42"/>
      <c r="I31" s="42"/>
      <c r="J31" s="42"/>
      <c r="K31" s="42"/>
      <c r="L31" s="42"/>
      <c r="M31" s="42"/>
      <c r="N31" s="42"/>
      <c r="O31" s="42"/>
      <c r="P31" s="42"/>
    </row>
    <row r="32" spans="1:16" ht="22" customHeight="1" x14ac:dyDescent="0.2">
      <c r="A32" s="129"/>
      <c r="B32" s="129"/>
      <c r="C32" s="129"/>
      <c r="D32" s="129"/>
      <c r="E32" s="129"/>
      <c r="F32" s="42"/>
      <c r="G32" s="42"/>
      <c r="H32" s="42"/>
      <c r="I32" s="42"/>
      <c r="J32" s="42"/>
      <c r="K32" s="42"/>
      <c r="L32" s="42"/>
      <c r="M32" s="42"/>
      <c r="N32" s="42"/>
      <c r="O32" s="42"/>
      <c r="P32" s="42"/>
    </row>
    <row r="33" spans="1:16" ht="22" customHeight="1" x14ac:dyDescent="0.2">
      <c r="A33" s="129"/>
      <c r="B33" s="129"/>
      <c r="C33" s="129"/>
      <c r="D33" s="129"/>
      <c r="E33" s="129"/>
      <c r="F33" s="81"/>
      <c r="G33" s="81"/>
      <c r="H33" s="81"/>
      <c r="I33" s="81"/>
      <c r="J33" s="81"/>
      <c r="K33" s="81"/>
      <c r="L33" s="81"/>
      <c r="M33" s="81"/>
      <c r="N33" s="81"/>
      <c r="O33" s="81"/>
      <c r="P33" s="81"/>
    </row>
    <row r="34" spans="1:16" ht="22" customHeight="1" x14ac:dyDescent="0.2">
      <c r="A34" s="129"/>
      <c r="B34" s="129"/>
      <c r="C34" s="129"/>
      <c r="D34" s="129"/>
      <c r="E34" s="129"/>
      <c r="F34" s="81"/>
      <c r="G34" s="81"/>
      <c r="H34" s="81"/>
      <c r="I34" s="81"/>
      <c r="J34" s="81"/>
      <c r="K34" s="81"/>
      <c r="L34" s="81"/>
      <c r="M34" s="81"/>
      <c r="N34" s="81"/>
      <c r="O34" s="81"/>
      <c r="P34" s="81"/>
    </row>
    <row r="35" spans="1:16" ht="22" customHeight="1" x14ac:dyDescent="0.2">
      <c r="A35" s="129"/>
      <c r="B35" s="129"/>
      <c r="C35" s="129"/>
      <c r="D35" s="129"/>
      <c r="E35" s="129"/>
      <c r="F35" s="81"/>
      <c r="G35" s="81"/>
      <c r="H35" s="81"/>
      <c r="I35" s="81"/>
      <c r="J35" s="81"/>
      <c r="K35" s="81"/>
      <c r="L35" s="81"/>
      <c r="M35" s="81"/>
      <c r="N35" s="81"/>
      <c r="O35" s="81"/>
      <c r="P35" s="81"/>
    </row>
    <row r="36" spans="1:16" ht="22" customHeight="1" x14ac:dyDescent="0.2">
      <c r="A36" s="129"/>
      <c r="B36" s="129"/>
      <c r="C36" s="129"/>
      <c r="D36" s="129"/>
      <c r="E36" s="129"/>
      <c r="F36" s="81"/>
      <c r="G36" s="81"/>
      <c r="H36" s="81"/>
      <c r="I36" s="81"/>
      <c r="J36" s="81"/>
      <c r="K36" s="81"/>
      <c r="L36" s="81"/>
      <c r="M36" s="81"/>
      <c r="N36" s="81"/>
      <c r="O36" s="81"/>
      <c r="P36" s="81"/>
    </row>
    <row r="37" spans="1:16" ht="22" customHeight="1" x14ac:dyDescent="0.2">
      <c r="A37" s="81"/>
      <c r="B37" s="81"/>
      <c r="C37" s="81"/>
      <c r="D37" s="81"/>
      <c r="E37" s="81"/>
      <c r="F37" s="81"/>
      <c r="G37" s="81"/>
      <c r="H37" s="81"/>
      <c r="I37" s="81"/>
      <c r="J37" s="81"/>
      <c r="K37" s="81"/>
      <c r="L37" s="81"/>
      <c r="M37" s="81"/>
      <c r="N37" s="81"/>
      <c r="O37" s="81"/>
      <c r="P37" s="81"/>
    </row>
    <row r="38" spans="1:16" ht="22" customHeight="1" x14ac:dyDescent="0.2">
      <c r="A38" s="81"/>
      <c r="B38" s="81"/>
      <c r="C38" s="81"/>
      <c r="D38" s="81"/>
      <c r="E38" s="81"/>
      <c r="F38" s="81"/>
      <c r="G38" s="81"/>
      <c r="H38" s="81"/>
      <c r="I38" s="81"/>
      <c r="J38" s="81"/>
      <c r="K38" s="81"/>
      <c r="L38" s="81"/>
      <c r="M38" s="81"/>
      <c r="N38" s="81"/>
      <c r="O38" s="81"/>
      <c r="P38" s="81"/>
    </row>
    <row r="39" spans="1:16" ht="22" customHeight="1" x14ac:dyDescent="0.2">
      <c r="A39" s="81"/>
      <c r="B39" s="81"/>
      <c r="C39" s="81"/>
      <c r="D39" s="81"/>
      <c r="E39" s="81"/>
      <c r="F39" s="81"/>
      <c r="G39" s="81"/>
      <c r="H39" s="81"/>
      <c r="I39" s="81"/>
      <c r="J39" s="81"/>
      <c r="K39" s="81"/>
      <c r="L39" s="81"/>
      <c r="M39" s="81"/>
      <c r="N39" s="81"/>
      <c r="O39" s="81"/>
      <c r="P39" s="81"/>
    </row>
    <row r="40" spans="1:16" ht="22" customHeight="1" x14ac:dyDescent="0.2">
      <c r="A40" s="81"/>
      <c r="B40" s="81"/>
      <c r="C40" s="81"/>
      <c r="D40" s="81"/>
      <c r="E40" s="81"/>
      <c r="F40" s="81"/>
      <c r="G40" s="81"/>
      <c r="H40" s="81"/>
      <c r="I40" s="81"/>
      <c r="J40" s="81"/>
      <c r="K40" s="81"/>
      <c r="L40" s="81"/>
      <c r="M40" s="81"/>
      <c r="N40" s="81"/>
      <c r="O40" s="81"/>
      <c r="P40" s="81"/>
    </row>
    <row r="41" spans="1:16" x14ac:dyDescent="0.2">
      <c r="A41" s="81"/>
      <c r="B41" s="81"/>
      <c r="C41" s="81"/>
      <c r="D41" s="81"/>
      <c r="E41" s="81"/>
      <c r="F41" s="81"/>
      <c r="G41" s="81"/>
      <c r="H41" s="81"/>
      <c r="I41" s="81"/>
      <c r="J41" s="81"/>
      <c r="K41" s="81"/>
      <c r="L41" s="81"/>
      <c r="M41" s="81"/>
      <c r="N41" s="81"/>
      <c r="O41" s="81"/>
      <c r="P41" s="81"/>
    </row>
    <row r="42" spans="1:16" x14ac:dyDescent="0.2">
      <c r="A42" s="81"/>
      <c r="B42" s="81"/>
      <c r="C42" s="81"/>
      <c r="D42" s="81"/>
      <c r="E42" s="81"/>
      <c r="F42" s="81"/>
      <c r="G42" s="81"/>
      <c r="H42" s="81"/>
      <c r="I42" s="81"/>
      <c r="J42" s="81"/>
      <c r="K42" s="81"/>
      <c r="L42" s="81"/>
      <c r="M42" s="81"/>
      <c r="N42" s="81"/>
      <c r="O42" s="81"/>
      <c r="P42" s="81"/>
    </row>
    <row r="43" spans="1:16" x14ac:dyDescent="0.2">
      <c r="A43" s="81"/>
      <c r="B43" s="81"/>
      <c r="C43" s="81"/>
      <c r="D43" s="81"/>
      <c r="E43" s="81"/>
      <c r="F43" s="81"/>
      <c r="G43" s="81"/>
      <c r="H43" s="81"/>
      <c r="I43" s="81"/>
      <c r="J43" s="81"/>
      <c r="K43" s="81"/>
      <c r="L43" s="81"/>
      <c r="M43" s="81"/>
      <c r="N43" s="81"/>
      <c r="O43" s="81"/>
      <c r="P43" s="81"/>
    </row>
    <row r="44" spans="1:16" x14ac:dyDescent="0.2">
      <c r="A44" s="81"/>
      <c r="B44" s="81"/>
      <c r="C44" s="81"/>
      <c r="D44" s="81"/>
      <c r="E44" s="81"/>
      <c r="F44" s="81"/>
      <c r="G44" s="81"/>
      <c r="H44" s="81"/>
      <c r="I44" s="81"/>
      <c r="J44" s="81"/>
      <c r="K44" s="81"/>
      <c r="L44" s="81"/>
      <c r="M44" s="81"/>
      <c r="N44" s="81"/>
      <c r="O44" s="81"/>
      <c r="P44" s="81"/>
    </row>
    <row r="45" spans="1:16" x14ac:dyDescent="0.2">
      <c r="A45" s="81"/>
      <c r="B45" s="81"/>
      <c r="C45" s="81"/>
      <c r="D45" s="81"/>
      <c r="E45" s="81"/>
      <c r="F45" s="81"/>
      <c r="G45" s="81"/>
      <c r="H45" s="81"/>
      <c r="I45" s="81"/>
      <c r="J45" s="81"/>
      <c r="K45" s="81"/>
      <c r="L45" s="81"/>
      <c r="M45" s="81"/>
      <c r="N45" s="81"/>
      <c r="O45" s="81"/>
      <c r="P45" s="81"/>
    </row>
    <row r="46" spans="1:16" x14ac:dyDescent="0.2">
      <c r="A46" s="81"/>
      <c r="B46" s="81"/>
      <c r="C46" s="81"/>
      <c r="D46" s="81"/>
      <c r="E46" s="81"/>
      <c r="F46" s="81"/>
      <c r="G46" s="81"/>
      <c r="H46" s="81"/>
      <c r="I46" s="81"/>
      <c r="J46" s="81"/>
      <c r="K46" s="81"/>
      <c r="L46" s="81"/>
      <c r="M46" s="81"/>
      <c r="N46" s="81"/>
      <c r="O46" s="81"/>
      <c r="P46" s="81"/>
    </row>
    <row r="47" spans="1:16" x14ac:dyDescent="0.2">
      <c r="A47" s="81"/>
      <c r="B47" s="81"/>
      <c r="C47" s="81"/>
      <c r="D47" s="81"/>
      <c r="E47" s="81"/>
      <c r="F47" s="81"/>
      <c r="G47" s="81"/>
      <c r="H47" s="81"/>
      <c r="I47" s="81"/>
      <c r="J47" s="81"/>
      <c r="K47" s="81"/>
      <c r="L47" s="81"/>
      <c r="M47" s="81"/>
      <c r="N47" s="81"/>
      <c r="O47" s="81"/>
      <c r="P47" s="81"/>
    </row>
    <row r="48" spans="1:16" x14ac:dyDescent="0.2">
      <c r="A48" s="81"/>
      <c r="B48" s="81"/>
      <c r="C48" s="81"/>
      <c r="D48" s="81"/>
      <c r="E48" s="81"/>
      <c r="F48" s="81"/>
      <c r="G48" s="81"/>
      <c r="H48" s="81"/>
      <c r="I48" s="81"/>
      <c r="J48" s="81"/>
      <c r="K48" s="81"/>
      <c r="L48" s="81"/>
      <c r="M48" s="81"/>
      <c r="N48" s="81"/>
      <c r="O48" s="81"/>
      <c r="P48" s="81"/>
    </row>
    <row r="49" spans="1:16" x14ac:dyDescent="0.2">
      <c r="A49" s="81"/>
      <c r="B49" s="81"/>
      <c r="C49" s="81"/>
      <c r="D49" s="81"/>
      <c r="E49" s="81"/>
      <c r="F49" s="81"/>
      <c r="G49" s="81"/>
      <c r="H49" s="81"/>
      <c r="I49" s="81"/>
      <c r="J49" s="81"/>
      <c r="K49" s="81"/>
      <c r="L49" s="81"/>
      <c r="M49" s="81"/>
      <c r="N49" s="81"/>
      <c r="O49" s="81"/>
      <c r="P49" s="81"/>
    </row>
    <row r="50" spans="1:16" x14ac:dyDescent="0.2">
      <c r="A50" s="81"/>
      <c r="B50" s="81"/>
      <c r="C50" s="81"/>
      <c r="D50" s="81"/>
      <c r="E50" s="81"/>
      <c r="F50" s="81"/>
      <c r="G50" s="81"/>
      <c r="H50" s="81"/>
      <c r="I50" s="81"/>
      <c r="J50" s="81"/>
      <c r="K50" s="81"/>
      <c r="L50" s="81"/>
      <c r="M50" s="81"/>
      <c r="N50" s="81"/>
      <c r="O50" s="81"/>
      <c r="P50" s="81"/>
    </row>
    <row r="51" spans="1:16" x14ac:dyDescent="0.2">
      <c r="A51" s="81"/>
      <c r="B51" s="81"/>
      <c r="C51" s="81"/>
      <c r="D51" s="81"/>
      <c r="E51" s="81"/>
      <c r="F51" s="81"/>
      <c r="G51" s="81"/>
      <c r="H51" s="81"/>
      <c r="I51" s="81"/>
      <c r="J51" s="81"/>
      <c r="K51" s="81"/>
      <c r="L51" s="81"/>
      <c r="M51" s="81"/>
      <c r="N51" s="81"/>
      <c r="O51" s="81"/>
      <c r="P51" s="81"/>
    </row>
    <row r="52" spans="1:16" x14ac:dyDescent="0.2">
      <c r="A52" s="81"/>
      <c r="B52" s="81"/>
      <c r="C52" s="81"/>
      <c r="D52" s="81"/>
      <c r="E52" s="81"/>
      <c r="F52" s="81"/>
      <c r="G52" s="81"/>
      <c r="H52" s="81"/>
      <c r="I52" s="81"/>
      <c r="J52" s="81"/>
      <c r="K52" s="81"/>
      <c r="L52" s="81"/>
      <c r="M52" s="81"/>
      <c r="N52" s="81"/>
      <c r="O52" s="81"/>
      <c r="P52" s="81"/>
    </row>
    <row r="53" spans="1:16" x14ac:dyDescent="0.2">
      <c r="A53" s="81"/>
      <c r="B53" s="81"/>
      <c r="C53" s="81"/>
      <c r="D53" s="81"/>
      <c r="E53" s="81"/>
      <c r="F53" s="81"/>
      <c r="G53" s="81"/>
      <c r="H53" s="81"/>
      <c r="I53" s="81"/>
      <c r="J53" s="81"/>
      <c r="K53" s="81"/>
      <c r="L53" s="81"/>
      <c r="M53" s="81"/>
      <c r="N53" s="81"/>
      <c r="O53" s="81"/>
      <c r="P53" s="81"/>
    </row>
    <row r="54" spans="1:16" x14ac:dyDescent="0.2">
      <c r="A54" s="81"/>
      <c r="B54" s="81"/>
      <c r="C54" s="81"/>
      <c r="D54" s="81"/>
      <c r="E54" s="81"/>
      <c r="F54" s="81"/>
      <c r="G54" s="81"/>
      <c r="H54" s="81"/>
      <c r="I54" s="81"/>
      <c r="J54" s="81"/>
      <c r="K54" s="81"/>
      <c r="L54" s="81"/>
      <c r="M54" s="81"/>
      <c r="N54" s="81"/>
      <c r="O54" s="81"/>
      <c r="P54" s="81"/>
    </row>
    <row r="55" spans="1:16" x14ac:dyDescent="0.2">
      <c r="A55" s="81"/>
      <c r="B55" s="81"/>
      <c r="C55" s="81"/>
      <c r="D55" s="81"/>
      <c r="E55" s="81"/>
      <c r="F55" s="81"/>
      <c r="G55" s="81"/>
      <c r="H55" s="81"/>
      <c r="I55" s="81"/>
      <c r="J55" s="81"/>
      <c r="K55" s="81"/>
      <c r="L55" s="81"/>
      <c r="M55" s="81"/>
      <c r="N55" s="81"/>
      <c r="O55" s="81"/>
      <c r="P55" s="81"/>
    </row>
    <row r="56" spans="1:16" x14ac:dyDescent="0.2">
      <c r="A56" s="81"/>
      <c r="B56" s="81"/>
      <c r="C56" s="81"/>
      <c r="D56" s="81"/>
      <c r="E56" s="81"/>
      <c r="F56" s="81"/>
      <c r="G56" s="81"/>
      <c r="H56" s="81"/>
      <c r="I56" s="81"/>
      <c r="J56" s="81"/>
      <c r="K56" s="81"/>
      <c r="L56" s="81"/>
      <c r="M56" s="81"/>
      <c r="N56" s="81"/>
      <c r="O56" s="81"/>
      <c r="P56" s="81"/>
    </row>
    <row r="57" spans="1:16" x14ac:dyDescent="0.2">
      <c r="A57" s="81"/>
      <c r="B57" s="81"/>
      <c r="C57" s="81"/>
      <c r="D57" s="81"/>
      <c r="E57" s="81"/>
      <c r="F57" s="81"/>
      <c r="G57" s="81"/>
      <c r="H57" s="81"/>
      <c r="I57" s="81"/>
      <c r="J57" s="81"/>
      <c r="K57" s="81"/>
      <c r="L57" s="81"/>
      <c r="M57" s="81"/>
      <c r="N57" s="81"/>
      <c r="O57" s="81"/>
      <c r="P57" s="81"/>
    </row>
    <row r="58" spans="1:16" x14ac:dyDescent="0.2">
      <c r="A58" s="81"/>
      <c r="B58" s="81"/>
      <c r="C58" s="81"/>
      <c r="D58" s="81"/>
      <c r="E58" s="81"/>
      <c r="F58" s="81"/>
      <c r="G58" s="81"/>
      <c r="H58" s="81"/>
      <c r="I58" s="81"/>
      <c r="J58" s="81"/>
      <c r="K58" s="81"/>
      <c r="L58" s="81"/>
      <c r="M58" s="81"/>
      <c r="N58" s="81"/>
      <c r="O58" s="81"/>
      <c r="P58" s="81"/>
    </row>
    <row r="59" spans="1:16" x14ac:dyDescent="0.2">
      <c r="A59" s="81"/>
      <c r="B59" s="81"/>
      <c r="C59" s="81"/>
      <c r="D59" s="81"/>
      <c r="E59" s="81"/>
      <c r="F59" s="81"/>
      <c r="G59" s="81"/>
      <c r="H59" s="81"/>
      <c r="I59" s="81"/>
      <c r="J59" s="81"/>
      <c r="K59" s="81"/>
      <c r="L59" s="81"/>
      <c r="M59" s="81"/>
      <c r="N59" s="81"/>
      <c r="O59" s="81"/>
      <c r="P59" s="81"/>
    </row>
    <row r="60" spans="1:16" x14ac:dyDescent="0.2">
      <c r="A60" s="81"/>
      <c r="B60" s="81"/>
      <c r="C60" s="81"/>
      <c r="D60" s="81"/>
      <c r="E60" s="81"/>
      <c r="F60" s="81"/>
      <c r="G60" s="81"/>
      <c r="H60" s="81"/>
      <c r="I60" s="81"/>
      <c r="J60" s="81"/>
      <c r="K60" s="81"/>
      <c r="L60" s="81"/>
      <c r="M60" s="81"/>
      <c r="N60" s="81"/>
      <c r="O60" s="81"/>
      <c r="P60" s="81"/>
    </row>
    <row r="61" spans="1:16" x14ac:dyDescent="0.2">
      <c r="A61" s="81"/>
      <c r="B61" s="81"/>
      <c r="C61" s="81"/>
      <c r="D61" s="81"/>
      <c r="E61" s="81"/>
      <c r="F61" s="81"/>
      <c r="G61" s="81"/>
      <c r="H61" s="81"/>
      <c r="I61" s="81"/>
      <c r="J61" s="81"/>
      <c r="K61" s="81"/>
      <c r="L61" s="81"/>
      <c r="M61" s="81"/>
      <c r="N61" s="81"/>
      <c r="O61" s="81"/>
      <c r="P61" s="81"/>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C25:E25"/>
    <mergeCell ref="A26:E36"/>
    <mergeCell ref="N3:O3"/>
    <mergeCell ref="N4:O4"/>
    <mergeCell ref="N13:O13"/>
    <mergeCell ref="N18:O18"/>
    <mergeCell ref="A25:B25"/>
  </mergeCells>
  <hyperlinks>
    <hyperlink ref="F9" r:id="rId1" display="https://finbox.com/NASDAQGS:AMZN/explorer/revenue_proj" xr:uid="{740D7953-7FC5-B149-8D64-DAB4C3902529}"/>
  </hyperlinks>
  <pageMargins left="0.7" right="0.7" top="0.75" bottom="0.75" header="0.3" footer="0.3"/>
  <ignoredErrors>
    <ignoredError sqref="D16"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2023-10-27T06:13:47Z</dcterms:created>
  <dcterms:modified xsi:type="dcterms:W3CDTF">2023-10-30T07:06:27Z</dcterms:modified>
</cp:coreProperties>
</file>