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82ED36B8-774B-DB46-8782-77F91B81B328}"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O6" i="2"/>
  <c r="O5" i="2"/>
  <c r="G3" i="2"/>
  <c r="G7" i="2"/>
  <c r="G6" i="2"/>
  <c r="G5" i="2"/>
  <c r="E7" i="2"/>
  <c r="E6" i="2"/>
  <c r="C6" i="2"/>
  <c r="C5" i="2"/>
  <c r="C4" i="2"/>
  <c r="C3" i="2"/>
  <c r="A4" i="2"/>
  <c r="O8"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E3" i="2" s="1"/>
  <c r="O19" i="2"/>
  <c r="K5" i="2" a="1"/>
  <c r="K5" i="2" s="1"/>
  <c r="A5" i="2" a="1"/>
  <c r="A5" i="2" s="1"/>
  <c r="G4" i="2" s="1"/>
  <c r="K4" i="2" a="1"/>
  <c r="K4" i="2" s="1"/>
  <c r="A3" i="2" a="1"/>
  <c r="A3" i="2" s="1"/>
  <c r="K190" i="1"/>
  <c r="J190" i="1"/>
  <c r="I190" i="1"/>
  <c r="H190" i="1"/>
  <c r="G190" i="1"/>
  <c r="F190" i="1"/>
  <c r="E190" i="1"/>
  <c r="D190" i="1"/>
  <c r="C190" i="1"/>
  <c r="B190" i="1"/>
  <c r="K189" i="1"/>
  <c r="J189" i="1"/>
  <c r="I189" i="1"/>
  <c r="H189" i="1"/>
  <c r="G189" i="1"/>
  <c r="F189" i="1"/>
  <c r="E189" i="1"/>
  <c r="D189" i="1"/>
  <c r="C189" i="1"/>
  <c r="K143" i="1"/>
  <c r="J143" i="1"/>
  <c r="I143" i="1"/>
  <c r="H143" i="1"/>
  <c r="G143" i="1"/>
  <c r="F143" i="1"/>
  <c r="E143" i="1"/>
  <c r="D143" i="1"/>
  <c r="C143" i="1"/>
  <c r="B143" i="1"/>
  <c r="K129" i="1"/>
  <c r="J129" i="1"/>
  <c r="I129" i="1"/>
  <c r="H129" i="1"/>
  <c r="G129" i="1"/>
  <c r="F129" i="1"/>
  <c r="E129" i="1"/>
  <c r="D129" i="1"/>
  <c r="C129" i="1"/>
  <c r="K36" i="1"/>
  <c r="J36" i="1"/>
  <c r="I36" i="1"/>
  <c r="H36" i="1"/>
  <c r="G36" i="1"/>
  <c r="F36" i="1"/>
  <c r="E36" i="1"/>
  <c r="D36" i="1"/>
  <c r="C36" i="1"/>
  <c r="B36" i="1"/>
  <c r="K35" i="1"/>
  <c r="J35" i="1"/>
  <c r="I35" i="1"/>
  <c r="H35" i="1"/>
  <c r="G35" i="1"/>
  <c r="F35" i="1"/>
  <c r="E35" i="1"/>
  <c r="D35" i="1"/>
  <c r="C35" i="1"/>
  <c r="K18" i="1"/>
  <c r="J18" i="1"/>
  <c r="I18" i="1"/>
  <c r="H18" i="1"/>
  <c r="G18" i="1"/>
  <c r="F18" i="1"/>
  <c r="E18" i="1"/>
  <c r="D18" i="1"/>
  <c r="C18" i="1"/>
  <c r="K14" i="1"/>
  <c r="J14" i="1"/>
  <c r="I14" i="1"/>
  <c r="H14" i="1"/>
  <c r="G14" i="1"/>
  <c r="F14" i="1"/>
  <c r="E14" i="1"/>
  <c r="D14" i="1"/>
  <c r="C14" i="1"/>
  <c r="B14" i="1"/>
  <c r="K12" i="1"/>
  <c r="J12" i="1"/>
  <c r="I12" i="1"/>
  <c r="H12" i="1"/>
  <c r="G12" i="1"/>
  <c r="F12" i="1"/>
  <c r="E12" i="1"/>
  <c r="D12" i="1"/>
  <c r="C12" i="1"/>
  <c r="B12" i="1"/>
  <c r="K3" i="1"/>
  <c r="J3" i="1"/>
  <c r="I3" i="1"/>
  <c r="G3" i="1"/>
  <c r="F3" i="1"/>
  <c r="E3" i="1"/>
  <c r="D3" i="1"/>
  <c r="C3" i="1"/>
  <c r="K15" i="2" l="1"/>
  <c r="K13" i="2"/>
  <c r="E5" i="2"/>
  <c r="K11" i="2"/>
  <c r="O11" i="2"/>
  <c r="O12" i="2"/>
  <c r="O21" i="2"/>
  <c r="C7" i="2" s="1"/>
  <c r="A6" i="2"/>
  <c r="A7" i="2"/>
  <c r="O23" i="2" l="1"/>
  <c r="O22"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<sst xmlns="http://schemas.openxmlformats.org/spreadsheetml/2006/main" count="930" uniqueCount="242">
  <si>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</si>
  <si>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</si>
  <si>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</si>
  <si>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</si>
  <si>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</si>
  <si>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</si>
  <si>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</si>
  <si>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</si>
  <si>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</si>
  <si>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</si>
  <si>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</si>
  <si>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</si>
  <si>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</si>
  <si>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</si>
  <si>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</si>
  <si>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</si>
  <si>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</si>
  <si>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</si>
  <si>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</si>
  <si>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</si>
  <si>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</si>
  <si>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</si>
  <si>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</si>
  <si>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</si>
  <si>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</si>
  <si>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</si>
  <si>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</si>
  <si>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</si>
  <si>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</si>
  <si>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</si>
  <si>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</si>
  <si>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</si>
  <si>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</si>
  <si>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</si>
  <si>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</si>
  <si>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</si>
  <si>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</si>
  <si>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</si>
  <si>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</si>
  <si>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</si>
  <si>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</si>
  <si>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</si>
  <si>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</si>
  <si>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</si>
  <si>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</si>
  <si>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</si>
  <si>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</si>
  <si>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</si>
  <si>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</si>
  <si>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</si>
  <si>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</si>
  <si>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</si>
  <si>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</si>
  <si>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</si>
  <si>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</si>
  <si>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</si>
  <si>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</si>
  <si>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</si>
  <si>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</si>
  <si>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</si>
  <si>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</si>
  <si>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</si>
  <si>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</si>
  <si>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</si>
  <si>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</si>
  <si>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</si>
  <si>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</si>
  <si>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</si>
  <si>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</si>
  <si>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</si>
  <si>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</si>
  <si>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</si>
  <si>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</si>
  <si>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</si>
  <si>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</si>
  <si>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</si>
  <si>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</si>
  <si>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</si>
  <si>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</si>
  <si>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</si>
  <si>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</si>
  <si>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</si>
  <si>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</si>
  <si>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</si>
  <si>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</si>
  <si>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</si>
  <si>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</si>
  <si>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</si>
  <si>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</si>
  <si>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</si>
  <si>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</si>
  <si>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</si>
  <si>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</si>
  <si>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</si>
  <si>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</si>
  <si>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</si>
  <si>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</si>
  <si>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</si>
  <si>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</si>
  <si>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</si>
  <si>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</si>
  <si>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</si>
  <si>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</si>
  <si>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</si>
  <si>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</si>
  <si>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</si>
  <si>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</si>
  <si>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</si>
  <si>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</si>
  <si>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</si>
  <si>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</si>
  <si>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</si>
  <si>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</si>
  <si>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</si>
  <si>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</si>
  <si>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</si>
  <si>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</si>
  <si>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</si>
  <si>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</si>
  <si>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</si>
  <si>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</si>
  <si>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</si>
  <si>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</si>
  <si>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</si>
  <si>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</si>
  <si>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</si>
  <si>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</si>
  <si>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</si>
  <si>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</si>
  <si>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</si>
  <si>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</si>
  <si>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</si>
  <si>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</si>
  <si>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</si>
  <si>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</si>
  <si>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</si>
  <si>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</si>
  <si>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</si>
  <si>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</si>
  <si>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</si>
  <si>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</si>
  <si>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</si>
  <si>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</si>
  <si>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</si>
  <si>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</si>
  <si>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</si>
  <si>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</si>
  <si>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</si>
  <si>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</si>
  <si>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</si>
  <si>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</si>
  <si>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</si>
  <si>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</si>
  <si>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</si>
  <si>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</si>
  <si>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</si>
  <si>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</si>
  <si>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</si>
  <si>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</si>
  <si>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</si>
  <si>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</si>
  <si>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</si>
  <si>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</si>
  <si>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</si>
  <si>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</si>
  <si>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</si>
  <si>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</si>
  <si>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</si>
  <si>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</si>
  <si>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</si>
  <si>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</si>
  <si>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</si>
  <si>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</si>
  <si>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</si>
  <si>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</si>
  <si>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</si>
  <si>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</si>
  <si>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</si>
  <si>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</si>
  <si>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</si>
  <si>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</si>
  <si>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</si>
  <si>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</si>
  <si>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</si>
  <si>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</si>
  <si>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</si>
  <si>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</si>
  <si>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</si>
  <si>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</si>
  <si>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</si>
  <si>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</si>
  <si>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</si>
  <si>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</si>
  <si>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</si>
  <si>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</si>
  <si>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</si>
  <si>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</si>
  <si>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</si>
  <si>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</si>
  <si>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</si>
  <si>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</si>
  <si>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</si>
  <si>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</si>
  <si>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</si>
  <si>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</si>
  <si>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</si>
  <si>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</si>
  <si>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</si>
  <si>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</si>
  <si>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</si>
  <si>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</si>
  <si>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</si>
  <si>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</si>
  <si>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</si>
  <si>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</si>
  <si>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</si>
  <si>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</si>
  <si>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</si>
  <si>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</si>
  <si>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</si>
  <si>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</si>
  <si>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</si>
  <si>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</si>
  <si>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</si>
  <si>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</si>
  <si>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</si>
  <si>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</si>
  <si>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</si>
  <si>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</si>
  <si>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</si>
  <si>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</si>
  <si>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</si>
  <si>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</si>
  <si>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</si>
  <si>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</si>
  <si>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</si>
  <si>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</si>
  <si>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</si>
  <si>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</si>
  <si>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</si>
  <si>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</si>
  <si>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Projected Shares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</si>
</sst>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0" borderId="0" xfId="0" applyFont="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9" fontId="3" fillId="13" borderId="11" xfId="1" applyFont="1" applyFill="1" applyBorder="1" applyAlignment="1">
      <alignment horizontal="right" vertical="center" indent="1"/>
    </xf>
    <xf numFmtId="0" fontId="14" fillId="12" borderId="1" xfId="0" applyFont="1" applyFill="1" applyBorder="1" applyAlignment="1">
      <alignment horizontal="left" vertical="center" wrapText="1" indent="1"/>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4" fillId="12" borderId="1" xfId="0" applyFont="1" applyFill="1" applyBorder="1" applyAlignment="1">
      <alignment horizontal="center" vertical="center" wrapText="1"/>
    </xf>
    <xf numFmtId="0" fontId="4" fillId="12"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Growth"/>
      <sheetName val="Full Portfolio (Concentrated)"/>
      <sheetName val="Value"/>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4.9880000000000008E-2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https://www.bing.com/financeapi/forcetrigger?t=bvsk7w&amp;q=XNYS%3aPLTR&amp;form=skydnc</v>
    <v>Learn more on Bing</v>
  </rv>
  <rv s="1">
    <v>0</v>
    <v>PALANTIR TECHNOLOGIES INC. (XNYS:PLTR)</v>
    <v>2</v>
    <v>3</v>
    <v>Finance</v>
    <v>4</v>
    <v>en-US</v>
    <v>bvsk7w</v>
    <v>268435456</v>
    <v>1</v>
    <v>Powered by Refinitiv</v>
    <v>20.239899999999999</v>
    <v>5.84</v>
    <v>1.887</v>
    <v>-0.95</v>
    <v>-5.5685999999999999E-2</v>
    <v>-2.5000000000000001E-2</v>
    <v>-1.552E-3</v>
    <v>USD</v>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v>3734</v>
    <v>New York Stock Exchange</v>
    <v>XNYS</v>
    <v>XNYS</v>
    <v>1200 17Th Street, Floor 15, DENVER, CO, 80202 US</v>
    <v>16.940000000000001</v>
    <v>Software &amp; IT Services</v>
    <v>Stock</v>
    <v>45219.999978286716</v>
    <v>0</v>
    <v>15.81</v>
    <v>34649710200</v>
    <v>PALANTIR TECHNOLOGIES INC.</v>
    <v>PALANTIR TECHNOLOGIES INC.</v>
    <v>16.850000000000001</v>
    <v>17.059999999999999</v>
    <v>16.11</v>
    <v>16.085000000000001</v>
    <v>2150820000</v>
    <v>PLTR</v>
    <v>PALANTIR TECHNOLOGIES INC. (XNYS:PLTR)</v>
    <v>63875487</v>
    <v>55996295</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PLTR/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9"/>
  <sheetViews>
    <sheetView workbookViewId="0">
      <pane xSplit="1" topLeftCell="B1" activePane="topRight" state="frozen"/>
      <selection pane="topRight" activeCell="D176" sqref="D176"/>
    </sheetView>
  </sheetViews>
  <sheetFormatPr baseColWidth="10" defaultRowHeight="15" x14ac:dyDescent="0.2"/>
  <cols>
    <col min="1" max="1" width="40.83203125" customWidth="1"/>
    <col min="2" max="12" width="15.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37"/>
      <c r="M1" s="37"/>
      <c r="N1" s="37"/>
      <c r="O1" s="37"/>
      <c r="P1" s="37"/>
      <c r="Q1" s="37"/>
      <c r="R1" s="37"/>
      <c r="S1" s="37"/>
      <c r="T1" s="37"/>
      <c r="U1" s="37"/>
      <c r="V1" s="37"/>
      <c r="W1" s="37"/>
      <c r="X1" s="37"/>
    </row>
    <row r="2" spans="1:30" ht="16" x14ac:dyDescent="0.2">
      <c r="A2" s="31" t="s">
        <v>10</v>
      </c>
      <c r="B2" s="29">
        <v>595409000</v>
      </c>
      <c r="C2" s="29">
        <v>742555000</v>
      </c>
      <c r="D2" s="29">
        <v>1092673000</v>
      </c>
      <c r="E2" s="29">
        <v>1541889000</v>
      </c>
      <c r="F2" s="29">
        <v>1905871000</v>
      </c>
      <c r="G2" s="30">
        <v>2045007000</v>
      </c>
      <c r="H2" s="29">
        <v>477880000</v>
      </c>
      <c r="I2" s="29">
        <v>508624000</v>
      </c>
      <c r="J2" s="29">
        <v>525186000</v>
      </c>
      <c r="K2" s="29">
        <v>533317000</v>
      </c>
      <c r="L2" s="37"/>
      <c r="M2" s="37"/>
      <c r="N2" s="37"/>
      <c r="O2" s="37"/>
      <c r="P2" s="37"/>
      <c r="Q2" s="37"/>
      <c r="R2" s="37"/>
      <c r="S2" s="37"/>
      <c r="T2" s="37"/>
      <c r="U2" s="37"/>
      <c r="V2" s="37"/>
      <c r="W2" s="37"/>
      <c r="X2" s="37"/>
    </row>
    <row r="3" spans="1:30" ht="19" x14ac:dyDescent="0.25">
      <c r="A3" s="9" t="s">
        <v>183</v>
      </c>
      <c r="B3" s="10"/>
      <c r="C3" s="11">
        <f t="shared" ref="C3:K3" si="0">(C2/B2)-1</f>
        <v>0.24713432279323966</v>
      </c>
      <c r="D3" s="11">
        <f t="shared" si="0"/>
        <v>0.47150446768252863</v>
      </c>
      <c r="E3" s="11">
        <f t="shared" si="0"/>
        <v>0.41111659206368234</v>
      </c>
      <c r="F3" s="11">
        <f t="shared" si="0"/>
        <v>0.23606238840798532</v>
      </c>
      <c r="G3" s="11">
        <f t="shared" si="0"/>
        <v>7.3003891658984355E-2</v>
      </c>
      <c r="H3" s="11"/>
      <c r="I3" s="11">
        <f t="shared" si="0"/>
        <v>6.4334142462542987E-2</v>
      </c>
      <c r="J3" s="11">
        <f t="shared" si="0"/>
        <v>3.2562364339866035E-2</v>
      </c>
      <c r="K3" s="11">
        <f t="shared" si="0"/>
        <v>1.5482133948734322E-2</v>
      </c>
      <c r="L3" s="37"/>
      <c r="M3" s="37"/>
      <c r="N3" s="37"/>
      <c r="O3" s="37"/>
      <c r="P3" s="37"/>
      <c r="Q3" s="37"/>
      <c r="R3" s="37"/>
      <c r="S3" s="37"/>
      <c r="T3" s="37"/>
      <c r="U3" s="37"/>
      <c r="V3" s="37"/>
      <c r="W3" s="37"/>
      <c r="X3" s="37"/>
      <c r="Y3" s="12"/>
      <c r="Z3" s="12"/>
      <c r="AA3" s="13"/>
      <c r="AB3" s="13"/>
      <c r="AC3" s="13"/>
      <c r="AD3" s="13"/>
    </row>
    <row r="4" spans="1:30" ht="16" x14ac:dyDescent="0.2">
      <c r="A4" s="2" t="s">
        <v>11</v>
      </c>
      <c r="B4" s="3">
        <v>595409000</v>
      </c>
      <c r="C4" s="3">
        <v>742555000</v>
      </c>
      <c r="D4" s="3">
        <v>1092673000</v>
      </c>
      <c r="E4" s="3">
        <v>1541889000</v>
      </c>
      <c r="F4" s="3">
        <v>1905871000</v>
      </c>
      <c r="G4" s="4">
        <v>2045007000</v>
      </c>
      <c r="H4" s="3">
        <v>477880000</v>
      </c>
      <c r="I4" s="3">
        <v>508624000</v>
      </c>
      <c r="J4" s="3">
        <v>525186000</v>
      </c>
      <c r="K4" s="3">
        <v>533317000</v>
      </c>
      <c r="L4" s="37"/>
      <c r="M4" s="37"/>
      <c r="N4" s="37"/>
      <c r="O4" s="37"/>
      <c r="P4" s="37"/>
      <c r="Q4" s="37"/>
      <c r="R4" s="37"/>
      <c r="S4" s="37"/>
      <c r="T4" s="37"/>
      <c r="U4" s="37"/>
      <c r="V4" s="37"/>
      <c r="W4" s="37"/>
      <c r="X4" s="37"/>
    </row>
    <row r="5" spans="1:30" ht="16" x14ac:dyDescent="0.2">
      <c r="A5" s="2" t="s">
        <v>12</v>
      </c>
      <c r="B5" s="3">
        <v>165401000</v>
      </c>
      <c r="C5" s="3">
        <v>242373000</v>
      </c>
      <c r="D5" s="3">
        <v>352547000</v>
      </c>
      <c r="E5" s="3">
        <v>339404000</v>
      </c>
      <c r="F5" s="3">
        <v>408549000</v>
      </c>
      <c r="G5" s="4">
        <v>426466000</v>
      </c>
      <c r="H5" s="3">
        <v>107611000</v>
      </c>
      <c r="I5" s="3">
        <v>104311000</v>
      </c>
      <c r="J5" s="3">
        <v>107645000</v>
      </c>
      <c r="K5" s="3">
        <v>106899000</v>
      </c>
      <c r="L5" s="37"/>
      <c r="M5" s="37"/>
      <c r="N5" s="37"/>
      <c r="O5" s="37"/>
      <c r="P5" s="37"/>
      <c r="Q5" s="37"/>
      <c r="R5" s="37"/>
      <c r="S5" s="37"/>
      <c r="T5" s="37"/>
      <c r="U5" s="37"/>
      <c r="V5" s="37"/>
      <c r="W5" s="37"/>
      <c r="X5" s="37"/>
    </row>
    <row r="6" spans="1:30" ht="16" x14ac:dyDescent="0.2">
      <c r="A6" s="2" t="s">
        <v>13</v>
      </c>
      <c r="B6" s="3">
        <v>165401000</v>
      </c>
      <c r="C6" s="3">
        <v>242373000</v>
      </c>
      <c r="D6" s="3">
        <v>352547000</v>
      </c>
      <c r="E6" s="3">
        <v>339404000</v>
      </c>
      <c r="F6" s="3">
        <v>408549000</v>
      </c>
      <c r="G6" s="4">
        <v>426466000</v>
      </c>
      <c r="H6" s="3">
        <v>107611000</v>
      </c>
      <c r="I6" s="3">
        <v>104311000</v>
      </c>
      <c r="J6" s="3">
        <v>107645000</v>
      </c>
      <c r="K6" s="3">
        <v>106899000</v>
      </c>
      <c r="L6" s="37"/>
      <c r="M6" s="37"/>
      <c r="N6" s="37"/>
      <c r="O6" s="37"/>
      <c r="P6" s="37"/>
      <c r="Q6" s="37"/>
      <c r="R6" s="37"/>
      <c r="S6" s="37"/>
      <c r="T6" s="37"/>
      <c r="U6" s="37"/>
      <c r="V6" s="37"/>
      <c r="W6" s="37"/>
      <c r="X6" s="37"/>
    </row>
    <row r="7" spans="1:30" ht="16" x14ac:dyDescent="0.2">
      <c r="A7" s="31" t="s">
        <v>14</v>
      </c>
      <c r="B7" s="29">
        <v>430008000</v>
      </c>
      <c r="C7" s="29">
        <v>500182000</v>
      </c>
      <c r="D7" s="29">
        <v>740126000</v>
      </c>
      <c r="E7" s="29">
        <v>1202485000</v>
      </c>
      <c r="F7" s="29">
        <v>1497322000</v>
      </c>
      <c r="G7" s="30">
        <v>1618541000</v>
      </c>
      <c r="H7" s="29">
        <v>370269000</v>
      </c>
      <c r="I7" s="29">
        <v>404313000</v>
      </c>
      <c r="J7" s="29">
        <v>417541000</v>
      </c>
      <c r="K7" s="29">
        <v>426418000</v>
      </c>
      <c r="L7" s="37"/>
      <c r="M7" s="37"/>
      <c r="N7" s="37"/>
      <c r="O7" s="37"/>
      <c r="P7" s="37"/>
      <c r="Q7" s="37"/>
      <c r="R7" s="37"/>
      <c r="S7" s="37"/>
      <c r="T7" s="37"/>
      <c r="U7" s="37"/>
      <c r="V7" s="37"/>
      <c r="W7" s="37"/>
      <c r="X7" s="37"/>
    </row>
    <row r="8" spans="1:30" ht="16" x14ac:dyDescent="0.2">
      <c r="A8" s="34" t="s">
        <v>50</v>
      </c>
      <c r="B8" s="35">
        <v>72.22</v>
      </c>
      <c r="C8" s="35">
        <v>67.36</v>
      </c>
      <c r="D8" s="35">
        <v>67.739999999999995</v>
      </c>
      <c r="E8" s="35">
        <v>77.989999999999995</v>
      </c>
      <c r="F8" s="35">
        <v>78.56</v>
      </c>
      <c r="G8" s="36">
        <v>79.150000000000006</v>
      </c>
      <c r="H8" s="35">
        <v>77.48</v>
      </c>
      <c r="I8" s="35">
        <v>79.489999999999995</v>
      </c>
      <c r="J8" s="35">
        <v>79.5</v>
      </c>
      <c r="K8" s="35">
        <v>79.959999999999994</v>
      </c>
      <c r="L8" s="37"/>
      <c r="M8" s="37"/>
      <c r="N8" s="37"/>
      <c r="O8" s="37"/>
      <c r="P8" s="37"/>
      <c r="Q8" s="37"/>
      <c r="R8" s="37"/>
      <c r="S8" s="37"/>
      <c r="T8" s="37"/>
      <c r="U8" s="37"/>
      <c r="V8" s="37"/>
      <c r="W8" s="37"/>
      <c r="X8" s="37"/>
    </row>
    <row r="9" spans="1:30" ht="16" x14ac:dyDescent="0.2">
      <c r="A9" s="2" t="s">
        <v>15</v>
      </c>
      <c r="B9" s="3" t="s">
        <v>16</v>
      </c>
      <c r="C9" s="3" t="s">
        <v>16</v>
      </c>
      <c r="D9" s="3" t="s">
        <v>16</v>
      </c>
      <c r="E9" s="3" t="s">
        <v>16</v>
      </c>
      <c r="F9" s="3" t="s">
        <v>16</v>
      </c>
      <c r="G9" s="4" t="s">
        <v>16</v>
      </c>
      <c r="H9" s="3" t="s">
        <v>16</v>
      </c>
      <c r="I9" s="3" t="s">
        <v>16</v>
      </c>
      <c r="J9" s="3" t="s">
        <v>16</v>
      </c>
      <c r="K9" s="3" t="s">
        <v>16</v>
      </c>
      <c r="L9" s="37"/>
      <c r="M9" s="37"/>
      <c r="N9" s="37"/>
      <c r="O9" s="37"/>
      <c r="P9" s="37"/>
      <c r="Q9" s="37"/>
      <c r="R9" s="37"/>
      <c r="S9" s="37"/>
      <c r="T9" s="37"/>
      <c r="U9" s="37"/>
      <c r="V9" s="37"/>
      <c r="W9" s="37"/>
      <c r="X9" s="37"/>
    </row>
    <row r="10" spans="1:30" ht="16" x14ac:dyDescent="0.2">
      <c r="A10" s="2" t="s">
        <v>17</v>
      </c>
      <c r="B10" s="3">
        <v>1053448000</v>
      </c>
      <c r="C10" s="3">
        <v>1076626000</v>
      </c>
      <c r="D10" s="3">
        <v>1913805000</v>
      </c>
      <c r="E10" s="3">
        <v>1613531000</v>
      </c>
      <c r="F10" s="3">
        <v>1658523000</v>
      </c>
      <c r="G10" s="4">
        <v>1684369000</v>
      </c>
      <c r="H10" s="3">
        <v>432460000</v>
      </c>
      <c r="I10" s="3">
        <v>422139000</v>
      </c>
      <c r="J10" s="3">
        <v>413426000</v>
      </c>
      <c r="K10" s="3">
        <v>416344000</v>
      </c>
      <c r="L10" s="37"/>
      <c r="M10" s="37"/>
      <c r="N10" s="37"/>
      <c r="O10" s="37"/>
      <c r="P10" s="37"/>
      <c r="Q10" s="37"/>
      <c r="R10" s="37"/>
      <c r="S10" s="37"/>
      <c r="T10" s="37"/>
      <c r="U10" s="37"/>
      <c r="V10" s="37"/>
      <c r="W10" s="37"/>
      <c r="X10" s="37"/>
    </row>
    <row r="11" spans="1:30" ht="16" x14ac:dyDescent="0.2">
      <c r="A11" s="2" t="s">
        <v>18</v>
      </c>
      <c r="B11" s="3">
        <v>767997000</v>
      </c>
      <c r="C11" s="3">
        <v>771063000</v>
      </c>
      <c r="D11" s="3">
        <v>1353145000</v>
      </c>
      <c r="E11" s="3">
        <v>1226044000</v>
      </c>
      <c r="F11" s="3">
        <v>1298844000</v>
      </c>
      <c r="G11" s="4">
        <v>1311829000</v>
      </c>
      <c r="H11" s="3">
        <v>331597000</v>
      </c>
      <c r="I11" s="3">
        <v>340095000</v>
      </c>
      <c r="J11" s="3">
        <v>323326000</v>
      </c>
      <c r="K11" s="3">
        <v>316811000</v>
      </c>
      <c r="L11" s="37"/>
      <c r="M11" s="37"/>
      <c r="N11" s="37"/>
      <c r="O11" s="37"/>
      <c r="P11" s="37"/>
      <c r="Q11" s="37"/>
      <c r="R11" s="37"/>
      <c r="S11" s="37"/>
      <c r="T11" s="37"/>
      <c r="U11" s="37"/>
      <c r="V11" s="37"/>
      <c r="W11" s="37"/>
      <c r="X11" s="37"/>
    </row>
    <row r="12" spans="1:30" ht="19" x14ac:dyDescent="0.25">
      <c r="A12" s="14" t="s">
        <v>184</v>
      </c>
      <c r="B12" s="11">
        <f t="shared" ref="B12:K12" si="1">B11/B2</f>
        <v>1.2898646140720076</v>
      </c>
      <c r="C12" s="11">
        <f t="shared" si="1"/>
        <v>1.038391768959875</v>
      </c>
      <c r="D12" s="11">
        <f t="shared" si="1"/>
        <v>1.2383805585019489</v>
      </c>
      <c r="E12" s="11">
        <f t="shared" si="1"/>
        <v>0.79515710923419258</v>
      </c>
      <c r="F12" s="11">
        <f t="shared" si="1"/>
        <v>0.68149628175254251</v>
      </c>
      <c r="G12" s="11">
        <f t="shared" si="1"/>
        <v>0.6414789778225698</v>
      </c>
      <c r="H12" s="11">
        <f t="shared" si="1"/>
        <v>0.69389177199296892</v>
      </c>
      <c r="I12" s="11">
        <f t="shared" si="1"/>
        <v>0.66865700399509265</v>
      </c>
      <c r="J12" s="11">
        <f t="shared" si="1"/>
        <v>0.61564093483070759</v>
      </c>
      <c r="K12" s="11">
        <f t="shared" si="1"/>
        <v>0.59403881743878406</v>
      </c>
      <c r="L12" s="37"/>
      <c r="M12" s="37"/>
      <c r="N12" s="37"/>
      <c r="O12" s="37"/>
      <c r="P12" s="37"/>
      <c r="Q12" s="37"/>
      <c r="R12" s="37"/>
      <c r="S12" s="37"/>
      <c r="T12" s="37"/>
      <c r="U12" s="37"/>
      <c r="V12" s="37"/>
      <c r="W12" s="37"/>
      <c r="X12" s="37"/>
      <c r="Y12" s="12"/>
      <c r="Z12" s="12"/>
      <c r="AA12" s="13"/>
      <c r="AB12" s="13"/>
      <c r="AC12" s="13"/>
      <c r="AD12" s="13"/>
    </row>
    <row r="13" spans="1:30" ht="16" x14ac:dyDescent="0.2">
      <c r="A13" s="2" t="s">
        <v>19</v>
      </c>
      <c r="B13" s="3">
        <v>285451000</v>
      </c>
      <c r="C13" s="3">
        <v>305563000</v>
      </c>
      <c r="D13" s="3">
        <v>560660000</v>
      </c>
      <c r="E13" s="3">
        <v>387487000</v>
      </c>
      <c r="F13" s="3">
        <v>359679000</v>
      </c>
      <c r="G13" s="4">
        <v>372540000</v>
      </c>
      <c r="H13" s="3">
        <v>100863000</v>
      </c>
      <c r="I13" s="3">
        <v>82044000</v>
      </c>
      <c r="J13" s="3">
        <v>90100000</v>
      </c>
      <c r="K13" s="3">
        <v>99533000</v>
      </c>
      <c r="L13" s="37"/>
      <c r="M13" s="37"/>
      <c r="N13" s="37"/>
      <c r="O13" s="37"/>
      <c r="P13" s="37"/>
      <c r="Q13" s="37"/>
      <c r="R13" s="37"/>
      <c r="S13" s="37"/>
      <c r="T13" s="37"/>
      <c r="U13" s="37"/>
      <c r="V13" s="37"/>
      <c r="W13" s="37"/>
      <c r="X13" s="37"/>
    </row>
    <row r="14" spans="1:30" ht="19" x14ac:dyDescent="0.25">
      <c r="A14" s="14" t="s">
        <v>185</v>
      </c>
      <c r="B14" s="11">
        <f t="shared" ref="B14:K14" si="2">B13/B2</f>
        <v>0.47942002892129609</v>
      </c>
      <c r="C14" s="11">
        <f t="shared" si="2"/>
        <v>0.41150217828982366</v>
      </c>
      <c r="D14" s="11">
        <f t="shared" si="2"/>
        <v>0.5131086793578683</v>
      </c>
      <c r="E14" s="11">
        <f t="shared" si="2"/>
        <v>0.25130667642093563</v>
      </c>
      <c r="F14" s="11">
        <f t="shared" si="2"/>
        <v>0.18872158713784931</v>
      </c>
      <c r="G14" s="11">
        <f t="shared" si="2"/>
        <v>0.18217052557766306</v>
      </c>
      <c r="H14" s="11">
        <f t="shared" si="2"/>
        <v>0.21106344689043274</v>
      </c>
      <c r="I14" s="11">
        <f t="shared" si="2"/>
        <v>0.16130579760294442</v>
      </c>
      <c r="J14" s="11">
        <f t="shared" si="2"/>
        <v>0.17155826697589044</v>
      </c>
      <c r="K14" s="11">
        <f t="shared" si="2"/>
        <v>0.18663009054652299</v>
      </c>
      <c r="L14" s="37"/>
      <c r="M14" s="37"/>
      <c r="N14" s="37"/>
      <c r="O14" s="37"/>
      <c r="P14" s="37"/>
      <c r="Q14" s="37"/>
      <c r="R14" s="37"/>
      <c r="S14" s="37"/>
      <c r="T14" s="37"/>
      <c r="U14" s="37"/>
      <c r="V14" s="37"/>
      <c r="W14" s="37"/>
      <c r="X14" s="37"/>
      <c r="Y14" s="12"/>
      <c r="Z14" s="12"/>
      <c r="AA14" s="13"/>
      <c r="AB14" s="13"/>
      <c r="AC14" s="13"/>
      <c r="AD14" s="13"/>
    </row>
    <row r="15" spans="1:30" ht="16" x14ac:dyDescent="0.2">
      <c r="A15" s="2" t="s">
        <v>20</v>
      </c>
      <c r="B15" s="3" t="s">
        <v>16</v>
      </c>
      <c r="C15" s="3" t="s">
        <v>16</v>
      </c>
      <c r="D15" s="3" t="s">
        <v>16</v>
      </c>
      <c r="E15" s="3" t="s">
        <v>16</v>
      </c>
      <c r="F15" s="3" t="s">
        <v>16</v>
      </c>
      <c r="G15" s="4" t="s">
        <v>16</v>
      </c>
      <c r="H15" s="3" t="s">
        <v>16</v>
      </c>
      <c r="I15" s="3" t="s">
        <v>16</v>
      </c>
      <c r="J15" s="3" t="s">
        <v>16</v>
      </c>
      <c r="K15" s="3" t="s">
        <v>16</v>
      </c>
      <c r="L15" s="37"/>
      <c r="M15" s="37"/>
      <c r="N15" s="37"/>
      <c r="O15" s="37"/>
      <c r="P15" s="37"/>
      <c r="Q15" s="37"/>
      <c r="R15" s="37"/>
      <c r="S15" s="37"/>
      <c r="T15" s="37"/>
      <c r="U15" s="37"/>
      <c r="V15" s="37"/>
      <c r="W15" s="37"/>
      <c r="X15" s="37"/>
    </row>
    <row r="16" spans="1:30" ht="16" x14ac:dyDescent="0.2">
      <c r="A16" s="31" t="s">
        <v>21</v>
      </c>
      <c r="B16" s="29">
        <v>-623440000</v>
      </c>
      <c r="C16" s="29">
        <v>-576444000</v>
      </c>
      <c r="D16" s="29">
        <v>-1173679000</v>
      </c>
      <c r="E16" s="29">
        <v>-411046000</v>
      </c>
      <c r="F16" s="29">
        <v>-161201000</v>
      </c>
      <c r="G16" s="30">
        <v>-65828000</v>
      </c>
      <c r="H16" s="29">
        <v>-62191000</v>
      </c>
      <c r="I16" s="29">
        <v>-17826000</v>
      </c>
      <c r="J16" s="29">
        <v>4115000</v>
      </c>
      <c r="K16" s="29">
        <v>10074000</v>
      </c>
      <c r="L16" s="37"/>
      <c r="M16" s="37"/>
      <c r="N16" s="37"/>
      <c r="O16" s="37"/>
      <c r="P16" s="37"/>
      <c r="Q16" s="37"/>
      <c r="R16" s="37"/>
      <c r="S16" s="37"/>
      <c r="T16" s="37"/>
      <c r="U16" s="37"/>
      <c r="V16" s="37"/>
      <c r="W16" s="37"/>
      <c r="X16" s="37"/>
    </row>
    <row r="17" spans="1:30" ht="16" x14ac:dyDescent="0.2">
      <c r="A17" s="25" t="s">
        <v>51</v>
      </c>
      <c r="B17" s="32">
        <v>-104.71</v>
      </c>
      <c r="C17" s="32">
        <v>-77.63</v>
      </c>
      <c r="D17" s="32">
        <v>-107.41</v>
      </c>
      <c r="E17" s="32">
        <v>-26.66</v>
      </c>
      <c r="F17" s="32">
        <v>-8.4600000000000009</v>
      </c>
      <c r="G17" s="33">
        <v>-3.22</v>
      </c>
      <c r="H17" s="32">
        <v>-13.01</v>
      </c>
      <c r="I17" s="32">
        <v>-3.5</v>
      </c>
      <c r="J17" s="32">
        <v>0.78</v>
      </c>
      <c r="K17" s="32">
        <v>1.89</v>
      </c>
      <c r="L17" s="37"/>
      <c r="M17" s="37"/>
      <c r="N17" s="37"/>
      <c r="O17" s="37"/>
      <c r="P17" s="37"/>
      <c r="Q17" s="37"/>
      <c r="R17" s="37"/>
      <c r="S17" s="37"/>
      <c r="T17" s="37"/>
      <c r="U17" s="37"/>
      <c r="V17" s="37"/>
      <c r="W17" s="37"/>
      <c r="X17" s="37"/>
    </row>
    <row r="18" spans="1:30" ht="19" x14ac:dyDescent="0.25">
      <c r="A18" s="15" t="s">
        <v>186</v>
      </c>
      <c r="B18" s="10"/>
      <c r="C18" s="11">
        <f>(C16/B16)-1</f>
        <v>-7.5381752855126383E-2</v>
      </c>
      <c r="D18" s="11">
        <f>(D16/C16)-1</f>
        <v>1.0360676839380756</v>
      </c>
      <c r="E18" s="11">
        <f>(E16/D16)-1</f>
        <v>-0.64977988018870581</v>
      </c>
      <c r="F18" s="11">
        <f t="shared" ref="F18:K18" si="3">(F16/E16)-1</f>
        <v>-0.6078273477907582</v>
      </c>
      <c r="G18" s="11">
        <f t="shared" si="3"/>
        <v>-0.59164025037065526</v>
      </c>
      <c r="H18" s="11">
        <f t="shared" si="3"/>
        <v>-5.5250045573312256E-2</v>
      </c>
      <c r="I18" s="11">
        <f t="shared" si="3"/>
        <v>-0.71336688588380959</v>
      </c>
      <c r="J18" s="11">
        <f t="shared" si="3"/>
        <v>-1.2308425894760462</v>
      </c>
      <c r="K18" s="11">
        <f t="shared" si="3"/>
        <v>1.4481166464155528</v>
      </c>
      <c r="L18" s="37"/>
      <c r="M18" s="37"/>
      <c r="N18" s="37"/>
      <c r="O18" s="37"/>
      <c r="P18" s="37"/>
      <c r="Q18" s="37"/>
      <c r="R18" s="37"/>
      <c r="S18" s="37"/>
      <c r="T18" s="37"/>
      <c r="U18" s="37"/>
      <c r="V18" s="37"/>
      <c r="W18" s="37"/>
      <c r="X18" s="37"/>
      <c r="Y18" s="12"/>
      <c r="Z18" s="12"/>
      <c r="AA18" s="13"/>
      <c r="AB18" s="13"/>
      <c r="AC18" s="13"/>
      <c r="AD18" s="13"/>
    </row>
    <row r="19" spans="1:30" ht="16" x14ac:dyDescent="0.2">
      <c r="A19" s="2" t="s">
        <v>22</v>
      </c>
      <c r="B19" s="3">
        <v>-52515000</v>
      </c>
      <c r="C19" s="3">
        <v>-9173000</v>
      </c>
      <c r="D19" s="3">
        <v>5348000</v>
      </c>
      <c r="E19" s="3">
        <v>77448000</v>
      </c>
      <c r="F19" s="3">
        <v>199826000</v>
      </c>
      <c r="G19" s="4">
        <v>-31773000</v>
      </c>
      <c r="H19" s="3">
        <v>60588000</v>
      </c>
      <c r="I19" s="3">
        <v>-55675000</v>
      </c>
      <c r="J19" s="3">
        <v>-16717000</v>
      </c>
      <c r="K19" s="3">
        <v>-19969000</v>
      </c>
      <c r="L19" s="37"/>
      <c r="M19" s="37"/>
      <c r="N19" s="37"/>
      <c r="O19" s="37"/>
      <c r="P19" s="37"/>
      <c r="Q19" s="37"/>
      <c r="R19" s="37"/>
      <c r="S19" s="37"/>
      <c r="T19" s="37"/>
      <c r="U19" s="37"/>
      <c r="V19" s="37"/>
      <c r="W19" s="37"/>
      <c r="X19" s="37"/>
    </row>
    <row r="20" spans="1:30" ht="16" x14ac:dyDescent="0.2">
      <c r="A20" s="2" t="s">
        <v>23</v>
      </c>
      <c r="B20" s="3">
        <v>-7060000</v>
      </c>
      <c r="C20" s="3">
        <v>-12029000</v>
      </c>
      <c r="D20" s="3">
        <v>9459000</v>
      </c>
      <c r="E20" s="3">
        <v>2033000</v>
      </c>
      <c r="F20" s="3">
        <v>-16251000</v>
      </c>
      <c r="G20" s="4">
        <v>-64067000</v>
      </c>
      <c r="H20" s="3">
        <v>-4458000</v>
      </c>
      <c r="I20" s="3">
        <v>-11038000</v>
      </c>
      <c r="J20" s="3">
        <v>-19578000</v>
      </c>
      <c r="K20" s="3">
        <v>-28993000</v>
      </c>
      <c r="L20" s="37"/>
      <c r="M20" s="37"/>
      <c r="N20" s="37"/>
      <c r="O20" s="37"/>
      <c r="P20" s="37"/>
      <c r="Q20" s="37"/>
      <c r="R20" s="37"/>
      <c r="S20" s="37"/>
      <c r="T20" s="37"/>
      <c r="U20" s="37"/>
      <c r="V20" s="37"/>
      <c r="W20" s="37"/>
      <c r="X20" s="37"/>
    </row>
    <row r="21" spans="1:30" ht="16" x14ac:dyDescent="0.2">
      <c r="A21" s="2" t="s">
        <v>24</v>
      </c>
      <c r="B21" s="3">
        <v>3440000</v>
      </c>
      <c r="C21" s="3">
        <v>3061000</v>
      </c>
      <c r="D21" s="3">
        <v>14139000</v>
      </c>
      <c r="E21" s="3">
        <v>3640000</v>
      </c>
      <c r="F21" s="3">
        <v>4058000</v>
      </c>
      <c r="G21" s="4">
        <v>5386000</v>
      </c>
      <c r="H21" s="3">
        <v>1082000</v>
      </c>
      <c r="I21" s="3">
        <v>1712000</v>
      </c>
      <c r="J21" s="3">
        <v>1275000</v>
      </c>
      <c r="K21" s="3">
        <v>1317000</v>
      </c>
      <c r="L21" s="37"/>
      <c r="M21" s="37"/>
      <c r="N21" s="37"/>
      <c r="O21" s="37"/>
      <c r="P21" s="37"/>
      <c r="Q21" s="37"/>
      <c r="R21" s="37"/>
      <c r="S21" s="37"/>
      <c r="T21" s="37"/>
      <c r="U21" s="37"/>
      <c r="V21" s="37"/>
      <c r="W21" s="37"/>
      <c r="X21" s="37"/>
    </row>
    <row r="22" spans="1:30" ht="16" x14ac:dyDescent="0.2">
      <c r="A22" s="2" t="s">
        <v>25</v>
      </c>
      <c r="B22" s="3">
        <v>10500000</v>
      </c>
      <c r="C22" s="3">
        <v>15090000</v>
      </c>
      <c r="D22" s="3">
        <v>4680000</v>
      </c>
      <c r="E22" s="3">
        <v>1607000</v>
      </c>
      <c r="F22" s="3">
        <v>20309000</v>
      </c>
      <c r="G22" s="4">
        <v>69453000</v>
      </c>
      <c r="H22" s="3">
        <v>5540000</v>
      </c>
      <c r="I22" s="3">
        <v>12750000</v>
      </c>
      <c r="J22" s="3">
        <v>20853000</v>
      </c>
      <c r="K22" s="3">
        <v>30310000</v>
      </c>
      <c r="L22" s="37"/>
      <c r="M22" s="37"/>
      <c r="N22" s="37"/>
      <c r="O22" s="37"/>
      <c r="P22" s="37"/>
      <c r="Q22" s="37"/>
      <c r="R22" s="37"/>
      <c r="S22" s="37"/>
      <c r="T22" s="37"/>
      <c r="U22" s="37"/>
      <c r="V22" s="37"/>
      <c r="W22" s="37"/>
      <c r="X22" s="37"/>
    </row>
    <row r="23" spans="1:30" ht="16" x14ac:dyDescent="0.2">
      <c r="A23" s="2" t="s">
        <v>26</v>
      </c>
      <c r="B23" s="3">
        <v>-45455000</v>
      </c>
      <c r="C23" s="3">
        <v>2856000</v>
      </c>
      <c r="D23" s="3">
        <v>-4111000</v>
      </c>
      <c r="E23" s="3">
        <v>75415000</v>
      </c>
      <c r="F23" s="3">
        <v>216077000</v>
      </c>
      <c r="G23" s="4">
        <v>32294000</v>
      </c>
      <c r="H23" s="3">
        <v>65046000</v>
      </c>
      <c r="I23" s="3">
        <v>-44637000</v>
      </c>
      <c r="J23" s="3">
        <v>2861000</v>
      </c>
      <c r="K23" s="3">
        <v>9024000</v>
      </c>
      <c r="L23" s="37"/>
      <c r="M23" s="37"/>
      <c r="N23" s="37"/>
      <c r="O23" s="37"/>
      <c r="P23" s="37"/>
      <c r="Q23" s="37"/>
      <c r="R23" s="37"/>
      <c r="S23" s="37"/>
      <c r="T23" s="37"/>
      <c r="U23" s="37"/>
      <c r="V23" s="37"/>
      <c r="W23" s="37"/>
      <c r="X23" s="37"/>
    </row>
    <row r="24" spans="1:30" ht="16" x14ac:dyDescent="0.2">
      <c r="A24" s="2" t="s">
        <v>27</v>
      </c>
      <c r="B24" s="3">
        <v>-570925000</v>
      </c>
      <c r="C24" s="3">
        <v>-567271000</v>
      </c>
      <c r="D24" s="3">
        <v>-1179027000</v>
      </c>
      <c r="E24" s="3">
        <v>-488494000</v>
      </c>
      <c r="F24" s="3">
        <v>-361027000</v>
      </c>
      <c r="G24" s="4">
        <v>-34055000</v>
      </c>
      <c r="H24" s="3">
        <v>-122779000</v>
      </c>
      <c r="I24" s="3">
        <v>37849000</v>
      </c>
      <c r="J24" s="3">
        <v>20832000</v>
      </c>
      <c r="K24" s="3">
        <v>30043000</v>
      </c>
      <c r="L24" s="37"/>
      <c r="M24" s="37"/>
      <c r="N24" s="37"/>
      <c r="O24" s="37"/>
      <c r="P24" s="37"/>
      <c r="Q24" s="37"/>
      <c r="R24" s="37"/>
      <c r="S24" s="37"/>
      <c r="T24" s="37"/>
      <c r="U24" s="37"/>
      <c r="V24" s="37"/>
      <c r="W24" s="37"/>
      <c r="X24" s="37"/>
    </row>
    <row r="25" spans="1:30" ht="16" x14ac:dyDescent="0.2">
      <c r="A25" s="2" t="s">
        <v>28</v>
      </c>
      <c r="B25" s="3">
        <v>9102000</v>
      </c>
      <c r="C25" s="3">
        <v>12375000</v>
      </c>
      <c r="D25" s="3">
        <v>-12636000</v>
      </c>
      <c r="E25" s="3">
        <v>31885000</v>
      </c>
      <c r="F25" s="3">
        <v>10067000</v>
      </c>
      <c r="G25" s="4">
        <v>9308000</v>
      </c>
      <c r="H25" s="3">
        <v>1096000</v>
      </c>
      <c r="I25" s="3">
        <v>4360000</v>
      </c>
      <c r="J25" s="3">
        <v>1681000</v>
      </c>
      <c r="K25" s="3">
        <v>2171000</v>
      </c>
      <c r="L25" s="37"/>
      <c r="M25" s="37"/>
      <c r="N25" s="37"/>
      <c r="O25" s="37"/>
      <c r="P25" s="37"/>
      <c r="Q25" s="37"/>
      <c r="R25" s="37"/>
      <c r="S25" s="37"/>
      <c r="T25" s="37"/>
      <c r="U25" s="37"/>
      <c r="V25" s="37"/>
      <c r="W25" s="37"/>
      <c r="X25" s="37"/>
    </row>
    <row r="26" spans="1:30" ht="16" x14ac:dyDescent="0.2">
      <c r="A26" s="2" t="s">
        <v>29</v>
      </c>
      <c r="B26" s="3" t="s">
        <v>16</v>
      </c>
      <c r="C26" s="3" t="s">
        <v>16</v>
      </c>
      <c r="D26" s="3" t="s">
        <v>16</v>
      </c>
      <c r="E26" s="3" t="s">
        <v>16</v>
      </c>
      <c r="F26" s="3" t="s">
        <v>16</v>
      </c>
      <c r="G26" s="4" t="s">
        <v>16</v>
      </c>
      <c r="H26" s="3" t="s">
        <v>16</v>
      </c>
      <c r="I26" s="3" t="s">
        <v>16</v>
      </c>
      <c r="J26" s="3" t="s">
        <v>16</v>
      </c>
      <c r="K26" s="3" t="s">
        <v>16</v>
      </c>
      <c r="L26" s="37"/>
      <c r="M26" s="37"/>
      <c r="N26" s="37"/>
      <c r="O26" s="37"/>
      <c r="P26" s="37"/>
      <c r="Q26" s="37"/>
      <c r="R26" s="37"/>
      <c r="S26" s="37"/>
      <c r="T26" s="37"/>
      <c r="U26" s="37"/>
      <c r="V26" s="37"/>
      <c r="W26" s="37"/>
      <c r="X26" s="37"/>
    </row>
    <row r="27" spans="1:30" ht="16" x14ac:dyDescent="0.2">
      <c r="A27" s="2" t="s">
        <v>30</v>
      </c>
      <c r="B27" s="3">
        <v>-580027000</v>
      </c>
      <c r="C27" s="3">
        <v>-579646000</v>
      </c>
      <c r="D27" s="3">
        <v>-1166391000</v>
      </c>
      <c r="E27" s="3">
        <v>-520379000</v>
      </c>
      <c r="F27" s="3">
        <v>-371094000</v>
      </c>
      <c r="G27" s="4">
        <v>-43363000</v>
      </c>
      <c r="H27" s="3">
        <v>-123875000</v>
      </c>
      <c r="I27" s="3">
        <v>33489000</v>
      </c>
      <c r="J27" s="3">
        <v>19151000</v>
      </c>
      <c r="K27" s="3">
        <v>27872000</v>
      </c>
      <c r="L27" s="37"/>
      <c r="M27" s="37"/>
      <c r="N27" s="37"/>
      <c r="O27" s="37"/>
      <c r="P27" s="37"/>
      <c r="Q27" s="37"/>
      <c r="R27" s="37"/>
      <c r="S27" s="37"/>
      <c r="T27" s="37"/>
      <c r="U27" s="37"/>
      <c r="V27" s="37"/>
      <c r="W27" s="37"/>
      <c r="X27" s="37"/>
    </row>
    <row r="28" spans="1:30" ht="16" x14ac:dyDescent="0.2">
      <c r="A28" s="2" t="s">
        <v>31</v>
      </c>
      <c r="B28" s="3" t="s">
        <v>16</v>
      </c>
      <c r="C28" s="3" t="s">
        <v>16</v>
      </c>
      <c r="D28" s="3" t="s">
        <v>16</v>
      </c>
      <c r="E28" s="3" t="s">
        <v>16</v>
      </c>
      <c r="F28" s="3">
        <v>5222000</v>
      </c>
      <c r="G28" s="4">
        <v>9410000</v>
      </c>
      <c r="H28" s="3" t="s">
        <v>16</v>
      </c>
      <c r="I28" s="3">
        <v>5222000</v>
      </c>
      <c r="J28" s="3">
        <v>4698000</v>
      </c>
      <c r="K28" s="3">
        <v>-510000</v>
      </c>
      <c r="L28" s="37"/>
      <c r="M28" s="37"/>
      <c r="N28" s="37"/>
      <c r="O28" s="37"/>
      <c r="P28" s="37"/>
      <c r="Q28" s="37"/>
      <c r="R28" s="37"/>
      <c r="S28" s="37"/>
      <c r="T28" s="37"/>
      <c r="U28" s="37"/>
      <c r="V28" s="37"/>
      <c r="W28" s="37"/>
      <c r="X28" s="37"/>
    </row>
    <row r="29" spans="1:30" ht="16" x14ac:dyDescent="0.2">
      <c r="A29" s="2" t="s">
        <v>32</v>
      </c>
      <c r="B29" s="3" t="s">
        <v>16</v>
      </c>
      <c r="C29" s="3" t="s">
        <v>16</v>
      </c>
      <c r="D29" s="3" t="s">
        <v>16</v>
      </c>
      <c r="E29" s="3" t="s">
        <v>16</v>
      </c>
      <c r="F29" s="3" t="s">
        <v>16</v>
      </c>
      <c r="G29" s="4" t="s">
        <v>16</v>
      </c>
      <c r="H29" s="3" t="s">
        <v>16</v>
      </c>
      <c r="I29" s="3" t="s">
        <v>16</v>
      </c>
      <c r="J29" s="3" t="s">
        <v>16</v>
      </c>
      <c r="K29" s="3" t="s">
        <v>16</v>
      </c>
      <c r="L29" s="37"/>
      <c r="M29" s="37"/>
      <c r="N29" s="37"/>
      <c r="O29" s="37"/>
      <c r="P29" s="37"/>
      <c r="Q29" s="37"/>
      <c r="R29" s="37"/>
      <c r="S29" s="37"/>
      <c r="T29" s="37"/>
      <c r="U29" s="37"/>
      <c r="V29" s="37"/>
      <c r="W29" s="37"/>
      <c r="X29" s="37"/>
    </row>
    <row r="30" spans="1:30" ht="16" x14ac:dyDescent="0.2">
      <c r="A30" s="2" t="s">
        <v>33</v>
      </c>
      <c r="B30" s="3" t="s">
        <v>16</v>
      </c>
      <c r="C30" s="3" t="s">
        <v>16</v>
      </c>
      <c r="D30" s="3" t="s">
        <v>16</v>
      </c>
      <c r="E30" s="3" t="s">
        <v>16</v>
      </c>
      <c r="F30" s="3">
        <v>5222000</v>
      </c>
      <c r="G30" s="4">
        <v>9410000</v>
      </c>
      <c r="H30" s="3" t="s">
        <v>16</v>
      </c>
      <c r="I30" s="3">
        <v>5222000</v>
      </c>
      <c r="J30" s="3">
        <v>4698000</v>
      </c>
      <c r="K30" s="3">
        <v>-510000</v>
      </c>
      <c r="L30" s="37"/>
      <c r="M30" s="37"/>
      <c r="N30" s="37"/>
      <c r="O30" s="37"/>
      <c r="P30" s="37"/>
      <c r="Q30" s="37"/>
      <c r="R30" s="37"/>
      <c r="S30" s="37"/>
      <c r="T30" s="37"/>
      <c r="U30" s="37"/>
      <c r="V30" s="37"/>
      <c r="W30" s="37"/>
      <c r="X30" s="37"/>
    </row>
    <row r="31" spans="1:30" ht="16" x14ac:dyDescent="0.2">
      <c r="A31" s="2" t="s">
        <v>34</v>
      </c>
      <c r="B31" s="3">
        <v>-580027000</v>
      </c>
      <c r="C31" s="3">
        <v>-579646000</v>
      </c>
      <c r="D31" s="3">
        <v>-1166391000</v>
      </c>
      <c r="E31" s="3">
        <v>-520379000</v>
      </c>
      <c r="F31" s="3">
        <v>-376316000</v>
      </c>
      <c r="G31" s="4">
        <v>-52773000</v>
      </c>
      <c r="H31" s="3">
        <v>-123875000</v>
      </c>
      <c r="I31" s="3">
        <v>28267000</v>
      </c>
      <c r="J31" s="3">
        <v>14453000</v>
      </c>
      <c r="K31" s="3">
        <v>28382000</v>
      </c>
      <c r="L31" s="37"/>
      <c r="M31" s="37"/>
      <c r="N31" s="37"/>
      <c r="O31" s="37"/>
      <c r="P31" s="37"/>
      <c r="Q31" s="37"/>
      <c r="R31" s="37"/>
      <c r="S31" s="37"/>
      <c r="T31" s="37"/>
      <c r="U31" s="37"/>
      <c r="V31" s="37"/>
      <c r="W31" s="37"/>
      <c r="X31" s="37"/>
    </row>
    <row r="32" spans="1:30" ht="16" x14ac:dyDescent="0.2">
      <c r="A32" s="2" t="s">
        <v>35</v>
      </c>
      <c r="B32" s="3" t="s">
        <v>16</v>
      </c>
      <c r="C32" s="3" t="s">
        <v>16</v>
      </c>
      <c r="D32" s="3" t="s">
        <v>16</v>
      </c>
      <c r="E32" s="3" t="s">
        <v>16</v>
      </c>
      <c r="F32" s="3">
        <v>-2611000</v>
      </c>
      <c r="G32" s="4">
        <v>-4705000</v>
      </c>
      <c r="H32" s="3" t="s">
        <v>16</v>
      </c>
      <c r="I32" s="3">
        <v>-2611000</v>
      </c>
      <c r="J32" s="3">
        <v>-2349000</v>
      </c>
      <c r="K32" s="3">
        <v>255000</v>
      </c>
      <c r="L32" s="37"/>
      <c r="M32" s="37"/>
      <c r="N32" s="37"/>
      <c r="O32" s="37"/>
      <c r="P32" s="37"/>
      <c r="Q32" s="37"/>
      <c r="R32" s="37"/>
      <c r="S32" s="37"/>
      <c r="T32" s="37"/>
      <c r="U32" s="37"/>
      <c r="V32" s="37"/>
      <c r="W32" s="37"/>
      <c r="X32" s="37"/>
    </row>
    <row r="33" spans="1:30" ht="16" x14ac:dyDescent="0.2">
      <c r="A33" s="31" t="s">
        <v>36</v>
      </c>
      <c r="B33" s="29">
        <v>-580027000</v>
      </c>
      <c r="C33" s="29">
        <v>-579646000</v>
      </c>
      <c r="D33" s="29">
        <v>-1166391000</v>
      </c>
      <c r="E33" s="29">
        <v>-520379000</v>
      </c>
      <c r="F33" s="29">
        <v>-373705000</v>
      </c>
      <c r="G33" s="30">
        <v>-48068000</v>
      </c>
      <c r="H33" s="29">
        <v>-123875000</v>
      </c>
      <c r="I33" s="29">
        <v>30878000</v>
      </c>
      <c r="J33" s="29">
        <v>16802000</v>
      </c>
      <c r="K33" s="29">
        <v>28127000</v>
      </c>
      <c r="L33" s="37"/>
      <c r="M33" s="37"/>
      <c r="N33" s="37"/>
      <c r="O33" s="37"/>
      <c r="P33" s="37"/>
      <c r="Q33" s="37"/>
      <c r="R33" s="37"/>
      <c r="S33" s="37"/>
      <c r="T33" s="37"/>
      <c r="U33" s="37"/>
      <c r="V33" s="37"/>
      <c r="W33" s="37"/>
      <c r="X33" s="37"/>
    </row>
    <row r="34" spans="1:30" ht="16" x14ac:dyDescent="0.2">
      <c r="A34" s="25" t="s">
        <v>52</v>
      </c>
      <c r="B34" s="32">
        <v>-97.42</v>
      </c>
      <c r="C34" s="32">
        <v>-78.06</v>
      </c>
      <c r="D34" s="32">
        <v>-106.75</v>
      </c>
      <c r="E34" s="32">
        <v>-33.75</v>
      </c>
      <c r="F34" s="32">
        <v>-19.61</v>
      </c>
      <c r="G34" s="33">
        <v>-2.35</v>
      </c>
      <c r="H34" s="32">
        <v>-25.92</v>
      </c>
      <c r="I34" s="32">
        <v>6.07</v>
      </c>
      <c r="J34" s="32">
        <v>3.2</v>
      </c>
      <c r="K34" s="32">
        <v>5.27</v>
      </c>
      <c r="L34" s="37"/>
      <c r="M34" s="37"/>
      <c r="N34" s="37"/>
      <c r="O34" s="37"/>
      <c r="P34" s="37"/>
      <c r="Q34" s="37"/>
      <c r="R34" s="37"/>
      <c r="S34" s="37"/>
      <c r="T34" s="37"/>
      <c r="U34" s="37"/>
      <c r="V34" s="37"/>
      <c r="W34" s="37"/>
      <c r="X34" s="37"/>
    </row>
    <row r="35" spans="1:30" ht="19" x14ac:dyDescent="0.25">
      <c r="A35" s="16" t="s">
        <v>187</v>
      </c>
      <c r="B35" s="17"/>
      <c r="C35" s="18">
        <f>(C33/B33)-1</f>
        <v>-6.568659734805804E-4</v>
      </c>
      <c r="D35" s="18">
        <f>(D33/C33)-1</f>
        <v>1.0122471301449507</v>
      </c>
      <c r="E35" s="18">
        <f>(E33/D33)-1</f>
        <v>-0.55385543955671812</v>
      </c>
      <c r="F35" s="18">
        <f t="shared" ref="F35:K35" si="4">(F33/E33)-1</f>
        <v>-0.28185995207339265</v>
      </c>
      <c r="G35" s="18">
        <f t="shared" si="4"/>
        <v>-0.87137447987048611</v>
      </c>
      <c r="H35" s="18">
        <f t="shared" si="4"/>
        <v>1.577078305733544</v>
      </c>
      <c r="I35" s="18">
        <f t="shared" si="4"/>
        <v>-1.2492674066599394</v>
      </c>
      <c r="J35" s="18">
        <f t="shared" si="4"/>
        <v>-0.45585854006088478</v>
      </c>
      <c r="K35" s="18">
        <f t="shared" si="4"/>
        <v>0.67402690155933809</v>
      </c>
      <c r="L35" s="37"/>
      <c r="M35" s="37"/>
      <c r="N35" s="37"/>
      <c r="O35" s="37"/>
      <c r="P35" s="37"/>
      <c r="Q35" s="37"/>
      <c r="R35" s="37"/>
      <c r="S35" s="37"/>
      <c r="T35" s="37"/>
      <c r="U35" s="37"/>
      <c r="V35" s="37"/>
      <c r="W35" s="37"/>
      <c r="X35" s="37"/>
      <c r="Y35" s="12"/>
      <c r="Z35" s="12"/>
      <c r="AA35" s="13"/>
      <c r="AB35" s="13"/>
      <c r="AC35" s="13"/>
      <c r="AD35" s="13"/>
    </row>
    <row r="36" spans="1:30" ht="19" customHeight="1" x14ac:dyDescent="0.2">
      <c r="A36" s="19" t="s">
        <v>188</v>
      </c>
      <c r="B36" s="20" t="e">
        <f t="shared" ref="B36:K36" si="5">(B16*(1-0.25))/(B126+B105+B96)</f>
        <v>#VALUE!</v>
      </c>
      <c r="C36" s="20" t="e">
        <f t="shared" si="5"/>
        <v>#VALUE!</v>
      </c>
      <c r="D36" s="20">
        <f t="shared" si="5"/>
        <v>-0.44470879142530639</v>
      </c>
      <c r="E36" s="20">
        <f t="shared" si="5"/>
        <v>-0.1208436115672319</v>
      </c>
      <c r="F36" s="20">
        <f t="shared" si="5"/>
        <v>-4.1807537136377831E-2</v>
      </c>
      <c r="G36" s="20">
        <f t="shared" si="5"/>
        <v>-1.5046964046195103E-2</v>
      </c>
      <c r="H36" s="20">
        <f t="shared" si="5"/>
        <v>-1.772327625219863E-2</v>
      </c>
      <c r="I36" s="20">
        <f t="shared" si="5"/>
        <v>-4.6231794901586912E-3</v>
      </c>
      <c r="J36" s="20">
        <f t="shared" si="5"/>
        <v>1.0076955451775748E-3</v>
      </c>
      <c r="K36" s="20">
        <f t="shared" si="5"/>
        <v>2.3027148903410322E-3</v>
      </c>
      <c r="L36" s="37"/>
      <c r="M36" s="37"/>
      <c r="N36" s="37"/>
      <c r="O36" s="37"/>
      <c r="P36" s="37"/>
      <c r="Q36" s="37"/>
      <c r="R36" s="37"/>
      <c r="S36" s="37"/>
      <c r="T36" s="37"/>
      <c r="U36" s="37"/>
      <c r="V36" s="37"/>
      <c r="W36" s="37"/>
      <c r="X36" s="37"/>
    </row>
    <row r="37" spans="1:30" ht="16" x14ac:dyDescent="0.2">
      <c r="A37" s="2" t="s">
        <v>37</v>
      </c>
      <c r="B37" s="3" t="s">
        <v>16</v>
      </c>
      <c r="C37" s="3" t="s">
        <v>16</v>
      </c>
      <c r="D37" s="3" t="s">
        <v>16</v>
      </c>
      <c r="E37" s="3" t="s">
        <v>16</v>
      </c>
      <c r="F37" s="3" t="s">
        <v>16</v>
      </c>
      <c r="G37" s="4" t="s">
        <v>16</v>
      </c>
      <c r="H37" s="3" t="s">
        <v>16</v>
      </c>
      <c r="I37" s="3" t="s">
        <v>16</v>
      </c>
      <c r="J37" s="3" t="s">
        <v>16</v>
      </c>
      <c r="K37" s="3" t="s">
        <v>16</v>
      </c>
      <c r="L37" s="37"/>
      <c r="M37" s="37"/>
      <c r="N37" s="37"/>
      <c r="O37" s="37"/>
      <c r="P37" s="37"/>
      <c r="Q37" s="37"/>
      <c r="R37" s="37"/>
      <c r="S37" s="37"/>
      <c r="T37" s="37"/>
      <c r="U37" s="37"/>
      <c r="V37" s="37"/>
      <c r="W37" s="37"/>
      <c r="X37" s="37"/>
    </row>
    <row r="38" spans="1:30" ht="16" x14ac:dyDescent="0.2">
      <c r="A38" s="2" t="s">
        <v>38</v>
      </c>
      <c r="B38" s="3" t="s">
        <v>16</v>
      </c>
      <c r="C38" s="3" t="s">
        <v>16</v>
      </c>
      <c r="D38" s="3" t="s">
        <v>16</v>
      </c>
      <c r="E38" s="3" t="s">
        <v>16</v>
      </c>
      <c r="F38" s="3" t="s">
        <v>16</v>
      </c>
      <c r="G38" s="4" t="s">
        <v>16</v>
      </c>
      <c r="H38" s="3" t="s">
        <v>16</v>
      </c>
      <c r="I38" s="3" t="s">
        <v>16</v>
      </c>
      <c r="J38" s="3" t="s">
        <v>16</v>
      </c>
      <c r="K38" s="3" t="s">
        <v>16</v>
      </c>
      <c r="L38" s="37"/>
      <c r="M38" s="37"/>
      <c r="N38" s="37"/>
      <c r="O38" s="37"/>
      <c r="P38" s="37"/>
      <c r="Q38" s="37"/>
      <c r="R38" s="37"/>
      <c r="S38" s="37"/>
      <c r="T38" s="37"/>
      <c r="U38" s="37"/>
      <c r="V38" s="37"/>
      <c r="W38" s="37"/>
      <c r="X38" s="37"/>
    </row>
    <row r="39" spans="1:30" ht="16" x14ac:dyDescent="0.2">
      <c r="A39" s="2" t="s">
        <v>39</v>
      </c>
      <c r="B39" s="3">
        <v>-580027000</v>
      </c>
      <c r="C39" s="3">
        <v>-579646000</v>
      </c>
      <c r="D39" s="3">
        <v>-1166391000</v>
      </c>
      <c r="E39" s="3">
        <v>-520379000</v>
      </c>
      <c r="F39" s="3">
        <v>-373705000</v>
      </c>
      <c r="G39" s="4">
        <v>-48068000</v>
      </c>
      <c r="H39" s="3">
        <v>-123875000</v>
      </c>
      <c r="I39" s="3">
        <v>30878000</v>
      </c>
      <c r="J39" s="3">
        <v>16802000</v>
      </c>
      <c r="K39" s="3">
        <v>28127000</v>
      </c>
      <c r="L39" s="37"/>
      <c r="M39" s="37"/>
      <c r="N39" s="37"/>
      <c r="O39" s="37"/>
      <c r="P39" s="37"/>
      <c r="Q39" s="37"/>
      <c r="R39" s="37"/>
      <c r="S39" s="37"/>
      <c r="T39" s="37"/>
      <c r="U39" s="37"/>
      <c r="V39" s="37"/>
      <c r="W39" s="37"/>
      <c r="X39" s="37"/>
    </row>
    <row r="40" spans="1:30" ht="16" x14ac:dyDescent="0.2">
      <c r="A40" s="2" t="s">
        <v>40</v>
      </c>
      <c r="B40" s="3">
        <v>713879000</v>
      </c>
      <c r="C40" s="3">
        <v>713879000</v>
      </c>
      <c r="D40" s="3">
        <v>977722000</v>
      </c>
      <c r="E40" s="3">
        <v>1923617000</v>
      </c>
      <c r="F40" s="3">
        <v>2063793000</v>
      </c>
      <c r="G40" s="4">
        <v>2100665750</v>
      </c>
      <c r="H40" s="3">
        <v>2073265000</v>
      </c>
      <c r="I40" s="3">
        <v>2090394000</v>
      </c>
      <c r="J40" s="3">
        <v>2107780000</v>
      </c>
      <c r="K40" s="3">
        <v>2131224000</v>
      </c>
      <c r="L40" s="37"/>
      <c r="M40" s="37"/>
      <c r="N40" s="37"/>
      <c r="O40" s="37"/>
      <c r="P40" s="37"/>
      <c r="Q40" s="37"/>
      <c r="R40" s="37"/>
      <c r="S40" s="37"/>
      <c r="T40" s="37"/>
      <c r="U40" s="37"/>
      <c r="V40" s="37"/>
      <c r="W40" s="37"/>
      <c r="X40" s="37"/>
    </row>
    <row r="41" spans="1:30" ht="16" x14ac:dyDescent="0.2">
      <c r="A41" s="2" t="s">
        <v>41</v>
      </c>
      <c r="B41" s="5">
        <v>-0.81</v>
      </c>
      <c r="C41" s="5">
        <v>-0.81</v>
      </c>
      <c r="D41" s="5">
        <v>-1.19</v>
      </c>
      <c r="E41" s="5">
        <v>-0.27</v>
      </c>
      <c r="F41" s="5">
        <v>-0.18</v>
      </c>
      <c r="G41" s="6">
        <v>-0.02</v>
      </c>
      <c r="H41" s="5">
        <v>-0.06</v>
      </c>
      <c r="I41" s="5">
        <v>0.01</v>
      </c>
      <c r="J41" s="5">
        <v>0.01</v>
      </c>
      <c r="K41" s="5">
        <v>0.01</v>
      </c>
      <c r="L41" s="37"/>
      <c r="M41" s="37"/>
      <c r="N41" s="37"/>
      <c r="O41" s="37"/>
      <c r="P41" s="37"/>
      <c r="Q41" s="37"/>
      <c r="R41" s="37"/>
      <c r="S41" s="37"/>
      <c r="T41" s="37"/>
      <c r="U41" s="37"/>
      <c r="V41" s="37"/>
      <c r="W41" s="37"/>
      <c r="X41" s="37"/>
    </row>
    <row r="42" spans="1:30" ht="16" x14ac:dyDescent="0.2">
      <c r="A42" s="2" t="s">
        <v>42</v>
      </c>
      <c r="B42" s="5">
        <v>-0.81</v>
      </c>
      <c r="C42" s="5">
        <v>-0.81</v>
      </c>
      <c r="D42" s="5">
        <v>-1.19</v>
      </c>
      <c r="E42" s="5">
        <v>-0.27</v>
      </c>
      <c r="F42" s="5">
        <v>-0.18</v>
      </c>
      <c r="G42" s="6">
        <v>-0.02</v>
      </c>
      <c r="H42" s="5">
        <v>-0.06</v>
      </c>
      <c r="I42" s="5">
        <v>0.02</v>
      </c>
      <c r="J42" s="5">
        <v>0.01</v>
      </c>
      <c r="K42" s="5">
        <v>0.01</v>
      </c>
      <c r="L42" s="37"/>
      <c r="M42" s="37"/>
      <c r="N42" s="37"/>
      <c r="O42" s="37"/>
      <c r="P42" s="37"/>
      <c r="Q42" s="37"/>
      <c r="R42" s="37"/>
      <c r="S42" s="37"/>
      <c r="T42" s="37"/>
      <c r="U42" s="37"/>
      <c r="V42" s="37"/>
      <c r="W42" s="37"/>
      <c r="X42" s="37"/>
    </row>
    <row r="43" spans="1:30" ht="16" x14ac:dyDescent="0.2">
      <c r="A43" s="2" t="s">
        <v>43</v>
      </c>
      <c r="B43" s="3">
        <v>716027000</v>
      </c>
      <c r="C43" s="3">
        <v>716027000</v>
      </c>
      <c r="D43" s="3">
        <v>979330000</v>
      </c>
      <c r="E43" s="3">
        <v>1923617000</v>
      </c>
      <c r="F43" s="3">
        <v>2063793000</v>
      </c>
      <c r="G43" s="4">
        <v>2164813250</v>
      </c>
      <c r="H43" s="3">
        <v>2073265000</v>
      </c>
      <c r="I43" s="3">
        <v>2090394000</v>
      </c>
      <c r="J43" s="3">
        <v>2217439000</v>
      </c>
      <c r="K43" s="3">
        <v>2278155000</v>
      </c>
      <c r="L43" s="37"/>
      <c r="M43" s="37"/>
      <c r="N43" s="37"/>
      <c r="O43" s="37"/>
      <c r="P43" s="37"/>
      <c r="Q43" s="37"/>
      <c r="R43" s="37"/>
      <c r="S43" s="37"/>
      <c r="T43" s="37"/>
      <c r="U43" s="37"/>
      <c r="V43" s="37"/>
      <c r="W43" s="37"/>
      <c r="X43" s="37"/>
    </row>
    <row r="44" spans="1:30" ht="16" x14ac:dyDescent="0.2">
      <c r="A44" s="2" t="s">
        <v>44</v>
      </c>
      <c r="B44" s="5">
        <v>-0.81</v>
      </c>
      <c r="C44" s="5">
        <v>-0.81</v>
      </c>
      <c r="D44" s="5">
        <v>-1.19</v>
      </c>
      <c r="E44" s="5">
        <v>-0.27</v>
      </c>
      <c r="F44" s="5">
        <v>-0.18</v>
      </c>
      <c r="G44" s="6">
        <v>-0.02</v>
      </c>
      <c r="H44" s="5">
        <v>-0.06</v>
      </c>
      <c r="I44" s="5">
        <v>0.01</v>
      </c>
      <c r="J44" s="5">
        <v>0.01</v>
      </c>
      <c r="K44" s="5">
        <v>0.01</v>
      </c>
      <c r="L44" s="37"/>
      <c r="M44" s="37"/>
      <c r="N44" s="37"/>
      <c r="O44" s="37"/>
      <c r="P44" s="37"/>
      <c r="Q44" s="37"/>
      <c r="R44" s="37"/>
      <c r="S44" s="37"/>
      <c r="T44" s="37"/>
      <c r="U44" s="37"/>
      <c r="V44" s="37"/>
      <c r="W44" s="37"/>
      <c r="X44" s="37"/>
    </row>
    <row r="45" spans="1:30" ht="16" x14ac:dyDescent="0.2">
      <c r="A45" s="2" t="s">
        <v>45</v>
      </c>
      <c r="B45" s="5">
        <v>-0.81</v>
      </c>
      <c r="C45" s="5">
        <v>-0.81</v>
      </c>
      <c r="D45" s="5">
        <v>-1.19</v>
      </c>
      <c r="E45" s="5">
        <v>-0.27</v>
      </c>
      <c r="F45" s="5">
        <v>-0.18</v>
      </c>
      <c r="G45" s="6">
        <v>-0.02</v>
      </c>
      <c r="H45" s="5">
        <v>-0.06</v>
      </c>
      <c r="I45" s="5">
        <v>0.02</v>
      </c>
      <c r="J45" s="5">
        <v>0.01</v>
      </c>
      <c r="K45" s="5">
        <v>0.01</v>
      </c>
      <c r="L45" s="37"/>
      <c r="M45" s="37"/>
      <c r="N45" s="37"/>
      <c r="O45" s="37"/>
      <c r="P45" s="37"/>
      <c r="Q45" s="37"/>
      <c r="R45" s="37"/>
      <c r="S45" s="37"/>
      <c r="T45" s="37"/>
      <c r="U45" s="37"/>
      <c r="V45" s="37"/>
      <c r="W45" s="37"/>
      <c r="X45" s="37"/>
    </row>
    <row r="46" spans="1:30" ht="16" x14ac:dyDescent="0.2">
      <c r="A46" s="2" t="s">
        <v>46</v>
      </c>
      <c r="B46" s="3">
        <v>-609530000</v>
      </c>
      <c r="C46" s="3">
        <v>-564189000</v>
      </c>
      <c r="D46" s="3">
        <v>-1159808000</v>
      </c>
      <c r="E46" s="3">
        <v>-396149000</v>
      </c>
      <c r="F46" s="3">
        <v>-138679000</v>
      </c>
      <c r="G46" s="4">
        <v>-35794000</v>
      </c>
      <c r="H46" s="3">
        <v>-56249000</v>
      </c>
      <c r="I46" s="3">
        <v>-10453000</v>
      </c>
      <c r="J46" s="3">
        <v>12435000</v>
      </c>
      <c r="K46" s="3">
        <v>18473000</v>
      </c>
      <c r="L46" s="37"/>
      <c r="M46" s="37"/>
      <c r="N46" s="37"/>
      <c r="O46" s="37"/>
      <c r="P46" s="37"/>
      <c r="Q46" s="37"/>
      <c r="R46" s="37"/>
      <c r="S46" s="37"/>
      <c r="T46" s="37"/>
      <c r="U46" s="37"/>
      <c r="V46" s="37"/>
      <c r="W46" s="37"/>
      <c r="X46" s="37"/>
    </row>
    <row r="47" spans="1:30" ht="16" x14ac:dyDescent="0.2">
      <c r="A47" s="2" t="s">
        <v>47</v>
      </c>
      <c r="B47" s="5">
        <v>-102.37</v>
      </c>
      <c r="C47" s="5">
        <v>-75.98</v>
      </c>
      <c r="D47" s="5">
        <v>-106.14</v>
      </c>
      <c r="E47" s="5">
        <v>-25.69</v>
      </c>
      <c r="F47" s="5">
        <v>-7.28</v>
      </c>
      <c r="G47" s="6">
        <v>-1.75</v>
      </c>
      <c r="H47" s="5">
        <v>-10.02</v>
      </c>
      <c r="I47" s="5">
        <v>-7.28</v>
      </c>
      <c r="J47" s="5">
        <v>-4.59</v>
      </c>
      <c r="K47" s="5">
        <v>-1.75</v>
      </c>
      <c r="L47" s="37"/>
      <c r="M47" s="37"/>
      <c r="N47" s="37"/>
      <c r="O47" s="37"/>
      <c r="P47" s="37"/>
      <c r="Q47" s="37"/>
      <c r="R47" s="37"/>
      <c r="S47" s="37"/>
      <c r="T47" s="37"/>
      <c r="U47" s="37"/>
      <c r="V47" s="37"/>
      <c r="W47" s="37"/>
      <c r="X47" s="37"/>
    </row>
    <row r="48" spans="1:30" ht="16" x14ac:dyDescent="0.2">
      <c r="A48" s="2" t="s">
        <v>48</v>
      </c>
      <c r="B48" s="3">
        <v>-623440000</v>
      </c>
      <c r="C48" s="3">
        <v>-576444000</v>
      </c>
      <c r="D48" s="3">
        <v>-1173679000</v>
      </c>
      <c r="E48" s="3">
        <v>-411046000</v>
      </c>
      <c r="F48" s="3">
        <v>-161201000</v>
      </c>
      <c r="G48" s="4">
        <v>-65828000</v>
      </c>
      <c r="H48" s="3">
        <v>-62191000</v>
      </c>
      <c r="I48" s="3">
        <v>-17826000</v>
      </c>
      <c r="J48" s="3">
        <v>4115000</v>
      </c>
      <c r="K48" s="3">
        <v>10074000</v>
      </c>
      <c r="L48" s="37"/>
      <c r="M48" s="37"/>
      <c r="N48" s="37"/>
      <c r="O48" s="37"/>
      <c r="P48" s="37"/>
      <c r="Q48" s="37"/>
      <c r="R48" s="37"/>
      <c r="S48" s="37"/>
      <c r="T48" s="37"/>
      <c r="U48" s="37"/>
      <c r="V48" s="37"/>
      <c r="W48" s="37"/>
      <c r="X48" s="37"/>
    </row>
    <row r="49" spans="1:24" ht="16" x14ac:dyDescent="0.2">
      <c r="A49" s="2" t="s">
        <v>49</v>
      </c>
      <c r="B49" s="3">
        <v>-623440000</v>
      </c>
      <c r="C49" s="3">
        <v>-576444000</v>
      </c>
      <c r="D49" s="3">
        <v>-1173679000</v>
      </c>
      <c r="E49" s="3">
        <v>-411046000</v>
      </c>
      <c r="F49" s="3">
        <v>-161201000</v>
      </c>
      <c r="G49" s="4">
        <v>-65828000</v>
      </c>
      <c r="H49" s="3">
        <v>-62191000</v>
      </c>
      <c r="I49" s="3">
        <v>-17826000</v>
      </c>
      <c r="J49" s="3">
        <v>4115000</v>
      </c>
      <c r="K49" s="3">
        <v>10074000</v>
      </c>
      <c r="L49" s="37"/>
      <c r="M49" s="37"/>
      <c r="N49" s="37"/>
      <c r="O49" s="37"/>
      <c r="P49" s="37"/>
      <c r="Q49" s="37"/>
      <c r="R49" s="37"/>
      <c r="S49" s="37"/>
      <c r="T49" s="37"/>
      <c r="U49" s="37"/>
      <c r="V49" s="37"/>
      <c r="W49" s="37"/>
      <c r="X49" s="37"/>
    </row>
    <row r="50" spans="1:24" ht="16" x14ac:dyDescent="0.2">
      <c r="A50" s="2" t="s">
        <v>53</v>
      </c>
      <c r="B50" s="3" t="s">
        <v>16</v>
      </c>
      <c r="C50" s="3">
        <v>310563</v>
      </c>
      <c r="D50" s="3">
        <v>448000</v>
      </c>
      <c r="E50" s="3">
        <v>528044</v>
      </c>
      <c r="F50" s="3">
        <v>496579</v>
      </c>
      <c r="G50" s="4">
        <v>532831</v>
      </c>
      <c r="H50" s="3">
        <v>163658</v>
      </c>
      <c r="I50" s="3">
        <v>132523</v>
      </c>
      <c r="J50" s="3">
        <v>136838</v>
      </c>
      <c r="K50" s="3">
        <v>138957</v>
      </c>
      <c r="L50" s="37"/>
      <c r="M50" s="37"/>
      <c r="N50" s="37"/>
      <c r="O50" s="37"/>
      <c r="P50" s="37"/>
      <c r="Q50" s="37"/>
      <c r="R50" s="37"/>
      <c r="S50" s="37"/>
      <c r="T50" s="37"/>
      <c r="U50" s="37"/>
      <c r="V50" s="37"/>
      <c r="W50" s="37"/>
      <c r="X50" s="37"/>
    </row>
    <row r="51" spans="1:24" ht="16" x14ac:dyDescent="0.2">
      <c r="A51" s="2" t="s">
        <v>54</v>
      </c>
      <c r="B51" s="3" t="s">
        <v>16</v>
      </c>
      <c r="C51" s="3" t="s">
        <v>16</v>
      </c>
      <c r="D51" s="3" t="s">
        <v>16</v>
      </c>
      <c r="E51" s="3" t="s">
        <v>16</v>
      </c>
      <c r="F51" s="3" t="s">
        <v>16</v>
      </c>
      <c r="G51" s="4" t="s">
        <v>16</v>
      </c>
      <c r="H51" s="3" t="s">
        <v>16</v>
      </c>
      <c r="I51" s="3" t="s">
        <v>16</v>
      </c>
      <c r="J51" s="3" t="s">
        <v>16</v>
      </c>
      <c r="K51" s="3" t="s">
        <v>16</v>
      </c>
      <c r="L51" s="37"/>
      <c r="M51" s="37"/>
      <c r="N51" s="37"/>
      <c r="O51" s="37"/>
      <c r="P51" s="37"/>
      <c r="Q51" s="37"/>
      <c r="R51" s="37"/>
      <c r="S51" s="37"/>
      <c r="T51" s="37"/>
      <c r="U51" s="37"/>
      <c r="V51" s="37"/>
      <c r="W51" s="37"/>
      <c r="X51" s="37"/>
    </row>
    <row r="52" spans="1:24" ht="16" x14ac:dyDescent="0.2">
      <c r="A52" s="2" t="s">
        <v>55</v>
      </c>
      <c r="B52" s="3">
        <v>13910000</v>
      </c>
      <c r="C52" s="3">
        <v>12255000</v>
      </c>
      <c r="D52" s="3">
        <v>13871000</v>
      </c>
      <c r="E52" s="3">
        <v>14897000</v>
      </c>
      <c r="F52" s="3">
        <v>22522000</v>
      </c>
      <c r="G52" s="4">
        <v>30034000</v>
      </c>
      <c r="H52" s="3">
        <v>5942000</v>
      </c>
      <c r="I52" s="3">
        <v>7373000</v>
      </c>
      <c r="J52" s="3">
        <v>8320000</v>
      </c>
      <c r="K52" s="3">
        <v>8399000</v>
      </c>
      <c r="L52" s="37"/>
      <c r="M52" s="37"/>
      <c r="N52" s="37"/>
      <c r="O52" s="37"/>
      <c r="P52" s="37"/>
      <c r="Q52" s="37"/>
      <c r="R52" s="37"/>
      <c r="S52" s="37"/>
      <c r="T52" s="37"/>
      <c r="U52" s="37"/>
      <c r="V52" s="37"/>
      <c r="W52" s="37"/>
      <c r="X52" s="37"/>
    </row>
    <row r="53" spans="1:24" x14ac:dyDescent="0.2">
      <c r="L53" s="37"/>
      <c r="M53" s="37"/>
      <c r="N53" s="37"/>
      <c r="O53" s="37"/>
      <c r="P53" s="37"/>
      <c r="Q53" s="37"/>
      <c r="R53" s="37"/>
      <c r="S53" s="37"/>
      <c r="T53" s="37"/>
      <c r="U53" s="37"/>
      <c r="V53" s="37"/>
      <c r="W53" s="37"/>
      <c r="X53" s="37"/>
    </row>
    <row r="54" spans="1:24" ht="16" x14ac:dyDescent="0.2">
      <c r="A54" s="1" t="s">
        <v>16</v>
      </c>
      <c r="B54" s="1" t="s">
        <v>0</v>
      </c>
      <c r="C54" s="1" t="s">
        <v>1</v>
      </c>
      <c r="D54" s="1" t="s">
        <v>2</v>
      </c>
      <c r="E54" s="1" t="s">
        <v>3</v>
      </c>
      <c r="F54" s="1" t="s">
        <v>4</v>
      </c>
      <c r="G54" s="1" t="s">
        <v>5</v>
      </c>
      <c r="H54" s="1" t="s">
        <v>6</v>
      </c>
      <c r="I54" s="1" t="s">
        <v>7</v>
      </c>
      <c r="J54" s="1" t="s">
        <v>8</v>
      </c>
      <c r="K54" s="1" t="s">
        <v>9</v>
      </c>
      <c r="L54" s="37"/>
      <c r="M54" s="37"/>
      <c r="N54" s="37"/>
      <c r="O54" s="37"/>
      <c r="P54" s="37"/>
      <c r="Q54" s="37"/>
      <c r="R54" s="37"/>
      <c r="S54" s="37"/>
      <c r="T54" s="37"/>
      <c r="U54" s="37"/>
      <c r="V54" s="37"/>
      <c r="W54" s="37"/>
      <c r="X54" s="37"/>
    </row>
    <row r="55" spans="1:24" ht="16" x14ac:dyDescent="0.2">
      <c r="A55" s="2" t="s">
        <v>56</v>
      </c>
      <c r="B55" s="3">
        <v>1220076000</v>
      </c>
      <c r="C55" s="3">
        <v>1214153000</v>
      </c>
      <c r="D55" s="3">
        <v>2257429000</v>
      </c>
      <c r="E55" s="3">
        <v>2863250000</v>
      </c>
      <c r="F55" s="3">
        <v>3041577000</v>
      </c>
      <c r="G55" s="4">
        <v>3576914000</v>
      </c>
      <c r="H55" s="3">
        <v>2946610000</v>
      </c>
      <c r="I55" s="3">
        <v>3041577000</v>
      </c>
      <c r="J55" s="3">
        <v>3256147000</v>
      </c>
      <c r="K55" s="3">
        <v>3576914000</v>
      </c>
      <c r="L55" s="37"/>
      <c r="M55" s="37"/>
      <c r="N55" s="37"/>
      <c r="O55" s="37"/>
      <c r="P55" s="37"/>
      <c r="Q55" s="37"/>
      <c r="R55" s="37"/>
      <c r="S55" s="37"/>
      <c r="T55" s="37"/>
      <c r="U55" s="37"/>
      <c r="V55" s="37"/>
      <c r="W55" s="37"/>
      <c r="X55" s="37"/>
    </row>
    <row r="56" spans="1:24" ht="16" x14ac:dyDescent="0.2">
      <c r="A56" s="2" t="s">
        <v>57</v>
      </c>
      <c r="B56" s="3">
        <v>1116342000</v>
      </c>
      <c r="C56" s="3">
        <v>1079154000</v>
      </c>
      <c r="D56" s="3">
        <v>2011323000</v>
      </c>
      <c r="E56" s="3">
        <v>2524827000</v>
      </c>
      <c r="F56" s="3">
        <v>2633675000</v>
      </c>
      <c r="G56" s="4">
        <v>3103252000</v>
      </c>
      <c r="H56" s="3">
        <v>2468632000</v>
      </c>
      <c r="I56" s="3">
        <v>2633675000</v>
      </c>
      <c r="J56" s="3">
        <v>2904535000</v>
      </c>
      <c r="K56" s="3">
        <v>3103252000</v>
      </c>
      <c r="L56" s="37"/>
      <c r="M56" s="37"/>
      <c r="N56" s="37"/>
      <c r="O56" s="37"/>
      <c r="P56" s="37"/>
      <c r="Q56" s="37"/>
      <c r="R56" s="37"/>
      <c r="S56" s="37"/>
      <c r="T56" s="37"/>
      <c r="U56" s="37"/>
      <c r="V56" s="37"/>
      <c r="W56" s="37"/>
      <c r="X56" s="37"/>
    </row>
    <row r="57" spans="1:24" ht="16" x14ac:dyDescent="0.2">
      <c r="A57" s="2" t="s">
        <v>58</v>
      </c>
      <c r="B57" s="3">
        <v>1116342000</v>
      </c>
      <c r="C57" s="3">
        <v>1079154000</v>
      </c>
      <c r="D57" s="3">
        <v>2011323000</v>
      </c>
      <c r="E57" s="3">
        <v>2290674000</v>
      </c>
      <c r="F57" s="3">
        <v>2598540000</v>
      </c>
      <c r="G57" s="4">
        <v>1055923000</v>
      </c>
      <c r="H57" s="3">
        <v>2411290000</v>
      </c>
      <c r="I57" s="3">
        <v>2598540000</v>
      </c>
      <c r="J57" s="3">
        <v>1264738000</v>
      </c>
      <c r="K57" s="3">
        <v>1055923000</v>
      </c>
      <c r="L57" s="37"/>
      <c r="M57" s="37"/>
      <c r="N57" s="37"/>
      <c r="O57" s="37"/>
      <c r="P57" s="37"/>
      <c r="Q57" s="37"/>
      <c r="R57" s="37"/>
      <c r="S57" s="37"/>
      <c r="T57" s="37"/>
      <c r="U57" s="37"/>
      <c r="V57" s="37"/>
      <c r="W57" s="37"/>
      <c r="X57" s="37"/>
    </row>
    <row r="58" spans="1:24" ht="16" x14ac:dyDescent="0.2">
      <c r="A58" s="2" t="s">
        <v>59</v>
      </c>
      <c r="B58" s="3" t="s">
        <v>16</v>
      </c>
      <c r="C58" s="3" t="s">
        <v>16</v>
      </c>
      <c r="D58" s="3" t="s">
        <v>16</v>
      </c>
      <c r="E58" s="3">
        <v>234153000</v>
      </c>
      <c r="F58" s="3">
        <v>35135000</v>
      </c>
      <c r="G58" s="4">
        <v>2047329000</v>
      </c>
      <c r="H58" s="3">
        <v>57342000</v>
      </c>
      <c r="I58" s="3">
        <v>35135000</v>
      </c>
      <c r="J58" s="3">
        <v>1639797000</v>
      </c>
      <c r="K58" s="3">
        <v>2047329000</v>
      </c>
      <c r="L58" s="37"/>
      <c r="M58" s="37"/>
      <c r="N58" s="37"/>
      <c r="O58" s="37"/>
      <c r="P58" s="37"/>
      <c r="Q58" s="37"/>
      <c r="R58" s="37"/>
      <c r="S58" s="37"/>
      <c r="T58" s="37"/>
      <c r="U58" s="37"/>
      <c r="V58" s="37"/>
      <c r="W58" s="37"/>
      <c r="X58" s="37"/>
    </row>
    <row r="59" spans="1:24" ht="16" x14ac:dyDescent="0.2">
      <c r="A59" s="2" t="s">
        <v>60</v>
      </c>
      <c r="B59" s="3">
        <v>19187000</v>
      </c>
      <c r="C59" s="3">
        <v>50315000</v>
      </c>
      <c r="D59" s="3">
        <v>156932000</v>
      </c>
      <c r="E59" s="3">
        <v>190923000</v>
      </c>
      <c r="F59" s="3">
        <v>258346000</v>
      </c>
      <c r="G59" s="4">
        <v>375756000</v>
      </c>
      <c r="H59" s="3">
        <v>343264000</v>
      </c>
      <c r="I59" s="3">
        <v>258346000</v>
      </c>
      <c r="J59" s="3">
        <v>254041000</v>
      </c>
      <c r="K59" s="3">
        <v>375756000</v>
      </c>
      <c r="L59" s="37"/>
      <c r="M59" s="37"/>
      <c r="N59" s="37"/>
      <c r="O59" s="37"/>
      <c r="P59" s="37"/>
      <c r="Q59" s="37"/>
      <c r="R59" s="37"/>
      <c r="S59" s="37"/>
      <c r="T59" s="37"/>
      <c r="U59" s="37"/>
      <c r="V59" s="37"/>
      <c r="W59" s="37"/>
      <c r="X59" s="37"/>
    </row>
    <row r="60" spans="1:24" ht="16" x14ac:dyDescent="0.2">
      <c r="A60" s="2" t="s">
        <v>61</v>
      </c>
      <c r="B60" s="3">
        <v>19187000</v>
      </c>
      <c r="C60" s="3">
        <v>50315000</v>
      </c>
      <c r="D60" s="3">
        <v>156932000</v>
      </c>
      <c r="E60" s="3">
        <v>190923000</v>
      </c>
      <c r="F60" s="3">
        <v>258346000</v>
      </c>
      <c r="G60" s="4">
        <v>375756000</v>
      </c>
      <c r="H60" s="3">
        <v>343264000</v>
      </c>
      <c r="I60" s="3">
        <v>258346000</v>
      </c>
      <c r="J60" s="3">
        <v>254041000</v>
      </c>
      <c r="K60" s="3">
        <v>375756000</v>
      </c>
      <c r="L60" s="37"/>
      <c r="M60" s="37"/>
      <c r="N60" s="37"/>
      <c r="O60" s="37"/>
      <c r="P60" s="37"/>
      <c r="Q60" s="37"/>
      <c r="R60" s="37"/>
      <c r="S60" s="37"/>
      <c r="T60" s="37"/>
      <c r="U60" s="37"/>
      <c r="V60" s="37"/>
      <c r="W60" s="37"/>
      <c r="X60" s="37"/>
    </row>
    <row r="61" spans="1:24" ht="16" x14ac:dyDescent="0.2">
      <c r="A61" s="2" t="s">
        <v>62</v>
      </c>
      <c r="B61" s="3" t="s">
        <v>16</v>
      </c>
      <c r="C61" s="3" t="s">
        <v>16</v>
      </c>
      <c r="D61" s="3" t="s">
        <v>16</v>
      </c>
      <c r="E61" s="3" t="s">
        <v>16</v>
      </c>
      <c r="F61" s="3" t="s">
        <v>16</v>
      </c>
      <c r="G61" s="4" t="s">
        <v>16</v>
      </c>
      <c r="H61" s="3" t="s">
        <v>16</v>
      </c>
      <c r="I61" s="3" t="s">
        <v>16</v>
      </c>
      <c r="J61" s="3" t="s">
        <v>16</v>
      </c>
      <c r="K61" s="3" t="s">
        <v>16</v>
      </c>
      <c r="L61" s="37"/>
      <c r="M61" s="37"/>
      <c r="N61" s="37"/>
      <c r="O61" s="37"/>
      <c r="P61" s="37"/>
      <c r="Q61" s="37"/>
      <c r="R61" s="37"/>
      <c r="S61" s="37"/>
      <c r="T61" s="37"/>
      <c r="U61" s="37"/>
      <c r="V61" s="37"/>
      <c r="W61" s="37"/>
      <c r="X61" s="37"/>
    </row>
    <row r="62" spans="1:24" ht="16" x14ac:dyDescent="0.2">
      <c r="A62" s="2" t="s">
        <v>63</v>
      </c>
      <c r="B62" s="3" t="s">
        <v>16</v>
      </c>
      <c r="C62" s="3" t="s">
        <v>16</v>
      </c>
      <c r="D62" s="3" t="s">
        <v>16</v>
      </c>
      <c r="E62" s="3" t="s">
        <v>16</v>
      </c>
      <c r="F62" s="3" t="s">
        <v>16</v>
      </c>
      <c r="G62" s="4" t="s">
        <v>16</v>
      </c>
      <c r="H62" s="3" t="s">
        <v>16</v>
      </c>
      <c r="I62" s="3" t="s">
        <v>16</v>
      </c>
      <c r="J62" s="3" t="s">
        <v>16</v>
      </c>
      <c r="K62" s="3" t="s">
        <v>16</v>
      </c>
      <c r="L62" s="37"/>
      <c r="M62" s="37"/>
      <c r="N62" s="37"/>
      <c r="O62" s="37"/>
      <c r="P62" s="37"/>
      <c r="Q62" s="37"/>
      <c r="R62" s="37"/>
      <c r="S62" s="37"/>
      <c r="T62" s="37"/>
      <c r="U62" s="37"/>
      <c r="V62" s="37"/>
      <c r="W62" s="37"/>
      <c r="X62" s="37"/>
    </row>
    <row r="63" spans="1:24" ht="16" x14ac:dyDescent="0.2">
      <c r="A63" s="2" t="s">
        <v>64</v>
      </c>
      <c r="B63" s="3" t="s">
        <v>16</v>
      </c>
      <c r="C63" s="3" t="s">
        <v>16</v>
      </c>
      <c r="D63" s="3" t="s">
        <v>16</v>
      </c>
      <c r="E63" s="3" t="s">
        <v>16</v>
      </c>
      <c r="F63" s="3" t="s">
        <v>16</v>
      </c>
      <c r="G63" s="4" t="s">
        <v>16</v>
      </c>
      <c r="H63" s="3" t="s">
        <v>16</v>
      </c>
      <c r="I63" s="3" t="s">
        <v>16</v>
      </c>
      <c r="J63" s="3" t="s">
        <v>16</v>
      </c>
      <c r="K63" s="3" t="s">
        <v>16</v>
      </c>
      <c r="L63" s="37"/>
      <c r="M63" s="37"/>
      <c r="N63" s="37"/>
      <c r="O63" s="37"/>
      <c r="P63" s="37"/>
      <c r="Q63" s="37"/>
      <c r="R63" s="37"/>
      <c r="S63" s="37"/>
      <c r="T63" s="37"/>
      <c r="U63" s="37"/>
      <c r="V63" s="37"/>
      <c r="W63" s="37"/>
      <c r="X63" s="37"/>
    </row>
    <row r="64" spans="1:24" ht="16" x14ac:dyDescent="0.2">
      <c r="A64" s="2" t="s">
        <v>65</v>
      </c>
      <c r="B64" s="3" t="s">
        <v>16</v>
      </c>
      <c r="C64" s="3" t="s">
        <v>16</v>
      </c>
      <c r="D64" s="3" t="s">
        <v>16</v>
      </c>
      <c r="E64" s="3" t="s">
        <v>16</v>
      </c>
      <c r="F64" s="3" t="s">
        <v>16</v>
      </c>
      <c r="G64" s="4" t="s">
        <v>16</v>
      </c>
      <c r="H64" s="3" t="s">
        <v>16</v>
      </c>
      <c r="I64" s="3" t="s">
        <v>16</v>
      </c>
      <c r="J64" s="3" t="s">
        <v>16</v>
      </c>
      <c r="K64" s="3" t="s">
        <v>16</v>
      </c>
      <c r="L64" s="37"/>
      <c r="M64" s="37"/>
      <c r="N64" s="37"/>
      <c r="O64" s="37"/>
      <c r="P64" s="37"/>
      <c r="Q64" s="37"/>
      <c r="R64" s="37"/>
      <c r="S64" s="37"/>
      <c r="T64" s="37"/>
      <c r="U64" s="37"/>
      <c r="V64" s="37"/>
      <c r="W64" s="37"/>
      <c r="X64" s="37"/>
    </row>
    <row r="65" spans="1:24" ht="16" x14ac:dyDescent="0.2">
      <c r="A65" s="2" t="s">
        <v>66</v>
      </c>
      <c r="B65" s="3" t="s">
        <v>16</v>
      </c>
      <c r="C65" s="3" t="s">
        <v>16</v>
      </c>
      <c r="D65" s="3" t="s">
        <v>16</v>
      </c>
      <c r="E65" s="3" t="s">
        <v>16</v>
      </c>
      <c r="F65" s="3" t="s">
        <v>16</v>
      </c>
      <c r="G65" s="4" t="s">
        <v>16</v>
      </c>
      <c r="H65" s="3" t="s">
        <v>16</v>
      </c>
      <c r="I65" s="3" t="s">
        <v>16</v>
      </c>
      <c r="J65" s="3" t="s">
        <v>16</v>
      </c>
      <c r="K65" s="3" t="s">
        <v>16</v>
      </c>
      <c r="L65" s="37"/>
      <c r="M65" s="37"/>
      <c r="N65" s="37"/>
      <c r="O65" s="37"/>
      <c r="P65" s="37"/>
      <c r="Q65" s="37"/>
      <c r="R65" s="37"/>
      <c r="S65" s="37"/>
      <c r="T65" s="37"/>
      <c r="U65" s="37"/>
      <c r="V65" s="37"/>
      <c r="W65" s="37"/>
      <c r="X65" s="37"/>
    </row>
    <row r="66" spans="1:24" ht="16" x14ac:dyDescent="0.2">
      <c r="A66" s="2" t="s">
        <v>67</v>
      </c>
      <c r="B66" s="3" t="s">
        <v>16</v>
      </c>
      <c r="C66" s="3" t="s">
        <v>16</v>
      </c>
      <c r="D66" s="3" t="s">
        <v>16</v>
      </c>
      <c r="E66" s="3" t="s">
        <v>16</v>
      </c>
      <c r="F66" s="3" t="s">
        <v>16</v>
      </c>
      <c r="G66" s="4" t="s">
        <v>16</v>
      </c>
      <c r="H66" s="3" t="s">
        <v>16</v>
      </c>
      <c r="I66" s="3" t="s">
        <v>16</v>
      </c>
      <c r="J66" s="3" t="s">
        <v>16</v>
      </c>
      <c r="K66" s="3" t="s">
        <v>16</v>
      </c>
      <c r="L66" s="37"/>
      <c r="M66" s="37"/>
      <c r="N66" s="37"/>
      <c r="O66" s="37"/>
      <c r="P66" s="37"/>
      <c r="Q66" s="37"/>
      <c r="R66" s="37"/>
      <c r="S66" s="37"/>
      <c r="T66" s="37"/>
      <c r="U66" s="37"/>
      <c r="V66" s="37"/>
      <c r="W66" s="37"/>
      <c r="X66" s="37"/>
    </row>
    <row r="67" spans="1:24" ht="16" x14ac:dyDescent="0.2">
      <c r="A67" s="2" t="s">
        <v>68</v>
      </c>
      <c r="B67" s="3" t="s">
        <v>16</v>
      </c>
      <c r="C67" s="3" t="s">
        <v>16</v>
      </c>
      <c r="D67" s="3" t="s">
        <v>16</v>
      </c>
      <c r="E67" s="3" t="s">
        <v>16</v>
      </c>
      <c r="F67" s="3" t="s">
        <v>16</v>
      </c>
      <c r="G67" s="4" t="s">
        <v>16</v>
      </c>
      <c r="H67" s="3" t="s">
        <v>16</v>
      </c>
      <c r="I67" s="3" t="s">
        <v>16</v>
      </c>
      <c r="J67" s="3" t="s">
        <v>16</v>
      </c>
      <c r="K67" s="3" t="s">
        <v>16</v>
      </c>
      <c r="L67" s="37"/>
      <c r="M67" s="37"/>
      <c r="N67" s="37"/>
      <c r="O67" s="37"/>
      <c r="P67" s="37"/>
      <c r="Q67" s="37"/>
      <c r="R67" s="37"/>
      <c r="S67" s="37"/>
      <c r="T67" s="37"/>
      <c r="U67" s="37"/>
      <c r="V67" s="37"/>
      <c r="W67" s="37"/>
      <c r="X67" s="37"/>
    </row>
    <row r="68" spans="1:24" ht="16" x14ac:dyDescent="0.2">
      <c r="A68" s="2" t="s">
        <v>69</v>
      </c>
      <c r="B68" s="3" t="s">
        <v>16</v>
      </c>
      <c r="C68" s="3" t="s">
        <v>16</v>
      </c>
      <c r="D68" s="3" t="s">
        <v>16</v>
      </c>
      <c r="E68" s="3" t="s">
        <v>16</v>
      </c>
      <c r="F68" s="3" t="s">
        <v>16</v>
      </c>
      <c r="G68" s="4" t="s">
        <v>16</v>
      </c>
      <c r="H68" s="3" t="s">
        <v>16</v>
      </c>
      <c r="I68" s="3" t="s">
        <v>16</v>
      </c>
      <c r="J68" s="3" t="s">
        <v>16</v>
      </c>
      <c r="K68" s="3" t="s">
        <v>16</v>
      </c>
      <c r="L68" s="37"/>
      <c r="M68" s="37"/>
      <c r="N68" s="37"/>
      <c r="O68" s="37"/>
      <c r="P68" s="37"/>
      <c r="Q68" s="37"/>
      <c r="R68" s="37"/>
      <c r="S68" s="37"/>
      <c r="T68" s="37"/>
      <c r="U68" s="37"/>
      <c r="V68" s="37"/>
      <c r="W68" s="37"/>
      <c r="X68" s="37"/>
    </row>
    <row r="69" spans="1:24" ht="16" x14ac:dyDescent="0.2">
      <c r="A69" s="2" t="s">
        <v>70</v>
      </c>
      <c r="B69" s="3" t="s">
        <v>16</v>
      </c>
      <c r="C69" s="3" t="s">
        <v>16</v>
      </c>
      <c r="D69" s="3" t="s">
        <v>16</v>
      </c>
      <c r="E69" s="3" t="s">
        <v>16</v>
      </c>
      <c r="F69" s="3" t="s">
        <v>16</v>
      </c>
      <c r="G69" s="4" t="s">
        <v>16</v>
      </c>
      <c r="H69" s="3" t="s">
        <v>16</v>
      </c>
      <c r="I69" s="3" t="s">
        <v>16</v>
      </c>
      <c r="J69" s="3" t="s">
        <v>16</v>
      </c>
      <c r="K69" s="3" t="s">
        <v>16</v>
      </c>
      <c r="L69" s="37"/>
      <c r="M69" s="37"/>
      <c r="N69" s="37"/>
      <c r="O69" s="37"/>
      <c r="P69" s="37"/>
      <c r="Q69" s="37"/>
      <c r="R69" s="37"/>
      <c r="S69" s="37"/>
      <c r="T69" s="37"/>
      <c r="U69" s="37"/>
      <c r="V69" s="37"/>
      <c r="W69" s="37"/>
      <c r="X69" s="37"/>
    </row>
    <row r="70" spans="1:24" ht="16" x14ac:dyDescent="0.2">
      <c r="A70" s="2" t="s">
        <v>71</v>
      </c>
      <c r="B70" s="3">
        <v>84547000</v>
      </c>
      <c r="C70" s="3">
        <v>84684000</v>
      </c>
      <c r="D70" s="3">
        <v>89174000</v>
      </c>
      <c r="E70" s="3">
        <v>147500000</v>
      </c>
      <c r="F70" s="3">
        <v>149556000</v>
      </c>
      <c r="G70" s="4">
        <v>97906000</v>
      </c>
      <c r="H70" s="3">
        <v>134714000</v>
      </c>
      <c r="I70" s="3">
        <v>149556000</v>
      </c>
      <c r="J70" s="3">
        <v>97571000</v>
      </c>
      <c r="K70" s="3">
        <v>97906000</v>
      </c>
      <c r="L70" s="37"/>
      <c r="M70" s="37"/>
      <c r="N70" s="37"/>
      <c r="O70" s="37"/>
      <c r="P70" s="37"/>
      <c r="Q70" s="37"/>
      <c r="R70" s="37"/>
      <c r="S70" s="37"/>
      <c r="T70" s="37"/>
      <c r="U70" s="37"/>
      <c r="V70" s="37"/>
      <c r="W70" s="37"/>
      <c r="X70" s="37"/>
    </row>
    <row r="71" spans="1:24" ht="16" x14ac:dyDescent="0.2">
      <c r="A71" s="2" t="s">
        <v>72</v>
      </c>
      <c r="B71" s="3" t="s">
        <v>16</v>
      </c>
      <c r="C71" s="3" t="s">
        <v>16</v>
      </c>
      <c r="D71" s="3" t="s">
        <v>16</v>
      </c>
      <c r="E71" s="3" t="s">
        <v>16</v>
      </c>
      <c r="F71" s="3" t="s">
        <v>16</v>
      </c>
      <c r="G71" s="4" t="s">
        <v>16</v>
      </c>
      <c r="H71" s="3" t="s">
        <v>16</v>
      </c>
      <c r="I71" s="3" t="s">
        <v>16</v>
      </c>
      <c r="J71" s="3" t="s">
        <v>16</v>
      </c>
      <c r="K71" s="3" t="s">
        <v>16</v>
      </c>
      <c r="L71" s="37"/>
      <c r="M71" s="37"/>
      <c r="N71" s="37"/>
      <c r="O71" s="37"/>
      <c r="P71" s="37"/>
      <c r="Q71" s="37"/>
      <c r="R71" s="37"/>
      <c r="S71" s="37"/>
      <c r="T71" s="37"/>
      <c r="U71" s="37"/>
      <c r="V71" s="37"/>
      <c r="W71" s="37"/>
      <c r="X71" s="37"/>
    </row>
    <row r="72" spans="1:24" ht="16" x14ac:dyDescent="0.2">
      <c r="A72" s="2" t="s">
        <v>73</v>
      </c>
      <c r="B72" s="3" t="s">
        <v>16</v>
      </c>
      <c r="C72" s="3" t="s">
        <v>16</v>
      </c>
      <c r="D72" s="3" t="s">
        <v>16</v>
      </c>
      <c r="E72" s="3" t="s">
        <v>16</v>
      </c>
      <c r="F72" s="3" t="s">
        <v>16</v>
      </c>
      <c r="G72" s="4" t="s">
        <v>16</v>
      </c>
      <c r="H72" s="3" t="s">
        <v>16</v>
      </c>
      <c r="I72" s="3" t="s">
        <v>16</v>
      </c>
      <c r="J72" s="3" t="s">
        <v>16</v>
      </c>
      <c r="K72" s="3" t="s">
        <v>16</v>
      </c>
      <c r="L72" s="37"/>
      <c r="M72" s="37"/>
      <c r="N72" s="37"/>
      <c r="O72" s="37"/>
      <c r="P72" s="37"/>
      <c r="Q72" s="37"/>
      <c r="R72" s="37"/>
      <c r="S72" s="37"/>
      <c r="T72" s="37"/>
      <c r="U72" s="37"/>
      <c r="V72" s="37"/>
      <c r="W72" s="37"/>
      <c r="X72" s="37"/>
    </row>
    <row r="73" spans="1:24" ht="16" x14ac:dyDescent="0.2">
      <c r="A73" s="2" t="s">
        <v>74</v>
      </c>
      <c r="B73" s="3" t="s">
        <v>16</v>
      </c>
      <c r="C73" s="3" t="s">
        <v>16</v>
      </c>
      <c r="D73" s="3" t="s">
        <v>16</v>
      </c>
      <c r="E73" s="3" t="s">
        <v>16</v>
      </c>
      <c r="F73" s="3" t="s">
        <v>16</v>
      </c>
      <c r="G73" s="4" t="s">
        <v>16</v>
      </c>
      <c r="H73" s="3" t="s">
        <v>16</v>
      </c>
      <c r="I73" s="3" t="s">
        <v>16</v>
      </c>
      <c r="J73" s="3" t="s">
        <v>16</v>
      </c>
      <c r="K73" s="3" t="s">
        <v>16</v>
      </c>
      <c r="L73" s="37"/>
      <c r="M73" s="37"/>
      <c r="N73" s="37"/>
      <c r="O73" s="37"/>
      <c r="P73" s="37"/>
      <c r="Q73" s="37"/>
      <c r="R73" s="37"/>
      <c r="S73" s="37"/>
      <c r="T73" s="37"/>
      <c r="U73" s="37"/>
      <c r="V73" s="37"/>
      <c r="W73" s="37"/>
      <c r="X73" s="37"/>
    </row>
    <row r="74" spans="1:24" ht="16" x14ac:dyDescent="0.2">
      <c r="A74" s="2" t="s">
        <v>75</v>
      </c>
      <c r="B74" s="3" t="s">
        <v>16</v>
      </c>
      <c r="C74" s="3" t="s">
        <v>16</v>
      </c>
      <c r="D74" s="3" t="s">
        <v>16</v>
      </c>
      <c r="E74" s="3" t="s">
        <v>16</v>
      </c>
      <c r="F74" s="3" t="s">
        <v>16</v>
      </c>
      <c r="G74" s="4" t="s">
        <v>16</v>
      </c>
      <c r="H74" s="3" t="s">
        <v>16</v>
      </c>
      <c r="I74" s="3" t="s">
        <v>16</v>
      </c>
      <c r="J74" s="3" t="s">
        <v>16</v>
      </c>
      <c r="K74" s="3" t="s">
        <v>16</v>
      </c>
      <c r="L74" s="37"/>
      <c r="M74" s="37"/>
      <c r="N74" s="37"/>
      <c r="O74" s="37"/>
      <c r="P74" s="37"/>
      <c r="Q74" s="37"/>
      <c r="R74" s="37"/>
      <c r="S74" s="37"/>
      <c r="T74" s="37"/>
      <c r="U74" s="37"/>
      <c r="V74" s="37"/>
      <c r="W74" s="37"/>
      <c r="X74" s="37"/>
    </row>
    <row r="75" spans="1:24" ht="16" x14ac:dyDescent="0.2">
      <c r="A75" s="2" t="s">
        <v>76</v>
      </c>
      <c r="B75" s="3" t="s">
        <v>16</v>
      </c>
      <c r="C75" s="3" t="s">
        <v>16</v>
      </c>
      <c r="D75" s="3" t="s">
        <v>16</v>
      </c>
      <c r="E75" s="3" t="s">
        <v>16</v>
      </c>
      <c r="F75" s="3" t="s">
        <v>16</v>
      </c>
      <c r="G75" s="4" t="s">
        <v>16</v>
      </c>
      <c r="H75" s="3" t="s">
        <v>16</v>
      </c>
      <c r="I75" s="3" t="s">
        <v>16</v>
      </c>
      <c r="J75" s="3" t="s">
        <v>16</v>
      </c>
      <c r="K75" s="3" t="s">
        <v>16</v>
      </c>
      <c r="L75" s="37"/>
      <c r="M75" s="37"/>
      <c r="N75" s="37"/>
      <c r="O75" s="37"/>
      <c r="P75" s="37"/>
      <c r="Q75" s="37"/>
      <c r="R75" s="37"/>
      <c r="S75" s="37"/>
      <c r="T75" s="37"/>
      <c r="U75" s="37"/>
      <c r="V75" s="37"/>
      <c r="W75" s="37"/>
      <c r="X75" s="37"/>
    </row>
    <row r="76" spans="1:24" ht="16" x14ac:dyDescent="0.2">
      <c r="A76" s="2" t="s">
        <v>77</v>
      </c>
      <c r="B76" s="3">
        <v>210889000</v>
      </c>
      <c r="C76" s="3">
        <v>379872000</v>
      </c>
      <c r="D76" s="3">
        <v>433075000</v>
      </c>
      <c r="E76" s="3">
        <v>384200000</v>
      </c>
      <c r="F76" s="3">
        <v>419662000</v>
      </c>
      <c r="G76" s="4">
        <v>403350000</v>
      </c>
      <c r="H76" s="3">
        <v>372225000</v>
      </c>
      <c r="I76" s="3">
        <v>419662000</v>
      </c>
      <c r="J76" s="3">
        <v>426991000</v>
      </c>
      <c r="K76" s="3">
        <v>403350000</v>
      </c>
      <c r="L76" s="37"/>
      <c r="M76" s="37"/>
      <c r="N76" s="37"/>
      <c r="O76" s="37"/>
      <c r="P76" s="37"/>
      <c r="Q76" s="37"/>
      <c r="R76" s="37"/>
      <c r="S76" s="37"/>
      <c r="T76" s="37"/>
      <c r="U76" s="37"/>
      <c r="V76" s="37"/>
      <c r="W76" s="37"/>
      <c r="X76" s="37"/>
    </row>
    <row r="77" spans="1:24" ht="16" x14ac:dyDescent="0.2">
      <c r="A77" s="2" t="s">
        <v>78</v>
      </c>
      <c r="B77" s="3">
        <v>30034000</v>
      </c>
      <c r="C77" s="3">
        <v>31589000</v>
      </c>
      <c r="D77" s="3">
        <v>158217000</v>
      </c>
      <c r="E77" s="3">
        <v>178272000</v>
      </c>
      <c r="F77" s="3">
        <v>186998000</v>
      </c>
      <c r="G77" s="4">
        <v>163327000</v>
      </c>
      <c r="H77" s="3">
        <v>182504000</v>
      </c>
      <c r="I77" s="3">
        <v>186998000</v>
      </c>
      <c r="J77" s="3">
        <v>187607000</v>
      </c>
      <c r="K77" s="3">
        <v>163327000</v>
      </c>
      <c r="L77" s="37"/>
      <c r="M77" s="37"/>
      <c r="N77" s="37"/>
      <c r="O77" s="37"/>
      <c r="P77" s="37"/>
      <c r="Q77" s="37"/>
      <c r="R77" s="37"/>
      <c r="S77" s="37"/>
      <c r="T77" s="37"/>
      <c r="U77" s="37"/>
      <c r="V77" s="37"/>
      <c r="W77" s="37"/>
      <c r="X77" s="37"/>
    </row>
    <row r="78" spans="1:24" ht="16" x14ac:dyDescent="0.2">
      <c r="A78" s="2" t="s">
        <v>79</v>
      </c>
      <c r="B78" s="3">
        <v>125854000</v>
      </c>
      <c r="C78" s="3">
        <v>140201000</v>
      </c>
      <c r="D78" s="3">
        <v>246616000</v>
      </c>
      <c r="E78" s="3">
        <v>248202000</v>
      </c>
      <c r="F78" s="3">
        <v>269410000</v>
      </c>
      <c r="G78" s="4">
        <v>253758000</v>
      </c>
      <c r="H78" s="3">
        <v>257181000</v>
      </c>
      <c r="I78" s="3">
        <v>269410000</v>
      </c>
      <c r="J78" s="3">
        <v>273134000</v>
      </c>
      <c r="K78" s="3">
        <v>253758000</v>
      </c>
      <c r="L78" s="37"/>
      <c r="M78" s="37"/>
      <c r="N78" s="37"/>
      <c r="O78" s="37"/>
      <c r="P78" s="37"/>
      <c r="Q78" s="37"/>
      <c r="R78" s="37"/>
      <c r="S78" s="37"/>
      <c r="T78" s="37"/>
      <c r="U78" s="37"/>
      <c r="V78" s="37"/>
      <c r="W78" s="37"/>
      <c r="X78" s="37"/>
    </row>
    <row r="79" spans="1:24" ht="16" x14ac:dyDescent="0.2">
      <c r="A79" s="2" t="s">
        <v>80</v>
      </c>
      <c r="B79" s="3">
        <v>95820000</v>
      </c>
      <c r="C79" s="3">
        <v>108612000</v>
      </c>
      <c r="D79" s="3">
        <v>88399000</v>
      </c>
      <c r="E79" s="3">
        <v>69930000</v>
      </c>
      <c r="F79" s="3">
        <v>82412000</v>
      </c>
      <c r="G79" s="4">
        <v>90431000</v>
      </c>
      <c r="H79" s="3">
        <v>74677000</v>
      </c>
      <c r="I79" s="3">
        <v>82412000</v>
      </c>
      <c r="J79" s="3">
        <v>85527000</v>
      </c>
      <c r="K79" s="3">
        <v>90431000</v>
      </c>
      <c r="L79" s="37"/>
      <c r="M79" s="37"/>
      <c r="N79" s="37"/>
      <c r="O79" s="37"/>
      <c r="P79" s="37"/>
      <c r="Q79" s="37"/>
      <c r="R79" s="37"/>
      <c r="S79" s="37"/>
      <c r="T79" s="37"/>
      <c r="U79" s="37"/>
      <c r="V79" s="37"/>
      <c r="W79" s="37"/>
      <c r="X79" s="37"/>
    </row>
    <row r="80" spans="1:24" ht="16" x14ac:dyDescent="0.2">
      <c r="A80" s="2" t="s">
        <v>81</v>
      </c>
      <c r="B80" s="3">
        <v>17500000</v>
      </c>
      <c r="C80" s="3">
        <v>26145000</v>
      </c>
      <c r="D80" s="3" t="s">
        <v>16</v>
      </c>
      <c r="E80" s="3" t="s">
        <v>16</v>
      </c>
      <c r="F80" s="3" t="s">
        <v>16</v>
      </c>
      <c r="G80" s="4" t="s">
        <v>16</v>
      </c>
      <c r="H80" s="3" t="s">
        <v>16</v>
      </c>
      <c r="I80" s="3" t="s">
        <v>16</v>
      </c>
      <c r="J80" s="3" t="s">
        <v>16</v>
      </c>
      <c r="K80" s="3" t="s">
        <v>16</v>
      </c>
      <c r="L80" s="37"/>
      <c r="M80" s="37"/>
      <c r="N80" s="37"/>
      <c r="O80" s="37"/>
      <c r="P80" s="37"/>
      <c r="Q80" s="37"/>
      <c r="R80" s="37"/>
      <c r="S80" s="37"/>
      <c r="T80" s="37"/>
      <c r="U80" s="37"/>
      <c r="V80" s="37"/>
      <c r="W80" s="37"/>
      <c r="X80" s="37"/>
    </row>
    <row r="81" spans="1:24" ht="16" x14ac:dyDescent="0.2">
      <c r="A81" s="2" t="s">
        <v>82</v>
      </c>
      <c r="B81" s="3">
        <v>17500000</v>
      </c>
      <c r="C81" s="3">
        <v>26145000</v>
      </c>
      <c r="D81" s="3" t="s">
        <v>16</v>
      </c>
      <c r="E81" s="3" t="s">
        <v>16</v>
      </c>
      <c r="F81" s="3" t="s">
        <v>16</v>
      </c>
      <c r="G81" s="4" t="s">
        <v>16</v>
      </c>
      <c r="H81" s="3" t="s">
        <v>16</v>
      </c>
      <c r="I81" s="3" t="s">
        <v>16</v>
      </c>
      <c r="J81" s="3" t="s">
        <v>16</v>
      </c>
      <c r="K81" s="3" t="s">
        <v>16</v>
      </c>
      <c r="L81" s="37"/>
      <c r="M81" s="37"/>
      <c r="N81" s="37"/>
      <c r="O81" s="37"/>
      <c r="P81" s="37"/>
      <c r="Q81" s="37"/>
      <c r="R81" s="37"/>
      <c r="S81" s="37"/>
      <c r="T81" s="37"/>
      <c r="U81" s="37"/>
      <c r="V81" s="37"/>
      <c r="W81" s="37"/>
      <c r="X81" s="37"/>
    </row>
    <row r="82" spans="1:24" ht="16" x14ac:dyDescent="0.2">
      <c r="A82" s="2" t="s">
        <v>83</v>
      </c>
      <c r="B82" s="3" t="s">
        <v>16</v>
      </c>
      <c r="C82" s="3" t="s">
        <v>16</v>
      </c>
      <c r="D82" s="3" t="s">
        <v>16</v>
      </c>
      <c r="E82" s="3" t="s">
        <v>16</v>
      </c>
      <c r="F82" s="3" t="s">
        <v>16</v>
      </c>
      <c r="G82" s="4" t="s">
        <v>16</v>
      </c>
      <c r="H82" s="3" t="s">
        <v>16</v>
      </c>
      <c r="I82" s="3" t="s">
        <v>16</v>
      </c>
      <c r="J82" s="3" t="s">
        <v>16</v>
      </c>
      <c r="K82" s="3" t="s">
        <v>16</v>
      </c>
      <c r="L82" s="37"/>
      <c r="M82" s="37"/>
      <c r="N82" s="37"/>
      <c r="O82" s="37"/>
      <c r="P82" s="37"/>
      <c r="Q82" s="37"/>
      <c r="R82" s="37"/>
      <c r="S82" s="37"/>
      <c r="T82" s="37"/>
      <c r="U82" s="37"/>
      <c r="V82" s="37"/>
      <c r="W82" s="37"/>
      <c r="X82" s="37"/>
    </row>
    <row r="83" spans="1:24" ht="16" x14ac:dyDescent="0.2">
      <c r="A83" s="2" t="s">
        <v>84</v>
      </c>
      <c r="B83" s="3">
        <v>163355000</v>
      </c>
      <c r="C83" s="3">
        <v>322138000</v>
      </c>
      <c r="D83" s="3">
        <v>274858000</v>
      </c>
      <c r="E83" s="3">
        <v>205928000</v>
      </c>
      <c r="F83" s="3">
        <v>232664000</v>
      </c>
      <c r="G83" s="4">
        <v>240023000</v>
      </c>
      <c r="H83" s="3">
        <v>189721000</v>
      </c>
      <c r="I83" s="3">
        <v>232664000</v>
      </c>
      <c r="J83" s="3">
        <v>239384000</v>
      </c>
      <c r="K83" s="3">
        <v>240023000</v>
      </c>
      <c r="L83" s="37"/>
      <c r="M83" s="37"/>
      <c r="N83" s="37"/>
      <c r="O83" s="37"/>
      <c r="P83" s="37"/>
      <c r="Q83" s="37"/>
      <c r="R83" s="37"/>
      <c r="S83" s="37"/>
      <c r="T83" s="37"/>
      <c r="U83" s="37"/>
      <c r="V83" s="37"/>
      <c r="W83" s="37"/>
      <c r="X83" s="37"/>
    </row>
    <row r="84" spans="1:24" ht="16" x14ac:dyDescent="0.2">
      <c r="A84" s="2" t="s">
        <v>85</v>
      </c>
      <c r="B84" s="3" t="s">
        <v>16</v>
      </c>
      <c r="C84" s="3" t="s">
        <v>16</v>
      </c>
      <c r="D84" s="3" t="s">
        <v>16</v>
      </c>
      <c r="E84" s="3" t="s">
        <v>16</v>
      </c>
      <c r="F84" s="3" t="s">
        <v>16</v>
      </c>
      <c r="G84" s="4" t="s">
        <v>16</v>
      </c>
      <c r="H84" s="3" t="s">
        <v>16</v>
      </c>
      <c r="I84" s="3" t="s">
        <v>16</v>
      </c>
      <c r="J84" s="3" t="s">
        <v>16</v>
      </c>
      <c r="K84" s="3" t="s">
        <v>16</v>
      </c>
      <c r="L84" s="37"/>
      <c r="M84" s="37"/>
      <c r="N84" s="37"/>
      <c r="O84" s="37"/>
      <c r="P84" s="37"/>
      <c r="Q84" s="37"/>
      <c r="R84" s="37"/>
      <c r="S84" s="37"/>
      <c r="T84" s="37"/>
      <c r="U84" s="37"/>
      <c r="V84" s="37"/>
      <c r="W84" s="37"/>
      <c r="X84" s="37"/>
    </row>
    <row r="85" spans="1:24" ht="16" x14ac:dyDescent="0.2">
      <c r="A85" s="2" t="s">
        <v>86</v>
      </c>
      <c r="B85" s="3" t="s">
        <v>16</v>
      </c>
      <c r="C85" s="3" t="s">
        <v>16</v>
      </c>
      <c r="D85" s="3" t="s">
        <v>16</v>
      </c>
      <c r="E85" s="3" t="s">
        <v>16</v>
      </c>
      <c r="F85" s="3" t="s">
        <v>16</v>
      </c>
      <c r="G85" s="4" t="s">
        <v>16</v>
      </c>
      <c r="H85" s="3" t="s">
        <v>16</v>
      </c>
      <c r="I85" s="3" t="s">
        <v>16</v>
      </c>
      <c r="J85" s="3" t="s">
        <v>16</v>
      </c>
      <c r="K85" s="3" t="s">
        <v>16</v>
      </c>
      <c r="L85" s="37"/>
      <c r="M85" s="37"/>
      <c r="N85" s="37"/>
      <c r="O85" s="37"/>
      <c r="P85" s="37"/>
      <c r="Q85" s="37"/>
      <c r="R85" s="37"/>
      <c r="S85" s="37"/>
      <c r="T85" s="37"/>
      <c r="U85" s="37"/>
      <c r="V85" s="37"/>
      <c r="W85" s="37"/>
      <c r="X85" s="37"/>
    </row>
    <row r="86" spans="1:24" ht="16" x14ac:dyDescent="0.2">
      <c r="A86" s="2" t="s">
        <v>87</v>
      </c>
      <c r="B86" s="3" t="s">
        <v>16</v>
      </c>
      <c r="C86" s="3" t="s">
        <v>16</v>
      </c>
      <c r="D86" s="3" t="s">
        <v>16</v>
      </c>
      <c r="E86" s="3" t="s">
        <v>16</v>
      </c>
      <c r="F86" s="3" t="s">
        <v>16</v>
      </c>
      <c r="G86" s="4" t="s">
        <v>16</v>
      </c>
      <c r="H86" s="3" t="s">
        <v>16</v>
      </c>
      <c r="I86" s="3" t="s">
        <v>16</v>
      </c>
      <c r="J86" s="3" t="s">
        <v>16</v>
      </c>
      <c r="K86" s="3" t="s">
        <v>16</v>
      </c>
      <c r="L86" s="37"/>
      <c r="M86" s="37"/>
      <c r="N86" s="37"/>
      <c r="O86" s="37"/>
      <c r="P86" s="37"/>
      <c r="Q86" s="37"/>
      <c r="R86" s="37"/>
      <c r="S86" s="37"/>
      <c r="T86" s="37"/>
      <c r="U86" s="37"/>
      <c r="V86" s="37"/>
      <c r="W86" s="37"/>
      <c r="X86" s="37"/>
    </row>
    <row r="87" spans="1:24" ht="16" x14ac:dyDescent="0.2">
      <c r="A87" s="2" t="s">
        <v>88</v>
      </c>
      <c r="B87" s="3" t="s">
        <v>16</v>
      </c>
      <c r="C87" s="3" t="s">
        <v>16</v>
      </c>
      <c r="D87" s="3" t="s">
        <v>16</v>
      </c>
      <c r="E87" s="3" t="s">
        <v>16</v>
      </c>
      <c r="F87" s="3" t="s">
        <v>16</v>
      </c>
      <c r="G87" s="4" t="s">
        <v>16</v>
      </c>
      <c r="H87" s="3" t="s">
        <v>16</v>
      </c>
      <c r="I87" s="3" t="s">
        <v>16</v>
      </c>
      <c r="J87" s="3" t="s">
        <v>16</v>
      </c>
      <c r="K87" s="3" t="s">
        <v>16</v>
      </c>
      <c r="L87" s="37"/>
      <c r="M87" s="37"/>
      <c r="N87" s="37"/>
      <c r="O87" s="37"/>
      <c r="P87" s="37"/>
      <c r="Q87" s="37"/>
      <c r="R87" s="37"/>
      <c r="S87" s="37"/>
      <c r="T87" s="37"/>
      <c r="U87" s="37"/>
      <c r="V87" s="37"/>
      <c r="W87" s="37"/>
      <c r="X87" s="37"/>
    </row>
    <row r="88" spans="1:24" ht="16" x14ac:dyDescent="0.2">
      <c r="A88" s="2" t="s">
        <v>89</v>
      </c>
      <c r="B88" s="3" t="s">
        <v>16</v>
      </c>
      <c r="C88" s="3" t="s">
        <v>16</v>
      </c>
      <c r="D88" s="3" t="s">
        <v>16</v>
      </c>
      <c r="E88" s="3" t="s">
        <v>16</v>
      </c>
      <c r="F88" s="3" t="s">
        <v>16</v>
      </c>
      <c r="G88" s="4" t="s">
        <v>16</v>
      </c>
      <c r="H88" s="3" t="s">
        <v>16</v>
      </c>
      <c r="I88" s="3" t="s">
        <v>16</v>
      </c>
      <c r="J88" s="3" t="s">
        <v>16</v>
      </c>
      <c r="K88" s="3" t="s">
        <v>16</v>
      </c>
      <c r="L88" s="37"/>
      <c r="M88" s="37"/>
      <c r="N88" s="37"/>
      <c r="O88" s="37"/>
      <c r="P88" s="37"/>
      <c r="Q88" s="37"/>
      <c r="R88" s="37"/>
      <c r="S88" s="37"/>
      <c r="T88" s="37"/>
      <c r="U88" s="37"/>
      <c r="V88" s="37"/>
      <c r="W88" s="37"/>
      <c r="X88" s="37"/>
    </row>
    <row r="89" spans="1:24" ht="16" x14ac:dyDescent="0.2">
      <c r="A89" s="2" t="s">
        <v>90</v>
      </c>
      <c r="B89" s="3">
        <v>163355000</v>
      </c>
      <c r="C89" s="3">
        <v>322138000</v>
      </c>
      <c r="D89" s="3">
        <v>274858000</v>
      </c>
      <c r="E89" s="3">
        <v>205928000</v>
      </c>
      <c r="F89" s="3">
        <v>232664000</v>
      </c>
      <c r="G89" s="4">
        <v>240023000</v>
      </c>
      <c r="H89" s="3">
        <v>189721000</v>
      </c>
      <c r="I89" s="3">
        <v>232664000</v>
      </c>
      <c r="J89" s="3">
        <v>239384000</v>
      </c>
      <c r="K89" s="3">
        <v>240023000</v>
      </c>
      <c r="L89" s="37"/>
      <c r="M89" s="37"/>
      <c r="N89" s="37"/>
      <c r="O89" s="37"/>
      <c r="P89" s="37"/>
      <c r="Q89" s="37"/>
      <c r="R89" s="37"/>
      <c r="S89" s="37"/>
      <c r="T89" s="37"/>
      <c r="U89" s="37"/>
      <c r="V89" s="37"/>
      <c r="W89" s="37"/>
      <c r="X89" s="37"/>
    </row>
    <row r="90" spans="1:24" ht="16" x14ac:dyDescent="0.2">
      <c r="A90" s="2" t="s">
        <v>91</v>
      </c>
      <c r="B90" s="3">
        <v>1430965000</v>
      </c>
      <c r="C90" s="3">
        <v>1594025000</v>
      </c>
      <c r="D90" s="3">
        <v>2690504000</v>
      </c>
      <c r="E90" s="3">
        <v>3247450000</v>
      </c>
      <c r="F90" s="3">
        <v>3461239000</v>
      </c>
      <c r="G90" s="4">
        <v>3980264000</v>
      </c>
      <c r="H90" s="3">
        <v>3318835000</v>
      </c>
      <c r="I90" s="3">
        <v>3461239000</v>
      </c>
      <c r="J90" s="3">
        <v>3683138000</v>
      </c>
      <c r="K90" s="3">
        <v>3980264000</v>
      </c>
      <c r="L90" s="37"/>
      <c r="M90" s="37"/>
      <c r="N90" s="37"/>
      <c r="O90" s="37"/>
      <c r="P90" s="37"/>
      <c r="Q90" s="37"/>
      <c r="R90" s="37"/>
      <c r="S90" s="37"/>
      <c r="T90" s="37"/>
      <c r="U90" s="37"/>
      <c r="V90" s="37"/>
      <c r="W90" s="37"/>
      <c r="X90" s="37"/>
    </row>
    <row r="91" spans="1:24" ht="16" x14ac:dyDescent="0.2">
      <c r="A91" s="2" t="s">
        <v>92</v>
      </c>
      <c r="B91" s="3">
        <v>151144000</v>
      </c>
      <c r="C91" s="3">
        <v>178355000</v>
      </c>
      <c r="D91" s="3">
        <v>174904000</v>
      </c>
      <c r="E91" s="3">
        <v>230713000</v>
      </c>
      <c r="F91" s="3">
        <v>217503000</v>
      </c>
      <c r="G91" s="4">
        <v>189230000</v>
      </c>
      <c r="H91" s="3">
        <v>224204000</v>
      </c>
      <c r="I91" s="3">
        <v>217503000</v>
      </c>
      <c r="J91" s="3">
        <v>179055000</v>
      </c>
      <c r="K91" s="3">
        <v>189230000</v>
      </c>
      <c r="L91" s="37"/>
      <c r="M91" s="37"/>
      <c r="N91" s="37"/>
      <c r="O91" s="37"/>
      <c r="P91" s="37"/>
      <c r="Q91" s="37"/>
      <c r="R91" s="37"/>
      <c r="S91" s="37"/>
      <c r="T91" s="37"/>
      <c r="U91" s="37"/>
      <c r="V91" s="37"/>
      <c r="W91" s="37"/>
      <c r="X91" s="37"/>
    </row>
    <row r="92" spans="1:24" ht="16" x14ac:dyDescent="0.2">
      <c r="A92" s="2" t="s">
        <v>93</v>
      </c>
      <c r="B92" s="3">
        <v>27399000</v>
      </c>
      <c r="C92" s="3">
        <v>51735000</v>
      </c>
      <c r="D92" s="3">
        <v>16358000</v>
      </c>
      <c r="E92" s="3">
        <v>74907000</v>
      </c>
      <c r="F92" s="3">
        <v>44788000</v>
      </c>
      <c r="G92" s="4">
        <v>4613000</v>
      </c>
      <c r="H92" s="3">
        <v>59507000</v>
      </c>
      <c r="I92" s="3">
        <v>44788000</v>
      </c>
      <c r="J92" s="3">
        <v>4530000</v>
      </c>
      <c r="K92" s="3">
        <v>4613000</v>
      </c>
      <c r="L92" s="37"/>
      <c r="M92" s="37"/>
      <c r="N92" s="37"/>
      <c r="O92" s="37"/>
      <c r="P92" s="37"/>
      <c r="Q92" s="37"/>
      <c r="R92" s="37"/>
      <c r="S92" s="37"/>
      <c r="T92" s="37"/>
      <c r="U92" s="37"/>
      <c r="V92" s="37"/>
      <c r="W92" s="37"/>
      <c r="X92" s="37"/>
    </row>
    <row r="93" spans="1:24" ht="16" x14ac:dyDescent="0.2">
      <c r="A93" s="2" t="s">
        <v>94</v>
      </c>
      <c r="B93" s="3" t="s">
        <v>16</v>
      </c>
      <c r="C93" s="3" t="s">
        <v>16</v>
      </c>
      <c r="D93" s="3" t="s">
        <v>16</v>
      </c>
      <c r="E93" s="3">
        <v>22550000</v>
      </c>
      <c r="F93" s="3">
        <v>41326000</v>
      </c>
      <c r="G93" s="4" t="s">
        <v>16</v>
      </c>
      <c r="H93" s="3" t="s">
        <v>16</v>
      </c>
      <c r="I93" s="3">
        <v>41326000</v>
      </c>
      <c r="J93" s="3">
        <v>50420000</v>
      </c>
      <c r="K93" s="3" t="s">
        <v>16</v>
      </c>
      <c r="L93" s="37"/>
      <c r="M93" s="37"/>
      <c r="N93" s="37"/>
      <c r="O93" s="37"/>
      <c r="P93" s="37"/>
      <c r="Q93" s="37"/>
      <c r="R93" s="37"/>
      <c r="S93" s="37"/>
      <c r="T93" s="37"/>
      <c r="U93" s="37"/>
      <c r="V93" s="37"/>
      <c r="W93" s="37"/>
      <c r="X93" s="37"/>
    </row>
    <row r="94" spans="1:24" ht="16" x14ac:dyDescent="0.2">
      <c r="A94" s="2" t="s">
        <v>95</v>
      </c>
      <c r="B94" s="3" t="s">
        <v>16</v>
      </c>
      <c r="C94" s="3" t="s">
        <v>16</v>
      </c>
      <c r="D94" s="3" t="s">
        <v>16</v>
      </c>
      <c r="E94" s="3" t="s">
        <v>16</v>
      </c>
      <c r="F94" s="3" t="s">
        <v>16</v>
      </c>
      <c r="G94" s="4" t="s">
        <v>16</v>
      </c>
      <c r="H94" s="3" t="s">
        <v>16</v>
      </c>
      <c r="I94" s="3" t="s">
        <v>16</v>
      </c>
      <c r="J94" s="3" t="s">
        <v>16</v>
      </c>
      <c r="K94" s="3" t="s">
        <v>16</v>
      </c>
      <c r="L94" s="37"/>
      <c r="M94" s="37"/>
      <c r="N94" s="37"/>
      <c r="O94" s="37"/>
      <c r="P94" s="37"/>
      <c r="Q94" s="37"/>
      <c r="R94" s="37"/>
      <c r="S94" s="37"/>
      <c r="T94" s="37"/>
      <c r="U94" s="37"/>
      <c r="V94" s="37"/>
      <c r="W94" s="37"/>
      <c r="X94" s="37"/>
    </row>
    <row r="95" spans="1:24" ht="16" x14ac:dyDescent="0.2">
      <c r="A95" s="2" t="s">
        <v>96</v>
      </c>
      <c r="B95" s="3">
        <v>123745000</v>
      </c>
      <c r="C95" s="3">
        <v>126620000</v>
      </c>
      <c r="D95" s="3">
        <v>158546000</v>
      </c>
      <c r="E95" s="3">
        <v>133256000</v>
      </c>
      <c r="F95" s="3">
        <v>131389000</v>
      </c>
      <c r="G95" s="4">
        <v>184617000</v>
      </c>
      <c r="H95" s="3">
        <v>164697000</v>
      </c>
      <c r="I95" s="3">
        <v>131389000</v>
      </c>
      <c r="J95" s="3">
        <v>124105000</v>
      </c>
      <c r="K95" s="3">
        <v>184617000</v>
      </c>
      <c r="L95" s="37"/>
      <c r="M95" s="37"/>
      <c r="N95" s="37"/>
      <c r="O95" s="37"/>
      <c r="P95" s="37"/>
      <c r="Q95" s="37"/>
      <c r="R95" s="37"/>
      <c r="S95" s="37"/>
      <c r="T95" s="37"/>
      <c r="U95" s="37"/>
      <c r="V95" s="37"/>
      <c r="W95" s="37"/>
      <c r="X95" s="37"/>
    </row>
    <row r="96" spans="1:24" ht="16" x14ac:dyDescent="0.2">
      <c r="A96" s="2" t="s">
        <v>97</v>
      </c>
      <c r="B96" s="3" t="s">
        <v>16</v>
      </c>
      <c r="C96" s="3" t="s">
        <v>16</v>
      </c>
      <c r="D96" s="3">
        <v>29079000</v>
      </c>
      <c r="E96" s="3">
        <v>39927000</v>
      </c>
      <c r="F96" s="3">
        <v>45099000</v>
      </c>
      <c r="G96" s="4">
        <v>51855000</v>
      </c>
      <c r="H96" s="3">
        <v>40233000</v>
      </c>
      <c r="I96" s="3">
        <v>45099000</v>
      </c>
      <c r="J96" s="3">
        <v>53066000</v>
      </c>
      <c r="K96" s="3">
        <v>51855000</v>
      </c>
      <c r="L96" s="37"/>
      <c r="M96" s="37"/>
      <c r="N96" s="37"/>
      <c r="O96" s="37"/>
      <c r="P96" s="37"/>
      <c r="Q96" s="37"/>
      <c r="R96" s="37"/>
      <c r="S96" s="37"/>
      <c r="T96" s="37"/>
      <c r="U96" s="37"/>
      <c r="V96" s="37"/>
      <c r="W96" s="37"/>
      <c r="X96" s="37"/>
    </row>
    <row r="97" spans="1:24" ht="16" x14ac:dyDescent="0.2">
      <c r="A97" s="2" t="s">
        <v>98</v>
      </c>
      <c r="B97" s="3" t="s">
        <v>16</v>
      </c>
      <c r="C97" s="3" t="s">
        <v>16</v>
      </c>
      <c r="D97" s="3" t="s">
        <v>16</v>
      </c>
      <c r="E97" s="3" t="s">
        <v>16</v>
      </c>
      <c r="F97" s="3" t="s">
        <v>16</v>
      </c>
      <c r="G97" s="4" t="s">
        <v>16</v>
      </c>
      <c r="H97" s="3" t="s">
        <v>16</v>
      </c>
      <c r="I97" s="3" t="s">
        <v>16</v>
      </c>
      <c r="J97" s="3" t="s">
        <v>16</v>
      </c>
      <c r="K97" s="3" t="s">
        <v>16</v>
      </c>
      <c r="L97" s="37"/>
      <c r="M97" s="37"/>
      <c r="N97" s="37"/>
      <c r="O97" s="37"/>
      <c r="P97" s="37"/>
      <c r="Q97" s="37"/>
      <c r="R97" s="37"/>
      <c r="S97" s="37"/>
      <c r="T97" s="37"/>
      <c r="U97" s="37"/>
      <c r="V97" s="37"/>
      <c r="W97" s="37"/>
      <c r="X97" s="37"/>
    </row>
    <row r="98" spans="1:24" ht="16" x14ac:dyDescent="0.2">
      <c r="A98" s="2" t="s">
        <v>99</v>
      </c>
      <c r="B98" s="3" t="s">
        <v>16</v>
      </c>
      <c r="C98" s="3" t="s">
        <v>16</v>
      </c>
      <c r="D98" s="3">
        <v>29079000</v>
      </c>
      <c r="E98" s="3">
        <v>39927000</v>
      </c>
      <c r="F98" s="3">
        <v>45099000</v>
      </c>
      <c r="G98" s="4">
        <v>51855000</v>
      </c>
      <c r="H98" s="3">
        <v>40233000</v>
      </c>
      <c r="I98" s="3">
        <v>45099000</v>
      </c>
      <c r="J98" s="3">
        <v>53066000</v>
      </c>
      <c r="K98" s="3">
        <v>51855000</v>
      </c>
      <c r="L98" s="37"/>
      <c r="M98" s="37"/>
      <c r="N98" s="37"/>
      <c r="O98" s="37"/>
      <c r="P98" s="37"/>
      <c r="Q98" s="37"/>
      <c r="R98" s="37"/>
      <c r="S98" s="37"/>
      <c r="T98" s="37"/>
      <c r="U98" s="37"/>
      <c r="V98" s="37"/>
      <c r="W98" s="37"/>
      <c r="X98" s="37"/>
    </row>
    <row r="99" spans="1:24" ht="16" x14ac:dyDescent="0.2">
      <c r="A99" s="2" t="s">
        <v>100</v>
      </c>
      <c r="B99" s="3">
        <v>380758000</v>
      </c>
      <c r="C99" s="3">
        <v>550243000</v>
      </c>
      <c r="D99" s="3">
        <v>399840000</v>
      </c>
      <c r="E99" s="3">
        <v>389421000</v>
      </c>
      <c r="F99" s="3">
        <v>325339000</v>
      </c>
      <c r="G99" s="4">
        <v>444299000</v>
      </c>
      <c r="H99" s="3">
        <v>423913000</v>
      </c>
      <c r="I99" s="3">
        <v>325339000</v>
      </c>
      <c r="J99" s="3">
        <v>369292000</v>
      </c>
      <c r="K99" s="3">
        <v>444299000</v>
      </c>
      <c r="L99" s="37"/>
      <c r="M99" s="37"/>
      <c r="N99" s="37"/>
      <c r="O99" s="37"/>
      <c r="P99" s="37"/>
      <c r="Q99" s="37"/>
      <c r="R99" s="37"/>
      <c r="S99" s="37"/>
      <c r="T99" s="37"/>
      <c r="U99" s="37"/>
      <c r="V99" s="37"/>
      <c r="W99" s="37"/>
      <c r="X99" s="37"/>
    </row>
    <row r="100" spans="1:24" ht="16" x14ac:dyDescent="0.2">
      <c r="A100" s="2" t="s">
        <v>101</v>
      </c>
      <c r="B100" s="3">
        <v>380758000</v>
      </c>
      <c r="C100" s="3">
        <v>550243000</v>
      </c>
      <c r="D100" s="3">
        <v>399840000</v>
      </c>
      <c r="E100" s="3">
        <v>389421000</v>
      </c>
      <c r="F100" s="3">
        <v>325339000</v>
      </c>
      <c r="G100" s="4">
        <v>444299000</v>
      </c>
      <c r="H100" s="3">
        <v>423913000</v>
      </c>
      <c r="I100" s="3">
        <v>325339000</v>
      </c>
      <c r="J100" s="3">
        <v>369292000</v>
      </c>
      <c r="K100" s="3">
        <v>444299000</v>
      </c>
      <c r="L100" s="37"/>
      <c r="M100" s="37"/>
      <c r="N100" s="37"/>
      <c r="O100" s="37"/>
      <c r="P100" s="37"/>
      <c r="Q100" s="37"/>
      <c r="R100" s="37"/>
      <c r="S100" s="37"/>
      <c r="T100" s="37"/>
      <c r="U100" s="37"/>
      <c r="V100" s="37"/>
      <c r="W100" s="37"/>
      <c r="X100" s="37"/>
    </row>
    <row r="101" spans="1:24" ht="16" x14ac:dyDescent="0.2">
      <c r="A101" s="2" t="s">
        <v>102</v>
      </c>
      <c r="B101" s="3" t="s">
        <v>16</v>
      </c>
      <c r="C101" s="3" t="s">
        <v>16</v>
      </c>
      <c r="D101" s="3" t="s">
        <v>16</v>
      </c>
      <c r="E101" s="3" t="s">
        <v>16</v>
      </c>
      <c r="F101" s="3" t="s">
        <v>16</v>
      </c>
      <c r="G101" s="4" t="s">
        <v>16</v>
      </c>
      <c r="H101" s="3" t="s">
        <v>16</v>
      </c>
      <c r="I101" s="3" t="s">
        <v>16</v>
      </c>
      <c r="J101" s="3" t="s">
        <v>16</v>
      </c>
      <c r="K101" s="3" t="s">
        <v>16</v>
      </c>
      <c r="L101" s="37"/>
      <c r="M101" s="37"/>
      <c r="N101" s="37"/>
      <c r="O101" s="37"/>
      <c r="P101" s="37"/>
      <c r="Q101" s="37"/>
      <c r="R101" s="37"/>
      <c r="S101" s="37"/>
      <c r="T101" s="37"/>
      <c r="U101" s="37"/>
      <c r="V101" s="37"/>
      <c r="W101" s="37"/>
      <c r="X101" s="37"/>
    </row>
    <row r="102" spans="1:24" ht="16" x14ac:dyDescent="0.2">
      <c r="A102" s="2" t="s">
        <v>103</v>
      </c>
      <c r="B102" s="3" t="s">
        <v>16</v>
      </c>
      <c r="C102" s="3" t="s">
        <v>16</v>
      </c>
      <c r="D102" s="3" t="s">
        <v>16</v>
      </c>
      <c r="E102" s="3" t="s">
        <v>16</v>
      </c>
      <c r="F102" s="3" t="s">
        <v>16</v>
      </c>
      <c r="G102" s="4" t="s">
        <v>16</v>
      </c>
      <c r="H102" s="3" t="s">
        <v>16</v>
      </c>
      <c r="I102" s="3" t="s">
        <v>16</v>
      </c>
      <c r="J102" s="3" t="s">
        <v>16</v>
      </c>
      <c r="K102" s="3" t="s">
        <v>16</v>
      </c>
      <c r="L102" s="37"/>
      <c r="M102" s="37"/>
      <c r="N102" s="37"/>
      <c r="O102" s="37"/>
      <c r="P102" s="37"/>
      <c r="Q102" s="37"/>
      <c r="R102" s="37"/>
      <c r="S102" s="37"/>
      <c r="T102" s="37"/>
      <c r="U102" s="37"/>
      <c r="V102" s="37"/>
      <c r="W102" s="37"/>
      <c r="X102" s="37"/>
    </row>
    <row r="103" spans="1:24" ht="16" x14ac:dyDescent="0.2">
      <c r="A103" s="2" t="s">
        <v>104</v>
      </c>
      <c r="B103" s="3" t="s">
        <v>16</v>
      </c>
      <c r="C103" s="3" t="s">
        <v>16</v>
      </c>
      <c r="D103" s="3" t="s">
        <v>16</v>
      </c>
      <c r="E103" s="3" t="s">
        <v>16</v>
      </c>
      <c r="F103" s="3" t="s">
        <v>16</v>
      </c>
      <c r="G103" s="4" t="s">
        <v>16</v>
      </c>
      <c r="H103" s="3" t="s">
        <v>16</v>
      </c>
      <c r="I103" s="3" t="s">
        <v>16</v>
      </c>
      <c r="J103" s="3" t="s">
        <v>16</v>
      </c>
      <c r="K103" s="3" t="s">
        <v>16</v>
      </c>
      <c r="L103" s="37"/>
      <c r="M103" s="37"/>
      <c r="N103" s="37"/>
      <c r="O103" s="37"/>
      <c r="P103" s="37"/>
      <c r="Q103" s="37"/>
      <c r="R103" s="37"/>
      <c r="S103" s="37"/>
      <c r="T103" s="37"/>
      <c r="U103" s="37"/>
      <c r="V103" s="37"/>
      <c r="W103" s="37"/>
      <c r="X103" s="37"/>
    </row>
    <row r="104" spans="1:24" ht="16" x14ac:dyDescent="0.2">
      <c r="A104" s="2" t="s">
        <v>105</v>
      </c>
      <c r="B104" s="3">
        <v>531902000</v>
      </c>
      <c r="C104" s="3">
        <v>728598000</v>
      </c>
      <c r="D104" s="3">
        <v>603823000</v>
      </c>
      <c r="E104" s="3">
        <v>660061000</v>
      </c>
      <c r="F104" s="3">
        <v>587941000</v>
      </c>
      <c r="G104" s="4">
        <v>685384000</v>
      </c>
      <c r="H104" s="3">
        <v>688350000</v>
      </c>
      <c r="I104" s="3">
        <v>587941000</v>
      </c>
      <c r="J104" s="3">
        <v>601413000</v>
      </c>
      <c r="K104" s="3">
        <v>685384000</v>
      </c>
      <c r="L104" s="37"/>
      <c r="M104" s="37"/>
      <c r="N104" s="37"/>
      <c r="O104" s="37"/>
      <c r="P104" s="37"/>
      <c r="Q104" s="37"/>
      <c r="R104" s="37"/>
      <c r="S104" s="37"/>
      <c r="T104" s="37"/>
      <c r="U104" s="37"/>
      <c r="V104" s="37"/>
      <c r="W104" s="37"/>
      <c r="X104" s="37"/>
    </row>
    <row r="105" spans="1:24" ht="16" x14ac:dyDescent="0.2">
      <c r="A105" s="2" t="s">
        <v>106</v>
      </c>
      <c r="B105" s="3" t="s">
        <v>16</v>
      </c>
      <c r="C105" s="3">
        <v>396065000</v>
      </c>
      <c r="D105" s="3">
        <v>427777000</v>
      </c>
      <c r="E105" s="3">
        <v>220146000</v>
      </c>
      <c r="F105" s="3">
        <v>204305000</v>
      </c>
      <c r="G105" s="4">
        <v>194134000</v>
      </c>
      <c r="H105" s="3">
        <v>204903000</v>
      </c>
      <c r="I105" s="3">
        <v>204305000</v>
      </c>
      <c r="J105" s="3">
        <v>206422000</v>
      </c>
      <c r="K105" s="3">
        <v>194134000</v>
      </c>
      <c r="L105" s="37"/>
      <c r="M105" s="37"/>
      <c r="N105" s="37"/>
      <c r="O105" s="37"/>
      <c r="P105" s="37"/>
      <c r="Q105" s="37"/>
      <c r="R105" s="37"/>
      <c r="S105" s="37"/>
      <c r="T105" s="37"/>
      <c r="U105" s="37"/>
      <c r="V105" s="37"/>
      <c r="W105" s="37"/>
      <c r="X105" s="37"/>
    </row>
    <row r="106" spans="1:24" ht="16" x14ac:dyDescent="0.2">
      <c r="A106" s="2" t="s">
        <v>107</v>
      </c>
      <c r="B106" s="3" t="s">
        <v>16</v>
      </c>
      <c r="C106" s="3">
        <v>396065000</v>
      </c>
      <c r="D106" s="3">
        <v>197977000</v>
      </c>
      <c r="E106" s="3" t="s">
        <v>16</v>
      </c>
      <c r="F106" s="3" t="s">
        <v>16</v>
      </c>
      <c r="G106" s="4" t="s">
        <v>16</v>
      </c>
      <c r="H106" s="3" t="s">
        <v>16</v>
      </c>
      <c r="I106" s="3" t="s">
        <v>16</v>
      </c>
      <c r="J106" s="3" t="s">
        <v>16</v>
      </c>
      <c r="K106" s="3" t="s">
        <v>16</v>
      </c>
      <c r="L106" s="37"/>
      <c r="M106" s="37"/>
      <c r="N106" s="37"/>
      <c r="O106" s="37"/>
      <c r="P106" s="37"/>
      <c r="Q106" s="37"/>
      <c r="R106" s="37"/>
      <c r="S106" s="37"/>
      <c r="T106" s="37"/>
      <c r="U106" s="37"/>
      <c r="V106" s="37"/>
      <c r="W106" s="37"/>
      <c r="X106" s="37"/>
    </row>
    <row r="107" spans="1:24" ht="16" x14ac:dyDescent="0.2">
      <c r="A107" s="2" t="s">
        <v>108</v>
      </c>
      <c r="B107" s="3" t="s">
        <v>16</v>
      </c>
      <c r="C107" s="3" t="s">
        <v>16</v>
      </c>
      <c r="D107" s="3">
        <v>229800000</v>
      </c>
      <c r="E107" s="3">
        <v>220146000</v>
      </c>
      <c r="F107" s="3">
        <v>204305000</v>
      </c>
      <c r="G107" s="4">
        <v>194134000</v>
      </c>
      <c r="H107" s="3">
        <v>204903000</v>
      </c>
      <c r="I107" s="3">
        <v>204305000</v>
      </c>
      <c r="J107" s="3">
        <v>206422000</v>
      </c>
      <c r="K107" s="3">
        <v>194134000</v>
      </c>
      <c r="L107" s="37"/>
      <c r="M107" s="37"/>
      <c r="N107" s="37"/>
      <c r="O107" s="37"/>
      <c r="P107" s="37"/>
      <c r="Q107" s="37"/>
      <c r="R107" s="37"/>
      <c r="S107" s="37"/>
      <c r="T107" s="37"/>
      <c r="U107" s="37"/>
      <c r="V107" s="37"/>
      <c r="W107" s="37"/>
      <c r="X107" s="37"/>
    </row>
    <row r="108" spans="1:24" ht="16" x14ac:dyDescent="0.2">
      <c r="A108" s="2" t="s">
        <v>109</v>
      </c>
      <c r="B108" s="3">
        <v>2650491000</v>
      </c>
      <c r="C108" s="3">
        <v>2450004000</v>
      </c>
      <c r="D108" s="3">
        <v>136354000</v>
      </c>
      <c r="E108" s="3">
        <v>76213000</v>
      </c>
      <c r="F108" s="3">
        <v>26556000</v>
      </c>
      <c r="G108" s="4">
        <v>65608000</v>
      </c>
      <c r="H108" s="3">
        <v>38967000</v>
      </c>
      <c r="I108" s="3">
        <v>26556000</v>
      </c>
      <c r="J108" s="3">
        <v>72110000</v>
      </c>
      <c r="K108" s="3">
        <v>65608000</v>
      </c>
      <c r="L108" s="37"/>
      <c r="M108" s="37"/>
      <c r="N108" s="37"/>
      <c r="O108" s="37"/>
      <c r="P108" s="37"/>
      <c r="Q108" s="37"/>
      <c r="R108" s="37"/>
      <c r="S108" s="37"/>
      <c r="T108" s="37"/>
      <c r="U108" s="37"/>
      <c r="V108" s="37"/>
      <c r="W108" s="37"/>
      <c r="X108" s="37"/>
    </row>
    <row r="109" spans="1:24" ht="16" x14ac:dyDescent="0.2">
      <c r="A109" s="2" t="s">
        <v>110</v>
      </c>
      <c r="B109" s="3">
        <v>314222000</v>
      </c>
      <c r="C109" s="3">
        <v>279253000</v>
      </c>
      <c r="D109" s="3">
        <v>132038000</v>
      </c>
      <c r="E109" s="3">
        <v>73916000</v>
      </c>
      <c r="F109" s="3">
        <v>13901000</v>
      </c>
      <c r="G109" s="4">
        <v>53507000</v>
      </c>
      <c r="H109" s="3">
        <v>36916000</v>
      </c>
      <c r="I109" s="3">
        <v>13901000</v>
      </c>
      <c r="J109" s="3">
        <v>58562000</v>
      </c>
      <c r="K109" s="3">
        <v>53507000</v>
      </c>
      <c r="L109" s="37"/>
      <c r="M109" s="37"/>
      <c r="N109" s="37"/>
      <c r="O109" s="37"/>
      <c r="P109" s="37"/>
      <c r="Q109" s="37"/>
      <c r="R109" s="37"/>
      <c r="S109" s="37"/>
      <c r="T109" s="37"/>
      <c r="U109" s="37"/>
      <c r="V109" s="37"/>
      <c r="W109" s="37"/>
      <c r="X109" s="37"/>
    </row>
    <row r="110" spans="1:24" ht="16" x14ac:dyDescent="0.2">
      <c r="A110" s="2" t="s">
        <v>111</v>
      </c>
      <c r="B110" s="3" t="s">
        <v>16</v>
      </c>
      <c r="C110" s="3" t="s">
        <v>16</v>
      </c>
      <c r="D110" s="3" t="s">
        <v>16</v>
      </c>
      <c r="E110" s="3" t="s">
        <v>16</v>
      </c>
      <c r="F110" s="3" t="s">
        <v>16</v>
      </c>
      <c r="G110" s="4" t="s">
        <v>16</v>
      </c>
      <c r="H110" s="3" t="s">
        <v>16</v>
      </c>
      <c r="I110" s="3" t="s">
        <v>16</v>
      </c>
      <c r="J110" s="3" t="s">
        <v>16</v>
      </c>
      <c r="K110" s="3" t="s">
        <v>16</v>
      </c>
      <c r="L110" s="37"/>
      <c r="M110" s="37"/>
      <c r="N110" s="37"/>
      <c r="O110" s="37"/>
      <c r="P110" s="37"/>
      <c r="Q110" s="37"/>
      <c r="R110" s="37"/>
      <c r="S110" s="37"/>
      <c r="T110" s="37"/>
      <c r="U110" s="37"/>
      <c r="V110" s="37"/>
      <c r="W110" s="37"/>
      <c r="X110" s="37"/>
    </row>
    <row r="111" spans="1:24" ht="16" x14ac:dyDescent="0.2">
      <c r="A111" s="2" t="s">
        <v>101</v>
      </c>
      <c r="B111" s="3" t="s">
        <v>16</v>
      </c>
      <c r="C111" s="3" t="s">
        <v>16</v>
      </c>
      <c r="D111" s="3" t="s">
        <v>16</v>
      </c>
      <c r="E111" s="3" t="s">
        <v>16</v>
      </c>
      <c r="F111" s="3" t="s">
        <v>16</v>
      </c>
      <c r="G111" s="4" t="s">
        <v>16</v>
      </c>
      <c r="H111" s="3" t="s">
        <v>16</v>
      </c>
      <c r="I111" s="3" t="s">
        <v>16</v>
      </c>
      <c r="J111" s="3" t="s">
        <v>16</v>
      </c>
      <c r="K111" s="3" t="s">
        <v>16</v>
      </c>
      <c r="L111" s="37"/>
      <c r="M111" s="37"/>
      <c r="N111" s="37"/>
      <c r="O111" s="37"/>
      <c r="P111" s="37"/>
      <c r="Q111" s="37"/>
      <c r="R111" s="37"/>
      <c r="S111" s="37"/>
      <c r="T111" s="37"/>
      <c r="U111" s="37"/>
      <c r="V111" s="37"/>
      <c r="W111" s="37"/>
      <c r="X111" s="37"/>
    </row>
    <row r="112" spans="1:24" ht="16" x14ac:dyDescent="0.2">
      <c r="A112" s="2" t="s">
        <v>103</v>
      </c>
      <c r="B112" s="3" t="s">
        <v>16</v>
      </c>
      <c r="C112" s="3" t="s">
        <v>16</v>
      </c>
      <c r="D112" s="3" t="s">
        <v>16</v>
      </c>
      <c r="E112" s="3" t="s">
        <v>16</v>
      </c>
      <c r="F112" s="3" t="s">
        <v>16</v>
      </c>
      <c r="G112" s="4" t="s">
        <v>16</v>
      </c>
      <c r="H112" s="3" t="s">
        <v>16</v>
      </c>
      <c r="I112" s="3" t="s">
        <v>16</v>
      </c>
      <c r="J112" s="3" t="s">
        <v>16</v>
      </c>
      <c r="K112" s="3" t="s">
        <v>16</v>
      </c>
      <c r="L112" s="37"/>
      <c r="M112" s="37"/>
      <c r="N112" s="37"/>
      <c r="O112" s="37"/>
      <c r="P112" s="37"/>
      <c r="Q112" s="37"/>
      <c r="R112" s="37"/>
      <c r="S112" s="37"/>
      <c r="T112" s="37"/>
      <c r="U112" s="37"/>
      <c r="V112" s="37"/>
      <c r="W112" s="37"/>
      <c r="X112" s="37"/>
    </row>
    <row r="113" spans="1:24" ht="16" x14ac:dyDescent="0.2">
      <c r="A113" s="2" t="s">
        <v>102</v>
      </c>
      <c r="B113" s="3" t="s">
        <v>16</v>
      </c>
      <c r="C113" s="3" t="s">
        <v>16</v>
      </c>
      <c r="D113" s="3" t="s">
        <v>16</v>
      </c>
      <c r="E113" s="3" t="s">
        <v>16</v>
      </c>
      <c r="F113" s="3" t="s">
        <v>16</v>
      </c>
      <c r="G113" s="4" t="s">
        <v>16</v>
      </c>
      <c r="H113" s="3" t="s">
        <v>16</v>
      </c>
      <c r="I113" s="3" t="s">
        <v>16</v>
      </c>
      <c r="J113" s="3" t="s">
        <v>16</v>
      </c>
      <c r="K113" s="3" t="s">
        <v>16</v>
      </c>
      <c r="L113" s="37"/>
      <c r="M113" s="37"/>
      <c r="N113" s="37"/>
      <c r="O113" s="37"/>
      <c r="P113" s="37"/>
      <c r="Q113" s="37"/>
      <c r="R113" s="37"/>
      <c r="S113" s="37"/>
      <c r="T113" s="37"/>
      <c r="U113" s="37"/>
      <c r="V113" s="37"/>
      <c r="W113" s="37"/>
      <c r="X113" s="37"/>
    </row>
    <row r="114" spans="1:24" ht="16" x14ac:dyDescent="0.2">
      <c r="A114" s="2" t="s">
        <v>112</v>
      </c>
      <c r="B114" s="3">
        <v>2336269000</v>
      </c>
      <c r="C114" s="3">
        <v>2170751000</v>
      </c>
      <c r="D114" s="3">
        <v>4316000</v>
      </c>
      <c r="E114" s="3">
        <v>2297000</v>
      </c>
      <c r="F114" s="3">
        <v>12655000</v>
      </c>
      <c r="G114" s="4">
        <v>12101000</v>
      </c>
      <c r="H114" s="3">
        <v>2051000</v>
      </c>
      <c r="I114" s="3">
        <v>12655000</v>
      </c>
      <c r="J114" s="3">
        <v>13548000</v>
      </c>
      <c r="K114" s="3">
        <v>12101000</v>
      </c>
      <c r="L114" s="37"/>
      <c r="M114" s="37"/>
      <c r="N114" s="37"/>
      <c r="O114" s="37"/>
      <c r="P114" s="37"/>
      <c r="Q114" s="37"/>
      <c r="R114" s="37"/>
      <c r="S114" s="37"/>
      <c r="T114" s="37"/>
      <c r="U114" s="37"/>
      <c r="V114" s="37"/>
      <c r="W114" s="37"/>
      <c r="X114" s="37"/>
    </row>
    <row r="115" spans="1:24" ht="16" x14ac:dyDescent="0.2">
      <c r="A115" s="2" t="s">
        <v>113</v>
      </c>
      <c r="B115" s="3">
        <v>2650491000</v>
      </c>
      <c r="C115" s="3">
        <v>2846069000</v>
      </c>
      <c r="D115" s="3">
        <v>564131000</v>
      </c>
      <c r="E115" s="3">
        <v>296359000</v>
      </c>
      <c r="F115" s="3">
        <v>230861000</v>
      </c>
      <c r="G115" s="4">
        <v>259742000</v>
      </c>
      <c r="H115" s="3">
        <v>243870000</v>
      </c>
      <c r="I115" s="3">
        <v>230861000</v>
      </c>
      <c r="J115" s="3">
        <v>278532000</v>
      </c>
      <c r="K115" s="3">
        <v>259742000</v>
      </c>
      <c r="L115" s="37"/>
      <c r="M115" s="37"/>
      <c r="N115" s="37"/>
      <c r="O115" s="37"/>
      <c r="P115" s="37"/>
      <c r="Q115" s="37"/>
      <c r="R115" s="37"/>
      <c r="S115" s="37"/>
      <c r="T115" s="37"/>
      <c r="U115" s="37"/>
      <c r="V115" s="37"/>
      <c r="W115" s="37"/>
      <c r="X115" s="37"/>
    </row>
    <row r="116" spans="1:24" ht="16" x14ac:dyDescent="0.2">
      <c r="A116" s="2" t="s">
        <v>114</v>
      </c>
      <c r="B116" s="3">
        <v>3182393000</v>
      </c>
      <c r="C116" s="3">
        <v>3574667000</v>
      </c>
      <c r="D116" s="3">
        <v>1167954000</v>
      </c>
      <c r="E116" s="3">
        <v>956420000</v>
      </c>
      <c r="F116" s="3">
        <v>818802000</v>
      </c>
      <c r="G116" s="4">
        <v>945126000</v>
      </c>
      <c r="H116" s="3">
        <v>932220000</v>
      </c>
      <c r="I116" s="3">
        <v>818802000</v>
      </c>
      <c r="J116" s="3">
        <v>879945000</v>
      </c>
      <c r="K116" s="3">
        <v>945126000</v>
      </c>
      <c r="L116" s="37"/>
      <c r="M116" s="37"/>
      <c r="N116" s="37"/>
      <c r="O116" s="37"/>
      <c r="P116" s="37"/>
      <c r="Q116" s="37"/>
      <c r="R116" s="37"/>
      <c r="S116" s="37"/>
      <c r="T116" s="37"/>
      <c r="U116" s="37"/>
      <c r="V116" s="37"/>
      <c r="W116" s="37"/>
      <c r="X116" s="37"/>
    </row>
    <row r="117" spans="1:24" ht="16" x14ac:dyDescent="0.2">
      <c r="A117" s="2" t="s">
        <v>115</v>
      </c>
      <c r="B117" s="3" t="s">
        <v>16</v>
      </c>
      <c r="C117" s="3" t="s">
        <v>16</v>
      </c>
      <c r="D117" s="3" t="s">
        <v>16</v>
      </c>
      <c r="E117" s="3" t="s">
        <v>16</v>
      </c>
      <c r="F117" s="3" t="s">
        <v>16</v>
      </c>
      <c r="G117" s="4" t="s">
        <v>16</v>
      </c>
      <c r="H117" s="3" t="s">
        <v>16</v>
      </c>
      <c r="I117" s="3" t="s">
        <v>16</v>
      </c>
      <c r="J117" s="3" t="s">
        <v>16</v>
      </c>
      <c r="K117" s="3" t="s">
        <v>16</v>
      </c>
      <c r="L117" s="37"/>
      <c r="M117" s="37"/>
      <c r="N117" s="37"/>
      <c r="O117" s="37"/>
      <c r="P117" s="37"/>
      <c r="Q117" s="37"/>
      <c r="R117" s="37"/>
      <c r="S117" s="37"/>
      <c r="T117" s="37"/>
      <c r="U117" s="37"/>
      <c r="V117" s="37"/>
      <c r="W117" s="37"/>
      <c r="X117" s="37"/>
    </row>
    <row r="118" spans="1:24" ht="16" x14ac:dyDescent="0.2">
      <c r="A118" s="2" t="s">
        <v>116</v>
      </c>
      <c r="B118" s="3">
        <v>1628307000</v>
      </c>
      <c r="C118" s="3">
        <v>1857919000</v>
      </c>
      <c r="D118" s="3">
        <v>6490649000</v>
      </c>
      <c r="E118" s="3">
        <v>7779112000</v>
      </c>
      <c r="F118" s="3">
        <v>8430097000</v>
      </c>
      <c r="G118" s="4">
        <v>8775192000</v>
      </c>
      <c r="H118" s="3">
        <v>8286766000</v>
      </c>
      <c r="I118" s="3">
        <v>8430097000</v>
      </c>
      <c r="J118" s="3">
        <v>8570687000</v>
      </c>
      <c r="K118" s="3">
        <v>8775192000</v>
      </c>
      <c r="L118" s="37"/>
      <c r="M118" s="37"/>
      <c r="N118" s="37"/>
      <c r="O118" s="37"/>
      <c r="P118" s="37"/>
      <c r="Q118" s="37"/>
      <c r="R118" s="37"/>
      <c r="S118" s="37"/>
      <c r="T118" s="37"/>
      <c r="U118" s="37"/>
      <c r="V118" s="37"/>
      <c r="W118" s="37"/>
      <c r="X118" s="37"/>
    </row>
    <row r="119" spans="1:24" ht="16" x14ac:dyDescent="0.2">
      <c r="A119" s="2" t="s">
        <v>117</v>
      </c>
      <c r="B119" s="3">
        <v>570000</v>
      </c>
      <c r="C119" s="3">
        <v>588000</v>
      </c>
      <c r="D119" s="3">
        <v>1792000</v>
      </c>
      <c r="E119" s="3">
        <v>2027000</v>
      </c>
      <c r="F119" s="3">
        <v>2099000</v>
      </c>
      <c r="G119" s="4">
        <v>2149000</v>
      </c>
      <c r="H119" s="3">
        <v>2080000</v>
      </c>
      <c r="I119" s="3">
        <v>2099000</v>
      </c>
      <c r="J119" s="3">
        <v>2117000</v>
      </c>
      <c r="K119" s="3">
        <v>2149000</v>
      </c>
      <c r="L119" s="37"/>
      <c r="M119" s="37"/>
      <c r="N119" s="37"/>
      <c r="O119" s="37"/>
      <c r="P119" s="37"/>
      <c r="Q119" s="37"/>
      <c r="R119" s="37"/>
      <c r="S119" s="37"/>
      <c r="T119" s="37"/>
      <c r="U119" s="37"/>
      <c r="V119" s="37"/>
      <c r="W119" s="37"/>
      <c r="X119" s="37"/>
    </row>
    <row r="120" spans="1:24" ht="16" x14ac:dyDescent="0.2">
      <c r="A120" s="2" t="s">
        <v>118</v>
      </c>
      <c r="B120" s="3">
        <v>1627737000</v>
      </c>
      <c r="C120" s="3">
        <v>1857331000</v>
      </c>
      <c r="D120" s="3">
        <v>6488857000</v>
      </c>
      <c r="E120" s="3">
        <v>7777085000</v>
      </c>
      <c r="F120" s="3">
        <v>8427998000</v>
      </c>
      <c r="G120" s="4">
        <v>8773043000</v>
      </c>
      <c r="H120" s="3">
        <v>8284686000</v>
      </c>
      <c r="I120" s="3">
        <v>8427998000</v>
      </c>
      <c r="J120" s="3">
        <v>8568570000</v>
      </c>
      <c r="K120" s="3">
        <v>8773043000</v>
      </c>
      <c r="L120" s="37"/>
      <c r="M120" s="37"/>
      <c r="N120" s="37"/>
      <c r="O120" s="37"/>
      <c r="P120" s="37"/>
      <c r="Q120" s="37"/>
      <c r="R120" s="37"/>
      <c r="S120" s="37"/>
      <c r="T120" s="37"/>
      <c r="U120" s="37"/>
      <c r="V120" s="37"/>
      <c r="W120" s="37"/>
      <c r="X120" s="37"/>
    </row>
    <row r="121" spans="1:24" ht="16" x14ac:dyDescent="0.2">
      <c r="A121" s="2" t="s">
        <v>119</v>
      </c>
      <c r="B121" s="3">
        <v>148621000</v>
      </c>
      <c r="C121" s="3">
        <v>38895000</v>
      </c>
      <c r="D121" s="3" t="s">
        <v>16</v>
      </c>
      <c r="E121" s="3" t="s">
        <v>16</v>
      </c>
      <c r="F121" s="3" t="s">
        <v>16</v>
      </c>
      <c r="G121" s="4" t="s">
        <v>16</v>
      </c>
      <c r="H121" s="3" t="s">
        <v>16</v>
      </c>
      <c r="I121" s="3" t="s">
        <v>16</v>
      </c>
      <c r="J121" s="3" t="s">
        <v>16</v>
      </c>
      <c r="K121" s="3" t="s">
        <v>16</v>
      </c>
      <c r="L121" s="37"/>
      <c r="M121" s="37"/>
      <c r="N121" s="37"/>
      <c r="O121" s="37"/>
      <c r="P121" s="37"/>
      <c r="Q121" s="37"/>
      <c r="R121" s="37"/>
      <c r="S121" s="37"/>
      <c r="T121" s="37"/>
      <c r="U121" s="37"/>
      <c r="V121" s="37"/>
      <c r="W121" s="37"/>
      <c r="X121" s="37"/>
    </row>
    <row r="122" spans="1:24" ht="16" x14ac:dyDescent="0.2">
      <c r="A122" s="2" t="s">
        <v>120</v>
      </c>
      <c r="B122" s="3">
        <v>-3231876000</v>
      </c>
      <c r="C122" s="3">
        <v>-3798963000</v>
      </c>
      <c r="D122" s="3">
        <v>-4965354000</v>
      </c>
      <c r="E122" s="3">
        <v>-5485733000</v>
      </c>
      <c r="F122" s="3">
        <v>-5859438000</v>
      </c>
      <c r="G122" s="4">
        <v>-5814509000</v>
      </c>
      <c r="H122" s="3">
        <v>-5890316000</v>
      </c>
      <c r="I122" s="3">
        <v>-5859438000</v>
      </c>
      <c r="J122" s="3">
        <v>-5842636000</v>
      </c>
      <c r="K122" s="3">
        <v>-5814509000</v>
      </c>
      <c r="L122" s="37"/>
      <c r="M122" s="37"/>
      <c r="N122" s="37"/>
      <c r="O122" s="37"/>
      <c r="P122" s="37"/>
      <c r="Q122" s="37"/>
      <c r="R122" s="37"/>
      <c r="S122" s="37"/>
      <c r="T122" s="37"/>
      <c r="U122" s="37"/>
      <c r="V122" s="37"/>
      <c r="W122" s="37"/>
      <c r="X122" s="37"/>
    </row>
    <row r="123" spans="1:24" ht="16" x14ac:dyDescent="0.2">
      <c r="A123" s="2" t="s">
        <v>121</v>
      </c>
      <c r="B123" s="3">
        <v>762000</v>
      </c>
      <c r="C123" s="3">
        <v>-703000</v>
      </c>
      <c r="D123" s="3">
        <v>-2745000</v>
      </c>
      <c r="E123" s="3">
        <v>-2349000</v>
      </c>
      <c r="F123" s="3">
        <v>-5333000</v>
      </c>
      <c r="G123" s="4">
        <v>-5209000</v>
      </c>
      <c r="H123" s="3">
        <v>-9835000</v>
      </c>
      <c r="I123" s="3">
        <v>-5333000</v>
      </c>
      <c r="J123" s="3">
        <v>-4318000</v>
      </c>
      <c r="K123" s="3">
        <v>-5209000</v>
      </c>
      <c r="L123" s="37"/>
      <c r="M123" s="37"/>
      <c r="N123" s="37"/>
      <c r="O123" s="37"/>
      <c r="P123" s="37"/>
      <c r="Q123" s="37"/>
      <c r="R123" s="37"/>
      <c r="S123" s="37"/>
      <c r="T123" s="37"/>
      <c r="U123" s="37"/>
      <c r="V123" s="37"/>
      <c r="W123" s="37"/>
      <c r="X123" s="37"/>
    </row>
    <row r="124" spans="1:24" ht="16" x14ac:dyDescent="0.2">
      <c r="A124" s="2" t="s">
        <v>122</v>
      </c>
      <c r="B124" s="3">
        <v>-1751428000</v>
      </c>
      <c r="C124" s="3">
        <v>-1980642000</v>
      </c>
      <c r="D124" s="3">
        <v>1522550000</v>
      </c>
      <c r="E124" s="3">
        <v>2291030000</v>
      </c>
      <c r="F124" s="3">
        <v>2565326000</v>
      </c>
      <c r="G124" s="4">
        <v>2955474000</v>
      </c>
      <c r="H124" s="3">
        <v>2386615000</v>
      </c>
      <c r="I124" s="3">
        <v>2565326000</v>
      </c>
      <c r="J124" s="3">
        <v>2723733000</v>
      </c>
      <c r="K124" s="3">
        <v>2955474000</v>
      </c>
      <c r="L124" s="37"/>
      <c r="M124" s="37"/>
      <c r="N124" s="37"/>
      <c r="O124" s="37"/>
      <c r="P124" s="37"/>
      <c r="Q124" s="37"/>
      <c r="R124" s="37"/>
      <c r="S124" s="37"/>
      <c r="T124" s="37"/>
      <c r="U124" s="37"/>
      <c r="V124" s="37"/>
      <c r="W124" s="37"/>
      <c r="X124" s="37"/>
    </row>
    <row r="125" spans="1:24" ht="16" x14ac:dyDescent="0.2">
      <c r="A125" s="2" t="s">
        <v>123</v>
      </c>
      <c r="B125" s="3" t="s">
        <v>16</v>
      </c>
      <c r="C125" s="3" t="s">
        <v>16</v>
      </c>
      <c r="D125" s="3" t="s">
        <v>16</v>
      </c>
      <c r="E125" s="3" t="s">
        <v>16</v>
      </c>
      <c r="F125" s="3">
        <v>77111000</v>
      </c>
      <c r="G125" s="4">
        <v>79664000</v>
      </c>
      <c r="H125" s="3" t="s">
        <v>16</v>
      </c>
      <c r="I125" s="3">
        <v>77111000</v>
      </c>
      <c r="J125" s="3">
        <v>79460000</v>
      </c>
      <c r="K125" s="3">
        <v>79664000</v>
      </c>
      <c r="L125" s="37"/>
      <c r="M125" s="37"/>
      <c r="N125" s="37"/>
      <c r="O125" s="37"/>
      <c r="P125" s="37"/>
      <c r="Q125" s="37"/>
      <c r="R125" s="37"/>
      <c r="S125" s="37"/>
      <c r="T125" s="37"/>
      <c r="U125" s="37"/>
      <c r="V125" s="37"/>
      <c r="W125" s="37"/>
      <c r="X125" s="37"/>
    </row>
    <row r="126" spans="1:24" ht="16" x14ac:dyDescent="0.2">
      <c r="A126" s="2" t="s">
        <v>124</v>
      </c>
      <c r="B126" s="3">
        <v>-1751428000</v>
      </c>
      <c r="C126" s="3">
        <v>-1980642000</v>
      </c>
      <c r="D126" s="3">
        <v>1522550000</v>
      </c>
      <c r="E126" s="3">
        <v>2291030000</v>
      </c>
      <c r="F126" s="3">
        <v>2642437000</v>
      </c>
      <c r="G126" s="4">
        <v>3035138000</v>
      </c>
      <c r="H126" s="3">
        <v>2386615000</v>
      </c>
      <c r="I126" s="3">
        <v>2642437000</v>
      </c>
      <c r="J126" s="3">
        <v>2803193000</v>
      </c>
      <c r="K126" s="3">
        <v>3035138000</v>
      </c>
      <c r="L126" s="37"/>
      <c r="M126" s="37"/>
      <c r="N126" s="37"/>
      <c r="O126" s="37"/>
      <c r="P126" s="37"/>
      <c r="Q126" s="37"/>
      <c r="R126" s="37"/>
      <c r="S126" s="37"/>
      <c r="T126" s="37"/>
      <c r="U126" s="37"/>
      <c r="V126" s="37"/>
      <c r="W126" s="37"/>
      <c r="X126" s="37"/>
    </row>
    <row r="127" spans="1:24" ht="16" x14ac:dyDescent="0.2">
      <c r="A127" s="2" t="s">
        <v>125</v>
      </c>
      <c r="B127" s="3">
        <v>1430965000</v>
      </c>
      <c r="C127" s="3">
        <v>1594025000</v>
      </c>
      <c r="D127" s="3">
        <v>2690504000</v>
      </c>
      <c r="E127" s="3">
        <v>3247450000</v>
      </c>
      <c r="F127" s="3">
        <v>3461239000</v>
      </c>
      <c r="G127" s="4">
        <v>3980264000</v>
      </c>
      <c r="H127" s="3">
        <v>3318835000</v>
      </c>
      <c r="I127" s="3">
        <v>3461239000</v>
      </c>
      <c r="J127" s="3">
        <v>3683138000</v>
      </c>
      <c r="K127" s="3">
        <v>3980264000</v>
      </c>
      <c r="L127" s="37"/>
      <c r="M127" s="37"/>
      <c r="N127" s="37"/>
      <c r="O127" s="37"/>
      <c r="P127" s="37"/>
      <c r="Q127" s="37"/>
      <c r="R127" s="37"/>
      <c r="S127" s="37"/>
      <c r="T127" s="37"/>
      <c r="U127" s="37"/>
      <c r="V127" s="37"/>
      <c r="W127" s="37"/>
      <c r="X127" s="37"/>
    </row>
    <row r="128" spans="1:24" ht="16" x14ac:dyDescent="0.2">
      <c r="A128" s="31" t="s">
        <v>126</v>
      </c>
      <c r="B128" s="29">
        <v>1587519272</v>
      </c>
      <c r="C128" s="29">
        <v>1587519272</v>
      </c>
      <c r="D128" s="29">
        <v>1792139544</v>
      </c>
      <c r="E128" s="29">
        <v>2027474000</v>
      </c>
      <c r="F128" s="29">
        <v>2099075000</v>
      </c>
      <c r="G128" s="30">
        <v>2149980000</v>
      </c>
      <c r="H128" s="29">
        <v>2079664000</v>
      </c>
      <c r="I128" s="29">
        <v>2099075000</v>
      </c>
      <c r="J128" s="29">
        <v>2117730000</v>
      </c>
      <c r="K128" s="29">
        <v>2149980000</v>
      </c>
      <c r="L128" s="37"/>
      <c r="M128" s="37"/>
      <c r="N128" s="37"/>
      <c r="O128" s="37"/>
      <c r="P128" s="37"/>
      <c r="Q128" s="37"/>
      <c r="R128" s="37"/>
      <c r="S128" s="37"/>
      <c r="T128" s="37"/>
      <c r="U128" s="37"/>
      <c r="V128" s="37"/>
      <c r="W128" s="37"/>
      <c r="X128" s="37"/>
    </row>
    <row r="129" spans="1:30" ht="19" x14ac:dyDescent="0.25">
      <c r="A129" s="15" t="s">
        <v>189</v>
      </c>
      <c r="B129" s="10"/>
      <c r="C129" s="11">
        <f>(C128/B128)-1</f>
        <v>0</v>
      </c>
      <c r="D129" s="11">
        <f>(D128/C128)-1</f>
        <v>0.12889309478568656</v>
      </c>
      <c r="E129" s="11">
        <f>(E128/D128)-1</f>
        <v>0.13131480569573317</v>
      </c>
      <c r="F129" s="11">
        <f t="shared" ref="F129:K129" si="6">(F128/E128)-1</f>
        <v>3.531537272487828E-2</v>
      </c>
      <c r="G129" s="11">
        <f t="shared" si="6"/>
        <v>2.4251158248276061E-2</v>
      </c>
      <c r="H129" s="11">
        <f t="shared" si="6"/>
        <v>-3.2705420515539707E-2</v>
      </c>
      <c r="I129" s="11">
        <f t="shared" si="6"/>
        <v>9.3337192931166602E-3</v>
      </c>
      <c r="J129" s="11">
        <f t="shared" si="6"/>
        <v>8.8872479544561678E-3</v>
      </c>
      <c r="K129" s="11">
        <f t="shared" si="6"/>
        <v>1.5228570214333326E-2</v>
      </c>
      <c r="L129" s="37"/>
      <c r="M129" s="37"/>
      <c r="N129" s="37"/>
      <c r="O129" s="37"/>
      <c r="P129" s="37"/>
      <c r="Q129" s="37"/>
      <c r="R129" s="37"/>
      <c r="S129" s="37"/>
      <c r="T129" s="37"/>
      <c r="U129" s="37"/>
      <c r="V129" s="37"/>
      <c r="W129" s="37"/>
      <c r="X129" s="37"/>
      <c r="Y129" s="12"/>
      <c r="Z129" s="12"/>
      <c r="AA129" s="13"/>
      <c r="AB129" s="13"/>
      <c r="AC129" s="13"/>
      <c r="AD129" s="13"/>
    </row>
    <row r="130" spans="1:30" ht="16" x14ac:dyDescent="0.2">
      <c r="A130" s="2" t="s">
        <v>127</v>
      </c>
      <c r="B130" s="3" t="s">
        <v>16</v>
      </c>
      <c r="C130" s="3" t="s">
        <v>16</v>
      </c>
      <c r="D130" s="3">
        <v>258879000</v>
      </c>
      <c r="E130" s="3">
        <v>260073000</v>
      </c>
      <c r="F130" s="3">
        <v>249404000</v>
      </c>
      <c r="G130" s="4">
        <v>245989000</v>
      </c>
      <c r="H130" s="3">
        <v>245136000</v>
      </c>
      <c r="I130" s="3">
        <v>249404000</v>
      </c>
      <c r="J130" s="3">
        <v>259488000</v>
      </c>
      <c r="K130" s="3">
        <v>245989000</v>
      </c>
      <c r="L130" s="37"/>
      <c r="M130" s="37"/>
      <c r="N130" s="37"/>
      <c r="O130" s="37"/>
      <c r="P130" s="37"/>
      <c r="Q130" s="37"/>
      <c r="R130" s="37"/>
      <c r="S130" s="37"/>
      <c r="T130" s="37"/>
      <c r="U130" s="37"/>
      <c r="V130" s="37"/>
      <c r="W130" s="37"/>
      <c r="X130" s="37"/>
    </row>
    <row r="131" spans="1:30" ht="16" x14ac:dyDescent="0.2">
      <c r="A131" s="2" t="s">
        <v>128</v>
      </c>
      <c r="B131" s="3">
        <v>-1116342000</v>
      </c>
      <c r="C131" s="3">
        <v>-683089000</v>
      </c>
      <c r="D131" s="3">
        <v>-1813346000</v>
      </c>
      <c r="E131" s="3">
        <v>-2290674000</v>
      </c>
      <c r="F131" s="3">
        <v>-2598540000</v>
      </c>
      <c r="G131" s="4">
        <v>-1055923000</v>
      </c>
      <c r="H131" s="3">
        <v>-2411290000</v>
      </c>
      <c r="I131" s="3">
        <v>-2598540000</v>
      </c>
      <c r="J131" s="3">
        <v>-1264738000</v>
      </c>
      <c r="K131" s="3">
        <v>-1055923000</v>
      </c>
      <c r="L131" s="37"/>
      <c r="M131" s="37"/>
      <c r="N131" s="37"/>
      <c r="O131" s="37"/>
      <c r="P131" s="37"/>
      <c r="Q131" s="37"/>
      <c r="R131" s="37"/>
      <c r="S131" s="37"/>
      <c r="T131" s="37"/>
      <c r="U131" s="37"/>
      <c r="V131" s="37"/>
      <c r="W131" s="37"/>
      <c r="X131" s="37"/>
    </row>
    <row r="132" spans="1:30" ht="16" x14ac:dyDescent="0.2">
      <c r="A132" s="2" t="s">
        <v>129</v>
      </c>
      <c r="B132" s="5">
        <v>63.74</v>
      </c>
      <c r="C132" s="5">
        <v>34.49</v>
      </c>
      <c r="D132" s="5">
        <v>-119.1</v>
      </c>
      <c r="E132" s="5">
        <v>-99.98</v>
      </c>
      <c r="F132" s="5">
        <v>-98.34</v>
      </c>
      <c r="G132" s="6">
        <v>-34.79</v>
      </c>
      <c r="H132" s="5">
        <v>-101.03</v>
      </c>
      <c r="I132" s="5">
        <v>-98.34</v>
      </c>
      <c r="J132" s="5">
        <v>-45.12</v>
      </c>
      <c r="K132" s="5">
        <v>-34.79</v>
      </c>
      <c r="L132" s="37"/>
      <c r="M132" s="37"/>
      <c r="N132" s="37"/>
      <c r="O132" s="37"/>
      <c r="P132" s="37"/>
      <c r="Q132" s="37"/>
      <c r="R132" s="37"/>
      <c r="S132" s="37"/>
      <c r="T132" s="37"/>
      <c r="U132" s="37"/>
      <c r="V132" s="37"/>
      <c r="W132" s="37"/>
      <c r="X132" s="37"/>
    </row>
    <row r="133" spans="1:30" ht="16" x14ac:dyDescent="0.2">
      <c r="A133" s="2" t="s">
        <v>130</v>
      </c>
      <c r="B133" s="5">
        <v>-122.39</v>
      </c>
      <c r="C133" s="5">
        <v>-124.25</v>
      </c>
      <c r="D133" s="5">
        <v>56.59</v>
      </c>
      <c r="E133" s="5">
        <v>70.55</v>
      </c>
      <c r="F133" s="5">
        <v>76.34</v>
      </c>
      <c r="G133" s="6">
        <v>76.25</v>
      </c>
      <c r="H133" s="5">
        <v>71.91</v>
      </c>
      <c r="I133" s="5">
        <v>76.34</v>
      </c>
      <c r="J133" s="5">
        <v>76.11</v>
      </c>
      <c r="K133" s="5">
        <v>76.25</v>
      </c>
      <c r="L133" s="37"/>
      <c r="M133" s="37"/>
      <c r="N133" s="37"/>
      <c r="O133" s="37"/>
      <c r="P133" s="37"/>
      <c r="Q133" s="37"/>
      <c r="R133" s="37"/>
      <c r="S133" s="37"/>
      <c r="T133" s="37"/>
      <c r="U133" s="37"/>
      <c r="V133" s="37"/>
      <c r="W133" s="37"/>
      <c r="X133" s="37"/>
    </row>
    <row r="134" spans="1:30" ht="16" x14ac:dyDescent="0.2">
      <c r="A134" s="2" t="s">
        <v>131</v>
      </c>
      <c r="B134" s="5">
        <v>2.29</v>
      </c>
      <c r="C134" s="5">
        <v>1.67</v>
      </c>
      <c r="D134" s="5">
        <v>3.74</v>
      </c>
      <c r="E134" s="5">
        <v>4.34</v>
      </c>
      <c r="F134" s="5">
        <v>5.17</v>
      </c>
      <c r="G134" s="6">
        <v>5.22</v>
      </c>
      <c r="H134" s="5">
        <v>4.28</v>
      </c>
      <c r="I134" s="5">
        <v>5.17</v>
      </c>
      <c r="J134" s="5">
        <v>5.41</v>
      </c>
      <c r="K134" s="5">
        <v>5.22</v>
      </c>
      <c r="L134" s="37"/>
      <c r="M134" s="37"/>
      <c r="N134" s="37"/>
      <c r="O134" s="37"/>
      <c r="P134" s="37"/>
      <c r="Q134" s="37"/>
      <c r="R134" s="37"/>
      <c r="S134" s="37"/>
      <c r="T134" s="37"/>
      <c r="U134" s="37"/>
      <c r="V134" s="37"/>
      <c r="W134" s="37"/>
      <c r="X134" s="37"/>
    </row>
    <row r="135" spans="1:30" ht="16" x14ac:dyDescent="0.2">
      <c r="A135" s="2" t="s">
        <v>132</v>
      </c>
      <c r="B135" s="3" t="s">
        <v>16</v>
      </c>
      <c r="C135" s="5">
        <v>-42.5</v>
      </c>
      <c r="D135" s="5">
        <v>-0.63</v>
      </c>
      <c r="E135" s="5">
        <v>-7.9</v>
      </c>
      <c r="F135" s="5">
        <v>-10.45</v>
      </c>
      <c r="G135" s="6">
        <v>30.98</v>
      </c>
      <c r="H135" s="5">
        <v>15.68</v>
      </c>
      <c r="I135" s="5">
        <v>-10.45</v>
      </c>
      <c r="J135" s="5">
        <v>33.11</v>
      </c>
      <c r="K135" s="5">
        <v>30.98</v>
      </c>
      <c r="L135" s="37"/>
      <c r="M135" s="37"/>
      <c r="N135" s="37"/>
      <c r="O135" s="37"/>
      <c r="P135" s="37"/>
      <c r="Q135" s="37"/>
      <c r="R135" s="37"/>
      <c r="S135" s="37"/>
      <c r="T135" s="37"/>
      <c r="U135" s="37"/>
      <c r="V135" s="37"/>
      <c r="W135" s="37"/>
      <c r="X135" s="37"/>
    </row>
    <row r="136" spans="1:30" ht="16" x14ac:dyDescent="0.2">
      <c r="A136" s="2" t="s">
        <v>133</v>
      </c>
      <c r="B136" s="3" t="s">
        <v>16</v>
      </c>
      <c r="C136" s="3">
        <v>2391</v>
      </c>
      <c r="D136" s="3">
        <v>2439</v>
      </c>
      <c r="E136" s="3">
        <v>2920</v>
      </c>
      <c r="F136" s="3">
        <v>3838</v>
      </c>
      <c r="G136" s="4">
        <v>3838</v>
      </c>
      <c r="H136" s="3">
        <v>2920</v>
      </c>
      <c r="I136" s="3">
        <v>3838</v>
      </c>
      <c r="J136" s="3">
        <v>3838</v>
      </c>
      <c r="K136" s="3">
        <v>3838</v>
      </c>
      <c r="L136" s="37"/>
      <c r="M136" s="37"/>
      <c r="N136" s="37"/>
      <c r="O136" s="37"/>
      <c r="P136" s="37"/>
      <c r="Q136" s="37"/>
      <c r="R136" s="37"/>
      <c r="S136" s="37"/>
      <c r="T136" s="37"/>
      <c r="U136" s="37"/>
      <c r="V136" s="37"/>
      <c r="W136" s="37"/>
      <c r="X136" s="37"/>
    </row>
    <row r="137" spans="1:30" x14ac:dyDescent="0.2">
      <c r="L137" s="37"/>
      <c r="M137" s="37"/>
      <c r="N137" s="37"/>
      <c r="O137" s="37"/>
      <c r="P137" s="37"/>
      <c r="Q137" s="37"/>
      <c r="R137" s="37"/>
      <c r="S137" s="37"/>
      <c r="T137" s="37"/>
      <c r="U137" s="37"/>
      <c r="V137" s="37"/>
      <c r="W137" s="37"/>
      <c r="X137" s="37"/>
    </row>
    <row r="138" spans="1:30" ht="16" x14ac:dyDescent="0.2">
      <c r="A138" s="1" t="s">
        <v>16</v>
      </c>
      <c r="B138" s="1" t="s">
        <v>0</v>
      </c>
      <c r="C138" s="1" t="s">
        <v>1</v>
      </c>
      <c r="D138" s="1" t="s">
        <v>2</v>
      </c>
      <c r="E138" s="1" t="s">
        <v>3</v>
      </c>
      <c r="F138" s="1" t="s">
        <v>4</v>
      </c>
      <c r="G138" s="1" t="s">
        <v>5</v>
      </c>
      <c r="H138" s="1" t="s">
        <v>6</v>
      </c>
      <c r="I138" s="1" t="s">
        <v>7</v>
      </c>
      <c r="J138" s="1" t="s">
        <v>8</v>
      </c>
      <c r="K138" s="1" t="s">
        <v>9</v>
      </c>
      <c r="L138" s="37"/>
      <c r="M138" s="37"/>
      <c r="N138" s="37"/>
      <c r="O138" s="37"/>
      <c r="P138" s="37"/>
      <c r="Q138" s="37"/>
      <c r="R138" s="37"/>
      <c r="S138" s="37"/>
      <c r="T138" s="37"/>
      <c r="U138" s="37"/>
      <c r="V138" s="37"/>
      <c r="W138" s="37"/>
      <c r="X138" s="37"/>
    </row>
    <row r="139" spans="1:30" ht="16" x14ac:dyDescent="0.2">
      <c r="A139" s="2" t="s">
        <v>134</v>
      </c>
      <c r="B139" s="3">
        <v>-580027000</v>
      </c>
      <c r="C139" s="3">
        <v>-579646000</v>
      </c>
      <c r="D139" s="3">
        <v>-1166391000</v>
      </c>
      <c r="E139" s="3">
        <v>-520379000</v>
      </c>
      <c r="F139" s="3">
        <v>-371094000</v>
      </c>
      <c r="G139" s="4">
        <v>-43363000</v>
      </c>
      <c r="H139" s="3">
        <v>-123875000</v>
      </c>
      <c r="I139" s="3">
        <v>33489000</v>
      </c>
      <c r="J139" s="3">
        <v>19151000</v>
      </c>
      <c r="K139" s="3">
        <v>27872000</v>
      </c>
      <c r="L139" s="37"/>
      <c r="M139" s="37"/>
      <c r="N139" s="37"/>
      <c r="O139" s="37"/>
      <c r="P139" s="37"/>
      <c r="Q139" s="37"/>
      <c r="R139" s="37"/>
      <c r="S139" s="37"/>
      <c r="T139" s="37"/>
      <c r="U139" s="37"/>
      <c r="V139" s="37"/>
      <c r="W139" s="37"/>
      <c r="X139" s="37"/>
    </row>
    <row r="140" spans="1:30" ht="16" x14ac:dyDescent="0.2">
      <c r="A140" s="2" t="s">
        <v>135</v>
      </c>
      <c r="B140" s="3">
        <v>13910000</v>
      </c>
      <c r="C140" s="3">
        <v>12255000</v>
      </c>
      <c r="D140" s="3">
        <v>13871000</v>
      </c>
      <c r="E140" s="3">
        <v>14897000</v>
      </c>
      <c r="F140" s="3">
        <v>22522000</v>
      </c>
      <c r="G140" s="4">
        <v>30034000</v>
      </c>
      <c r="H140" s="3">
        <v>5942000</v>
      </c>
      <c r="I140" s="3">
        <v>7373000</v>
      </c>
      <c r="J140" s="3">
        <v>8320000</v>
      </c>
      <c r="K140" s="3">
        <v>8399000</v>
      </c>
      <c r="L140" s="37"/>
      <c r="M140" s="37"/>
      <c r="N140" s="37"/>
      <c r="O140" s="37"/>
      <c r="P140" s="37"/>
      <c r="Q140" s="37"/>
      <c r="R140" s="37"/>
      <c r="S140" s="37"/>
      <c r="T140" s="37"/>
      <c r="U140" s="37"/>
      <c r="V140" s="37"/>
      <c r="W140" s="37"/>
      <c r="X140" s="37"/>
    </row>
    <row r="141" spans="1:30" ht="16" x14ac:dyDescent="0.2">
      <c r="A141" s="2" t="s">
        <v>136</v>
      </c>
      <c r="B141" s="3">
        <v>224530000</v>
      </c>
      <c r="C141" s="3">
        <v>268149000</v>
      </c>
      <c r="D141" s="3">
        <v>1310031000</v>
      </c>
      <c r="E141" s="3">
        <v>931385000</v>
      </c>
      <c r="F141" s="3">
        <v>839412000</v>
      </c>
      <c r="G141" s="4">
        <v>551159000</v>
      </c>
      <c r="H141" s="3">
        <v>215576000</v>
      </c>
      <c r="I141" s="3">
        <v>110849000</v>
      </c>
      <c r="J141" s="3">
        <v>122716000</v>
      </c>
      <c r="K141" s="3">
        <v>102018000</v>
      </c>
      <c r="L141" s="37"/>
      <c r="M141" s="37"/>
      <c r="N141" s="37"/>
      <c r="O141" s="37"/>
      <c r="P141" s="37"/>
      <c r="Q141" s="37"/>
      <c r="R141" s="37"/>
      <c r="S141" s="37"/>
      <c r="T141" s="37"/>
      <c r="U141" s="37"/>
      <c r="V141" s="37"/>
      <c r="W141" s="37"/>
      <c r="X141" s="37"/>
    </row>
    <row r="142" spans="1:30" ht="16" x14ac:dyDescent="0.2">
      <c r="A142" s="31" t="s">
        <v>137</v>
      </c>
      <c r="B142" s="29">
        <v>248503000</v>
      </c>
      <c r="C142" s="29">
        <v>241970000</v>
      </c>
      <c r="D142" s="29">
        <v>1270702000</v>
      </c>
      <c r="E142" s="29">
        <v>778215000</v>
      </c>
      <c r="F142" s="29">
        <v>564798000</v>
      </c>
      <c r="G142" s="30">
        <v>498621000</v>
      </c>
      <c r="H142" s="29">
        <v>140308000</v>
      </c>
      <c r="I142" s="29">
        <v>129398000</v>
      </c>
      <c r="J142" s="29">
        <v>114714000</v>
      </c>
      <c r="K142" s="29">
        <v>114201000</v>
      </c>
      <c r="L142" s="37"/>
      <c r="M142" s="37"/>
      <c r="N142" s="37"/>
      <c r="O142" s="37"/>
      <c r="P142" s="37"/>
      <c r="Q142" s="37"/>
      <c r="R142" s="37"/>
      <c r="S142" s="37"/>
      <c r="T142" s="37"/>
      <c r="U142" s="37"/>
      <c r="V142" s="37"/>
      <c r="W142" s="37"/>
      <c r="X142" s="37"/>
    </row>
    <row r="143" spans="1:30" ht="19" x14ac:dyDescent="0.25">
      <c r="A143" s="14" t="s">
        <v>190</v>
      </c>
      <c r="B143" s="21">
        <f t="shared" ref="B143:K143" si="7">B142/B2</f>
        <v>0.41736520610202399</v>
      </c>
      <c r="C143" s="21">
        <f t="shared" si="7"/>
        <v>0.32586138400522519</v>
      </c>
      <c r="D143" s="21">
        <f t="shared" si="7"/>
        <v>1.1629298060810507</v>
      </c>
      <c r="E143" s="21">
        <f t="shared" si="7"/>
        <v>0.504715319974395</v>
      </c>
      <c r="F143" s="21">
        <f t="shared" si="7"/>
        <v>0.29634639490290793</v>
      </c>
      <c r="G143" s="21">
        <f t="shared" si="7"/>
        <v>0.24382361527368854</v>
      </c>
      <c r="H143" s="21">
        <f t="shared" si="7"/>
        <v>0.29360508914371808</v>
      </c>
      <c r="I143" s="21">
        <f t="shared" si="7"/>
        <v>0.25440797131083082</v>
      </c>
      <c r="J143" s="21">
        <f t="shared" si="7"/>
        <v>0.21842547211844945</v>
      </c>
      <c r="K143" s="21">
        <f t="shared" si="7"/>
        <v>0.21413343283638062</v>
      </c>
      <c r="L143" s="37"/>
      <c r="M143" s="37"/>
      <c r="N143" s="37"/>
      <c r="O143" s="37"/>
      <c r="P143" s="37"/>
      <c r="Q143" s="37"/>
      <c r="R143" s="37"/>
      <c r="S143" s="37"/>
      <c r="T143" s="37"/>
      <c r="U143" s="37"/>
      <c r="V143" s="37"/>
      <c r="W143" s="37"/>
      <c r="X143" s="37"/>
      <c r="Y143" s="12"/>
      <c r="Z143" s="12"/>
      <c r="AA143" s="13"/>
      <c r="AB143" s="13"/>
      <c r="AC143" s="13"/>
      <c r="AD143" s="13"/>
    </row>
    <row r="144" spans="1:30" ht="16" x14ac:dyDescent="0.2">
      <c r="A144" s="2" t="s">
        <v>138</v>
      </c>
      <c r="B144" s="3" t="s">
        <v>16</v>
      </c>
      <c r="C144" s="3">
        <v>-7199000</v>
      </c>
      <c r="D144" s="3">
        <v>-20385000</v>
      </c>
      <c r="E144" s="3">
        <v>43316000</v>
      </c>
      <c r="F144" s="3">
        <v>-174000</v>
      </c>
      <c r="G144" s="4">
        <v>-160000</v>
      </c>
      <c r="H144" s="3">
        <v>-17000</v>
      </c>
      <c r="I144" s="3">
        <v>-143000</v>
      </c>
      <c r="J144" s="3" t="s">
        <v>16</v>
      </c>
      <c r="K144" s="3" t="s">
        <v>16</v>
      </c>
      <c r="L144" s="37"/>
      <c r="M144" s="37"/>
      <c r="N144" s="37"/>
      <c r="O144" s="37"/>
      <c r="P144" s="37"/>
      <c r="Q144" s="37"/>
      <c r="R144" s="37"/>
      <c r="S144" s="37"/>
      <c r="T144" s="37"/>
      <c r="U144" s="37"/>
      <c r="V144" s="37"/>
      <c r="W144" s="37"/>
      <c r="X144" s="37"/>
    </row>
    <row r="145" spans="1:24" ht="16" x14ac:dyDescent="0.2">
      <c r="A145" s="2" t="s">
        <v>139</v>
      </c>
      <c r="B145" s="3">
        <v>23700000</v>
      </c>
      <c r="C145" s="3">
        <v>23407000</v>
      </c>
      <c r="D145" s="3">
        <v>674000</v>
      </c>
      <c r="E145" s="3" t="s">
        <v>16</v>
      </c>
      <c r="F145" s="3" t="s">
        <v>16</v>
      </c>
      <c r="G145" s="4" t="s">
        <v>16</v>
      </c>
      <c r="H145" s="3" t="s">
        <v>16</v>
      </c>
      <c r="I145" s="3" t="s">
        <v>16</v>
      </c>
      <c r="J145" s="3" t="s">
        <v>16</v>
      </c>
      <c r="K145" s="3" t="s">
        <v>16</v>
      </c>
      <c r="L145" s="37"/>
      <c r="M145" s="37"/>
      <c r="N145" s="37"/>
      <c r="O145" s="37"/>
      <c r="P145" s="37"/>
      <c r="Q145" s="37"/>
      <c r="R145" s="37"/>
      <c r="S145" s="37"/>
      <c r="T145" s="37"/>
      <c r="U145" s="37"/>
      <c r="V145" s="37"/>
      <c r="W145" s="37"/>
      <c r="X145" s="37"/>
    </row>
    <row r="146" spans="1:24" ht="16" x14ac:dyDescent="0.2">
      <c r="A146" s="2" t="s">
        <v>140</v>
      </c>
      <c r="B146" s="3">
        <v>-47673000</v>
      </c>
      <c r="C146" s="3">
        <v>9971000</v>
      </c>
      <c r="D146" s="3">
        <v>59040000</v>
      </c>
      <c r="E146" s="3">
        <v>109854000</v>
      </c>
      <c r="F146" s="3">
        <v>274788000</v>
      </c>
      <c r="G146" s="4">
        <v>52698000</v>
      </c>
      <c r="H146" s="3">
        <v>75285000</v>
      </c>
      <c r="I146" s="3">
        <v>-18406000</v>
      </c>
      <c r="J146" s="3">
        <v>8002000</v>
      </c>
      <c r="K146" s="3">
        <v>-12183000</v>
      </c>
      <c r="L146" s="37"/>
      <c r="M146" s="37"/>
      <c r="N146" s="37"/>
      <c r="O146" s="37"/>
      <c r="P146" s="37"/>
      <c r="Q146" s="37"/>
      <c r="R146" s="37"/>
      <c r="S146" s="37"/>
      <c r="T146" s="37"/>
      <c r="U146" s="37"/>
      <c r="V146" s="37"/>
      <c r="W146" s="37"/>
      <c r="X146" s="37"/>
    </row>
    <row r="147" spans="1:24" ht="16" x14ac:dyDescent="0.2">
      <c r="A147" s="2" t="s">
        <v>141</v>
      </c>
      <c r="B147" s="3">
        <v>302575000</v>
      </c>
      <c r="C147" s="3">
        <v>134027000</v>
      </c>
      <c r="D147" s="3">
        <v>-454119000</v>
      </c>
      <c r="E147" s="3">
        <v>-92052000</v>
      </c>
      <c r="F147" s="3">
        <v>-267103000</v>
      </c>
      <c r="G147" s="4">
        <v>-134433000</v>
      </c>
      <c r="H147" s="3">
        <v>-50577000</v>
      </c>
      <c r="I147" s="3">
        <v>-72948000</v>
      </c>
      <c r="J147" s="3">
        <v>37189000</v>
      </c>
      <c r="K147" s="3">
        <v>-48097000</v>
      </c>
      <c r="L147" s="37"/>
      <c r="M147" s="37"/>
      <c r="N147" s="37"/>
      <c r="O147" s="37"/>
      <c r="P147" s="37"/>
      <c r="Q147" s="37"/>
      <c r="R147" s="37"/>
      <c r="S147" s="37"/>
      <c r="T147" s="37"/>
      <c r="U147" s="37"/>
      <c r="V147" s="37"/>
      <c r="W147" s="37"/>
      <c r="X147" s="37"/>
    </row>
    <row r="148" spans="1:24" ht="16" x14ac:dyDescent="0.2">
      <c r="A148" s="2" t="s">
        <v>142</v>
      </c>
      <c r="B148" s="3">
        <v>-10483000</v>
      </c>
      <c r="C148" s="3">
        <v>-23905000</v>
      </c>
      <c r="D148" s="3">
        <v>-108476000</v>
      </c>
      <c r="E148" s="3">
        <v>-35237000</v>
      </c>
      <c r="F148" s="3">
        <v>-77519000</v>
      </c>
      <c r="G148" s="4">
        <v>-115443000</v>
      </c>
      <c r="H148" s="3">
        <v>-78852000</v>
      </c>
      <c r="I148" s="3">
        <v>77072000</v>
      </c>
      <c r="J148" s="3">
        <v>-628000</v>
      </c>
      <c r="K148" s="3">
        <v>-113035000</v>
      </c>
      <c r="L148" s="37"/>
      <c r="M148" s="37"/>
      <c r="N148" s="37"/>
      <c r="O148" s="37"/>
      <c r="P148" s="37"/>
      <c r="Q148" s="37"/>
      <c r="R148" s="37"/>
      <c r="S148" s="37"/>
      <c r="T148" s="37"/>
      <c r="U148" s="37"/>
      <c r="V148" s="37"/>
      <c r="W148" s="37"/>
      <c r="X148" s="37"/>
    </row>
    <row r="149" spans="1:24" ht="16" x14ac:dyDescent="0.2">
      <c r="A149" s="2" t="s">
        <v>143</v>
      </c>
      <c r="B149" s="3" t="s">
        <v>16</v>
      </c>
      <c r="C149" s="3" t="s">
        <v>16</v>
      </c>
      <c r="D149" s="3" t="s">
        <v>16</v>
      </c>
      <c r="E149" s="3" t="s">
        <v>16</v>
      </c>
      <c r="F149" s="3" t="s">
        <v>16</v>
      </c>
      <c r="G149" s="4" t="s">
        <v>16</v>
      </c>
      <c r="H149" s="3" t="s">
        <v>16</v>
      </c>
      <c r="I149" s="3" t="s">
        <v>16</v>
      </c>
      <c r="J149" s="3" t="s">
        <v>16</v>
      </c>
      <c r="K149" s="3" t="s">
        <v>16</v>
      </c>
      <c r="L149" s="37"/>
      <c r="M149" s="37"/>
      <c r="N149" s="37"/>
      <c r="O149" s="37"/>
      <c r="P149" s="37"/>
      <c r="Q149" s="37"/>
      <c r="R149" s="37"/>
      <c r="S149" s="37"/>
      <c r="T149" s="37"/>
      <c r="U149" s="37"/>
      <c r="V149" s="37"/>
      <c r="W149" s="37"/>
      <c r="X149" s="37"/>
    </row>
    <row r="150" spans="1:24" ht="16" x14ac:dyDescent="0.2">
      <c r="A150" s="2" t="s">
        <v>144</v>
      </c>
      <c r="B150" s="3">
        <v>-19361000</v>
      </c>
      <c r="C150" s="3">
        <v>18806000</v>
      </c>
      <c r="D150" s="3">
        <v>-18565000</v>
      </c>
      <c r="E150" s="3">
        <v>-10929000</v>
      </c>
      <c r="F150" s="3">
        <v>-25997000</v>
      </c>
      <c r="G150" s="4">
        <v>11445000</v>
      </c>
      <c r="H150" s="3">
        <v>30571000</v>
      </c>
      <c r="I150" s="3">
        <v>-20217000</v>
      </c>
      <c r="J150" s="3">
        <v>1973000</v>
      </c>
      <c r="K150" s="3">
        <v>-882000</v>
      </c>
      <c r="L150" s="37"/>
      <c r="M150" s="37"/>
      <c r="N150" s="37"/>
      <c r="O150" s="37"/>
      <c r="P150" s="37"/>
      <c r="Q150" s="37"/>
      <c r="R150" s="37"/>
      <c r="S150" s="37"/>
      <c r="T150" s="37"/>
      <c r="U150" s="37"/>
      <c r="V150" s="37"/>
      <c r="W150" s="37"/>
      <c r="X150" s="37"/>
    </row>
    <row r="151" spans="1:24" ht="16" x14ac:dyDescent="0.2">
      <c r="A151" s="2" t="s">
        <v>145</v>
      </c>
      <c r="B151" s="3">
        <v>37392000</v>
      </c>
      <c r="C151" s="3">
        <v>27157000</v>
      </c>
      <c r="D151" s="3">
        <v>3824000</v>
      </c>
      <c r="E151" s="3">
        <v>73012000</v>
      </c>
      <c r="F151" s="3">
        <v>-24332000</v>
      </c>
      <c r="G151" s="4">
        <v>-58474000</v>
      </c>
      <c r="H151" s="3">
        <v>-24858000</v>
      </c>
      <c r="I151" s="3">
        <v>-8339000</v>
      </c>
      <c r="J151" s="3">
        <v>-35650000</v>
      </c>
      <c r="K151" s="3">
        <v>10373000</v>
      </c>
      <c r="L151" s="37"/>
      <c r="M151" s="37"/>
      <c r="N151" s="37"/>
      <c r="O151" s="37"/>
      <c r="P151" s="37"/>
      <c r="Q151" s="37"/>
      <c r="R151" s="37"/>
      <c r="S151" s="37"/>
      <c r="T151" s="37"/>
      <c r="U151" s="37"/>
      <c r="V151" s="37"/>
      <c r="W151" s="37"/>
      <c r="X151" s="37"/>
    </row>
    <row r="152" spans="1:24" ht="16" x14ac:dyDescent="0.2">
      <c r="A152" s="2" t="s">
        <v>146</v>
      </c>
      <c r="B152" s="3">
        <v>295027000</v>
      </c>
      <c r="C152" s="3">
        <v>111969000</v>
      </c>
      <c r="D152" s="3">
        <v>-330902000</v>
      </c>
      <c r="E152" s="3">
        <v>-118898000</v>
      </c>
      <c r="F152" s="3">
        <v>-139255000</v>
      </c>
      <c r="G152" s="4">
        <v>28039000</v>
      </c>
      <c r="H152" s="3">
        <v>22562000</v>
      </c>
      <c r="I152" s="3">
        <v>-121464000</v>
      </c>
      <c r="J152" s="3">
        <v>71494000</v>
      </c>
      <c r="K152" s="3">
        <v>55447000</v>
      </c>
      <c r="L152" s="37"/>
      <c r="M152" s="37"/>
      <c r="N152" s="37"/>
      <c r="O152" s="37"/>
      <c r="P152" s="37"/>
      <c r="Q152" s="37"/>
      <c r="R152" s="37"/>
      <c r="S152" s="37"/>
      <c r="T152" s="37"/>
      <c r="U152" s="37"/>
      <c r="V152" s="37"/>
      <c r="W152" s="37"/>
      <c r="X152" s="37"/>
    </row>
    <row r="153" spans="1:24" ht="16" x14ac:dyDescent="0.2">
      <c r="A153" s="2" t="s">
        <v>147</v>
      </c>
      <c r="B153" s="3" t="s">
        <v>16</v>
      </c>
      <c r="C153" s="3" t="s">
        <v>16</v>
      </c>
      <c r="D153" s="3" t="s">
        <v>16</v>
      </c>
      <c r="E153" s="3" t="s">
        <v>16</v>
      </c>
      <c r="F153" s="3" t="s">
        <v>16</v>
      </c>
      <c r="G153" s="4" t="s">
        <v>16</v>
      </c>
      <c r="H153" s="3" t="s">
        <v>16</v>
      </c>
      <c r="I153" s="3" t="s">
        <v>16</v>
      </c>
      <c r="J153" s="3" t="s">
        <v>16</v>
      </c>
      <c r="K153" s="3" t="s">
        <v>16</v>
      </c>
      <c r="L153" s="37"/>
      <c r="M153" s="37"/>
      <c r="N153" s="37"/>
      <c r="O153" s="37"/>
      <c r="P153" s="37"/>
      <c r="Q153" s="37"/>
      <c r="R153" s="37"/>
      <c r="S153" s="37"/>
      <c r="T153" s="37"/>
      <c r="U153" s="37"/>
      <c r="V153" s="37"/>
      <c r="W153" s="37"/>
      <c r="X153" s="37"/>
    </row>
    <row r="154" spans="1:24" ht="16" x14ac:dyDescent="0.2">
      <c r="A154" s="2" t="s">
        <v>148</v>
      </c>
      <c r="B154" s="3">
        <v>-39012000</v>
      </c>
      <c r="C154" s="3">
        <v>-165215000</v>
      </c>
      <c r="D154" s="3">
        <v>-296608000</v>
      </c>
      <c r="E154" s="3">
        <v>333851000</v>
      </c>
      <c r="F154" s="3">
        <v>223737000</v>
      </c>
      <c r="G154" s="4">
        <v>403397000</v>
      </c>
      <c r="H154" s="3">
        <v>47066000</v>
      </c>
      <c r="I154" s="3">
        <v>78763000</v>
      </c>
      <c r="J154" s="3">
        <v>187376000</v>
      </c>
      <c r="K154" s="3">
        <v>90192000</v>
      </c>
      <c r="L154" s="37"/>
      <c r="M154" s="37"/>
      <c r="N154" s="37"/>
      <c r="O154" s="37"/>
      <c r="P154" s="37"/>
      <c r="Q154" s="37"/>
      <c r="R154" s="37"/>
      <c r="S154" s="37"/>
      <c r="T154" s="37"/>
      <c r="U154" s="37"/>
      <c r="V154" s="37"/>
      <c r="W154" s="37"/>
      <c r="X154" s="37"/>
    </row>
    <row r="155" spans="1:24" ht="16" x14ac:dyDescent="0.2">
      <c r="A155" s="2" t="s">
        <v>149</v>
      </c>
      <c r="B155" s="3" t="s">
        <v>16</v>
      </c>
      <c r="C155" s="3" t="s">
        <v>16</v>
      </c>
      <c r="D155" s="3" t="s">
        <v>16</v>
      </c>
      <c r="E155" s="3" t="s">
        <v>16</v>
      </c>
      <c r="F155" s="3" t="s">
        <v>16</v>
      </c>
      <c r="G155" s="4" t="s">
        <v>16</v>
      </c>
      <c r="H155" s="3" t="s">
        <v>16</v>
      </c>
      <c r="I155" s="3" t="s">
        <v>16</v>
      </c>
      <c r="J155" s="3" t="s">
        <v>16</v>
      </c>
      <c r="K155" s="3" t="s">
        <v>16</v>
      </c>
      <c r="L155" s="37"/>
      <c r="M155" s="37"/>
      <c r="N155" s="37"/>
      <c r="O155" s="37"/>
      <c r="P155" s="37"/>
      <c r="Q155" s="37"/>
      <c r="R155" s="37"/>
      <c r="S155" s="37"/>
      <c r="T155" s="37"/>
      <c r="U155" s="37"/>
      <c r="V155" s="37"/>
      <c r="W155" s="37"/>
      <c r="X155" s="37"/>
    </row>
    <row r="156" spans="1:24" ht="16" x14ac:dyDescent="0.2">
      <c r="A156" s="2" t="s">
        <v>150</v>
      </c>
      <c r="B156" s="3" t="s">
        <v>16</v>
      </c>
      <c r="C156" s="3" t="s">
        <v>16</v>
      </c>
      <c r="D156" s="3" t="s">
        <v>16</v>
      </c>
      <c r="E156" s="3" t="s">
        <v>16</v>
      </c>
      <c r="F156" s="3" t="s">
        <v>16</v>
      </c>
      <c r="G156" s="4" t="s">
        <v>16</v>
      </c>
      <c r="H156" s="3" t="s">
        <v>16</v>
      </c>
      <c r="I156" s="3" t="s">
        <v>16</v>
      </c>
      <c r="J156" s="3" t="s">
        <v>16</v>
      </c>
      <c r="K156" s="3" t="s">
        <v>16</v>
      </c>
      <c r="L156" s="37"/>
      <c r="M156" s="37"/>
      <c r="N156" s="37"/>
      <c r="O156" s="37"/>
      <c r="P156" s="37"/>
      <c r="Q156" s="37"/>
      <c r="R156" s="37"/>
      <c r="S156" s="37"/>
      <c r="T156" s="37"/>
      <c r="U156" s="37"/>
      <c r="V156" s="37"/>
      <c r="W156" s="37"/>
      <c r="X156" s="37"/>
    </row>
    <row r="157" spans="1:24" ht="16" x14ac:dyDescent="0.2">
      <c r="A157" s="2" t="s">
        <v>151</v>
      </c>
      <c r="B157" s="3" t="s">
        <v>16</v>
      </c>
      <c r="C157" s="3" t="s">
        <v>16</v>
      </c>
      <c r="D157" s="3" t="s">
        <v>16</v>
      </c>
      <c r="E157" s="3" t="s">
        <v>16</v>
      </c>
      <c r="F157" s="3" t="s">
        <v>16</v>
      </c>
      <c r="G157" s="4" t="s">
        <v>16</v>
      </c>
      <c r="H157" s="3" t="s">
        <v>16</v>
      </c>
      <c r="I157" s="3" t="s">
        <v>16</v>
      </c>
      <c r="J157" s="3" t="s">
        <v>16</v>
      </c>
      <c r="K157" s="3" t="s">
        <v>16</v>
      </c>
      <c r="L157" s="37"/>
      <c r="M157" s="37"/>
      <c r="N157" s="37"/>
      <c r="O157" s="37"/>
      <c r="P157" s="37"/>
      <c r="Q157" s="37"/>
      <c r="R157" s="37"/>
      <c r="S157" s="37"/>
      <c r="T157" s="37"/>
      <c r="U157" s="37"/>
      <c r="V157" s="37"/>
      <c r="W157" s="37"/>
      <c r="X157" s="37"/>
    </row>
    <row r="158" spans="1:24" ht="16" x14ac:dyDescent="0.2">
      <c r="A158" s="2" t="s">
        <v>152</v>
      </c>
      <c r="B158" s="3" t="s">
        <v>16</v>
      </c>
      <c r="C158" s="3" t="s">
        <v>16</v>
      </c>
      <c r="D158" s="3" t="s">
        <v>16</v>
      </c>
      <c r="E158" s="3" t="s">
        <v>16</v>
      </c>
      <c r="F158" s="3" t="s">
        <v>16</v>
      </c>
      <c r="G158" s="4" t="s">
        <v>16</v>
      </c>
      <c r="H158" s="3" t="s">
        <v>16</v>
      </c>
      <c r="I158" s="3" t="s">
        <v>16</v>
      </c>
      <c r="J158" s="3" t="s">
        <v>16</v>
      </c>
      <c r="K158" s="3" t="s">
        <v>16</v>
      </c>
      <c r="L158" s="37"/>
      <c r="M158" s="37"/>
      <c r="N158" s="37"/>
      <c r="O158" s="37"/>
      <c r="P158" s="37"/>
      <c r="Q158" s="37"/>
      <c r="R158" s="37"/>
      <c r="S158" s="37"/>
      <c r="T158" s="37"/>
      <c r="U158" s="37"/>
      <c r="V158" s="37"/>
      <c r="W158" s="37"/>
      <c r="X158" s="37"/>
    </row>
    <row r="159" spans="1:24" ht="16" x14ac:dyDescent="0.2">
      <c r="A159" s="2" t="s">
        <v>153</v>
      </c>
      <c r="B159" s="3">
        <v>-13004000</v>
      </c>
      <c r="C159" s="3">
        <v>-13096000</v>
      </c>
      <c r="D159" s="3">
        <v>-12236000</v>
      </c>
      <c r="E159" s="3">
        <v>-12627000</v>
      </c>
      <c r="F159" s="3">
        <v>-40027000</v>
      </c>
      <c r="G159" s="4">
        <v>-28043000</v>
      </c>
      <c r="H159" s="3">
        <v>-14436000</v>
      </c>
      <c r="I159" s="3">
        <v>-4918000</v>
      </c>
      <c r="J159" s="3">
        <v>-4755000</v>
      </c>
      <c r="K159" s="3">
        <v>-3934000</v>
      </c>
      <c r="L159" s="37"/>
      <c r="M159" s="37"/>
      <c r="N159" s="37"/>
      <c r="O159" s="37"/>
      <c r="P159" s="37"/>
      <c r="Q159" s="37"/>
      <c r="R159" s="37"/>
      <c r="S159" s="37"/>
      <c r="T159" s="37"/>
      <c r="U159" s="37"/>
      <c r="V159" s="37"/>
      <c r="W159" s="37"/>
      <c r="X159" s="37"/>
    </row>
    <row r="160" spans="1:24" ht="16" x14ac:dyDescent="0.2">
      <c r="A160" s="2" t="s">
        <v>154</v>
      </c>
      <c r="B160" s="3">
        <v>-13004000</v>
      </c>
      <c r="C160" s="3">
        <v>-13096000</v>
      </c>
      <c r="D160" s="3">
        <v>-12236000</v>
      </c>
      <c r="E160" s="3">
        <v>-12627000</v>
      </c>
      <c r="F160" s="3">
        <v>-40027000</v>
      </c>
      <c r="G160" s="4">
        <v>-28043000</v>
      </c>
      <c r="H160" s="3">
        <v>-14436000</v>
      </c>
      <c r="I160" s="3">
        <v>-4918000</v>
      </c>
      <c r="J160" s="3">
        <v>-4755000</v>
      </c>
      <c r="K160" s="3">
        <v>-3934000</v>
      </c>
      <c r="L160" s="37"/>
      <c r="M160" s="37"/>
      <c r="N160" s="37"/>
      <c r="O160" s="37"/>
      <c r="P160" s="37"/>
      <c r="Q160" s="37"/>
      <c r="R160" s="37"/>
      <c r="S160" s="37"/>
      <c r="T160" s="37"/>
      <c r="U160" s="37"/>
      <c r="V160" s="37"/>
      <c r="W160" s="37"/>
      <c r="X160" s="37"/>
    </row>
    <row r="161" spans="1:24" ht="16" x14ac:dyDescent="0.2">
      <c r="A161" s="2" t="s">
        <v>155</v>
      </c>
      <c r="B161" s="3" t="s">
        <v>16</v>
      </c>
      <c r="C161" s="3" t="s">
        <v>16</v>
      </c>
      <c r="D161" s="3" t="s">
        <v>16</v>
      </c>
      <c r="E161" s="3" t="s">
        <v>16</v>
      </c>
      <c r="F161" s="3" t="s">
        <v>16</v>
      </c>
      <c r="G161" s="4" t="s">
        <v>16</v>
      </c>
      <c r="H161" s="3" t="s">
        <v>16</v>
      </c>
      <c r="I161" s="3" t="s">
        <v>16</v>
      </c>
      <c r="J161" s="3" t="s">
        <v>16</v>
      </c>
      <c r="K161" s="3" t="s">
        <v>16</v>
      </c>
      <c r="L161" s="37"/>
      <c r="M161" s="37"/>
      <c r="N161" s="37"/>
      <c r="O161" s="37"/>
      <c r="P161" s="37"/>
      <c r="Q161" s="37"/>
      <c r="R161" s="37"/>
      <c r="S161" s="37"/>
      <c r="T161" s="37"/>
      <c r="U161" s="37"/>
      <c r="V161" s="37"/>
      <c r="W161" s="37"/>
      <c r="X161" s="37"/>
    </row>
    <row r="162" spans="1:24" ht="16" x14ac:dyDescent="0.2">
      <c r="A162" s="2" t="s">
        <v>156</v>
      </c>
      <c r="B162" s="3" t="s">
        <v>16</v>
      </c>
      <c r="C162" s="3" t="s">
        <v>16</v>
      </c>
      <c r="D162" s="3" t="s">
        <v>16</v>
      </c>
      <c r="E162" s="3">
        <v>-381414000</v>
      </c>
      <c r="F162" s="3">
        <v>-72181000</v>
      </c>
      <c r="G162" s="4">
        <v>-1938691000</v>
      </c>
      <c r="H162" s="3">
        <v>-12908000</v>
      </c>
      <c r="I162" s="3">
        <v>11218000</v>
      </c>
      <c r="J162" s="3">
        <v>-1549836000</v>
      </c>
      <c r="K162" s="3">
        <v>-387165000</v>
      </c>
      <c r="L162" s="37"/>
      <c r="M162" s="37"/>
      <c r="N162" s="37"/>
      <c r="O162" s="37"/>
      <c r="P162" s="37"/>
      <c r="Q162" s="37"/>
      <c r="R162" s="37"/>
      <c r="S162" s="37"/>
      <c r="T162" s="37"/>
      <c r="U162" s="37"/>
      <c r="V162" s="37"/>
      <c r="W162" s="37"/>
      <c r="X162" s="37"/>
    </row>
    <row r="163" spans="1:24" ht="16" x14ac:dyDescent="0.2">
      <c r="A163" s="2" t="s">
        <v>157</v>
      </c>
      <c r="B163" s="3" t="s">
        <v>16</v>
      </c>
      <c r="C163" s="3" t="s">
        <v>16</v>
      </c>
      <c r="D163" s="3" t="s">
        <v>16</v>
      </c>
      <c r="E163" s="3">
        <v>851000</v>
      </c>
      <c r="F163" s="3">
        <v>52319000</v>
      </c>
      <c r="G163" s="4">
        <v>1033248000</v>
      </c>
      <c r="H163" s="3">
        <v>22092000</v>
      </c>
      <c r="I163" s="3">
        <v>11218000</v>
      </c>
      <c r="J163" s="3">
        <v>760531000</v>
      </c>
      <c r="K163" s="3">
        <v>239407000</v>
      </c>
      <c r="L163" s="37"/>
      <c r="M163" s="37"/>
      <c r="N163" s="37"/>
      <c r="O163" s="37"/>
      <c r="P163" s="37"/>
      <c r="Q163" s="37"/>
      <c r="R163" s="37"/>
      <c r="S163" s="37"/>
      <c r="T163" s="37"/>
      <c r="U163" s="37"/>
      <c r="V163" s="37"/>
      <c r="W163" s="37"/>
      <c r="X163" s="37"/>
    </row>
    <row r="164" spans="1:24" ht="16" x14ac:dyDescent="0.2">
      <c r="A164" s="2" t="s">
        <v>158</v>
      </c>
      <c r="B164" s="3" t="s">
        <v>16</v>
      </c>
      <c r="C164" s="3" t="s">
        <v>16</v>
      </c>
      <c r="D164" s="3" t="s">
        <v>16</v>
      </c>
      <c r="E164" s="3">
        <v>-382265000</v>
      </c>
      <c r="F164" s="3">
        <v>-124500000</v>
      </c>
      <c r="G164" s="4">
        <v>-2971939000</v>
      </c>
      <c r="H164" s="3">
        <v>-35000000</v>
      </c>
      <c r="I164" s="3" t="s">
        <v>16</v>
      </c>
      <c r="J164" s="3">
        <v>-2310367000</v>
      </c>
      <c r="K164" s="3">
        <v>-626572000</v>
      </c>
      <c r="L164" s="37"/>
      <c r="M164" s="37"/>
      <c r="N164" s="37"/>
      <c r="O164" s="37"/>
      <c r="P164" s="37"/>
      <c r="Q164" s="37"/>
      <c r="R164" s="37"/>
      <c r="S164" s="37"/>
      <c r="T164" s="37"/>
      <c r="U164" s="37"/>
      <c r="V164" s="37"/>
      <c r="W164" s="37"/>
      <c r="X164" s="37"/>
    </row>
    <row r="165" spans="1:24" ht="16" x14ac:dyDescent="0.2">
      <c r="A165" s="2" t="s">
        <v>159</v>
      </c>
      <c r="B165" s="3" t="s">
        <v>16</v>
      </c>
      <c r="C165" s="3">
        <v>-8868000</v>
      </c>
      <c r="D165" s="3">
        <v>-2934000</v>
      </c>
      <c r="E165" s="3" t="s">
        <v>16</v>
      </c>
      <c r="F165" s="3">
        <v>66708000</v>
      </c>
      <c r="G165" s="4" t="s">
        <v>16</v>
      </c>
      <c r="H165" s="3" t="s">
        <v>16</v>
      </c>
      <c r="I165" s="3" t="s">
        <v>16</v>
      </c>
      <c r="J165" s="3" t="s">
        <v>16</v>
      </c>
      <c r="K165" s="3" t="s">
        <v>16</v>
      </c>
      <c r="L165" s="37"/>
      <c r="M165" s="37"/>
      <c r="N165" s="37"/>
      <c r="O165" s="37"/>
      <c r="P165" s="37"/>
      <c r="Q165" s="37"/>
      <c r="R165" s="37"/>
      <c r="S165" s="37"/>
      <c r="T165" s="37"/>
      <c r="U165" s="37"/>
      <c r="V165" s="37"/>
      <c r="W165" s="37"/>
      <c r="X165" s="37"/>
    </row>
    <row r="166" spans="1:24" ht="16" x14ac:dyDescent="0.2">
      <c r="A166" s="2" t="s">
        <v>160</v>
      </c>
      <c r="B166" s="3" t="s">
        <v>16</v>
      </c>
      <c r="C166" s="3">
        <v>17000000</v>
      </c>
      <c r="D166" s="3" t="s">
        <v>16</v>
      </c>
      <c r="E166" s="3" t="s">
        <v>16</v>
      </c>
      <c r="F166" s="3">
        <v>66708000</v>
      </c>
      <c r="G166" s="4" t="s">
        <v>16</v>
      </c>
      <c r="H166" s="3" t="s">
        <v>16</v>
      </c>
      <c r="I166" s="3" t="s">
        <v>16</v>
      </c>
      <c r="J166" s="3" t="s">
        <v>16</v>
      </c>
      <c r="K166" s="3" t="s">
        <v>16</v>
      </c>
      <c r="L166" s="37"/>
      <c r="M166" s="37"/>
      <c r="N166" s="37"/>
      <c r="O166" s="37"/>
      <c r="P166" s="37"/>
      <c r="Q166" s="37"/>
      <c r="R166" s="37"/>
      <c r="S166" s="37"/>
      <c r="T166" s="37"/>
      <c r="U166" s="37"/>
      <c r="V166" s="37"/>
      <c r="W166" s="37"/>
      <c r="X166" s="37"/>
    </row>
    <row r="167" spans="1:24" ht="16" x14ac:dyDescent="0.2">
      <c r="A167" s="2" t="s">
        <v>161</v>
      </c>
      <c r="B167" s="3" t="s">
        <v>16</v>
      </c>
      <c r="C167" s="3">
        <v>-25868000</v>
      </c>
      <c r="D167" s="3">
        <v>-2934000</v>
      </c>
      <c r="E167" s="3" t="s">
        <v>16</v>
      </c>
      <c r="F167" s="3" t="s">
        <v>16</v>
      </c>
      <c r="G167" s="4" t="s">
        <v>16</v>
      </c>
      <c r="H167" s="3" t="s">
        <v>16</v>
      </c>
      <c r="I167" s="3" t="s">
        <v>16</v>
      </c>
      <c r="J167" s="3" t="s">
        <v>16</v>
      </c>
      <c r="K167" s="3" t="s">
        <v>16</v>
      </c>
      <c r="L167" s="37"/>
      <c r="M167" s="37"/>
      <c r="N167" s="37"/>
      <c r="O167" s="37"/>
      <c r="P167" s="37"/>
      <c r="Q167" s="37"/>
      <c r="R167" s="37"/>
      <c r="S167" s="37"/>
      <c r="T167" s="37"/>
      <c r="U167" s="37"/>
      <c r="V167" s="37"/>
      <c r="W167" s="37"/>
      <c r="X167" s="37"/>
    </row>
    <row r="168" spans="1:24" ht="16" x14ac:dyDescent="0.2">
      <c r="A168" s="2" t="s">
        <v>162</v>
      </c>
      <c r="B168" s="3" t="s">
        <v>16</v>
      </c>
      <c r="C168" s="3" t="s">
        <v>16</v>
      </c>
      <c r="D168" s="3" t="s">
        <v>16</v>
      </c>
      <c r="E168" s="3" t="s">
        <v>16</v>
      </c>
      <c r="F168" s="3" t="s">
        <v>16</v>
      </c>
      <c r="G168" s="4" t="s">
        <v>16</v>
      </c>
      <c r="H168" s="3" t="s">
        <v>16</v>
      </c>
      <c r="I168" s="3" t="s">
        <v>16</v>
      </c>
      <c r="J168" s="3" t="s">
        <v>16</v>
      </c>
      <c r="K168" s="3" t="s">
        <v>16</v>
      </c>
      <c r="L168" s="37"/>
      <c r="M168" s="37"/>
      <c r="N168" s="37"/>
      <c r="O168" s="37"/>
      <c r="P168" s="37"/>
      <c r="Q168" s="37"/>
      <c r="R168" s="37"/>
      <c r="S168" s="37"/>
      <c r="T168" s="37"/>
      <c r="U168" s="37"/>
      <c r="V168" s="37"/>
      <c r="W168" s="37"/>
      <c r="X168" s="37"/>
    </row>
    <row r="169" spans="1:24" ht="16" x14ac:dyDescent="0.2">
      <c r="A169" s="2" t="s">
        <v>163</v>
      </c>
      <c r="B169" s="3">
        <v>6220000</v>
      </c>
      <c r="C169" s="3" t="s">
        <v>16</v>
      </c>
      <c r="D169" s="3">
        <v>250000</v>
      </c>
      <c r="E169" s="3">
        <v>-3871000</v>
      </c>
      <c r="F169" s="3">
        <v>73000</v>
      </c>
      <c r="G169" s="4">
        <v>66781000</v>
      </c>
      <c r="H169" s="3" t="s">
        <v>16</v>
      </c>
      <c r="I169" s="3">
        <v>66781000</v>
      </c>
      <c r="J169" s="3" t="s">
        <v>16</v>
      </c>
      <c r="K169" s="3" t="s">
        <v>16</v>
      </c>
      <c r="L169" s="37"/>
      <c r="M169" s="37"/>
      <c r="N169" s="37"/>
      <c r="O169" s="37"/>
      <c r="P169" s="37"/>
      <c r="Q169" s="37"/>
      <c r="R169" s="37"/>
      <c r="S169" s="37"/>
      <c r="T169" s="37"/>
      <c r="U169" s="37"/>
      <c r="V169" s="37"/>
      <c r="W169" s="37"/>
      <c r="X169" s="37"/>
    </row>
    <row r="170" spans="1:24" ht="16" x14ac:dyDescent="0.2">
      <c r="A170" s="2" t="s">
        <v>147</v>
      </c>
      <c r="B170" s="3" t="s">
        <v>16</v>
      </c>
      <c r="C170" s="3" t="s">
        <v>16</v>
      </c>
      <c r="D170" s="3" t="s">
        <v>16</v>
      </c>
      <c r="E170" s="3" t="s">
        <v>16</v>
      </c>
      <c r="F170" s="3" t="s">
        <v>16</v>
      </c>
      <c r="G170" s="4" t="s">
        <v>16</v>
      </c>
      <c r="H170" s="3" t="s">
        <v>16</v>
      </c>
      <c r="I170" s="3" t="s">
        <v>16</v>
      </c>
      <c r="J170" s="3" t="s">
        <v>16</v>
      </c>
      <c r="K170" s="3" t="s">
        <v>16</v>
      </c>
      <c r="L170" s="37"/>
      <c r="M170" s="37"/>
      <c r="N170" s="37"/>
      <c r="O170" s="37"/>
      <c r="P170" s="37"/>
      <c r="Q170" s="37"/>
      <c r="R170" s="37"/>
      <c r="S170" s="37"/>
      <c r="T170" s="37"/>
      <c r="U170" s="37"/>
      <c r="V170" s="37"/>
      <c r="W170" s="37"/>
      <c r="X170" s="37"/>
    </row>
    <row r="171" spans="1:24" ht="16" x14ac:dyDescent="0.2">
      <c r="A171" s="2" t="s">
        <v>164</v>
      </c>
      <c r="B171" s="3">
        <v>-6784000</v>
      </c>
      <c r="C171" s="3">
        <v>-21964000</v>
      </c>
      <c r="D171" s="3">
        <v>-14920000</v>
      </c>
      <c r="E171" s="3">
        <v>-397912000</v>
      </c>
      <c r="F171" s="3">
        <v>-45427000</v>
      </c>
      <c r="G171" s="4">
        <v>-1899953000</v>
      </c>
      <c r="H171" s="3">
        <v>-27344000</v>
      </c>
      <c r="I171" s="3">
        <v>73081000</v>
      </c>
      <c r="J171" s="3">
        <v>-1554591000</v>
      </c>
      <c r="K171" s="3">
        <v>-391099000</v>
      </c>
      <c r="L171" s="37"/>
      <c r="M171" s="37"/>
      <c r="N171" s="37"/>
      <c r="O171" s="37"/>
      <c r="P171" s="37"/>
      <c r="Q171" s="37"/>
      <c r="R171" s="37"/>
      <c r="S171" s="37"/>
      <c r="T171" s="37"/>
      <c r="U171" s="37"/>
      <c r="V171" s="37"/>
      <c r="W171" s="37"/>
      <c r="X171" s="37"/>
    </row>
    <row r="172" spans="1:24" ht="16" x14ac:dyDescent="0.2">
      <c r="A172" s="2" t="s">
        <v>165</v>
      </c>
      <c r="B172" s="3" t="s">
        <v>16</v>
      </c>
      <c r="C172" s="3" t="s">
        <v>16</v>
      </c>
      <c r="D172" s="3" t="s">
        <v>16</v>
      </c>
      <c r="E172" s="3" t="s">
        <v>16</v>
      </c>
      <c r="F172" s="3" t="s">
        <v>16</v>
      </c>
      <c r="G172" s="4" t="s">
        <v>16</v>
      </c>
      <c r="H172" s="3" t="s">
        <v>16</v>
      </c>
      <c r="I172" s="3" t="s">
        <v>16</v>
      </c>
      <c r="J172" s="3" t="s">
        <v>16</v>
      </c>
      <c r="K172" s="3" t="s">
        <v>16</v>
      </c>
      <c r="L172" s="37"/>
      <c r="M172" s="37"/>
      <c r="N172" s="37"/>
      <c r="O172" s="37"/>
      <c r="P172" s="37"/>
      <c r="Q172" s="37"/>
      <c r="R172" s="37"/>
      <c r="S172" s="37"/>
      <c r="T172" s="37"/>
      <c r="U172" s="37"/>
      <c r="V172" s="37"/>
      <c r="W172" s="37"/>
      <c r="X172" s="37"/>
    </row>
    <row r="173" spans="1:24" ht="16" x14ac:dyDescent="0.2">
      <c r="A173" s="2" t="s">
        <v>166</v>
      </c>
      <c r="B173" s="3">
        <v>-56491000</v>
      </c>
      <c r="C173" s="3">
        <v>394413000</v>
      </c>
      <c r="D173" s="3">
        <v>-200631000</v>
      </c>
      <c r="E173" s="3">
        <v>-200000000</v>
      </c>
      <c r="F173" s="3" t="s">
        <v>16</v>
      </c>
      <c r="G173" s="4" t="s">
        <v>16</v>
      </c>
      <c r="H173" s="3" t="s">
        <v>16</v>
      </c>
      <c r="I173" s="3" t="s">
        <v>16</v>
      </c>
      <c r="J173" s="3" t="s">
        <v>16</v>
      </c>
      <c r="K173" s="3" t="s">
        <v>16</v>
      </c>
      <c r="L173" s="37"/>
      <c r="M173" s="37"/>
      <c r="N173" s="37"/>
      <c r="O173" s="37"/>
      <c r="P173" s="37"/>
      <c r="Q173" s="37"/>
      <c r="R173" s="37"/>
      <c r="S173" s="37"/>
      <c r="T173" s="37"/>
      <c r="U173" s="37"/>
      <c r="V173" s="37"/>
      <c r="W173" s="37"/>
      <c r="X173" s="37"/>
    </row>
    <row r="174" spans="1:24" ht="16" x14ac:dyDescent="0.2">
      <c r="A174" s="2" t="s">
        <v>167</v>
      </c>
      <c r="B174" s="3" t="s">
        <v>16</v>
      </c>
      <c r="C174" s="3">
        <v>544413000</v>
      </c>
      <c r="D174" s="3">
        <v>199369000</v>
      </c>
      <c r="E174" s="3" t="s">
        <v>16</v>
      </c>
      <c r="F174" s="3" t="s">
        <v>16</v>
      </c>
      <c r="G174" s="4" t="s">
        <v>16</v>
      </c>
      <c r="H174" s="3" t="s">
        <v>16</v>
      </c>
      <c r="I174" s="3" t="s">
        <v>16</v>
      </c>
      <c r="J174" s="3" t="s">
        <v>16</v>
      </c>
      <c r="K174" s="3" t="s">
        <v>16</v>
      </c>
      <c r="L174" s="37"/>
      <c r="M174" s="37"/>
      <c r="N174" s="37"/>
      <c r="O174" s="37"/>
      <c r="P174" s="37"/>
      <c r="Q174" s="37"/>
      <c r="R174" s="37"/>
      <c r="S174" s="37"/>
      <c r="T174" s="37"/>
      <c r="U174" s="37"/>
      <c r="V174" s="37"/>
      <c r="W174" s="37"/>
      <c r="X174" s="37"/>
    </row>
    <row r="175" spans="1:24" ht="16" x14ac:dyDescent="0.2">
      <c r="A175" s="2" t="s">
        <v>168</v>
      </c>
      <c r="B175" s="3">
        <v>-56491000</v>
      </c>
      <c r="C175" s="3">
        <v>-150000000</v>
      </c>
      <c r="D175" s="3">
        <v>-400000000</v>
      </c>
      <c r="E175" s="3">
        <v>-200000000</v>
      </c>
      <c r="F175" s="3" t="s">
        <v>16</v>
      </c>
      <c r="G175" s="4" t="s">
        <v>16</v>
      </c>
      <c r="H175" s="3" t="s">
        <v>16</v>
      </c>
      <c r="I175" s="3" t="s">
        <v>16</v>
      </c>
      <c r="J175" s="3" t="s">
        <v>16</v>
      </c>
      <c r="K175" s="3" t="s">
        <v>16</v>
      </c>
      <c r="L175" s="37"/>
      <c r="M175" s="37"/>
      <c r="N175" s="37"/>
      <c r="O175" s="37"/>
      <c r="P175" s="37"/>
      <c r="Q175" s="37"/>
      <c r="R175" s="37"/>
      <c r="S175" s="37"/>
      <c r="T175" s="37"/>
      <c r="U175" s="37"/>
      <c r="V175" s="37"/>
      <c r="W175" s="37"/>
      <c r="X175" s="37"/>
    </row>
    <row r="176" spans="1:24" ht="16" x14ac:dyDescent="0.2">
      <c r="A176" s="2" t="s">
        <v>169</v>
      </c>
      <c r="B176" s="3">
        <v>88774000</v>
      </c>
      <c r="C176" s="3">
        <v>88798000</v>
      </c>
      <c r="D176" s="3">
        <v>938752000</v>
      </c>
      <c r="E176" s="3" t="s">
        <v>16</v>
      </c>
      <c r="F176" s="3" t="s">
        <v>16</v>
      </c>
      <c r="G176" s="4" t="s">
        <v>16</v>
      </c>
      <c r="H176" s="3" t="s">
        <v>16</v>
      </c>
      <c r="I176" s="3" t="s">
        <v>16</v>
      </c>
      <c r="J176" s="3" t="s">
        <v>16</v>
      </c>
      <c r="K176" s="3" t="s">
        <v>16</v>
      </c>
      <c r="L176" s="37"/>
      <c r="M176" s="37"/>
      <c r="N176" s="37"/>
      <c r="O176" s="37"/>
      <c r="P176" s="37"/>
      <c r="Q176" s="37"/>
      <c r="R176" s="37"/>
      <c r="S176" s="37"/>
      <c r="T176" s="37"/>
      <c r="U176" s="37"/>
      <c r="V176" s="37"/>
      <c r="W176" s="37"/>
      <c r="X176" s="37"/>
    </row>
    <row r="177" spans="1:1022 1027:2048 2053:3060 3074:4086 4100:5112 5126:6138 6152:7164 7178:8190 8204:9216 9230:10237 10242:11263 11268:12275 12289:13301 13315:14327 14341:15353 15367:16379" ht="16" x14ac:dyDescent="0.2">
      <c r="A177" s="2" t="s">
        <v>170</v>
      </c>
      <c r="B177" s="3">
        <v>96480000</v>
      </c>
      <c r="C177" s="3">
        <v>100000000</v>
      </c>
      <c r="D177" s="3">
        <v>942529000</v>
      </c>
      <c r="E177" s="3" t="s">
        <v>16</v>
      </c>
      <c r="F177" s="3" t="s">
        <v>16</v>
      </c>
      <c r="G177" s="4" t="s">
        <v>16</v>
      </c>
      <c r="H177" s="3" t="s">
        <v>16</v>
      </c>
      <c r="I177" s="3" t="s">
        <v>16</v>
      </c>
      <c r="J177" s="3" t="s">
        <v>16</v>
      </c>
      <c r="K177" s="3" t="s">
        <v>16</v>
      </c>
      <c r="L177" s="37"/>
      <c r="M177" s="37"/>
      <c r="N177" s="37"/>
      <c r="O177" s="37"/>
      <c r="P177" s="37"/>
      <c r="Q177" s="37"/>
      <c r="R177" s="37"/>
      <c r="S177" s="37"/>
      <c r="T177" s="37"/>
      <c r="U177" s="37"/>
      <c r="V177" s="37"/>
      <c r="W177" s="37"/>
      <c r="X177" s="37"/>
    </row>
    <row r="178" spans="1:1022 1027:2048 2053:3060 3074:4086 4100:5112 5126:6138 6152:7164 7178:8190 8204:9216 9230:10237 10242:11263 11268:12275 12289:13301 13315:14327 14341:15353 15367:16379" ht="16" x14ac:dyDescent="0.2">
      <c r="A178" s="2" t="s">
        <v>171</v>
      </c>
      <c r="B178" s="3">
        <v>-7706000</v>
      </c>
      <c r="C178" s="3">
        <v>-11202000</v>
      </c>
      <c r="D178" s="3">
        <v>-3777000</v>
      </c>
      <c r="E178" s="3" t="s">
        <v>16</v>
      </c>
      <c r="F178" s="3" t="s">
        <v>16</v>
      </c>
      <c r="G178" s="4" t="s">
        <v>16</v>
      </c>
      <c r="H178" s="3" t="s">
        <v>16</v>
      </c>
      <c r="I178" s="3" t="s">
        <v>16</v>
      </c>
      <c r="J178" s="3" t="s">
        <v>16</v>
      </c>
      <c r="K178" s="3" t="s">
        <v>16</v>
      </c>
      <c r="L178" s="37"/>
      <c r="M178" s="37"/>
      <c r="N178" s="37"/>
      <c r="O178" s="37"/>
      <c r="P178" s="37"/>
      <c r="Q178" s="37"/>
      <c r="R178" s="37"/>
      <c r="S178" s="37"/>
      <c r="T178" s="37"/>
      <c r="U178" s="37"/>
      <c r="V178" s="37"/>
      <c r="W178" s="37"/>
      <c r="X178" s="37"/>
    </row>
    <row r="179" spans="1:1022 1027:2048 2053:3060 3074:4086 4100:5112 5126:6138 6152:7164 7178:8190 8204:9216 9230:10237 10242:11263 11268:12275 12289:13301 13315:14327 14341:15353 15367:16379" ht="16" x14ac:dyDescent="0.2">
      <c r="A179" s="2" t="s">
        <v>172</v>
      </c>
      <c r="B179" s="3">
        <v>13871000</v>
      </c>
      <c r="C179" s="3">
        <v>-158678000</v>
      </c>
      <c r="D179" s="3">
        <v>298332000</v>
      </c>
      <c r="E179" s="3">
        <v>506747000</v>
      </c>
      <c r="F179" s="3">
        <v>85996000</v>
      </c>
      <c r="G179" s="4">
        <v>154815000</v>
      </c>
      <c r="H179" s="3">
        <v>23991000</v>
      </c>
      <c r="I179" s="3">
        <v>14157000</v>
      </c>
      <c r="J179" s="3">
        <v>25983000</v>
      </c>
      <c r="K179" s="3">
        <v>90684000</v>
      </c>
      <c r="L179" s="37"/>
      <c r="M179" s="37"/>
      <c r="N179" s="37"/>
      <c r="O179" s="37"/>
      <c r="P179" s="37"/>
      <c r="Q179" s="37"/>
      <c r="R179" s="37"/>
      <c r="S179" s="37"/>
      <c r="T179" s="37"/>
      <c r="U179" s="37"/>
      <c r="V179" s="37"/>
      <c r="W179" s="37"/>
      <c r="X179" s="37"/>
    </row>
    <row r="180" spans="1:1022 1027:2048 2053:3060 3074:4086 4100:5112 5126:6138 6152:7164 7178:8190 8204:9216 9230:10237 10242:11263 11268:12275 12289:13301 13315:14327 14341:15353 15367:16379" ht="16" x14ac:dyDescent="0.2">
      <c r="A180" s="2" t="s">
        <v>147</v>
      </c>
      <c r="B180" s="3" t="s">
        <v>16</v>
      </c>
      <c r="C180" s="3" t="s">
        <v>16</v>
      </c>
      <c r="D180" s="3" t="s">
        <v>16</v>
      </c>
      <c r="E180" s="3" t="s">
        <v>16</v>
      </c>
      <c r="F180" s="3" t="s">
        <v>16</v>
      </c>
      <c r="G180" s="4" t="s">
        <v>16</v>
      </c>
      <c r="H180" s="3" t="s">
        <v>16</v>
      </c>
      <c r="I180" s="3" t="s">
        <v>16</v>
      </c>
      <c r="J180" s="3" t="s">
        <v>16</v>
      </c>
      <c r="K180" s="3" t="s">
        <v>16</v>
      </c>
      <c r="L180" s="37"/>
      <c r="M180" s="37"/>
      <c r="N180" s="37"/>
      <c r="O180" s="37"/>
      <c r="P180" s="37"/>
      <c r="Q180" s="37"/>
      <c r="R180" s="37"/>
      <c r="S180" s="37"/>
      <c r="T180" s="37"/>
      <c r="U180" s="37"/>
      <c r="V180" s="37"/>
      <c r="W180" s="37"/>
      <c r="X180" s="37"/>
    </row>
    <row r="181" spans="1:1022 1027:2048 2053:3060 3074:4086 4100:5112 5126:6138 6152:7164 7178:8190 8204:9216 9230:10237 10242:11263 11268:12275 12289:13301 13315:14327 14341:15353 15367:16379" ht="16" x14ac:dyDescent="0.2">
      <c r="A181" s="2" t="s">
        <v>173</v>
      </c>
      <c r="B181" s="3">
        <v>46154000</v>
      </c>
      <c r="C181" s="3">
        <v>324533000</v>
      </c>
      <c r="D181" s="3">
        <v>1036453000</v>
      </c>
      <c r="E181" s="3">
        <v>306747000</v>
      </c>
      <c r="F181" s="3">
        <v>85996000</v>
      </c>
      <c r="G181" s="4">
        <v>154815000</v>
      </c>
      <c r="H181" s="3">
        <v>23991000</v>
      </c>
      <c r="I181" s="3">
        <v>14157000</v>
      </c>
      <c r="J181" s="3">
        <v>25983000</v>
      </c>
      <c r="K181" s="3">
        <v>90684000</v>
      </c>
      <c r="L181" s="37"/>
      <c r="M181" s="37"/>
      <c r="N181" s="37"/>
      <c r="O181" s="37"/>
      <c r="P181" s="37"/>
      <c r="Q181" s="37"/>
      <c r="R181" s="37"/>
      <c r="S181" s="37"/>
      <c r="T181" s="37"/>
      <c r="U181" s="37"/>
      <c r="V181" s="37"/>
      <c r="W181" s="37"/>
      <c r="X181" s="37"/>
    </row>
    <row r="182" spans="1:1022 1027:2048 2053:3060 3074:4086 4100:5112 5126:6138 6152:7164 7178:8190 8204:9216 9230:10237 10242:11263 11268:12275 12289:13301 13315:14327 14341:15353 15367:16379" ht="16" x14ac:dyDescent="0.2">
      <c r="A182" s="2" t="s">
        <v>174</v>
      </c>
      <c r="B182" s="3">
        <v>-3703000</v>
      </c>
      <c r="C182" s="3">
        <v>-2227000</v>
      </c>
      <c r="D182" s="3">
        <v>1259000</v>
      </c>
      <c r="E182" s="3">
        <v>-3918000</v>
      </c>
      <c r="F182" s="3">
        <v>-3885000</v>
      </c>
      <c r="G182" s="4">
        <v>601000</v>
      </c>
      <c r="H182" s="3">
        <v>-6129000</v>
      </c>
      <c r="I182" s="3">
        <v>8585000</v>
      </c>
      <c r="J182" s="3">
        <v>2676000</v>
      </c>
      <c r="K182" s="3">
        <v>-4531000</v>
      </c>
      <c r="L182" s="37"/>
      <c r="M182" s="37"/>
      <c r="N182" s="37"/>
      <c r="O182" s="37"/>
      <c r="P182" s="37"/>
      <c r="Q182" s="37"/>
      <c r="R182" s="37"/>
      <c r="S182" s="37"/>
      <c r="T182" s="37"/>
      <c r="U182" s="37"/>
      <c r="V182" s="37"/>
      <c r="W182" s="37"/>
      <c r="X182" s="37"/>
    </row>
    <row r="183" spans="1:1022 1027:2048 2053:3060 3074:4086 4100:5112 5126:6138 6152:7164 7178:8190 8204:9216 9230:10237 10242:11263 11268:12275 12289:13301 13315:14327 14341:15353 15367:16379" ht="16" x14ac:dyDescent="0.2">
      <c r="A183" s="2" t="s">
        <v>175</v>
      </c>
      <c r="B183" s="3">
        <v>358000</v>
      </c>
      <c r="C183" s="3">
        <v>137354000</v>
      </c>
      <c r="D183" s="3">
        <v>724925000</v>
      </c>
      <c r="E183" s="3">
        <v>242686000</v>
      </c>
      <c r="F183" s="3">
        <v>264306000</v>
      </c>
      <c r="G183" s="4">
        <v>-1341741000</v>
      </c>
      <c r="H183" s="3">
        <v>43713000</v>
      </c>
      <c r="I183" s="3">
        <v>166001000</v>
      </c>
      <c r="J183" s="3">
        <v>-1341232000</v>
      </c>
      <c r="K183" s="3">
        <v>-210223000</v>
      </c>
      <c r="L183" s="37"/>
      <c r="M183" s="37"/>
      <c r="N183" s="37"/>
      <c r="O183" s="37"/>
      <c r="P183" s="37"/>
      <c r="Q183" s="37"/>
      <c r="R183" s="37"/>
      <c r="S183" s="37"/>
      <c r="T183" s="37"/>
      <c r="U183" s="37"/>
      <c r="V183" s="37"/>
      <c r="W183" s="37"/>
      <c r="X183" s="37"/>
    </row>
    <row r="184" spans="1:1022 1027:2048 2053:3060 3074:4086 4100:5112 5126:6138 6152:7164 7178:8190 8204:9216 9230:10237 10242:11263 11268:12275 12289:13301 13315:14327 14341:15353 15367:16379" ht="16" x14ac:dyDescent="0.2">
      <c r="A184" s="2" t="s">
        <v>46</v>
      </c>
      <c r="B184" s="3">
        <v>-609530000</v>
      </c>
      <c r="C184" s="3">
        <v>-564189000</v>
      </c>
      <c r="D184" s="3">
        <v>-1159808000</v>
      </c>
      <c r="E184" s="3">
        <v>-396149000</v>
      </c>
      <c r="F184" s="3">
        <v>-138679000</v>
      </c>
      <c r="G184" s="4">
        <v>-35794000</v>
      </c>
      <c r="H184" s="3">
        <v>-56249000</v>
      </c>
      <c r="I184" s="3">
        <v>-10453000</v>
      </c>
      <c r="J184" s="3">
        <v>12435000</v>
      </c>
      <c r="K184" s="3">
        <v>18473000</v>
      </c>
      <c r="L184" s="37"/>
      <c r="M184" s="37"/>
      <c r="N184" s="37"/>
      <c r="O184" s="37"/>
      <c r="P184" s="37"/>
      <c r="Q184" s="37"/>
      <c r="R184" s="37"/>
      <c r="S184" s="37"/>
      <c r="T184" s="37"/>
      <c r="U184" s="37"/>
      <c r="V184" s="37"/>
      <c r="W184" s="37"/>
      <c r="X184" s="37"/>
    </row>
    <row r="185" spans="1:1022 1027:2048 2053:3060 3074:4086 4100:5112 5126:6138 6152:7164 7178:8190 8204:9216 9230:10237 10242:11263 11268:12275 12289:13301 13315:14327 14341:15353 15367:16379" ht="16" x14ac:dyDescent="0.2">
      <c r="A185" s="2" t="s">
        <v>47</v>
      </c>
      <c r="B185" s="5">
        <v>-102.37</v>
      </c>
      <c r="C185" s="5">
        <v>-75.98</v>
      </c>
      <c r="D185" s="5">
        <v>-106.14</v>
      </c>
      <c r="E185" s="5">
        <v>-25.69</v>
      </c>
      <c r="F185" s="5">
        <v>-7.28</v>
      </c>
      <c r="G185" s="6">
        <v>-1.75</v>
      </c>
      <c r="H185" s="5">
        <v>-10.02</v>
      </c>
      <c r="I185" s="5">
        <v>-7.28</v>
      </c>
      <c r="J185" s="5">
        <v>-4.59</v>
      </c>
      <c r="K185" s="5">
        <v>-1.75</v>
      </c>
      <c r="L185" s="37"/>
      <c r="M185" s="37"/>
      <c r="N185" s="37"/>
      <c r="O185" s="37"/>
      <c r="P185" s="37"/>
      <c r="Q185" s="37"/>
      <c r="R185" s="37"/>
      <c r="S185" s="37"/>
      <c r="T185" s="37"/>
      <c r="U185" s="37"/>
      <c r="V185" s="37"/>
      <c r="W185" s="37"/>
      <c r="X185" s="37"/>
    </row>
    <row r="186" spans="1:1022 1027:2048 2053:3060 3074:4086 4100:5112 5126:6138 6152:7164 7178:8190 8204:9216 9230:10237 10242:11263 11268:12275 12289:13301 13315:14327 14341:15353 15367:16379" ht="16" x14ac:dyDescent="0.2">
      <c r="A186" s="2" t="s">
        <v>176</v>
      </c>
      <c r="B186" s="3" t="s">
        <v>16</v>
      </c>
      <c r="C186" s="3">
        <v>8868000</v>
      </c>
      <c r="D186" s="3">
        <v>2934000</v>
      </c>
      <c r="E186" s="3" t="s">
        <v>16</v>
      </c>
      <c r="F186" s="3">
        <v>-66708000</v>
      </c>
      <c r="G186" s="4" t="s">
        <v>16</v>
      </c>
      <c r="H186" s="3" t="s">
        <v>16</v>
      </c>
      <c r="I186" s="3" t="s">
        <v>16</v>
      </c>
      <c r="J186" s="3" t="s">
        <v>16</v>
      </c>
      <c r="K186" s="3" t="s">
        <v>16</v>
      </c>
      <c r="L186" s="37"/>
      <c r="M186" s="37"/>
      <c r="N186" s="37"/>
      <c r="O186" s="37"/>
      <c r="P186" s="37"/>
      <c r="Q186" s="37"/>
      <c r="R186" s="37"/>
      <c r="S186" s="37"/>
      <c r="T186" s="37"/>
      <c r="U186" s="37"/>
      <c r="V186" s="37"/>
      <c r="W186" s="37"/>
      <c r="X186" s="37"/>
    </row>
    <row r="187" spans="1:1022 1027:2048 2053:3060 3074:4086 4100:5112 5126:6138 6152:7164 7178:8190 8204:9216 9230:10237 10242:11263 11268:12275 12289:13301 13315:14327 14341:15353 15367:16379" ht="16" x14ac:dyDescent="0.2">
      <c r="A187" s="2" t="s">
        <v>177</v>
      </c>
      <c r="B187" s="3">
        <v>-52016000</v>
      </c>
      <c r="C187" s="3">
        <v>-178311000</v>
      </c>
      <c r="D187" s="3">
        <v>-308844000</v>
      </c>
      <c r="E187" s="3">
        <v>321224000</v>
      </c>
      <c r="F187" s="3">
        <v>183710000</v>
      </c>
      <c r="G187" s="4">
        <v>375354000</v>
      </c>
      <c r="H187" s="3">
        <v>32630000</v>
      </c>
      <c r="I187" s="3">
        <v>73845000</v>
      </c>
      <c r="J187" s="3">
        <v>182621000</v>
      </c>
      <c r="K187" s="3">
        <v>86258000</v>
      </c>
      <c r="L187" s="37"/>
      <c r="M187" s="37"/>
      <c r="N187" s="37"/>
      <c r="O187" s="37"/>
      <c r="P187" s="37"/>
      <c r="Q187" s="37"/>
      <c r="R187" s="37"/>
      <c r="S187" s="37"/>
      <c r="T187" s="37"/>
      <c r="U187" s="37"/>
      <c r="V187" s="37"/>
      <c r="W187" s="37"/>
      <c r="X187" s="37"/>
    </row>
    <row r="188" spans="1:1022 1027:2048 2053:3060 3074:4086 4100:5112 5126:6138 6152:7164 7178:8190 8204:9216 9230:10237 10242:11263 11268:12275 12289:13301 13315:14327 14341:15353 15367:16379" ht="16" x14ac:dyDescent="0.2">
      <c r="A188" s="31" t="s">
        <v>178</v>
      </c>
      <c r="B188" s="29">
        <v>-52016000</v>
      </c>
      <c r="C188" s="29">
        <v>-178311000</v>
      </c>
      <c r="D188" s="29">
        <v>-308844000</v>
      </c>
      <c r="E188" s="29">
        <v>321224000</v>
      </c>
      <c r="F188" s="29">
        <v>183710000</v>
      </c>
      <c r="G188" s="30">
        <v>375354000</v>
      </c>
      <c r="H188" s="29">
        <v>32630000</v>
      </c>
      <c r="I188" s="29">
        <v>75359787</v>
      </c>
      <c r="J188" s="29">
        <v>183793116</v>
      </c>
      <c r="K188" s="29">
        <v>87479830</v>
      </c>
      <c r="L188" s="37"/>
      <c r="M188" s="37"/>
      <c r="N188" s="37"/>
      <c r="O188" s="37"/>
      <c r="P188" s="37"/>
      <c r="Q188" s="37"/>
      <c r="R188" s="37"/>
      <c r="S188" s="37"/>
      <c r="T188" s="37"/>
      <c r="U188" s="37"/>
      <c r="V188" s="37"/>
      <c r="W188" s="37"/>
      <c r="X188" s="37"/>
    </row>
    <row r="189" spans="1:1022 1027:2048 2053:3060 3074:4086 4100:5112 5126:6138 6152:7164 7178:8190 8204:9216 9230:10237 10242:11263 11268:12275 12289:13301 13315:14327 14341:15353 15367:16379" ht="19" x14ac:dyDescent="0.25">
      <c r="A189" s="22" t="s">
        <v>191</v>
      </c>
      <c r="B189" s="23"/>
      <c r="C189" s="24">
        <f>(C188/B188)-1</f>
        <v>2.4280029221777912</v>
      </c>
      <c r="D189" s="24">
        <f>(D188/C188)-1</f>
        <v>0.73205242525699488</v>
      </c>
      <c r="E189" s="24">
        <f>(E188/D188)-1</f>
        <v>-2.0400849619872816</v>
      </c>
      <c r="F189" s="24">
        <f t="shared" ref="F189:K189" si="8">(F188/E188)-1</f>
        <v>-0.42809379124847458</v>
      </c>
      <c r="G189" s="24">
        <f t="shared" si="8"/>
        <v>1.0431876326819443</v>
      </c>
      <c r="H189" s="24">
        <f t="shared" si="8"/>
        <v>-0.91306872978574893</v>
      </c>
      <c r="I189" s="24">
        <f t="shared" si="8"/>
        <v>1.3095245786086425</v>
      </c>
      <c r="J189" s="24">
        <f t="shared" si="8"/>
        <v>1.4388752054195693</v>
      </c>
      <c r="K189" s="24">
        <f t="shared" si="8"/>
        <v>-0.52403097622002337</v>
      </c>
      <c r="L189" s="37"/>
      <c r="M189" s="37"/>
      <c r="N189" s="37"/>
      <c r="O189" s="37"/>
      <c r="P189" s="37"/>
      <c r="Q189" s="37"/>
      <c r="R189" s="37"/>
      <c r="S189" s="37"/>
      <c r="T189" s="37"/>
      <c r="U189" s="37"/>
      <c r="V189" s="37"/>
      <c r="W189" s="37"/>
      <c r="X189" s="37"/>
      <c r="Y189" s="12"/>
      <c r="Z189" s="12"/>
      <c r="AA189" s="13"/>
      <c r="AB189" s="13"/>
      <c r="AC189" s="13"/>
      <c r="AD189" s="13"/>
    </row>
    <row r="190" spans="1:1022 1027:2048 2053:3060 3074:4086 4100:5112 5126:6138 6152:7164 7178:8190 8204:9216 9230:10237 10242:11263 11268:12275 12289:13301 13315:14327 14341:15353 15367:16379" s="27" customFormat="1" ht="16" customHeight="1" x14ac:dyDescent="0.2">
      <c r="A190" s="25" t="s">
        <v>192</v>
      </c>
      <c r="B190" s="26">
        <f t="shared" ref="B190:K190" si="9">B188/B2</f>
        <v>-8.7361796680936965E-2</v>
      </c>
      <c r="C190" s="26">
        <f t="shared" si="9"/>
        <v>-0.24013170741561232</v>
      </c>
      <c r="D190" s="26">
        <f t="shared" si="9"/>
        <v>-0.28264997853886753</v>
      </c>
      <c r="E190" s="26">
        <f t="shared" si="9"/>
        <v>0.20833146873737343</v>
      </c>
      <c r="F190" s="26">
        <f t="shared" si="9"/>
        <v>9.63916235673873E-2</v>
      </c>
      <c r="G190" s="26">
        <f t="shared" si="9"/>
        <v>0.18354655998732522</v>
      </c>
      <c r="H190" s="26">
        <f t="shared" si="9"/>
        <v>6.8280739934711648E-2</v>
      </c>
      <c r="I190" s="26">
        <f t="shared" si="9"/>
        <v>0.14816404062726099</v>
      </c>
      <c r="J190" s="26">
        <f t="shared" si="9"/>
        <v>0.34995814054449281</v>
      </c>
      <c r="K190" s="26">
        <f t="shared" si="9"/>
        <v>0.16402970465970521</v>
      </c>
      <c r="L190" s="37"/>
      <c r="M190" s="37"/>
      <c r="N190" s="37"/>
      <c r="O190" s="37"/>
      <c r="P190" s="37"/>
      <c r="Q190" s="37"/>
      <c r="R190" s="37"/>
      <c r="S190" s="37"/>
      <c r="T190" s="37"/>
      <c r="U190" s="37"/>
      <c r="V190" s="37"/>
      <c r="W190" s="37"/>
      <c r="X190" s="37"/>
      <c r="AH190" s="28"/>
      <c r="AM190" s="2"/>
      <c r="BA190" s="28"/>
      <c r="BF190" s="2"/>
      <c r="BT190" s="28"/>
      <c r="BY190" s="2"/>
      <c r="CM190" s="28"/>
      <c r="CR190" s="2"/>
      <c r="DF190" s="28"/>
      <c r="DK190" s="2"/>
      <c r="DY190" s="28"/>
      <c r="ED190" s="2"/>
      <c r="ER190" s="28"/>
      <c r="EW190" s="2"/>
      <c r="FK190" s="28"/>
      <c r="FP190" s="2"/>
      <c r="GD190" s="28"/>
      <c r="GI190" s="2"/>
      <c r="GW190" s="28"/>
      <c r="HB190" s="2"/>
      <c r="HP190" s="28"/>
      <c r="HU190" s="2"/>
      <c r="II190" s="28"/>
      <c r="IN190" s="2"/>
      <c r="JB190" s="28"/>
      <c r="JG190" s="2"/>
      <c r="JU190" s="28"/>
      <c r="JZ190" s="2"/>
      <c r="KN190" s="28"/>
      <c r="KS190" s="2"/>
      <c r="LG190" s="28"/>
      <c r="LL190" s="2"/>
      <c r="LZ190" s="28"/>
      <c r="ME190" s="2"/>
      <c r="MS190" s="28"/>
      <c r="MX190" s="2"/>
      <c r="NL190" s="28"/>
      <c r="NQ190" s="2"/>
      <c r="OE190" s="28"/>
      <c r="OJ190" s="2"/>
      <c r="OX190" s="28"/>
      <c r="PC190" s="2"/>
      <c r="PQ190" s="28"/>
      <c r="PV190" s="2"/>
      <c r="QJ190" s="28"/>
      <c r="QO190" s="2"/>
      <c r="RC190" s="28"/>
      <c r="RH190" s="2"/>
      <c r="RV190" s="28"/>
      <c r="SA190" s="2"/>
      <c r="SO190" s="28"/>
      <c r="ST190" s="2"/>
      <c r="TH190" s="28"/>
      <c r="TM190" s="2"/>
      <c r="UA190" s="28"/>
      <c r="UF190" s="2"/>
      <c r="UT190" s="28"/>
      <c r="UY190" s="2"/>
      <c r="VM190" s="28"/>
      <c r="VR190" s="2"/>
      <c r="WF190" s="28"/>
      <c r="WK190" s="2"/>
      <c r="WY190" s="28"/>
      <c r="XD190" s="2"/>
      <c r="XR190" s="28"/>
      <c r="XW190" s="2"/>
      <c r="YK190" s="28"/>
      <c r="YP190" s="2"/>
      <c r="ZD190" s="28"/>
      <c r="ZI190" s="2"/>
      <c r="ZW190" s="28"/>
      <c r="AAB190" s="2"/>
      <c r="AAP190" s="28"/>
      <c r="AAU190" s="2"/>
      <c r="ABI190" s="28"/>
      <c r="ABN190" s="2"/>
      <c r="ACB190" s="28"/>
      <c r="ACG190" s="2"/>
      <c r="ACU190" s="28"/>
      <c r="ACZ190" s="2"/>
      <c r="ADN190" s="28"/>
      <c r="ADS190" s="2"/>
      <c r="AEG190" s="28"/>
      <c r="AEL190" s="2"/>
      <c r="AEZ190" s="28"/>
      <c r="AFE190" s="2"/>
      <c r="AFS190" s="28"/>
      <c r="AFX190" s="2"/>
      <c r="AGL190" s="28"/>
      <c r="AGQ190" s="2"/>
      <c r="AHE190" s="28"/>
      <c r="AHJ190" s="2"/>
      <c r="AHX190" s="28"/>
      <c r="AIC190" s="2"/>
      <c r="AIQ190" s="28"/>
      <c r="AIV190" s="2"/>
      <c r="AJJ190" s="28"/>
      <c r="AJO190" s="2"/>
      <c r="AKC190" s="28"/>
      <c r="AKH190" s="2"/>
      <c r="AKV190" s="28"/>
      <c r="ALA190" s="2"/>
      <c r="ALO190" s="28"/>
      <c r="ALT190" s="2"/>
      <c r="AMH190" s="28"/>
      <c r="AMM190" s="2"/>
      <c r="ANA190" s="28"/>
      <c r="ANF190" s="2"/>
      <c r="ANT190" s="28"/>
      <c r="ANY190" s="2"/>
      <c r="AOM190" s="28"/>
      <c r="AOR190" s="2"/>
      <c r="APF190" s="28"/>
      <c r="APK190" s="2"/>
      <c r="APY190" s="28"/>
      <c r="AQD190" s="2"/>
      <c r="AQR190" s="28"/>
      <c r="AQW190" s="2"/>
      <c r="ARK190" s="28"/>
      <c r="ARP190" s="2"/>
      <c r="ASD190" s="28"/>
      <c r="ASI190" s="2"/>
      <c r="ASW190" s="28"/>
      <c r="ATB190" s="2"/>
      <c r="ATP190" s="28"/>
      <c r="ATU190" s="2"/>
      <c r="AUI190" s="28"/>
      <c r="AUN190" s="2"/>
      <c r="AVB190" s="28"/>
      <c r="AVG190" s="2"/>
      <c r="AVU190" s="28"/>
      <c r="AVZ190" s="2"/>
      <c r="AWN190" s="28"/>
      <c r="AWS190" s="2"/>
      <c r="AXG190" s="28"/>
      <c r="AXL190" s="2"/>
      <c r="AXZ190" s="28"/>
      <c r="AYE190" s="2"/>
      <c r="AYS190" s="28"/>
      <c r="AYX190" s="2"/>
      <c r="AZL190" s="28"/>
      <c r="AZQ190" s="2"/>
      <c r="BAE190" s="28"/>
      <c r="BAJ190" s="2"/>
      <c r="BAX190" s="28"/>
      <c r="BBC190" s="2"/>
      <c r="BBQ190" s="28"/>
      <c r="BBV190" s="2"/>
      <c r="BCJ190" s="28"/>
      <c r="BCO190" s="2"/>
      <c r="BDC190" s="28"/>
      <c r="BDH190" s="2"/>
      <c r="BDV190" s="28"/>
      <c r="BEA190" s="2"/>
      <c r="BEO190" s="28"/>
      <c r="BET190" s="2"/>
      <c r="BFH190" s="28"/>
      <c r="BFM190" s="2"/>
      <c r="BGA190" s="28"/>
      <c r="BGF190" s="2"/>
      <c r="BGT190" s="28"/>
      <c r="BGY190" s="2"/>
      <c r="BHM190" s="28"/>
      <c r="BHR190" s="2"/>
      <c r="BIF190" s="28"/>
      <c r="BIK190" s="2"/>
      <c r="BIY190" s="28"/>
      <c r="BJD190" s="2"/>
      <c r="BJR190" s="28"/>
      <c r="BJW190" s="2"/>
      <c r="BKK190" s="28"/>
      <c r="BKP190" s="2"/>
      <c r="BLD190" s="28"/>
      <c r="BLI190" s="2"/>
      <c r="BLW190" s="28"/>
      <c r="BMB190" s="2"/>
      <c r="BMP190" s="28"/>
      <c r="BMU190" s="2"/>
      <c r="BNI190" s="28"/>
      <c r="BNN190" s="2"/>
      <c r="BOB190" s="28"/>
      <c r="BOG190" s="2"/>
      <c r="BOU190" s="28"/>
      <c r="BOZ190" s="2"/>
      <c r="BPN190" s="28"/>
      <c r="BPS190" s="2"/>
      <c r="BQG190" s="28"/>
      <c r="BQL190" s="2"/>
      <c r="BQZ190" s="28"/>
      <c r="BRE190" s="2"/>
      <c r="BRS190" s="28"/>
      <c r="BRX190" s="2"/>
      <c r="BSL190" s="28"/>
      <c r="BSQ190" s="2"/>
      <c r="BTE190" s="28"/>
      <c r="BTJ190" s="2"/>
      <c r="BTX190" s="28"/>
      <c r="BUC190" s="2"/>
      <c r="BUQ190" s="28"/>
      <c r="BUV190" s="2"/>
      <c r="BVJ190" s="28"/>
      <c r="BVO190" s="2"/>
      <c r="BWC190" s="28"/>
      <c r="BWH190" s="2"/>
      <c r="BWV190" s="28"/>
      <c r="BXA190" s="2"/>
      <c r="BXO190" s="28"/>
      <c r="BXT190" s="2"/>
      <c r="BYH190" s="28"/>
      <c r="BYM190" s="2"/>
      <c r="BZA190" s="28"/>
      <c r="BZF190" s="2"/>
      <c r="BZT190" s="28"/>
      <c r="BZY190" s="2"/>
      <c r="CAM190" s="28"/>
      <c r="CAR190" s="2"/>
      <c r="CBF190" s="28"/>
      <c r="CBK190" s="2"/>
      <c r="CBY190" s="28"/>
      <c r="CCD190" s="2"/>
      <c r="CCR190" s="28"/>
      <c r="CCW190" s="2"/>
      <c r="CDK190" s="28"/>
      <c r="CDP190" s="2"/>
      <c r="CED190" s="28"/>
      <c r="CEI190" s="2"/>
      <c r="CEW190" s="28"/>
      <c r="CFB190" s="2"/>
      <c r="CFP190" s="28"/>
      <c r="CFU190" s="2"/>
      <c r="CGI190" s="28"/>
      <c r="CGN190" s="2"/>
      <c r="CHB190" s="28"/>
      <c r="CHG190" s="2"/>
      <c r="CHU190" s="28"/>
      <c r="CHZ190" s="2"/>
      <c r="CIN190" s="28"/>
      <c r="CIS190" s="2"/>
      <c r="CJG190" s="28"/>
      <c r="CJL190" s="2"/>
      <c r="CJZ190" s="28"/>
      <c r="CKE190" s="2"/>
      <c r="CKS190" s="28"/>
      <c r="CKX190" s="2"/>
      <c r="CLL190" s="28"/>
      <c r="CLQ190" s="2"/>
      <c r="CME190" s="28"/>
      <c r="CMJ190" s="2"/>
      <c r="CMX190" s="28"/>
      <c r="CNC190" s="2"/>
      <c r="CNQ190" s="28"/>
      <c r="CNV190" s="2"/>
      <c r="COJ190" s="28"/>
      <c r="COO190" s="2"/>
      <c r="CPC190" s="28"/>
      <c r="CPH190" s="2"/>
      <c r="CPV190" s="28"/>
      <c r="CQA190" s="2"/>
      <c r="CQO190" s="28"/>
      <c r="CQT190" s="2"/>
      <c r="CRH190" s="28"/>
      <c r="CRM190" s="2"/>
      <c r="CSA190" s="28"/>
      <c r="CSF190" s="2"/>
      <c r="CST190" s="28"/>
      <c r="CSY190" s="2"/>
      <c r="CTM190" s="28"/>
      <c r="CTR190" s="2"/>
      <c r="CUF190" s="28"/>
      <c r="CUK190" s="2"/>
      <c r="CUY190" s="28"/>
      <c r="CVD190" s="2"/>
      <c r="CVR190" s="28"/>
      <c r="CVW190" s="2"/>
      <c r="CWK190" s="28"/>
      <c r="CWP190" s="2"/>
      <c r="CXD190" s="28"/>
      <c r="CXI190" s="2"/>
      <c r="CXW190" s="28"/>
      <c r="CYB190" s="2"/>
      <c r="CYP190" s="28"/>
      <c r="CYU190" s="2"/>
      <c r="CZI190" s="28"/>
      <c r="CZN190" s="2"/>
      <c r="DAB190" s="28"/>
      <c r="DAG190" s="2"/>
      <c r="DAU190" s="28"/>
      <c r="DAZ190" s="2"/>
      <c r="DBN190" s="28"/>
      <c r="DBS190" s="2"/>
      <c r="DCG190" s="28"/>
      <c r="DCL190" s="2"/>
      <c r="DCZ190" s="28"/>
      <c r="DDE190" s="2"/>
      <c r="DDS190" s="28"/>
      <c r="DDX190" s="2"/>
      <c r="DEL190" s="28"/>
      <c r="DEQ190" s="2"/>
      <c r="DFE190" s="28"/>
      <c r="DFJ190" s="2"/>
      <c r="DFX190" s="28"/>
      <c r="DGC190" s="2"/>
      <c r="DGQ190" s="28"/>
      <c r="DGV190" s="2"/>
      <c r="DHJ190" s="28"/>
      <c r="DHO190" s="2"/>
      <c r="DIC190" s="28"/>
      <c r="DIH190" s="2"/>
      <c r="DIV190" s="28"/>
      <c r="DJA190" s="2"/>
      <c r="DJO190" s="28"/>
      <c r="DJT190" s="2"/>
      <c r="DKH190" s="28"/>
      <c r="DKM190" s="2"/>
      <c r="DLA190" s="28"/>
      <c r="DLF190" s="2"/>
      <c r="DLT190" s="28"/>
      <c r="DLY190" s="2"/>
      <c r="DMM190" s="28"/>
      <c r="DMR190" s="2"/>
      <c r="DNF190" s="28"/>
      <c r="DNK190" s="2"/>
      <c r="DNY190" s="28"/>
      <c r="DOD190" s="2"/>
      <c r="DOR190" s="28"/>
      <c r="DOW190" s="2"/>
      <c r="DPK190" s="28"/>
      <c r="DPP190" s="2"/>
      <c r="DQD190" s="28"/>
      <c r="DQI190" s="2"/>
      <c r="DQW190" s="28"/>
      <c r="DRB190" s="2"/>
      <c r="DRP190" s="28"/>
      <c r="DRU190" s="2"/>
      <c r="DSI190" s="28"/>
      <c r="DSN190" s="2"/>
      <c r="DTB190" s="28"/>
      <c r="DTG190" s="2"/>
      <c r="DTU190" s="28"/>
      <c r="DTZ190" s="2"/>
      <c r="DUN190" s="28"/>
      <c r="DUS190" s="2"/>
      <c r="DVG190" s="28"/>
      <c r="DVL190" s="2"/>
      <c r="DVZ190" s="28"/>
      <c r="DWE190" s="2"/>
      <c r="DWS190" s="28"/>
      <c r="DWX190" s="2"/>
      <c r="DXL190" s="28"/>
      <c r="DXQ190" s="2"/>
      <c r="DYE190" s="28"/>
      <c r="DYJ190" s="2"/>
      <c r="DYX190" s="28"/>
      <c r="DZC190" s="2"/>
      <c r="DZQ190" s="28"/>
      <c r="DZV190" s="2"/>
      <c r="EAJ190" s="28"/>
      <c r="EAO190" s="2"/>
      <c r="EBC190" s="28"/>
      <c r="EBH190" s="2"/>
      <c r="EBV190" s="28"/>
      <c r="ECA190" s="2"/>
      <c r="ECO190" s="28"/>
      <c r="ECT190" s="2"/>
      <c r="EDH190" s="28"/>
      <c r="EDM190" s="2"/>
      <c r="EEA190" s="28"/>
      <c r="EEF190" s="2"/>
      <c r="EET190" s="28"/>
      <c r="EEY190" s="2"/>
      <c r="EFM190" s="28"/>
      <c r="EFR190" s="2"/>
      <c r="EGF190" s="28"/>
      <c r="EGK190" s="2"/>
      <c r="EGY190" s="28"/>
      <c r="EHD190" s="2"/>
      <c r="EHR190" s="28"/>
      <c r="EHW190" s="2"/>
      <c r="EIK190" s="28"/>
      <c r="EIP190" s="2"/>
      <c r="EJD190" s="28"/>
      <c r="EJI190" s="2"/>
      <c r="EJW190" s="28"/>
      <c r="EKB190" s="2"/>
      <c r="EKP190" s="28"/>
      <c r="EKU190" s="2"/>
      <c r="ELI190" s="28"/>
      <c r="ELN190" s="2"/>
      <c r="EMB190" s="28"/>
      <c r="EMG190" s="2"/>
      <c r="EMU190" s="28"/>
      <c r="EMZ190" s="2"/>
      <c r="ENN190" s="28"/>
      <c r="ENS190" s="2"/>
      <c r="EOG190" s="28"/>
      <c r="EOL190" s="2"/>
      <c r="EOZ190" s="28"/>
      <c r="EPE190" s="2"/>
      <c r="EPS190" s="28"/>
      <c r="EPX190" s="2"/>
      <c r="EQL190" s="28"/>
      <c r="EQQ190" s="2"/>
      <c r="ERE190" s="28"/>
      <c r="ERJ190" s="2"/>
      <c r="ERX190" s="28"/>
      <c r="ESC190" s="2"/>
      <c r="ESQ190" s="28"/>
      <c r="ESV190" s="2"/>
      <c r="ETJ190" s="28"/>
      <c r="ETO190" s="2"/>
      <c r="EUC190" s="28"/>
      <c r="EUH190" s="2"/>
      <c r="EUV190" s="28"/>
      <c r="EVA190" s="2"/>
      <c r="EVO190" s="28"/>
      <c r="EVT190" s="2"/>
      <c r="EWH190" s="28"/>
      <c r="EWM190" s="2"/>
      <c r="EXA190" s="28"/>
      <c r="EXF190" s="2"/>
      <c r="EXT190" s="28"/>
      <c r="EXY190" s="2"/>
      <c r="EYM190" s="28"/>
      <c r="EYR190" s="2"/>
      <c r="EZF190" s="28"/>
      <c r="EZK190" s="2"/>
      <c r="EZY190" s="28"/>
      <c r="FAD190" s="2"/>
      <c r="FAR190" s="28"/>
      <c r="FAW190" s="2"/>
      <c r="FBK190" s="28"/>
      <c r="FBP190" s="2"/>
      <c r="FCD190" s="28"/>
      <c r="FCI190" s="2"/>
      <c r="FCW190" s="28"/>
      <c r="FDB190" s="2"/>
      <c r="FDP190" s="28"/>
      <c r="FDU190" s="2"/>
      <c r="FEI190" s="28"/>
      <c r="FEN190" s="2"/>
      <c r="FFB190" s="28"/>
      <c r="FFG190" s="2"/>
      <c r="FFU190" s="28"/>
      <c r="FFZ190" s="2"/>
      <c r="FGN190" s="28"/>
      <c r="FGS190" s="2"/>
      <c r="FHG190" s="28"/>
      <c r="FHL190" s="2"/>
      <c r="FHZ190" s="28"/>
      <c r="FIE190" s="2"/>
      <c r="FIS190" s="28"/>
      <c r="FIX190" s="2"/>
      <c r="FJL190" s="28"/>
      <c r="FJQ190" s="2"/>
      <c r="FKE190" s="28"/>
      <c r="FKJ190" s="2"/>
      <c r="FKX190" s="28"/>
      <c r="FLC190" s="2"/>
      <c r="FLQ190" s="28"/>
      <c r="FLV190" s="2"/>
      <c r="FMJ190" s="28"/>
      <c r="FMO190" s="2"/>
      <c r="FNC190" s="28"/>
      <c r="FNH190" s="2"/>
      <c r="FNV190" s="28"/>
      <c r="FOA190" s="2"/>
      <c r="FOO190" s="28"/>
      <c r="FOT190" s="2"/>
      <c r="FPH190" s="28"/>
      <c r="FPM190" s="2"/>
      <c r="FQA190" s="28"/>
      <c r="FQF190" s="2"/>
      <c r="FQT190" s="28"/>
      <c r="FQY190" s="2"/>
      <c r="FRM190" s="28"/>
      <c r="FRR190" s="2"/>
      <c r="FSF190" s="28"/>
      <c r="FSK190" s="2"/>
      <c r="FSY190" s="28"/>
      <c r="FTD190" s="2"/>
      <c r="FTR190" s="28"/>
      <c r="FTW190" s="2"/>
      <c r="FUK190" s="28"/>
      <c r="FUP190" s="2"/>
      <c r="FVD190" s="28"/>
      <c r="FVI190" s="2"/>
      <c r="FVW190" s="28"/>
      <c r="FWB190" s="2"/>
      <c r="FWP190" s="28"/>
      <c r="FWU190" s="2"/>
      <c r="FXI190" s="28"/>
      <c r="FXN190" s="2"/>
      <c r="FYB190" s="28"/>
      <c r="FYG190" s="2"/>
      <c r="FYU190" s="28"/>
      <c r="FYZ190" s="2"/>
      <c r="FZN190" s="28"/>
      <c r="FZS190" s="2"/>
      <c r="GAG190" s="28"/>
      <c r="GAL190" s="2"/>
      <c r="GAZ190" s="28"/>
      <c r="GBE190" s="2"/>
      <c r="GBS190" s="28"/>
      <c r="GBX190" s="2"/>
      <c r="GCL190" s="28"/>
      <c r="GCQ190" s="2"/>
      <c r="GDE190" s="28"/>
      <c r="GDJ190" s="2"/>
      <c r="GDX190" s="28"/>
      <c r="GEC190" s="2"/>
      <c r="GEQ190" s="28"/>
      <c r="GEV190" s="2"/>
      <c r="GFJ190" s="28"/>
      <c r="GFO190" s="2"/>
      <c r="GGC190" s="28"/>
      <c r="GGH190" s="2"/>
      <c r="GGV190" s="28"/>
      <c r="GHA190" s="2"/>
      <c r="GHO190" s="28"/>
      <c r="GHT190" s="2"/>
      <c r="GIH190" s="28"/>
      <c r="GIM190" s="2"/>
      <c r="GJA190" s="28"/>
      <c r="GJF190" s="2"/>
      <c r="GJT190" s="28"/>
      <c r="GJY190" s="2"/>
      <c r="GKM190" s="28"/>
      <c r="GKR190" s="2"/>
      <c r="GLF190" s="28"/>
      <c r="GLK190" s="2"/>
      <c r="GLY190" s="28"/>
      <c r="GMD190" s="2"/>
      <c r="GMR190" s="28"/>
      <c r="GMW190" s="2"/>
      <c r="GNK190" s="28"/>
      <c r="GNP190" s="2"/>
      <c r="GOD190" s="28"/>
      <c r="GOI190" s="2"/>
      <c r="GOW190" s="28"/>
      <c r="GPB190" s="2"/>
      <c r="GPP190" s="28"/>
      <c r="GPU190" s="2"/>
      <c r="GQI190" s="28"/>
      <c r="GQN190" s="2"/>
      <c r="GRB190" s="28"/>
      <c r="GRG190" s="2"/>
      <c r="GRU190" s="28"/>
      <c r="GRZ190" s="2"/>
      <c r="GSN190" s="28"/>
      <c r="GSS190" s="2"/>
      <c r="GTG190" s="28"/>
      <c r="GTL190" s="2"/>
      <c r="GTZ190" s="28"/>
      <c r="GUE190" s="2"/>
      <c r="GUS190" s="28"/>
      <c r="GUX190" s="2"/>
      <c r="GVL190" s="28"/>
      <c r="GVQ190" s="2"/>
      <c r="GWE190" s="28"/>
      <c r="GWJ190" s="2"/>
      <c r="GWX190" s="28"/>
      <c r="GXC190" s="2"/>
      <c r="GXQ190" s="28"/>
      <c r="GXV190" s="2"/>
      <c r="GYJ190" s="28"/>
      <c r="GYO190" s="2"/>
      <c r="GZC190" s="28"/>
      <c r="GZH190" s="2"/>
      <c r="GZV190" s="28"/>
      <c r="HAA190" s="2"/>
      <c r="HAO190" s="28"/>
      <c r="HAT190" s="2"/>
      <c r="HBH190" s="28"/>
      <c r="HBM190" s="2"/>
      <c r="HCA190" s="28"/>
      <c r="HCF190" s="2"/>
      <c r="HCT190" s="28"/>
      <c r="HCY190" s="2"/>
      <c r="HDM190" s="28"/>
      <c r="HDR190" s="2"/>
      <c r="HEF190" s="28"/>
      <c r="HEK190" s="2"/>
      <c r="HEY190" s="28"/>
      <c r="HFD190" s="2"/>
      <c r="HFR190" s="28"/>
      <c r="HFW190" s="2"/>
      <c r="HGK190" s="28"/>
      <c r="HGP190" s="2"/>
      <c r="HHD190" s="28"/>
      <c r="HHI190" s="2"/>
      <c r="HHW190" s="28"/>
      <c r="HIB190" s="2"/>
      <c r="HIP190" s="28"/>
      <c r="HIU190" s="2"/>
      <c r="HJI190" s="28"/>
      <c r="HJN190" s="2"/>
      <c r="HKB190" s="28"/>
      <c r="HKG190" s="2"/>
      <c r="HKU190" s="28"/>
      <c r="HKZ190" s="2"/>
      <c r="HLN190" s="28"/>
      <c r="HLS190" s="2"/>
      <c r="HMG190" s="28"/>
      <c r="HML190" s="2"/>
      <c r="HMZ190" s="28"/>
      <c r="HNE190" s="2"/>
      <c r="HNS190" s="28"/>
      <c r="HNX190" s="2"/>
      <c r="HOL190" s="28"/>
      <c r="HOQ190" s="2"/>
      <c r="HPE190" s="28"/>
      <c r="HPJ190" s="2"/>
      <c r="HPX190" s="28"/>
      <c r="HQC190" s="2"/>
      <c r="HQQ190" s="28"/>
      <c r="HQV190" s="2"/>
      <c r="HRJ190" s="28"/>
      <c r="HRO190" s="2"/>
      <c r="HSC190" s="28"/>
      <c r="HSH190" s="2"/>
      <c r="HSV190" s="28"/>
      <c r="HTA190" s="2"/>
      <c r="HTO190" s="28"/>
      <c r="HTT190" s="2"/>
      <c r="HUH190" s="28"/>
      <c r="HUM190" s="2"/>
      <c r="HVA190" s="28"/>
      <c r="HVF190" s="2"/>
      <c r="HVT190" s="28"/>
      <c r="HVY190" s="2"/>
      <c r="HWM190" s="28"/>
      <c r="HWR190" s="2"/>
      <c r="HXF190" s="28"/>
      <c r="HXK190" s="2"/>
      <c r="HXY190" s="28"/>
      <c r="HYD190" s="2"/>
      <c r="HYR190" s="28"/>
      <c r="HYW190" s="2"/>
      <c r="HZK190" s="28"/>
      <c r="HZP190" s="2"/>
      <c r="IAD190" s="28"/>
      <c r="IAI190" s="2"/>
      <c r="IAW190" s="28"/>
      <c r="IBB190" s="2"/>
      <c r="IBP190" s="28"/>
      <c r="IBU190" s="2"/>
      <c r="ICI190" s="28"/>
      <c r="ICN190" s="2"/>
      <c r="IDB190" s="28"/>
      <c r="IDG190" s="2"/>
      <c r="IDU190" s="28"/>
      <c r="IDZ190" s="2"/>
      <c r="IEN190" s="28"/>
      <c r="IES190" s="2"/>
      <c r="IFG190" s="28"/>
      <c r="IFL190" s="2"/>
      <c r="IFZ190" s="28"/>
      <c r="IGE190" s="2"/>
      <c r="IGS190" s="28"/>
      <c r="IGX190" s="2"/>
      <c r="IHL190" s="28"/>
      <c r="IHQ190" s="2"/>
      <c r="IIE190" s="28"/>
      <c r="IIJ190" s="2"/>
      <c r="IIX190" s="28"/>
      <c r="IJC190" s="2"/>
      <c r="IJQ190" s="28"/>
      <c r="IJV190" s="2"/>
      <c r="IKJ190" s="28"/>
      <c r="IKO190" s="2"/>
      <c r="ILC190" s="28"/>
      <c r="ILH190" s="2"/>
      <c r="ILV190" s="28"/>
      <c r="IMA190" s="2"/>
      <c r="IMO190" s="28"/>
      <c r="IMT190" s="2"/>
      <c r="INH190" s="28"/>
      <c r="INM190" s="2"/>
      <c r="IOA190" s="28"/>
      <c r="IOF190" s="2"/>
      <c r="IOT190" s="28"/>
      <c r="IOY190" s="2"/>
      <c r="IPM190" s="28"/>
      <c r="IPR190" s="2"/>
      <c r="IQF190" s="28"/>
      <c r="IQK190" s="2"/>
      <c r="IQY190" s="28"/>
      <c r="IRD190" s="2"/>
      <c r="IRR190" s="28"/>
      <c r="IRW190" s="2"/>
      <c r="ISK190" s="28"/>
      <c r="ISP190" s="2"/>
      <c r="ITD190" s="28"/>
      <c r="ITI190" s="2"/>
      <c r="ITW190" s="28"/>
      <c r="IUB190" s="2"/>
      <c r="IUP190" s="28"/>
      <c r="IUU190" s="2"/>
      <c r="IVI190" s="28"/>
      <c r="IVN190" s="2"/>
      <c r="IWB190" s="28"/>
      <c r="IWG190" s="2"/>
      <c r="IWU190" s="28"/>
      <c r="IWZ190" s="2"/>
      <c r="IXN190" s="28"/>
      <c r="IXS190" s="2"/>
      <c r="IYG190" s="28"/>
      <c r="IYL190" s="2"/>
      <c r="IYZ190" s="28"/>
      <c r="IZE190" s="2"/>
      <c r="IZS190" s="28"/>
      <c r="IZX190" s="2"/>
      <c r="JAL190" s="28"/>
      <c r="JAQ190" s="2"/>
      <c r="JBE190" s="28"/>
      <c r="JBJ190" s="2"/>
      <c r="JBX190" s="28"/>
      <c r="JCC190" s="2"/>
      <c r="JCQ190" s="28"/>
      <c r="JCV190" s="2"/>
      <c r="JDJ190" s="28"/>
      <c r="JDO190" s="2"/>
      <c r="JEC190" s="28"/>
      <c r="JEH190" s="2"/>
      <c r="JEV190" s="28"/>
      <c r="JFA190" s="2"/>
      <c r="JFO190" s="28"/>
      <c r="JFT190" s="2"/>
      <c r="JGH190" s="28"/>
      <c r="JGM190" s="2"/>
      <c r="JHA190" s="28"/>
      <c r="JHF190" s="2"/>
      <c r="JHT190" s="28"/>
      <c r="JHY190" s="2"/>
      <c r="JIM190" s="28"/>
      <c r="JIR190" s="2"/>
      <c r="JJF190" s="28"/>
      <c r="JJK190" s="2"/>
      <c r="JJY190" s="28"/>
      <c r="JKD190" s="2"/>
      <c r="JKR190" s="28"/>
      <c r="JKW190" s="2"/>
      <c r="JLK190" s="28"/>
      <c r="JLP190" s="2"/>
      <c r="JMD190" s="28"/>
      <c r="JMI190" s="2"/>
      <c r="JMW190" s="28"/>
      <c r="JNB190" s="2"/>
      <c r="JNP190" s="28"/>
      <c r="JNU190" s="2"/>
      <c r="JOI190" s="28"/>
      <c r="JON190" s="2"/>
      <c r="JPB190" s="28"/>
      <c r="JPG190" s="2"/>
      <c r="JPU190" s="28"/>
      <c r="JPZ190" s="2"/>
      <c r="JQN190" s="28"/>
      <c r="JQS190" s="2"/>
      <c r="JRG190" s="28"/>
      <c r="JRL190" s="2"/>
      <c r="JRZ190" s="28"/>
      <c r="JSE190" s="2"/>
      <c r="JSS190" s="28"/>
      <c r="JSX190" s="2"/>
      <c r="JTL190" s="28"/>
      <c r="JTQ190" s="2"/>
      <c r="JUE190" s="28"/>
      <c r="JUJ190" s="2"/>
      <c r="JUX190" s="28"/>
      <c r="JVC190" s="2"/>
      <c r="JVQ190" s="28"/>
      <c r="JVV190" s="2"/>
      <c r="JWJ190" s="28"/>
      <c r="JWO190" s="2"/>
      <c r="JXC190" s="28"/>
      <c r="JXH190" s="2"/>
      <c r="JXV190" s="28"/>
      <c r="JYA190" s="2"/>
      <c r="JYO190" s="28"/>
      <c r="JYT190" s="2"/>
      <c r="JZH190" s="28"/>
      <c r="JZM190" s="2"/>
      <c r="KAA190" s="28"/>
      <c r="KAF190" s="2"/>
      <c r="KAT190" s="28"/>
      <c r="KAY190" s="2"/>
      <c r="KBM190" s="28"/>
      <c r="KBR190" s="2"/>
      <c r="KCF190" s="28"/>
      <c r="KCK190" s="2"/>
      <c r="KCY190" s="28"/>
      <c r="KDD190" s="2"/>
      <c r="KDR190" s="28"/>
      <c r="KDW190" s="2"/>
      <c r="KEK190" s="28"/>
      <c r="KEP190" s="2"/>
      <c r="KFD190" s="28"/>
      <c r="KFI190" s="2"/>
      <c r="KFW190" s="28"/>
      <c r="KGB190" s="2"/>
      <c r="KGP190" s="28"/>
      <c r="KGU190" s="2"/>
      <c r="KHI190" s="28"/>
      <c r="KHN190" s="2"/>
      <c r="KIB190" s="28"/>
      <c r="KIG190" s="2"/>
      <c r="KIU190" s="28"/>
      <c r="KIZ190" s="2"/>
      <c r="KJN190" s="28"/>
      <c r="KJS190" s="2"/>
      <c r="KKG190" s="28"/>
      <c r="KKL190" s="2"/>
      <c r="KKZ190" s="28"/>
      <c r="KLE190" s="2"/>
      <c r="KLS190" s="28"/>
      <c r="KLX190" s="2"/>
      <c r="KML190" s="28"/>
      <c r="KMQ190" s="2"/>
      <c r="KNE190" s="28"/>
      <c r="KNJ190" s="2"/>
      <c r="KNX190" s="28"/>
      <c r="KOC190" s="2"/>
      <c r="KOQ190" s="28"/>
      <c r="KOV190" s="2"/>
      <c r="KPJ190" s="28"/>
      <c r="KPO190" s="2"/>
      <c r="KQC190" s="28"/>
      <c r="KQH190" s="2"/>
      <c r="KQV190" s="28"/>
      <c r="KRA190" s="2"/>
      <c r="KRO190" s="28"/>
      <c r="KRT190" s="2"/>
      <c r="KSH190" s="28"/>
      <c r="KSM190" s="2"/>
      <c r="KTA190" s="28"/>
      <c r="KTF190" s="2"/>
      <c r="KTT190" s="28"/>
      <c r="KTY190" s="2"/>
      <c r="KUM190" s="28"/>
      <c r="KUR190" s="2"/>
      <c r="KVF190" s="28"/>
      <c r="KVK190" s="2"/>
      <c r="KVY190" s="28"/>
      <c r="KWD190" s="2"/>
      <c r="KWR190" s="28"/>
      <c r="KWW190" s="2"/>
      <c r="KXK190" s="28"/>
      <c r="KXP190" s="2"/>
      <c r="KYD190" s="28"/>
      <c r="KYI190" s="2"/>
      <c r="KYW190" s="28"/>
      <c r="KZB190" s="2"/>
      <c r="KZP190" s="28"/>
      <c r="KZU190" s="2"/>
      <c r="LAI190" s="28"/>
      <c r="LAN190" s="2"/>
      <c r="LBB190" s="28"/>
      <c r="LBG190" s="2"/>
      <c r="LBU190" s="28"/>
      <c r="LBZ190" s="2"/>
      <c r="LCN190" s="28"/>
      <c r="LCS190" s="2"/>
      <c r="LDG190" s="28"/>
      <c r="LDL190" s="2"/>
      <c r="LDZ190" s="28"/>
      <c r="LEE190" s="2"/>
      <c r="LES190" s="28"/>
      <c r="LEX190" s="2"/>
      <c r="LFL190" s="28"/>
      <c r="LFQ190" s="2"/>
      <c r="LGE190" s="28"/>
      <c r="LGJ190" s="2"/>
      <c r="LGX190" s="28"/>
      <c r="LHC190" s="2"/>
      <c r="LHQ190" s="28"/>
      <c r="LHV190" s="2"/>
      <c r="LIJ190" s="28"/>
      <c r="LIO190" s="2"/>
      <c r="LJC190" s="28"/>
      <c r="LJH190" s="2"/>
      <c r="LJV190" s="28"/>
      <c r="LKA190" s="2"/>
      <c r="LKO190" s="28"/>
      <c r="LKT190" s="2"/>
      <c r="LLH190" s="28"/>
      <c r="LLM190" s="2"/>
      <c r="LMA190" s="28"/>
      <c r="LMF190" s="2"/>
      <c r="LMT190" s="28"/>
      <c r="LMY190" s="2"/>
      <c r="LNM190" s="28"/>
      <c r="LNR190" s="2"/>
      <c r="LOF190" s="28"/>
      <c r="LOK190" s="2"/>
      <c r="LOY190" s="28"/>
      <c r="LPD190" s="2"/>
      <c r="LPR190" s="28"/>
      <c r="LPW190" s="2"/>
      <c r="LQK190" s="28"/>
      <c r="LQP190" s="2"/>
      <c r="LRD190" s="28"/>
      <c r="LRI190" s="2"/>
      <c r="LRW190" s="28"/>
      <c r="LSB190" s="2"/>
      <c r="LSP190" s="28"/>
      <c r="LSU190" s="2"/>
      <c r="LTI190" s="28"/>
      <c r="LTN190" s="2"/>
      <c r="LUB190" s="28"/>
      <c r="LUG190" s="2"/>
      <c r="LUU190" s="28"/>
      <c r="LUZ190" s="2"/>
      <c r="LVN190" s="28"/>
      <c r="LVS190" s="2"/>
      <c r="LWG190" s="28"/>
      <c r="LWL190" s="2"/>
      <c r="LWZ190" s="28"/>
      <c r="LXE190" s="2"/>
      <c r="LXS190" s="28"/>
      <c r="LXX190" s="2"/>
      <c r="LYL190" s="28"/>
      <c r="LYQ190" s="2"/>
      <c r="LZE190" s="28"/>
      <c r="LZJ190" s="2"/>
      <c r="LZX190" s="28"/>
      <c r="MAC190" s="2"/>
      <c r="MAQ190" s="28"/>
      <c r="MAV190" s="2"/>
      <c r="MBJ190" s="28"/>
      <c r="MBO190" s="2"/>
      <c r="MCC190" s="28"/>
      <c r="MCH190" s="2"/>
      <c r="MCV190" s="28"/>
      <c r="MDA190" s="2"/>
      <c r="MDO190" s="28"/>
      <c r="MDT190" s="2"/>
      <c r="MEH190" s="28"/>
      <c r="MEM190" s="2"/>
      <c r="MFA190" s="28"/>
      <c r="MFF190" s="2"/>
      <c r="MFT190" s="28"/>
      <c r="MFY190" s="2"/>
      <c r="MGM190" s="28"/>
      <c r="MGR190" s="2"/>
      <c r="MHF190" s="28"/>
      <c r="MHK190" s="2"/>
      <c r="MHY190" s="28"/>
      <c r="MID190" s="2"/>
      <c r="MIR190" s="28"/>
      <c r="MIW190" s="2"/>
      <c r="MJK190" s="28"/>
      <c r="MJP190" s="2"/>
      <c r="MKD190" s="28"/>
      <c r="MKI190" s="2"/>
      <c r="MKW190" s="28"/>
      <c r="MLB190" s="2"/>
      <c r="MLP190" s="28"/>
      <c r="MLU190" s="2"/>
      <c r="MMI190" s="28"/>
      <c r="MMN190" s="2"/>
      <c r="MNB190" s="28"/>
      <c r="MNG190" s="2"/>
      <c r="MNU190" s="28"/>
      <c r="MNZ190" s="2"/>
      <c r="MON190" s="28"/>
      <c r="MOS190" s="2"/>
      <c r="MPG190" s="28"/>
      <c r="MPL190" s="2"/>
      <c r="MPZ190" s="28"/>
      <c r="MQE190" s="2"/>
      <c r="MQS190" s="28"/>
      <c r="MQX190" s="2"/>
      <c r="MRL190" s="28"/>
      <c r="MRQ190" s="2"/>
      <c r="MSE190" s="28"/>
      <c r="MSJ190" s="2"/>
      <c r="MSX190" s="28"/>
      <c r="MTC190" s="2"/>
      <c r="MTQ190" s="28"/>
      <c r="MTV190" s="2"/>
      <c r="MUJ190" s="28"/>
      <c r="MUO190" s="2"/>
      <c r="MVC190" s="28"/>
      <c r="MVH190" s="2"/>
      <c r="MVV190" s="28"/>
      <c r="MWA190" s="2"/>
      <c r="MWO190" s="28"/>
      <c r="MWT190" s="2"/>
      <c r="MXH190" s="28"/>
      <c r="MXM190" s="2"/>
      <c r="MYA190" s="28"/>
      <c r="MYF190" s="2"/>
      <c r="MYT190" s="28"/>
      <c r="MYY190" s="2"/>
      <c r="MZM190" s="28"/>
      <c r="MZR190" s="2"/>
      <c r="NAF190" s="28"/>
      <c r="NAK190" s="2"/>
      <c r="NAY190" s="28"/>
      <c r="NBD190" s="2"/>
      <c r="NBR190" s="28"/>
      <c r="NBW190" s="2"/>
      <c r="NCK190" s="28"/>
      <c r="NCP190" s="2"/>
      <c r="NDD190" s="28"/>
      <c r="NDI190" s="2"/>
      <c r="NDW190" s="28"/>
      <c r="NEB190" s="2"/>
      <c r="NEP190" s="28"/>
      <c r="NEU190" s="2"/>
      <c r="NFI190" s="28"/>
      <c r="NFN190" s="2"/>
      <c r="NGB190" s="28"/>
      <c r="NGG190" s="2"/>
      <c r="NGU190" s="28"/>
      <c r="NGZ190" s="2"/>
      <c r="NHN190" s="28"/>
      <c r="NHS190" s="2"/>
      <c r="NIG190" s="28"/>
      <c r="NIL190" s="2"/>
      <c r="NIZ190" s="28"/>
      <c r="NJE190" s="2"/>
      <c r="NJS190" s="28"/>
      <c r="NJX190" s="2"/>
      <c r="NKL190" s="28"/>
      <c r="NKQ190" s="2"/>
      <c r="NLE190" s="28"/>
      <c r="NLJ190" s="2"/>
      <c r="NLX190" s="28"/>
      <c r="NMC190" s="2"/>
      <c r="NMQ190" s="28"/>
      <c r="NMV190" s="2"/>
      <c r="NNJ190" s="28"/>
      <c r="NNO190" s="2"/>
      <c r="NOC190" s="28"/>
      <c r="NOH190" s="2"/>
      <c r="NOV190" s="28"/>
      <c r="NPA190" s="2"/>
      <c r="NPO190" s="28"/>
      <c r="NPT190" s="2"/>
      <c r="NQH190" s="28"/>
      <c r="NQM190" s="2"/>
      <c r="NRA190" s="28"/>
      <c r="NRF190" s="2"/>
      <c r="NRT190" s="28"/>
      <c r="NRY190" s="2"/>
      <c r="NSM190" s="28"/>
      <c r="NSR190" s="2"/>
      <c r="NTF190" s="28"/>
      <c r="NTK190" s="2"/>
      <c r="NTY190" s="28"/>
      <c r="NUD190" s="2"/>
      <c r="NUR190" s="28"/>
      <c r="NUW190" s="2"/>
      <c r="NVK190" s="28"/>
      <c r="NVP190" s="2"/>
      <c r="NWD190" s="28"/>
      <c r="NWI190" s="2"/>
      <c r="NWW190" s="28"/>
      <c r="NXB190" s="2"/>
      <c r="NXP190" s="28"/>
      <c r="NXU190" s="2"/>
      <c r="NYI190" s="28"/>
      <c r="NYN190" s="2"/>
      <c r="NZB190" s="28"/>
      <c r="NZG190" s="2"/>
      <c r="NZU190" s="28"/>
      <c r="NZZ190" s="2"/>
      <c r="OAN190" s="28"/>
      <c r="OAS190" s="2"/>
      <c r="OBG190" s="28"/>
      <c r="OBL190" s="2"/>
      <c r="OBZ190" s="28"/>
      <c r="OCE190" s="2"/>
      <c r="OCS190" s="28"/>
      <c r="OCX190" s="2"/>
      <c r="ODL190" s="28"/>
      <c r="ODQ190" s="2"/>
      <c r="OEE190" s="28"/>
      <c r="OEJ190" s="2"/>
      <c r="OEX190" s="28"/>
      <c r="OFC190" s="2"/>
      <c r="OFQ190" s="28"/>
      <c r="OFV190" s="2"/>
      <c r="OGJ190" s="28"/>
      <c r="OGO190" s="2"/>
      <c r="OHC190" s="28"/>
      <c r="OHH190" s="2"/>
      <c r="OHV190" s="28"/>
      <c r="OIA190" s="2"/>
      <c r="OIO190" s="28"/>
      <c r="OIT190" s="2"/>
      <c r="OJH190" s="28"/>
      <c r="OJM190" s="2"/>
      <c r="OKA190" s="28"/>
      <c r="OKF190" s="2"/>
      <c r="OKT190" s="28"/>
      <c r="OKY190" s="2"/>
      <c r="OLM190" s="28"/>
      <c r="OLR190" s="2"/>
      <c r="OMF190" s="28"/>
      <c r="OMK190" s="2"/>
      <c r="OMY190" s="28"/>
      <c r="OND190" s="2"/>
      <c r="ONR190" s="28"/>
      <c r="ONW190" s="2"/>
      <c r="OOK190" s="28"/>
      <c r="OOP190" s="2"/>
      <c r="OPD190" s="28"/>
      <c r="OPI190" s="2"/>
      <c r="OPW190" s="28"/>
      <c r="OQB190" s="2"/>
      <c r="OQP190" s="28"/>
      <c r="OQU190" s="2"/>
      <c r="ORI190" s="28"/>
      <c r="ORN190" s="2"/>
      <c r="OSB190" s="28"/>
      <c r="OSG190" s="2"/>
      <c r="OSU190" s="28"/>
      <c r="OSZ190" s="2"/>
      <c r="OTN190" s="28"/>
      <c r="OTS190" s="2"/>
      <c r="OUG190" s="28"/>
      <c r="OUL190" s="2"/>
      <c r="OUZ190" s="28"/>
      <c r="OVE190" s="2"/>
      <c r="OVS190" s="28"/>
      <c r="OVX190" s="2"/>
      <c r="OWL190" s="28"/>
      <c r="OWQ190" s="2"/>
      <c r="OXE190" s="28"/>
      <c r="OXJ190" s="2"/>
      <c r="OXX190" s="28"/>
      <c r="OYC190" s="2"/>
      <c r="OYQ190" s="28"/>
      <c r="OYV190" s="2"/>
      <c r="OZJ190" s="28"/>
      <c r="OZO190" s="2"/>
      <c r="PAC190" s="28"/>
      <c r="PAH190" s="2"/>
      <c r="PAV190" s="28"/>
      <c r="PBA190" s="2"/>
      <c r="PBO190" s="28"/>
      <c r="PBT190" s="2"/>
      <c r="PCH190" s="28"/>
      <c r="PCM190" s="2"/>
      <c r="PDA190" s="28"/>
      <c r="PDF190" s="2"/>
      <c r="PDT190" s="28"/>
      <c r="PDY190" s="2"/>
      <c r="PEM190" s="28"/>
      <c r="PER190" s="2"/>
      <c r="PFF190" s="28"/>
      <c r="PFK190" s="2"/>
      <c r="PFY190" s="28"/>
      <c r="PGD190" s="2"/>
      <c r="PGR190" s="28"/>
      <c r="PGW190" s="2"/>
      <c r="PHK190" s="28"/>
      <c r="PHP190" s="2"/>
      <c r="PID190" s="28"/>
      <c r="PII190" s="2"/>
      <c r="PIW190" s="28"/>
      <c r="PJB190" s="2"/>
      <c r="PJP190" s="28"/>
      <c r="PJU190" s="2"/>
      <c r="PKI190" s="28"/>
      <c r="PKN190" s="2"/>
      <c r="PLB190" s="28"/>
      <c r="PLG190" s="2"/>
      <c r="PLU190" s="28"/>
      <c r="PLZ190" s="2"/>
      <c r="PMN190" s="28"/>
      <c r="PMS190" s="2"/>
      <c r="PNG190" s="28"/>
      <c r="PNL190" s="2"/>
      <c r="PNZ190" s="28"/>
      <c r="POE190" s="2"/>
      <c r="POS190" s="28"/>
      <c r="POX190" s="2"/>
      <c r="PPL190" s="28"/>
      <c r="PPQ190" s="2"/>
      <c r="PQE190" s="28"/>
      <c r="PQJ190" s="2"/>
      <c r="PQX190" s="28"/>
      <c r="PRC190" s="2"/>
      <c r="PRQ190" s="28"/>
      <c r="PRV190" s="2"/>
      <c r="PSJ190" s="28"/>
      <c r="PSO190" s="2"/>
      <c r="PTC190" s="28"/>
      <c r="PTH190" s="2"/>
      <c r="PTV190" s="28"/>
      <c r="PUA190" s="2"/>
      <c r="PUO190" s="28"/>
      <c r="PUT190" s="2"/>
      <c r="PVH190" s="28"/>
      <c r="PVM190" s="2"/>
      <c r="PWA190" s="28"/>
      <c r="PWF190" s="2"/>
      <c r="PWT190" s="28"/>
      <c r="PWY190" s="2"/>
      <c r="PXM190" s="28"/>
      <c r="PXR190" s="2"/>
      <c r="PYF190" s="28"/>
      <c r="PYK190" s="2"/>
      <c r="PYY190" s="28"/>
      <c r="PZD190" s="2"/>
      <c r="PZR190" s="28"/>
      <c r="PZW190" s="2"/>
      <c r="QAK190" s="28"/>
      <c r="QAP190" s="2"/>
      <c r="QBD190" s="28"/>
      <c r="QBI190" s="2"/>
      <c r="QBW190" s="28"/>
      <c r="QCB190" s="2"/>
      <c r="QCP190" s="28"/>
      <c r="QCU190" s="2"/>
      <c r="QDI190" s="28"/>
      <c r="QDN190" s="2"/>
      <c r="QEB190" s="28"/>
      <c r="QEG190" s="2"/>
      <c r="QEU190" s="28"/>
      <c r="QEZ190" s="2"/>
      <c r="QFN190" s="28"/>
      <c r="QFS190" s="2"/>
      <c r="QGG190" s="28"/>
      <c r="QGL190" s="2"/>
      <c r="QGZ190" s="28"/>
      <c r="QHE190" s="2"/>
      <c r="QHS190" s="28"/>
      <c r="QHX190" s="2"/>
      <c r="QIL190" s="28"/>
      <c r="QIQ190" s="2"/>
      <c r="QJE190" s="28"/>
      <c r="QJJ190" s="2"/>
      <c r="QJX190" s="28"/>
      <c r="QKC190" s="2"/>
      <c r="QKQ190" s="28"/>
      <c r="QKV190" s="2"/>
      <c r="QLJ190" s="28"/>
      <c r="QLO190" s="2"/>
      <c r="QMC190" s="28"/>
      <c r="QMH190" s="2"/>
      <c r="QMV190" s="28"/>
      <c r="QNA190" s="2"/>
      <c r="QNO190" s="28"/>
      <c r="QNT190" s="2"/>
      <c r="QOH190" s="28"/>
      <c r="QOM190" s="2"/>
      <c r="QPA190" s="28"/>
      <c r="QPF190" s="2"/>
      <c r="QPT190" s="28"/>
      <c r="QPY190" s="2"/>
      <c r="QQM190" s="28"/>
      <c r="QQR190" s="2"/>
      <c r="QRF190" s="28"/>
      <c r="QRK190" s="2"/>
      <c r="QRY190" s="28"/>
      <c r="QSD190" s="2"/>
      <c r="QSR190" s="28"/>
      <c r="QSW190" s="2"/>
      <c r="QTK190" s="28"/>
      <c r="QTP190" s="2"/>
      <c r="QUD190" s="28"/>
      <c r="QUI190" s="2"/>
      <c r="QUW190" s="28"/>
      <c r="QVB190" s="2"/>
      <c r="QVP190" s="28"/>
      <c r="QVU190" s="2"/>
      <c r="QWI190" s="28"/>
      <c r="QWN190" s="2"/>
      <c r="QXB190" s="28"/>
      <c r="QXG190" s="2"/>
      <c r="QXU190" s="28"/>
      <c r="QXZ190" s="2"/>
      <c r="QYN190" s="28"/>
      <c r="QYS190" s="2"/>
      <c r="QZG190" s="28"/>
      <c r="QZL190" s="2"/>
      <c r="QZZ190" s="28"/>
      <c r="RAE190" s="2"/>
      <c r="RAS190" s="28"/>
      <c r="RAX190" s="2"/>
      <c r="RBL190" s="28"/>
      <c r="RBQ190" s="2"/>
      <c r="RCE190" s="28"/>
      <c r="RCJ190" s="2"/>
      <c r="RCX190" s="28"/>
      <c r="RDC190" s="2"/>
      <c r="RDQ190" s="28"/>
      <c r="RDV190" s="2"/>
      <c r="REJ190" s="28"/>
      <c r="REO190" s="2"/>
      <c r="RFC190" s="28"/>
      <c r="RFH190" s="2"/>
      <c r="RFV190" s="28"/>
      <c r="RGA190" s="2"/>
      <c r="RGO190" s="28"/>
      <c r="RGT190" s="2"/>
      <c r="RHH190" s="28"/>
      <c r="RHM190" s="2"/>
      <c r="RIA190" s="28"/>
      <c r="RIF190" s="2"/>
      <c r="RIT190" s="28"/>
      <c r="RIY190" s="2"/>
      <c r="RJM190" s="28"/>
      <c r="RJR190" s="2"/>
      <c r="RKF190" s="28"/>
      <c r="RKK190" s="2"/>
      <c r="RKY190" s="28"/>
      <c r="RLD190" s="2"/>
      <c r="RLR190" s="28"/>
      <c r="RLW190" s="2"/>
      <c r="RMK190" s="28"/>
      <c r="RMP190" s="2"/>
      <c r="RND190" s="28"/>
      <c r="RNI190" s="2"/>
      <c r="RNW190" s="28"/>
      <c r="ROB190" s="2"/>
      <c r="ROP190" s="28"/>
      <c r="ROU190" s="2"/>
      <c r="RPI190" s="28"/>
      <c r="RPN190" s="2"/>
      <c r="RQB190" s="28"/>
      <c r="RQG190" s="2"/>
      <c r="RQU190" s="28"/>
      <c r="RQZ190" s="2"/>
      <c r="RRN190" s="28"/>
      <c r="RRS190" s="2"/>
      <c r="RSG190" s="28"/>
      <c r="RSL190" s="2"/>
      <c r="RSZ190" s="28"/>
      <c r="RTE190" s="2"/>
      <c r="RTS190" s="28"/>
      <c r="RTX190" s="2"/>
      <c r="RUL190" s="28"/>
      <c r="RUQ190" s="2"/>
      <c r="RVE190" s="28"/>
      <c r="RVJ190" s="2"/>
      <c r="RVX190" s="28"/>
      <c r="RWC190" s="2"/>
      <c r="RWQ190" s="28"/>
      <c r="RWV190" s="2"/>
      <c r="RXJ190" s="28"/>
      <c r="RXO190" s="2"/>
      <c r="RYC190" s="28"/>
      <c r="RYH190" s="2"/>
      <c r="RYV190" s="28"/>
      <c r="RZA190" s="2"/>
      <c r="RZO190" s="28"/>
      <c r="RZT190" s="2"/>
      <c r="SAH190" s="28"/>
      <c r="SAM190" s="2"/>
      <c r="SBA190" s="28"/>
      <c r="SBF190" s="2"/>
      <c r="SBT190" s="28"/>
      <c r="SBY190" s="2"/>
      <c r="SCM190" s="28"/>
      <c r="SCR190" s="2"/>
      <c r="SDF190" s="28"/>
      <c r="SDK190" s="2"/>
      <c r="SDY190" s="28"/>
      <c r="SED190" s="2"/>
      <c r="SER190" s="28"/>
      <c r="SEW190" s="2"/>
      <c r="SFK190" s="28"/>
      <c r="SFP190" s="2"/>
      <c r="SGD190" s="28"/>
      <c r="SGI190" s="2"/>
      <c r="SGW190" s="28"/>
      <c r="SHB190" s="2"/>
      <c r="SHP190" s="28"/>
      <c r="SHU190" s="2"/>
      <c r="SII190" s="28"/>
      <c r="SIN190" s="2"/>
      <c r="SJB190" s="28"/>
      <c r="SJG190" s="2"/>
      <c r="SJU190" s="28"/>
      <c r="SJZ190" s="2"/>
      <c r="SKN190" s="28"/>
      <c r="SKS190" s="2"/>
      <c r="SLG190" s="28"/>
      <c r="SLL190" s="2"/>
      <c r="SLZ190" s="28"/>
      <c r="SME190" s="2"/>
      <c r="SMS190" s="28"/>
      <c r="SMX190" s="2"/>
      <c r="SNL190" s="28"/>
      <c r="SNQ190" s="2"/>
      <c r="SOE190" s="28"/>
      <c r="SOJ190" s="2"/>
      <c r="SOX190" s="28"/>
      <c r="SPC190" s="2"/>
      <c r="SPQ190" s="28"/>
      <c r="SPV190" s="2"/>
      <c r="SQJ190" s="28"/>
      <c r="SQO190" s="2"/>
      <c r="SRC190" s="28"/>
      <c r="SRH190" s="2"/>
      <c r="SRV190" s="28"/>
      <c r="SSA190" s="2"/>
      <c r="SSO190" s="28"/>
      <c r="SST190" s="2"/>
      <c r="STH190" s="28"/>
      <c r="STM190" s="2"/>
      <c r="SUA190" s="28"/>
      <c r="SUF190" s="2"/>
      <c r="SUT190" s="28"/>
      <c r="SUY190" s="2"/>
      <c r="SVM190" s="28"/>
      <c r="SVR190" s="2"/>
      <c r="SWF190" s="28"/>
      <c r="SWK190" s="2"/>
      <c r="SWY190" s="28"/>
      <c r="SXD190" s="2"/>
      <c r="SXR190" s="28"/>
      <c r="SXW190" s="2"/>
      <c r="SYK190" s="28"/>
      <c r="SYP190" s="2"/>
      <c r="SZD190" s="28"/>
      <c r="SZI190" s="2"/>
      <c r="SZW190" s="28"/>
      <c r="TAB190" s="2"/>
      <c r="TAP190" s="28"/>
      <c r="TAU190" s="2"/>
      <c r="TBI190" s="28"/>
      <c r="TBN190" s="2"/>
      <c r="TCB190" s="28"/>
      <c r="TCG190" s="2"/>
      <c r="TCU190" s="28"/>
      <c r="TCZ190" s="2"/>
      <c r="TDN190" s="28"/>
      <c r="TDS190" s="2"/>
      <c r="TEG190" s="28"/>
      <c r="TEL190" s="2"/>
      <c r="TEZ190" s="28"/>
      <c r="TFE190" s="2"/>
      <c r="TFS190" s="28"/>
      <c r="TFX190" s="2"/>
      <c r="TGL190" s="28"/>
      <c r="TGQ190" s="2"/>
      <c r="THE190" s="28"/>
      <c r="THJ190" s="2"/>
      <c r="THX190" s="28"/>
      <c r="TIC190" s="2"/>
      <c r="TIQ190" s="28"/>
      <c r="TIV190" s="2"/>
      <c r="TJJ190" s="28"/>
      <c r="TJO190" s="2"/>
      <c r="TKC190" s="28"/>
      <c r="TKH190" s="2"/>
      <c r="TKV190" s="28"/>
      <c r="TLA190" s="2"/>
      <c r="TLO190" s="28"/>
      <c r="TLT190" s="2"/>
      <c r="TMH190" s="28"/>
      <c r="TMM190" s="2"/>
      <c r="TNA190" s="28"/>
      <c r="TNF190" s="2"/>
      <c r="TNT190" s="28"/>
      <c r="TNY190" s="2"/>
      <c r="TOM190" s="28"/>
      <c r="TOR190" s="2"/>
      <c r="TPF190" s="28"/>
      <c r="TPK190" s="2"/>
      <c r="TPY190" s="28"/>
      <c r="TQD190" s="2"/>
      <c r="TQR190" s="28"/>
      <c r="TQW190" s="2"/>
      <c r="TRK190" s="28"/>
      <c r="TRP190" s="2"/>
      <c r="TSD190" s="28"/>
      <c r="TSI190" s="2"/>
      <c r="TSW190" s="28"/>
      <c r="TTB190" s="2"/>
      <c r="TTP190" s="28"/>
      <c r="TTU190" s="2"/>
      <c r="TUI190" s="28"/>
      <c r="TUN190" s="2"/>
      <c r="TVB190" s="28"/>
      <c r="TVG190" s="2"/>
      <c r="TVU190" s="28"/>
      <c r="TVZ190" s="2"/>
      <c r="TWN190" s="28"/>
      <c r="TWS190" s="2"/>
      <c r="TXG190" s="28"/>
      <c r="TXL190" s="2"/>
      <c r="TXZ190" s="28"/>
      <c r="TYE190" s="2"/>
      <c r="TYS190" s="28"/>
      <c r="TYX190" s="2"/>
      <c r="TZL190" s="28"/>
      <c r="TZQ190" s="2"/>
      <c r="UAE190" s="28"/>
      <c r="UAJ190" s="2"/>
      <c r="UAX190" s="28"/>
      <c r="UBC190" s="2"/>
      <c r="UBQ190" s="28"/>
      <c r="UBV190" s="2"/>
      <c r="UCJ190" s="28"/>
      <c r="UCO190" s="2"/>
      <c r="UDC190" s="28"/>
      <c r="UDH190" s="2"/>
      <c r="UDV190" s="28"/>
      <c r="UEA190" s="2"/>
      <c r="UEO190" s="28"/>
      <c r="UET190" s="2"/>
      <c r="UFH190" s="28"/>
      <c r="UFM190" s="2"/>
      <c r="UGA190" s="28"/>
      <c r="UGF190" s="2"/>
      <c r="UGT190" s="28"/>
      <c r="UGY190" s="2"/>
      <c r="UHM190" s="28"/>
      <c r="UHR190" s="2"/>
      <c r="UIF190" s="28"/>
      <c r="UIK190" s="2"/>
      <c r="UIY190" s="28"/>
      <c r="UJD190" s="2"/>
      <c r="UJR190" s="28"/>
      <c r="UJW190" s="2"/>
      <c r="UKK190" s="28"/>
      <c r="UKP190" s="2"/>
      <c r="ULD190" s="28"/>
      <c r="ULI190" s="2"/>
      <c r="ULW190" s="28"/>
      <c r="UMB190" s="2"/>
      <c r="UMP190" s="28"/>
      <c r="UMU190" s="2"/>
      <c r="UNI190" s="28"/>
      <c r="UNN190" s="2"/>
      <c r="UOB190" s="28"/>
      <c r="UOG190" s="2"/>
      <c r="UOU190" s="28"/>
      <c r="UOZ190" s="2"/>
      <c r="UPN190" s="28"/>
      <c r="UPS190" s="2"/>
      <c r="UQG190" s="28"/>
      <c r="UQL190" s="2"/>
      <c r="UQZ190" s="28"/>
      <c r="URE190" s="2"/>
      <c r="URS190" s="28"/>
      <c r="URX190" s="2"/>
      <c r="USL190" s="28"/>
      <c r="USQ190" s="2"/>
      <c r="UTE190" s="28"/>
      <c r="UTJ190" s="2"/>
      <c r="UTX190" s="28"/>
      <c r="UUC190" s="2"/>
      <c r="UUQ190" s="28"/>
      <c r="UUV190" s="2"/>
      <c r="UVJ190" s="28"/>
      <c r="UVO190" s="2"/>
      <c r="UWC190" s="28"/>
      <c r="UWH190" s="2"/>
      <c r="UWV190" s="28"/>
      <c r="UXA190" s="2"/>
      <c r="UXO190" s="28"/>
      <c r="UXT190" s="2"/>
      <c r="UYH190" s="28"/>
      <c r="UYM190" s="2"/>
      <c r="UZA190" s="28"/>
      <c r="UZF190" s="2"/>
      <c r="UZT190" s="28"/>
      <c r="UZY190" s="2"/>
      <c r="VAM190" s="28"/>
      <c r="VAR190" s="2"/>
      <c r="VBF190" s="28"/>
      <c r="VBK190" s="2"/>
      <c r="VBY190" s="28"/>
      <c r="VCD190" s="2"/>
      <c r="VCR190" s="28"/>
      <c r="VCW190" s="2"/>
      <c r="VDK190" s="28"/>
      <c r="VDP190" s="2"/>
      <c r="VED190" s="28"/>
      <c r="VEI190" s="2"/>
      <c r="VEW190" s="28"/>
      <c r="VFB190" s="2"/>
      <c r="VFP190" s="28"/>
      <c r="VFU190" s="2"/>
      <c r="VGI190" s="28"/>
      <c r="VGN190" s="2"/>
      <c r="VHB190" s="28"/>
      <c r="VHG190" s="2"/>
      <c r="VHU190" s="28"/>
      <c r="VHZ190" s="2"/>
      <c r="VIN190" s="28"/>
      <c r="VIS190" s="2"/>
      <c r="VJG190" s="28"/>
      <c r="VJL190" s="2"/>
      <c r="VJZ190" s="28"/>
      <c r="VKE190" s="2"/>
      <c r="VKS190" s="28"/>
      <c r="VKX190" s="2"/>
      <c r="VLL190" s="28"/>
      <c r="VLQ190" s="2"/>
      <c r="VME190" s="28"/>
      <c r="VMJ190" s="2"/>
      <c r="VMX190" s="28"/>
      <c r="VNC190" s="2"/>
      <c r="VNQ190" s="28"/>
      <c r="VNV190" s="2"/>
      <c r="VOJ190" s="28"/>
      <c r="VOO190" s="2"/>
      <c r="VPC190" s="28"/>
      <c r="VPH190" s="2"/>
      <c r="VPV190" s="28"/>
      <c r="VQA190" s="2"/>
      <c r="VQO190" s="28"/>
      <c r="VQT190" s="2"/>
      <c r="VRH190" s="28"/>
      <c r="VRM190" s="2"/>
      <c r="VSA190" s="28"/>
      <c r="VSF190" s="2"/>
      <c r="VST190" s="28"/>
      <c r="VSY190" s="2"/>
      <c r="VTM190" s="28"/>
      <c r="VTR190" s="2"/>
      <c r="VUF190" s="28"/>
      <c r="VUK190" s="2"/>
      <c r="VUY190" s="28"/>
      <c r="VVD190" s="2"/>
      <c r="VVR190" s="28"/>
      <c r="VVW190" s="2"/>
      <c r="VWK190" s="28"/>
      <c r="VWP190" s="2"/>
      <c r="VXD190" s="28"/>
      <c r="VXI190" s="2"/>
      <c r="VXW190" s="28"/>
      <c r="VYB190" s="2"/>
      <c r="VYP190" s="28"/>
      <c r="VYU190" s="2"/>
      <c r="VZI190" s="28"/>
      <c r="VZN190" s="2"/>
      <c r="WAB190" s="28"/>
      <c r="WAG190" s="2"/>
      <c r="WAU190" s="28"/>
      <c r="WAZ190" s="2"/>
      <c r="WBN190" s="28"/>
      <c r="WBS190" s="2"/>
      <c r="WCG190" s="28"/>
      <c r="WCL190" s="2"/>
      <c r="WCZ190" s="28"/>
      <c r="WDE190" s="2"/>
      <c r="WDS190" s="28"/>
      <c r="WDX190" s="2"/>
      <c r="WEL190" s="28"/>
      <c r="WEQ190" s="2"/>
      <c r="WFE190" s="28"/>
      <c r="WFJ190" s="2"/>
      <c r="WFX190" s="28"/>
      <c r="WGC190" s="2"/>
      <c r="WGQ190" s="28"/>
      <c r="WGV190" s="2"/>
      <c r="WHJ190" s="28"/>
      <c r="WHO190" s="2"/>
      <c r="WIC190" s="28"/>
      <c r="WIH190" s="2"/>
      <c r="WIV190" s="28"/>
      <c r="WJA190" s="2"/>
      <c r="WJO190" s="28"/>
      <c r="WJT190" s="2"/>
      <c r="WKH190" s="28"/>
      <c r="WKM190" s="2"/>
      <c r="WLA190" s="28"/>
      <c r="WLF190" s="2"/>
      <c r="WLT190" s="28"/>
      <c r="WLY190" s="2"/>
      <c r="WMM190" s="28"/>
      <c r="WMR190" s="2"/>
      <c r="WNF190" s="28"/>
      <c r="WNK190" s="2"/>
      <c r="WNY190" s="28"/>
      <c r="WOD190" s="2"/>
      <c r="WOR190" s="28"/>
      <c r="WOW190" s="2"/>
      <c r="WPK190" s="28"/>
      <c r="WPP190" s="2"/>
      <c r="WQD190" s="28"/>
      <c r="WQI190" s="2"/>
      <c r="WQW190" s="28"/>
      <c r="WRB190" s="2"/>
      <c r="WRP190" s="28"/>
      <c r="WRU190" s="2"/>
      <c r="WSI190" s="28"/>
      <c r="WSN190" s="2"/>
      <c r="WTB190" s="28"/>
      <c r="WTG190" s="2"/>
      <c r="WTU190" s="28"/>
      <c r="WTZ190" s="2"/>
      <c r="WUN190" s="28"/>
      <c r="WUS190" s="2"/>
      <c r="WVG190" s="28"/>
      <c r="WVL190" s="2"/>
      <c r="WVZ190" s="28"/>
      <c r="WWE190" s="2"/>
      <c r="WWS190" s="28"/>
      <c r="WWX190" s="2"/>
      <c r="WXL190" s="28"/>
      <c r="WXQ190" s="2"/>
      <c r="WYE190" s="28"/>
      <c r="WYJ190" s="2"/>
      <c r="WYX190" s="28"/>
      <c r="WZC190" s="2"/>
      <c r="WZQ190" s="28"/>
      <c r="WZV190" s="2"/>
      <c r="XAJ190" s="28"/>
      <c r="XAO190" s="2"/>
      <c r="XBC190" s="28"/>
      <c r="XBH190" s="2"/>
      <c r="XBV190" s="28"/>
      <c r="XCA190" s="2"/>
      <c r="XCO190" s="28"/>
      <c r="XCT190" s="2"/>
      <c r="XDH190" s="28"/>
      <c r="XDM190" s="2"/>
      <c r="XEA190" s="28"/>
      <c r="XEF190" s="2"/>
      <c r="XET190" s="28"/>
      <c r="XEY190" s="2"/>
    </row>
    <row r="191" spans="1:1022 1027:2048 2053:3060 3074:4086 4100:5112 5126:6138 6152:7164 7178:8190 8204:9216 9230:10237 10242:11263 11268:12275 12289:13301 13315:14327 14341:15353 15367:16379" ht="16" x14ac:dyDescent="0.2">
      <c r="A191" s="2" t="s">
        <v>179</v>
      </c>
      <c r="B191" s="3" t="s">
        <v>16</v>
      </c>
      <c r="C191" s="3">
        <v>216102000</v>
      </c>
      <c r="D191" s="3">
        <v>-509475000</v>
      </c>
      <c r="E191" s="3">
        <v>121224000</v>
      </c>
      <c r="F191" s="3">
        <v>183710000</v>
      </c>
      <c r="G191" s="4">
        <v>375354000</v>
      </c>
      <c r="H191" s="3">
        <v>32630000</v>
      </c>
      <c r="I191" s="3">
        <v>73845000</v>
      </c>
      <c r="J191" s="3">
        <v>182621000</v>
      </c>
      <c r="K191" s="3">
        <v>86258000</v>
      </c>
      <c r="L191" s="37"/>
      <c r="M191" s="37"/>
      <c r="N191" s="37"/>
      <c r="O191" s="37"/>
      <c r="P191" s="37"/>
      <c r="Q191" s="37"/>
      <c r="R191" s="37"/>
      <c r="S191" s="37"/>
      <c r="T191" s="37"/>
      <c r="U191" s="37"/>
      <c r="V191" s="37"/>
      <c r="W191" s="37"/>
      <c r="X191" s="37"/>
    </row>
    <row r="192" spans="1:1022 1027:2048 2053:3060 3074:4086 4100:5112 5126:6138 6152:7164 7178:8190 8204:9216 9230:10237 10242:11263 11268:12275 12289:13301 13315:14327 14341:15353 15367:16379" ht="16" x14ac:dyDescent="0.2">
      <c r="A192" s="2" t="s">
        <v>180</v>
      </c>
      <c r="B192" s="5">
        <v>-7.0000000000000007E-2</v>
      </c>
      <c r="C192" s="5">
        <v>-0.25</v>
      </c>
      <c r="D192" s="5">
        <v>-0.32</v>
      </c>
      <c r="E192" s="5">
        <v>0.17</v>
      </c>
      <c r="F192" s="5">
        <v>0.09</v>
      </c>
      <c r="G192" s="6">
        <v>0.18</v>
      </c>
      <c r="H192" s="5">
        <v>0.02</v>
      </c>
      <c r="I192" s="5">
        <v>0.04</v>
      </c>
      <c r="J192" s="5">
        <v>0.09</v>
      </c>
      <c r="K192" s="5">
        <v>0.04</v>
      </c>
      <c r="L192" s="37"/>
      <c r="M192" s="37"/>
      <c r="N192" s="37"/>
      <c r="O192" s="37"/>
      <c r="P192" s="37"/>
      <c r="Q192" s="37"/>
      <c r="R192" s="37"/>
      <c r="S192" s="37"/>
      <c r="T192" s="37"/>
      <c r="U192" s="37"/>
      <c r="V192" s="37"/>
      <c r="W192" s="37"/>
      <c r="X192" s="37"/>
    </row>
    <row r="193" spans="1:24" ht="16" x14ac:dyDescent="0.2">
      <c r="A193" s="2" t="s">
        <v>181</v>
      </c>
      <c r="B193" s="3" t="s">
        <v>16</v>
      </c>
      <c r="C193" s="3" t="s">
        <v>16</v>
      </c>
      <c r="D193" s="5">
        <v>-81.099999999999994</v>
      </c>
      <c r="E193" s="5">
        <v>101.1</v>
      </c>
      <c r="F193" s="5">
        <v>50.23</v>
      </c>
      <c r="G193" s="6">
        <v>76.92</v>
      </c>
      <c r="H193" s="5">
        <v>60.77</v>
      </c>
      <c r="I193" s="5">
        <v>53.3</v>
      </c>
      <c r="J193" s="5">
        <v>44.58</v>
      </c>
      <c r="K193" s="5">
        <v>79.58</v>
      </c>
      <c r="L193" s="37"/>
      <c r="M193" s="37"/>
      <c r="N193" s="37"/>
      <c r="O193" s="37"/>
      <c r="P193" s="37"/>
      <c r="Q193" s="37"/>
      <c r="R193" s="37"/>
      <c r="S193" s="37"/>
      <c r="T193" s="37"/>
      <c r="U193" s="37"/>
      <c r="V193" s="37"/>
      <c r="W193" s="37"/>
      <c r="X193" s="37"/>
    </row>
    <row r="194" spans="1:24" ht="16" x14ac:dyDescent="0.2">
      <c r="A194" s="2" t="s">
        <v>182</v>
      </c>
      <c r="B194" s="5">
        <v>7.0000000000000007E-2</v>
      </c>
      <c r="C194" s="5">
        <v>0.28999999999999998</v>
      </c>
      <c r="D194" s="5">
        <v>0.25</v>
      </c>
      <c r="E194" s="5">
        <v>-0.64</v>
      </c>
      <c r="F194" s="5">
        <v>-0.6</v>
      </c>
      <c r="G194" s="6">
        <v>-8.39</v>
      </c>
      <c r="H194" s="5">
        <v>-0.38</v>
      </c>
      <c r="I194" s="5">
        <v>2.5499999999999998</v>
      </c>
      <c r="J194" s="5">
        <v>11.15</v>
      </c>
      <c r="K194" s="5">
        <v>3.21</v>
      </c>
      <c r="L194" s="37"/>
      <c r="M194" s="37"/>
      <c r="N194" s="37"/>
      <c r="O194" s="37"/>
      <c r="P194" s="37"/>
      <c r="Q194" s="37"/>
      <c r="R194" s="37"/>
      <c r="S194" s="37"/>
      <c r="T194" s="37"/>
      <c r="U194" s="37"/>
      <c r="V194" s="37"/>
      <c r="W194" s="37"/>
      <c r="X194" s="37"/>
    </row>
    <row r="195" spans="1:24" x14ac:dyDescent="0.2">
      <c r="L195" s="37"/>
      <c r="M195" s="37"/>
      <c r="N195" s="37"/>
      <c r="O195" s="37"/>
      <c r="P195" s="37"/>
      <c r="Q195" s="37"/>
      <c r="R195" s="37"/>
      <c r="S195" s="37"/>
      <c r="T195" s="37"/>
      <c r="U195" s="37"/>
      <c r="V195" s="37"/>
      <c r="W195" s="37"/>
      <c r="X195" s="37"/>
    </row>
    <row r="196" spans="1:24" ht="16" x14ac:dyDescent="0.2">
      <c r="A196" s="7"/>
      <c r="L196" s="37"/>
      <c r="M196" s="37"/>
      <c r="N196" s="37"/>
      <c r="O196" s="37"/>
      <c r="P196" s="37"/>
      <c r="Q196" s="37"/>
      <c r="R196" s="37"/>
      <c r="S196" s="37"/>
      <c r="T196" s="37"/>
      <c r="U196" s="37"/>
      <c r="V196" s="37"/>
      <c r="W196" s="37"/>
      <c r="X196" s="37"/>
    </row>
    <row r="197" spans="1:24" x14ac:dyDescent="0.2">
      <c r="L197" s="37"/>
      <c r="M197" s="37"/>
      <c r="N197" s="37"/>
      <c r="O197" s="37"/>
      <c r="P197" s="37"/>
      <c r="Q197" s="37"/>
      <c r="R197" s="37"/>
      <c r="S197" s="37"/>
      <c r="T197" s="37"/>
      <c r="U197" s="37"/>
      <c r="V197" s="37"/>
      <c r="W197" s="37"/>
      <c r="X197" s="37"/>
    </row>
    <row r="198" spans="1:24" x14ac:dyDescent="0.2">
      <c r="L198" s="37"/>
      <c r="M198" s="37"/>
      <c r="N198" s="37"/>
      <c r="O198" s="37"/>
      <c r="P198" s="37"/>
      <c r="Q198" s="37"/>
      <c r="R198" s="37"/>
      <c r="S198" s="37"/>
      <c r="T198" s="37"/>
      <c r="U198" s="37"/>
      <c r="V198" s="37"/>
      <c r="W198" s="37"/>
      <c r="X198" s="37"/>
    </row>
    <row r="199" spans="1:24" x14ac:dyDescent="0.2">
      <c r="L199" s="37"/>
      <c r="M199" s="37"/>
      <c r="N199" s="37"/>
      <c r="O199" s="37"/>
      <c r="P199" s="37"/>
      <c r="Q199" s="37"/>
      <c r="R199" s="37"/>
      <c r="S199" s="37"/>
      <c r="T199" s="37"/>
      <c r="U199" s="37"/>
      <c r="V199" s="37"/>
      <c r="W199" s="37"/>
      <c r="X199" s="37"/>
    </row>
  </sheetData>
  <pageMargins left="0.7" right="0.7" top="0.75" bottom="0.75" header="0.3" footer="0.3"/>
  <ignoredErrors>
    <ignoredError sqref="B1:K1 A4:K7 A15:K16 A19:K33 A191:K195 A2:K2 A9:K11 A13:K13 A37:K128 A130:K142 A144:K187 A188 I188:K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0FCE6-6A48-CF4E-A339-51AE31F1200D}">
  <dimension ref="A1:P110"/>
  <sheetViews>
    <sheetView tabSelected="1" workbookViewId="0">
      <selection activeCell="G19" sqref="G19"/>
    </sheetView>
  </sheetViews>
  <sheetFormatPr baseColWidth="10" defaultRowHeight="15" x14ac:dyDescent="0.2"/>
  <cols>
    <col min="1" max="16" width="18.83203125" customWidth="1"/>
  </cols>
  <sheetData>
    <row r="1" spans="1:16" s="115" customFormat="1" ht="22" customHeight="1" x14ac:dyDescent="0.2">
      <c r="A1" s="114" t="e" vm="1">
        <v>#VALUE!</v>
      </c>
      <c r="B1" s="114"/>
      <c r="C1" s="114"/>
      <c r="D1" s="114"/>
      <c r="E1" s="114"/>
      <c r="F1" s="114"/>
      <c r="G1" s="114"/>
      <c r="H1" s="114"/>
      <c r="I1" s="114"/>
      <c r="J1" s="114"/>
      <c r="K1" s="114"/>
      <c r="L1" s="114"/>
      <c r="M1" s="114"/>
      <c r="N1" s="114"/>
      <c r="O1" s="114"/>
      <c r="P1" s="114"/>
    </row>
    <row r="2" spans="1:16" s="115" customFormat="1" ht="22" customHeight="1" x14ac:dyDescent="0.2">
      <c r="A2" s="114"/>
      <c r="B2" s="114"/>
      <c r="C2" s="114"/>
      <c r="D2" s="114"/>
      <c r="E2" s="114"/>
      <c r="F2" s="114"/>
      <c r="G2" s="114"/>
      <c r="H2" s="114"/>
      <c r="I2" s="114"/>
      <c r="J2" s="114"/>
      <c r="K2" s="114"/>
      <c r="L2" s="114"/>
      <c r="M2" s="114"/>
      <c r="N2" s="114"/>
      <c r="O2" s="114"/>
      <c r="P2" s="114"/>
    </row>
    <row r="3" spans="1:16" ht="22" customHeight="1" x14ac:dyDescent="0.2">
      <c r="A3" s="38" cm="1">
        <f t="array" ref="A3">_FV(A1,"Market cap",TRUE)</f>
        <v>34649710200</v>
      </c>
      <c r="B3" s="39" t="s">
        <v>193</v>
      </c>
      <c r="C3" s="40">
        <f>Financials!G8*0.01</f>
        <v>0.79150000000000009</v>
      </c>
      <c r="D3" s="39" t="s">
        <v>194</v>
      </c>
      <c r="E3" s="40">
        <f>SUM(C11:E11)/3</f>
        <v>0.37289448271806541</v>
      </c>
      <c r="F3" s="41" t="s">
        <v>195</v>
      </c>
      <c r="G3" s="42">
        <f>SUM(Financials!C129:G129)/5</f>
        <v>6.3954886290914809E-2</v>
      </c>
      <c r="H3" s="41" t="s">
        <v>196</v>
      </c>
      <c r="I3" s="43">
        <f>J14*(1+I7)/(I6-I7)</f>
        <v>20810893567.668339</v>
      </c>
      <c r="J3" s="39" t="s">
        <v>197</v>
      </c>
      <c r="K3" s="44"/>
      <c r="L3" s="45"/>
      <c r="M3" s="46"/>
      <c r="N3" s="116" t="s">
        <v>198</v>
      </c>
      <c r="O3" s="117"/>
      <c r="P3" s="46"/>
    </row>
    <row r="4" spans="1:16" ht="22" customHeight="1" x14ac:dyDescent="0.2">
      <c r="A4" s="47">
        <f>Financials!G56-Financials!G96-Financials!G105</f>
        <v>2857263000</v>
      </c>
      <c r="B4" s="48" t="s">
        <v>199</v>
      </c>
      <c r="C4" s="49">
        <f>Financials!G17*0.01</f>
        <v>-3.2199999999999999E-2</v>
      </c>
      <c r="D4" s="48" t="s">
        <v>200</v>
      </c>
      <c r="E4" s="49">
        <f>SUM(C13:E13)/3</f>
        <v>5.8843912838279978E-2</v>
      </c>
      <c r="F4" s="50" t="s">
        <v>201</v>
      </c>
      <c r="G4" s="51">
        <f>A5*(1+(5*0.05))</f>
        <v>2688525000</v>
      </c>
      <c r="H4" s="52" t="s">
        <v>241</v>
      </c>
      <c r="I4" s="53">
        <f>NPV(I6,F14,G14,H14,I14,(J14+I3))</f>
        <v>15717582887.138216</v>
      </c>
      <c r="J4" s="50" t="s">
        <v>202</v>
      </c>
      <c r="K4" s="42" cm="1">
        <f t="array" ref="K4">_FV(A1,"Change (%)",TRUE)</f>
        <v>-5.5685999999999999E-2</v>
      </c>
      <c r="L4" s="41" t="s">
        <v>203</v>
      </c>
      <c r="M4" s="46"/>
      <c r="N4" s="118" t="s">
        <v>204</v>
      </c>
      <c r="O4" s="119"/>
      <c r="P4" s="46"/>
    </row>
    <row r="5" spans="1:16" ht="22" customHeight="1" x14ac:dyDescent="0.2">
      <c r="A5" s="51" cm="1">
        <f t="array" ref="A5">_FV(A1,"Shares outstanding",TRUE)</f>
        <v>2150820000</v>
      </c>
      <c r="B5" s="48" t="s">
        <v>205</v>
      </c>
      <c r="C5" s="54">
        <f>Financials!G34*0.01</f>
        <v>-2.35E-2</v>
      </c>
      <c r="D5" s="48" t="s">
        <v>206</v>
      </c>
      <c r="E5" s="49">
        <f>SUM(C15:E15)/3</f>
        <v>-0.57870877599292048</v>
      </c>
      <c r="F5" s="50" t="s">
        <v>207</v>
      </c>
      <c r="G5" s="51">
        <f>Financials!G56</f>
        <v>3103252000</v>
      </c>
      <c r="H5" s="52" t="s">
        <v>208</v>
      </c>
      <c r="I5" s="53">
        <f>I4+G5-G6</f>
        <v>18574845887.138214</v>
      </c>
      <c r="J5" s="50" t="s">
        <v>209</v>
      </c>
      <c r="K5" s="55" cm="1">
        <f t="array" ref="K5">_FV(A1,"Price")</f>
        <v>16.11</v>
      </c>
      <c r="L5" s="48" t="s">
        <v>210</v>
      </c>
      <c r="M5" s="46"/>
      <c r="N5" s="56" t="s">
        <v>211</v>
      </c>
      <c r="O5" s="57">
        <f>Financials!G21</f>
        <v>5386000</v>
      </c>
      <c r="P5" s="46"/>
    </row>
    <row r="6" spans="1:16" ht="22" customHeight="1" x14ac:dyDescent="0.2">
      <c r="A6" s="58">
        <f>O20/F10</f>
        <v>15.650275609756097</v>
      </c>
      <c r="B6" s="48" t="s">
        <v>212</v>
      </c>
      <c r="C6" s="49">
        <f>Financials!G190</f>
        <v>0.18354655998732522</v>
      </c>
      <c r="D6" s="59" t="s">
        <v>192</v>
      </c>
      <c r="E6" s="49">
        <f>Financials!G33/Financials!G126</f>
        <v>-1.5837171159927489E-2</v>
      </c>
      <c r="F6" s="48" t="s">
        <v>213</v>
      </c>
      <c r="G6" s="53">
        <f>Financials!G96+Financials!G105</f>
        <v>245989000</v>
      </c>
      <c r="H6" s="52" t="s">
        <v>214</v>
      </c>
      <c r="I6" s="60">
        <f>N25</f>
        <v>0.11365549160591447</v>
      </c>
      <c r="J6" s="52" t="s">
        <v>215</v>
      </c>
      <c r="K6" s="61">
        <f>I5/G4</f>
        <v>6.9089355267807493</v>
      </c>
      <c r="L6" s="62" t="s">
        <v>216</v>
      </c>
      <c r="M6" s="46"/>
      <c r="N6" s="63" t="s">
        <v>217</v>
      </c>
      <c r="O6" s="64">
        <f>Financials!G96</f>
        <v>51855000</v>
      </c>
      <c r="P6" s="46"/>
    </row>
    <row r="7" spans="1:16" ht="22" customHeight="1" x14ac:dyDescent="0.2">
      <c r="A7" s="65">
        <f>O20/F12</f>
        <v>67.980596821659802</v>
      </c>
      <c r="B7" s="66" t="s">
        <v>218</v>
      </c>
      <c r="C7" s="67">
        <f>F14/O21</f>
        <v>1.5216774908467803E-2</v>
      </c>
      <c r="D7" s="68" t="s">
        <v>219</v>
      </c>
      <c r="E7" s="69">
        <f>(Financials!G16*(1-0.25))/(Financials!G126+Financials!G105+Financials!G96)</f>
        <v>-1.5046964046195103E-2</v>
      </c>
      <c r="F7" s="66" t="s">
        <v>188</v>
      </c>
      <c r="G7" s="70">
        <f>(Financials!G96+Financials!G105)/Financials!G126</f>
        <v>8.1047056179982591E-2</v>
      </c>
      <c r="H7" s="71" t="s">
        <v>220</v>
      </c>
      <c r="I7" s="72">
        <v>2.5000000000000001E-2</v>
      </c>
      <c r="J7" s="73" t="s">
        <v>221</v>
      </c>
      <c r="K7" s="108">
        <f>K6/K5-1</f>
        <v>-0.57113994247171007</v>
      </c>
      <c r="L7" s="74" t="s">
        <v>222</v>
      </c>
      <c r="M7" s="46"/>
      <c r="N7" s="63" t="s">
        <v>223</v>
      </c>
      <c r="O7" s="64">
        <f>Financials!G105</f>
        <v>194134000</v>
      </c>
      <c r="P7" s="46"/>
    </row>
    <row r="8" spans="1:16" ht="22" customHeight="1" x14ac:dyDescent="0.2">
      <c r="A8" s="75"/>
      <c r="B8" s="46"/>
      <c r="C8" s="46"/>
      <c r="D8" s="46"/>
      <c r="E8" s="46"/>
      <c r="F8" s="46"/>
      <c r="G8" s="46"/>
      <c r="H8" s="46"/>
      <c r="I8" s="46"/>
      <c r="J8" s="46"/>
      <c r="K8" s="46"/>
      <c r="L8" s="46"/>
      <c r="M8" s="46"/>
      <c r="N8" s="76" t="s">
        <v>204</v>
      </c>
      <c r="O8" s="77">
        <f>O5/(O6+O7)</f>
        <v>2.1895288000682956E-2</v>
      </c>
      <c r="P8" s="46"/>
    </row>
    <row r="9" spans="1:16" ht="22" customHeight="1" x14ac:dyDescent="0.2">
      <c r="A9" s="78"/>
      <c r="B9" s="79">
        <v>2019</v>
      </c>
      <c r="C9" s="79">
        <v>2020</v>
      </c>
      <c r="D9" s="79">
        <v>2021</v>
      </c>
      <c r="E9" s="79">
        <v>2022</v>
      </c>
      <c r="F9" s="80">
        <v>2023</v>
      </c>
      <c r="G9" s="81">
        <v>2024</v>
      </c>
      <c r="H9" s="81">
        <v>2025</v>
      </c>
      <c r="I9" s="81">
        <v>2026</v>
      </c>
      <c r="J9" s="81">
        <v>2027</v>
      </c>
      <c r="K9" s="82"/>
      <c r="L9" s="83"/>
      <c r="M9" s="83"/>
      <c r="N9" s="63" t="s">
        <v>224</v>
      </c>
      <c r="O9" s="64">
        <f>Financials!G25</f>
        <v>9308000</v>
      </c>
      <c r="P9" s="46"/>
    </row>
    <row r="10" spans="1:16" ht="22" customHeight="1" x14ac:dyDescent="0.2">
      <c r="A10" s="84" t="s">
        <v>225</v>
      </c>
      <c r="B10" s="85">
        <v>742555000</v>
      </c>
      <c r="C10" s="85">
        <v>1092673000</v>
      </c>
      <c r="D10" s="85">
        <v>1541889000</v>
      </c>
      <c r="E10" s="85">
        <v>1905871000</v>
      </c>
      <c r="F10" s="86">
        <v>2214000000</v>
      </c>
      <c r="G10" s="85">
        <v>2619000000</v>
      </c>
      <c r="H10" s="85">
        <v>3140000000</v>
      </c>
      <c r="I10" s="85">
        <v>4475000000</v>
      </c>
      <c r="J10" s="85">
        <v>5182000000</v>
      </c>
      <c r="K10" s="87" t="s">
        <v>226</v>
      </c>
      <c r="N10" s="63" t="s">
        <v>227</v>
      </c>
      <c r="O10" s="64">
        <f>Financials!G24</f>
        <v>-34055000</v>
      </c>
      <c r="P10" s="46"/>
    </row>
    <row r="11" spans="1:16" ht="22" customHeight="1" x14ac:dyDescent="0.2">
      <c r="A11" s="88"/>
      <c r="B11" s="89"/>
      <c r="C11" s="89">
        <f t="shared" ref="C11:J11" si="0">(C10/B10)-1</f>
        <v>0.47150446768252863</v>
      </c>
      <c r="D11" s="89">
        <f t="shared" si="0"/>
        <v>0.41111659206368234</v>
      </c>
      <c r="E11" s="89">
        <f t="shared" si="0"/>
        <v>0.23606238840798532</v>
      </c>
      <c r="F11" s="90">
        <f t="shared" si="0"/>
        <v>0.16167358651241348</v>
      </c>
      <c r="G11" s="89">
        <f t="shared" si="0"/>
        <v>0.18292682926829262</v>
      </c>
      <c r="H11" s="89">
        <f t="shared" si="0"/>
        <v>0.19893088965253924</v>
      </c>
      <c r="I11" s="89">
        <f t="shared" si="0"/>
        <v>0.42515923566878988</v>
      </c>
      <c r="J11" s="89">
        <f t="shared" si="0"/>
        <v>0.15798882681564241</v>
      </c>
      <c r="K11" s="91">
        <f>SUM(F11:J11)/5</f>
        <v>0.22533587358353552</v>
      </c>
      <c r="L11" s="83"/>
      <c r="M11" s="83"/>
      <c r="N11" s="63" t="s">
        <v>228</v>
      </c>
      <c r="O11" s="92">
        <f>O9/O10</f>
        <v>-0.2733225664366466</v>
      </c>
      <c r="P11" s="46"/>
    </row>
    <row r="12" spans="1:16" ht="22" customHeight="1" x14ac:dyDescent="0.2">
      <c r="A12" s="84" t="s">
        <v>134</v>
      </c>
      <c r="B12" s="85">
        <v>-579646000</v>
      </c>
      <c r="C12" s="85">
        <v>-1166391000</v>
      </c>
      <c r="D12" s="85">
        <v>-520379000</v>
      </c>
      <c r="E12" s="85">
        <v>-373705000</v>
      </c>
      <c r="F12" s="86">
        <v>509700000</v>
      </c>
      <c r="G12" s="85">
        <v>632200000</v>
      </c>
      <c r="H12" s="85">
        <v>794900000</v>
      </c>
      <c r="I12" s="85">
        <v>1038000000</v>
      </c>
      <c r="J12" s="85">
        <v>1292000000</v>
      </c>
      <c r="K12" s="87" t="s">
        <v>229</v>
      </c>
      <c r="L12" s="83"/>
      <c r="M12" s="83"/>
      <c r="N12" s="93" t="s">
        <v>230</v>
      </c>
      <c r="O12" s="94">
        <f>O8*(1-O11)</f>
        <v>2.7879764309899132E-2</v>
      </c>
      <c r="P12" s="46"/>
    </row>
    <row r="13" spans="1:16" ht="22" customHeight="1" x14ac:dyDescent="0.2">
      <c r="A13" s="88"/>
      <c r="B13" s="89"/>
      <c r="C13" s="89">
        <f t="shared" ref="C13:J13" si="1">(C12/B12)-1</f>
        <v>1.0122471301449507</v>
      </c>
      <c r="D13" s="89">
        <f t="shared" si="1"/>
        <v>-0.55385543955671812</v>
      </c>
      <c r="E13" s="89">
        <f t="shared" si="1"/>
        <v>-0.28185995207339265</v>
      </c>
      <c r="F13" s="90">
        <f t="shared" si="1"/>
        <v>-2.3639100359909557</v>
      </c>
      <c r="G13" s="89">
        <f t="shared" si="1"/>
        <v>0.24033745340396306</v>
      </c>
      <c r="H13" s="89">
        <f t="shared" si="1"/>
        <v>0.25735526732046821</v>
      </c>
      <c r="I13" s="89">
        <f t="shared" si="1"/>
        <v>0.30582463202918597</v>
      </c>
      <c r="J13" s="89">
        <f t="shared" si="1"/>
        <v>0.24470134874759153</v>
      </c>
      <c r="K13" s="91">
        <f>SUM(F13:J13)/5</f>
        <v>-0.26313826689794939</v>
      </c>
      <c r="L13" s="83"/>
      <c r="M13" s="83"/>
      <c r="N13" s="118" t="s">
        <v>231</v>
      </c>
      <c r="O13" s="119"/>
      <c r="P13" s="46"/>
    </row>
    <row r="14" spans="1:16" ht="22" customHeight="1" x14ac:dyDescent="0.2">
      <c r="A14" s="84" t="s">
        <v>177</v>
      </c>
      <c r="B14" s="85">
        <v>-178311000</v>
      </c>
      <c r="C14" s="85">
        <v>-308844000</v>
      </c>
      <c r="D14" s="85">
        <v>321224000</v>
      </c>
      <c r="E14" s="85">
        <v>183710000</v>
      </c>
      <c r="F14" s="86">
        <v>531000000</v>
      </c>
      <c r="G14" s="85">
        <v>660000000</v>
      </c>
      <c r="H14" s="85">
        <v>827000000</v>
      </c>
      <c r="I14" s="85">
        <v>1400000000</v>
      </c>
      <c r="J14" s="85">
        <v>1800000000</v>
      </c>
      <c r="K14" s="87" t="s">
        <v>232</v>
      </c>
      <c r="L14" s="83"/>
      <c r="M14" s="83"/>
      <c r="N14" s="63" t="s">
        <v>233</v>
      </c>
      <c r="O14" s="92">
        <f>'[1]US Treasury Bonds'!$C$8</f>
        <v>4.9880000000000008E-2</v>
      </c>
      <c r="P14" s="46"/>
    </row>
    <row r="15" spans="1:16" ht="22" customHeight="1" x14ac:dyDescent="0.2">
      <c r="A15" s="95"/>
      <c r="B15" s="89"/>
      <c r="C15" s="89">
        <f t="shared" ref="C15:J15" si="2">(C14/B14)-1</f>
        <v>0.73205242525699488</v>
      </c>
      <c r="D15" s="89">
        <f t="shared" si="2"/>
        <v>-2.0400849619872816</v>
      </c>
      <c r="E15" s="89">
        <f t="shared" si="2"/>
        <v>-0.42809379124847458</v>
      </c>
      <c r="F15" s="90">
        <f t="shared" si="2"/>
        <v>1.8904251265581622</v>
      </c>
      <c r="G15" s="89">
        <f t="shared" si="2"/>
        <v>0.24293785310734473</v>
      </c>
      <c r="H15" s="89">
        <f t="shared" si="2"/>
        <v>0.25303030303030294</v>
      </c>
      <c r="I15" s="89">
        <f t="shared" si="2"/>
        <v>0.69286577992744869</v>
      </c>
      <c r="J15" s="89">
        <f t="shared" si="2"/>
        <v>0.28571428571428581</v>
      </c>
      <c r="K15" s="91">
        <f>SUM(F15:J15)/5</f>
        <v>0.67299466966750887</v>
      </c>
      <c r="L15" s="83"/>
      <c r="M15" s="83"/>
      <c r="N15" s="63" t="s">
        <v>234</v>
      </c>
      <c r="O15" s="96" cm="1">
        <f t="array" ref="O15">_FV(A1,"Beta")</f>
        <v>1.887</v>
      </c>
      <c r="P15" s="46"/>
    </row>
    <row r="16" spans="1:16" ht="22" customHeight="1" x14ac:dyDescent="0.2">
      <c r="A16" s="84" t="s">
        <v>188</v>
      </c>
      <c r="B16" s="97">
        <v>0</v>
      </c>
      <c r="C16" s="97">
        <v>-0.44470879142530639</v>
      </c>
      <c r="D16" s="97">
        <v>-0.1208436115672319</v>
      </c>
      <c r="E16" s="97">
        <v>-4.1807537136377831E-2</v>
      </c>
      <c r="F16" s="98"/>
      <c r="G16" s="99"/>
      <c r="H16" s="99"/>
      <c r="I16" s="99"/>
      <c r="J16" s="99"/>
      <c r="K16" s="100"/>
      <c r="L16" s="83"/>
      <c r="M16" s="83"/>
      <c r="N16" s="63" t="s">
        <v>235</v>
      </c>
      <c r="O16" s="92">
        <v>8.4000000000000005E-2</v>
      </c>
      <c r="P16" s="46"/>
    </row>
    <row r="17" spans="1:16" ht="22" customHeight="1" x14ac:dyDescent="0.2">
      <c r="A17" s="83"/>
      <c r="B17" s="101"/>
      <c r="C17" s="101"/>
      <c r="D17" s="101"/>
      <c r="E17" s="101"/>
      <c r="F17" s="83"/>
      <c r="G17" s="83"/>
      <c r="H17" s="83"/>
      <c r="I17" s="83"/>
      <c r="J17" s="83"/>
      <c r="K17" s="83"/>
      <c r="L17" s="83"/>
      <c r="M17" s="83"/>
      <c r="N17" s="102" t="s">
        <v>231</v>
      </c>
      <c r="O17" s="103">
        <f>(O14)+((O15)*(O16-O14))</f>
        <v>0.11426444000000001</v>
      </c>
      <c r="P17" s="46"/>
    </row>
    <row r="18" spans="1:16" ht="22" customHeight="1" x14ac:dyDescent="0.2">
      <c r="A18" s="83"/>
      <c r="B18" s="83"/>
      <c r="C18" s="83"/>
      <c r="D18" s="83"/>
      <c r="E18" s="83"/>
      <c r="F18" s="83"/>
      <c r="G18" s="83"/>
      <c r="H18" s="83"/>
      <c r="I18" s="83"/>
      <c r="J18" s="83"/>
      <c r="K18" s="83"/>
      <c r="L18" s="83"/>
      <c r="M18" s="83"/>
      <c r="N18" s="118" t="s">
        <v>236</v>
      </c>
      <c r="O18" s="119"/>
      <c r="P18" s="46"/>
    </row>
    <row r="19" spans="1:16" ht="22" customHeight="1" x14ac:dyDescent="0.2">
      <c r="A19" s="120" t="str" cm="1">
        <f t="array" ref="A19">_FV(A1,"Industry")</f>
        <v>Software &amp; IT Services</v>
      </c>
      <c r="B19" s="120"/>
      <c r="C19" s="121" cm="1">
        <f t="array" ref="C19">_FV(A1,"Year incorporated",TRUE)</f>
        <v>2003</v>
      </c>
      <c r="D19" s="121"/>
      <c r="E19" s="104"/>
      <c r="F19" s="83"/>
      <c r="G19" s="83"/>
      <c r="H19" s="83"/>
      <c r="I19" s="83"/>
      <c r="J19" s="83"/>
      <c r="K19" s="83"/>
      <c r="L19" s="83"/>
      <c r="M19" s="83"/>
      <c r="N19" s="63" t="s">
        <v>214</v>
      </c>
      <c r="O19" s="105">
        <f>O6+O7</f>
        <v>245989000</v>
      </c>
      <c r="P19" s="46"/>
    </row>
    <row r="20" spans="1:16" ht="22" customHeight="1" x14ac:dyDescent="0.2">
      <c r="A20" s="109" t="str" cm="1">
        <f t="array" ref="A20">_FV(A1,"Description")</f>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c>
      <c r="B20" s="109"/>
      <c r="C20" s="109"/>
      <c r="D20" s="109"/>
      <c r="E20" s="109"/>
      <c r="F20" s="83"/>
      <c r="G20" s="83"/>
      <c r="H20" s="83"/>
      <c r="I20" s="83"/>
      <c r="J20" s="83"/>
      <c r="K20" s="83"/>
      <c r="L20" s="83"/>
      <c r="M20" s="83"/>
      <c r="N20" s="63" t="s">
        <v>193</v>
      </c>
      <c r="O20" s="105" cm="1">
        <f t="array" ref="O20">_FV(A1,"Market cap",TRUE)</f>
        <v>34649710200</v>
      </c>
      <c r="P20" s="46"/>
    </row>
    <row r="21" spans="1:16" ht="22" customHeight="1" x14ac:dyDescent="0.2">
      <c r="A21" s="109"/>
      <c r="B21" s="109"/>
      <c r="C21" s="109"/>
      <c r="D21" s="109"/>
      <c r="E21" s="109"/>
      <c r="F21" s="83"/>
      <c r="G21" s="83"/>
      <c r="H21" s="83"/>
      <c r="I21" s="83"/>
      <c r="J21" s="83"/>
      <c r="K21" s="83"/>
      <c r="M21" s="83"/>
      <c r="N21" s="63" t="s">
        <v>237</v>
      </c>
      <c r="O21" s="105">
        <f>O19+O20</f>
        <v>34895699200</v>
      </c>
      <c r="P21" s="46"/>
    </row>
    <row r="22" spans="1:16" ht="22" customHeight="1" x14ac:dyDescent="0.2">
      <c r="A22" s="109"/>
      <c r="B22" s="109"/>
      <c r="C22" s="109"/>
      <c r="D22" s="109"/>
      <c r="E22" s="109"/>
      <c r="F22" s="83"/>
      <c r="G22" s="83"/>
      <c r="H22" s="83"/>
      <c r="I22" s="83"/>
      <c r="J22" s="83"/>
      <c r="K22" s="83"/>
      <c r="L22" s="83"/>
      <c r="M22" s="83"/>
      <c r="N22" s="76" t="s">
        <v>238</v>
      </c>
      <c r="O22" s="106">
        <f>(O19/O21)</f>
        <v>7.0492641110340608E-3</v>
      </c>
      <c r="P22" s="46"/>
    </row>
    <row r="23" spans="1:16" ht="22" customHeight="1" x14ac:dyDescent="0.2">
      <c r="A23" s="109"/>
      <c r="B23" s="109"/>
      <c r="C23" s="109"/>
      <c r="D23" s="109"/>
      <c r="E23" s="109"/>
      <c r="F23" s="83"/>
      <c r="G23" s="83"/>
      <c r="H23" s="83"/>
      <c r="I23" s="83"/>
      <c r="J23" s="83"/>
      <c r="K23" s="83"/>
      <c r="L23" s="83"/>
      <c r="M23" s="83"/>
      <c r="N23" s="102" t="s">
        <v>239</v>
      </c>
      <c r="O23" s="107">
        <f>O20/O21</f>
        <v>0.99295073588896599</v>
      </c>
      <c r="P23" s="46"/>
    </row>
    <row r="24" spans="1:16" ht="22" customHeight="1" x14ac:dyDescent="0.2">
      <c r="A24" s="109"/>
      <c r="B24" s="109"/>
      <c r="C24" s="109"/>
      <c r="D24" s="109"/>
      <c r="E24" s="109"/>
      <c r="F24" s="83"/>
      <c r="G24" s="83"/>
      <c r="H24" s="83"/>
      <c r="I24" s="83"/>
      <c r="J24" s="83"/>
      <c r="K24" s="83"/>
      <c r="L24" s="83"/>
      <c r="M24" s="83"/>
      <c r="N24" s="110" t="s">
        <v>240</v>
      </c>
      <c r="O24" s="111"/>
      <c r="P24" s="46"/>
    </row>
    <row r="25" spans="1:16" ht="22" customHeight="1" x14ac:dyDescent="0.2">
      <c r="A25" s="109"/>
      <c r="B25" s="109"/>
      <c r="C25" s="109"/>
      <c r="D25" s="109"/>
      <c r="E25" s="109"/>
      <c r="F25" s="83"/>
      <c r="G25" s="83"/>
      <c r="H25" s="83"/>
      <c r="I25" s="83"/>
      <c r="J25" s="83"/>
      <c r="K25" s="83"/>
      <c r="L25" s="83"/>
      <c r="M25" s="83"/>
      <c r="N25" s="112">
        <f>(O22*O12)+(O23*O17)</f>
        <v>0.11365549160591447</v>
      </c>
      <c r="O25" s="113"/>
      <c r="P25" s="46"/>
    </row>
    <row r="26" spans="1:16" ht="22" customHeight="1" x14ac:dyDescent="0.2">
      <c r="A26" s="83"/>
      <c r="B26" s="83"/>
      <c r="C26" s="83"/>
      <c r="D26" s="83"/>
      <c r="E26" s="83"/>
      <c r="F26" s="83"/>
      <c r="G26" s="83"/>
      <c r="H26" s="83"/>
      <c r="I26" s="83"/>
      <c r="J26" s="83"/>
      <c r="K26" s="83"/>
      <c r="L26" s="83"/>
      <c r="M26" s="83"/>
      <c r="N26" s="83"/>
      <c r="O26" s="46"/>
      <c r="P26" s="46"/>
    </row>
    <row r="27" spans="1:16" ht="22" customHeight="1" x14ac:dyDescent="0.2">
      <c r="A27" s="83"/>
      <c r="B27" s="83"/>
      <c r="C27" s="83"/>
      <c r="D27" s="83"/>
      <c r="E27" s="83"/>
      <c r="F27" s="83"/>
      <c r="G27" s="83"/>
      <c r="H27" s="83"/>
      <c r="I27" s="83"/>
      <c r="J27" s="83"/>
      <c r="K27" s="83"/>
      <c r="L27" s="83"/>
      <c r="M27" s="83"/>
      <c r="N27" s="83"/>
      <c r="O27" s="46"/>
      <c r="P27" s="46"/>
    </row>
    <row r="28" spans="1:16" ht="22" customHeight="1" x14ac:dyDescent="0.2">
      <c r="A28" s="83"/>
      <c r="B28" s="83"/>
      <c r="C28" s="83"/>
      <c r="D28" s="83"/>
      <c r="E28" s="83"/>
      <c r="F28" s="83"/>
      <c r="G28" s="83"/>
      <c r="H28" s="83"/>
      <c r="I28" s="83"/>
      <c r="J28" s="83"/>
      <c r="K28" s="83"/>
      <c r="L28" s="83"/>
      <c r="M28" s="83"/>
      <c r="N28" s="83"/>
      <c r="O28" s="46"/>
      <c r="P28" s="46"/>
    </row>
    <row r="29" spans="1:16" ht="22" customHeight="1" x14ac:dyDescent="0.2">
      <c r="A29" s="83"/>
      <c r="B29" s="83"/>
      <c r="C29" s="83"/>
      <c r="D29" s="83"/>
      <c r="E29" s="83"/>
      <c r="F29" s="83"/>
      <c r="G29" s="83"/>
      <c r="H29" s="83"/>
      <c r="I29" s="83"/>
      <c r="J29" s="83"/>
      <c r="K29" s="83"/>
      <c r="L29" s="83"/>
      <c r="M29" s="83"/>
      <c r="N29" s="83"/>
      <c r="O29" s="46"/>
      <c r="P29" s="46"/>
    </row>
    <row r="30" spans="1:16" ht="22" customHeight="1" x14ac:dyDescent="0.2">
      <c r="A30" s="83"/>
      <c r="B30" s="83"/>
      <c r="C30" s="83"/>
      <c r="D30" s="83"/>
      <c r="E30" s="83"/>
      <c r="F30" s="83"/>
      <c r="G30" s="83"/>
      <c r="H30" s="83"/>
      <c r="I30" s="83"/>
      <c r="J30" s="83"/>
      <c r="K30" s="83"/>
      <c r="L30" s="83"/>
      <c r="M30" s="83"/>
      <c r="N30" s="83"/>
      <c r="O30" s="46"/>
      <c r="P30" s="46"/>
    </row>
    <row r="31" spans="1:16" x14ac:dyDescent="0.2">
      <c r="A31" s="46"/>
      <c r="B31" s="46"/>
      <c r="C31" s="46"/>
      <c r="D31" s="46"/>
      <c r="E31" s="46"/>
      <c r="F31" s="46"/>
      <c r="G31" s="46"/>
      <c r="H31" s="46"/>
      <c r="I31" s="46"/>
      <c r="J31" s="46"/>
      <c r="K31" s="46"/>
      <c r="L31" s="46"/>
      <c r="M31" s="46"/>
      <c r="N31" s="46"/>
      <c r="O31" s="46"/>
      <c r="P31" s="46"/>
    </row>
    <row r="32" spans="1:16" x14ac:dyDescent="0.2">
      <c r="A32" s="46"/>
      <c r="B32" s="46"/>
      <c r="C32" s="46"/>
      <c r="D32" s="46"/>
      <c r="E32" s="46"/>
      <c r="F32" s="46"/>
      <c r="G32" s="46"/>
      <c r="H32" s="46"/>
      <c r="I32" s="46"/>
      <c r="J32" s="46"/>
      <c r="K32" s="46"/>
      <c r="L32" s="46"/>
      <c r="M32" s="46"/>
      <c r="N32" s="46"/>
      <c r="O32" s="46"/>
      <c r="P32" s="46"/>
    </row>
    <row r="33" spans="1:16" x14ac:dyDescent="0.2">
      <c r="A33" s="83"/>
      <c r="B33" s="83"/>
      <c r="C33" s="83"/>
      <c r="D33" s="83"/>
      <c r="E33" s="83"/>
      <c r="F33" s="83"/>
      <c r="G33" s="83"/>
      <c r="H33" s="83"/>
      <c r="I33" s="83"/>
      <c r="J33" s="83"/>
      <c r="K33" s="83"/>
      <c r="L33" s="83"/>
      <c r="M33" s="83"/>
      <c r="N33" s="83"/>
      <c r="O33" s="83"/>
      <c r="P33" s="83"/>
    </row>
    <row r="34" spans="1:16" x14ac:dyDescent="0.2">
      <c r="A34" s="83"/>
      <c r="B34" s="83"/>
      <c r="C34" s="83"/>
      <c r="D34" s="83"/>
      <c r="E34" s="83"/>
      <c r="F34" s="83"/>
      <c r="G34" s="83"/>
      <c r="H34" s="83"/>
      <c r="I34" s="83"/>
      <c r="J34" s="83"/>
      <c r="K34" s="83"/>
      <c r="L34" s="83"/>
      <c r="M34" s="83"/>
      <c r="N34" s="83"/>
      <c r="O34" s="83"/>
      <c r="P34" s="83"/>
    </row>
    <row r="35" spans="1:16" x14ac:dyDescent="0.2">
      <c r="A35" s="83"/>
      <c r="B35" s="83"/>
      <c r="C35" s="83"/>
      <c r="D35" s="83"/>
      <c r="E35" s="83"/>
      <c r="F35" s="83"/>
      <c r="G35" s="83"/>
      <c r="H35" s="83"/>
      <c r="I35" s="83"/>
      <c r="J35" s="83"/>
      <c r="K35" s="83"/>
      <c r="L35" s="83"/>
      <c r="M35" s="83"/>
      <c r="N35" s="83"/>
      <c r="O35" s="83"/>
      <c r="P35" s="83"/>
    </row>
    <row r="36" spans="1:16" x14ac:dyDescent="0.2">
      <c r="A36" s="83"/>
      <c r="B36" s="83"/>
      <c r="C36" s="83"/>
      <c r="D36" s="83"/>
      <c r="E36" s="83"/>
      <c r="F36" s="83"/>
      <c r="G36" s="83"/>
      <c r="H36" s="83"/>
      <c r="I36" s="83"/>
      <c r="J36" s="83"/>
      <c r="K36" s="83"/>
      <c r="L36" s="83"/>
      <c r="M36" s="83"/>
      <c r="N36" s="83"/>
      <c r="O36" s="83"/>
      <c r="P36" s="83"/>
    </row>
    <row r="37" spans="1:16" x14ac:dyDescent="0.2">
      <c r="A37" s="83"/>
      <c r="B37" s="83"/>
      <c r="C37" s="83"/>
      <c r="D37" s="83"/>
      <c r="E37" s="83"/>
      <c r="F37" s="83"/>
      <c r="G37" s="83"/>
      <c r="H37" s="83"/>
      <c r="I37" s="83"/>
      <c r="J37" s="83"/>
      <c r="K37" s="83"/>
      <c r="L37" s="83"/>
      <c r="M37" s="83"/>
      <c r="N37" s="83"/>
      <c r="O37" s="83"/>
      <c r="P37" s="83"/>
    </row>
    <row r="38" spans="1:16" x14ac:dyDescent="0.2">
      <c r="A38" s="83"/>
      <c r="B38" s="83"/>
      <c r="C38" s="83"/>
      <c r="D38" s="83"/>
      <c r="E38" s="83"/>
      <c r="F38" s="83"/>
      <c r="G38" s="83"/>
      <c r="H38" s="83"/>
      <c r="I38" s="83"/>
      <c r="J38" s="83"/>
      <c r="K38" s="83"/>
      <c r="L38" s="83"/>
      <c r="M38" s="83"/>
      <c r="N38" s="83"/>
      <c r="O38" s="83"/>
      <c r="P38" s="83"/>
    </row>
    <row r="39" spans="1:16" x14ac:dyDescent="0.2">
      <c r="A39" s="83"/>
      <c r="B39" s="83"/>
      <c r="C39" s="83"/>
      <c r="D39" s="83"/>
      <c r="E39" s="83"/>
      <c r="F39" s="83"/>
      <c r="G39" s="83"/>
      <c r="H39" s="83"/>
      <c r="I39" s="83"/>
      <c r="J39" s="83"/>
      <c r="K39" s="83"/>
      <c r="L39" s="83"/>
      <c r="M39" s="83"/>
      <c r="N39" s="83"/>
      <c r="O39" s="83"/>
      <c r="P39" s="83"/>
    </row>
    <row r="40" spans="1:16" x14ac:dyDescent="0.2">
      <c r="A40" s="83"/>
      <c r="B40" s="83"/>
      <c r="C40" s="83"/>
      <c r="D40" s="83"/>
      <c r="E40" s="83"/>
      <c r="F40" s="83"/>
      <c r="G40" s="83"/>
      <c r="H40" s="83"/>
      <c r="I40" s="83"/>
      <c r="J40" s="83"/>
      <c r="K40" s="83"/>
      <c r="L40" s="83"/>
      <c r="M40" s="83"/>
      <c r="N40" s="83"/>
      <c r="O40" s="83"/>
      <c r="P40" s="83"/>
    </row>
    <row r="41" spans="1:16" x14ac:dyDescent="0.2">
      <c r="A41" s="83"/>
      <c r="B41" s="83"/>
      <c r="C41" s="83"/>
      <c r="D41" s="83"/>
      <c r="E41" s="83"/>
      <c r="F41" s="83"/>
      <c r="G41" s="83"/>
      <c r="H41" s="83"/>
      <c r="I41" s="83"/>
      <c r="J41" s="83"/>
      <c r="K41" s="83"/>
      <c r="L41" s="83"/>
      <c r="M41" s="83"/>
      <c r="N41" s="83"/>
      <c r="O41" s="83"/>
      <c r="P41" s="83"/>
    </row>
    <row r="42" spans="1:16" x14ac:dyDescent="0.2">
      <c r="A42" s="83"/>
      <c r="B42" s="83"/>
      <c r="C42" s="83"/>
      <c r="D42" s="83"/>
      <c r="E42" s="83"/>
      <c r="F42" s="83"/>
      <c r="G42" s="83"/>
      <c r="H42" s="83"/>
      <c r="I42" s="83"/>
      <c r="J42" s="83"/>
      <c r="K42" s="83"/>
      <c r="L42" s="83"/>
      <c r="M42" s="83"/>
      <c r="N42" s="83"/>
      <c r="O42" s="83"/>
      <c r="P42" s="83"/>
    </row>
    <row r="43" spans="1:16" x14ac:dyDescent="0.2">
      <c r="A43" s="83"/>
      <c r="B43" s="83"/>
      <c r="C43" s="83"/>
      <c r="D43" s="83"/>
      <c r="E43" s="83"/>
      <c r="F43" s="83"/>
      <c r="G43" s="83"/>
      <c r="H43" s="83"/>
      <c r="I43" s="83"/>
      <c r="J43" s="83"/>
      <c r="K43" s="83"/>
      <c r="L43" s="83"/>
      <c r="M43" s="83"/>
      <c r="N43" s="83"/>
      <c r="O43" s="83"/>
      <c r="P43" s="83"/>
    </row>
    <row r="44" spans="1:16" x14ac:dyDescent="0.2">
      <c r="A44" s="83"/>
      <c r="B44" s="83"/>
      <c r="C44" s="83"/>
      <c r="D44" s="83"/>
      <c r="E44" s="83"/>
      <c r="F44" s="83"/>
      <c r="G44" s="83"/>
      <c r="H44" s="83"/>
      <c r="I44" s="83"/>
      <c r="J44" s="83"/>
      <c r="K44" s="83"/>
      <c r="L44" s="83"/>
      <c r="M44" s="83"/>
      <c r="N44" s="83"/>
      <c r="O44" s="83"/>
      <c r="P44" s="83"/>
    </row>
    <row r="45" spans="1:16" x14ac:dyDescent="0.2">
      <c r="A45" s="83"/>
      <c r="B45" s="83"/>
      <c r="C45" s="83"/>
      <c r="D45" s="83"/>
      <c r="E45" s="83"/>
      <c r="F45" s="83"/>
      <c r="G45" s="83"/>
      <c r="H45" s="83"/>
      <c r="I45" s="83"/>
      <c r="J45" s="83"/>
      <c r="K45" s="83"/>
      <c r="L45" s="83"/>
      <c r="M45" s="83"/>
      <c r="N45" s="83"/>
      <c r="O45" s="83"/>
      <c r="P45" s="83"/>
    </row>
    <row r="46" spans="1:16" x14ac:dyDescent="0.2">
      <c r="A46" s="83"/>
      <c r="B46" s="83"/>
      <c r="C46" s="83"/>
      <c r="D46" s="83"/>
      <c r="E46" s="83"/>
      <c r="F46" s="83"/>
      <c r="G46" s="83"/>
      <c r="H46" s="83"/>
      <c r="I46" s="83"/>
      <c r="J46" s="83"/>
      <c r="K46" s="83"/>
      <c r="L46" s="83"/>
      <c r="M46" s="83"/>
      <c r="N46" s="83"/>
      <c r="O46" s="83"/>
      <c r="P46" s="83"/>
    </row>
    <row r="47" spans="1:16" x14ac:dyDescent="0.2">
      <c r="A47" s="83"/>
      <c r="B47" s="83"/>
      <c r="C47" s="83"/>
      <c r="D47" s="83"/>
      <c r="E47" s="83"/>
      <c r="F47" s="83"/>
      <c r="G47" s="83"/>
      <c r="H47" s="83"/>
      <c r="I47" s="83"/>
      <c r="J47" s="83"/>
      <c r="K47" s="83"/>
      <c r="L47" s="83"/>
      <c r="M47" s="83"/>
      <c r="N47" s="83"/>
      <c r="O47" s="83"/>
      <c r="P47" s="83"/>
    </row>
    <row r="48" spans="1:16" x14ac:dyDescent="0.2">
      <c r="A48" s="83"/>
      <c r="B48" s="83"/>
      <c r="C48" s="83"/>
      <c r="D48" s="83"/>
      <c r="E48" s="83"/>
      <c r="F48" s="83"/>
      <c r="G48" s="83"/>
      <c r="H48" s="83"/>
      <c r="I48" s="83"/>
      <c r="J48" s="83"/>
      <c r="K48" s="83"/>
      <c r="L48" s="83"/>
      <c r="M48" s="83"/>
      <c r="N48" s="83"/>
      <c r="O48" s="83"/>
      <c r="P48" s="83"/>
    </row>
    <row r="49" spans="1:16" x14ac:dyDescent="0.2">
      <c r="A49" s="83"/>
      <c r="B49" s="83"/>
      <c r="C49" s="83"/>
      <c r="D49" s="83"/>
      <c r="E49" s="83"/>
      <c r="F49" s="83"/>
      <c r="G49" s="83"/>
      <c r="H49" s="83"/>
      <c r="I49" s="83"/>
      <c r="J49" s="83"/>
      <c r="K49" s="83"/>
      <c r="L49" s="83"/>
      <c r="M49" s="83"/>
      <c r="N49" s="83"/>
      <c r="O49" s="83"/>
      <c r="P49" s="83"/>
    </row>
    <row r="50" spans="1:16" x14ac:dyDescent="0.2">
      <c r="A50" s="83"/>
      <c r="B50" s="83"/>
      <c r="C50" s="83"/>
      <c r="D50" s="83"/>
      <c r="E50" s="83"/>
      <c r="F50" s="83"/>
      <c r="G50" s="83"/>
      <c r="H50" s="83"/>
      <c r="I50" s="83"/>
      <c r="J50" s="83"/>
      <c r="K50" s="83"/>
      <c r="L50" s="83"/>
      <c r="M50" s="83"/>
      <c r="N50" s="83"/>
      <c r="O50" s="83"/>
      <c r="P50" s="83"/>
    </row>
    <row r="51" spans="1:16" x14ac:dyDescent="0.2">
      <c r="A51" s="83"/>
      <c r="B51" s="83"/>
      <c r="C51" s="83"/>
      <c r="D51" s="83"/>
      <c r="E51" s="83"/>
      <c r="F51" s="83"/>
      <c r="G51" s="83"/>
      <c r="H51" s="83"/>
      <c r="I51" s="83"/>
      <c r="J51" s="83"/>
      <c r="K51" s="83"/>
      <c r="L51" s="83"/>
      <c r="M51" s="83"/>
      <c r="N51" s="83"/>
      <c r="O51" s="83"/>
      <c r="P51" s="83"/>
    </row>
    <row r="52" spans="1:16" x14ac:dyDescent="0.2">
      <c r="A52" s="83"/>
      <c r="B52" s="83"/>
      <c r="C52" s="83"/>
      <c r="D52" s="83"/>
      <c r="E52" s="83"/>
      <c r="F52" s="83"/>
      <c r="G52" s="83"/>
      <c r="H52" s="83"/>
      <c r="I52" s="83"/>
      <c r="J52" s="83"/>
      <c r="K52" s="83"/>
      <c r="L52" s="83"/>
      <c r="M52" s="83"/>
      <c r="N52" s="83"/>
      <c r="O52" s="83"/>
      <c r="P52" s="83"/>
    </row>
    <row r="53" spans="1:16" x14ac:dyDescent="0.2">
      <c r="A53" s="83"/>
      <c r="B53" s="83"/>
      <c r="C53" s="83"/>
      <c r="D53" s="83"/>
      <c r="E53" s="83"/>
      <c r="F53" s="83"/>
      <c r="G53" s="83"/>
      <c r="H53" s="83"/>
      <c r="I53" s="83"/>
      <c r="J53" s="83"/>
      <c r="K53" s="83"/>
      <c r="L53" s="83"/>
      <c r="M53" s="83"/>
      <c r="N53" s="83"/>
      <c r="O53" s="83"/>
      <c r="P53" s="83"/>
    </row>
    <row r="54" spans="1:16" x14ac:dyDescent="0.2">
      <c r="A54" s="83"/>
      <c r="B54" s="83"/>
      <c r="C54" s="83"/>
      <c r="D54" s="83"/>
      <c r="E54" s="83"/>
      <c r="F54" s="83"/>
      <c r="G54" s="83"/>
      <c r="H54" s="83"/>
      <c r="I54" s="83"/>
      <c r="J54" s="83"/>
      <c r="K54" s="83"/>
      <c r="L54" s="83"/>
      <c r="M54" s="83"/>
      <c r="N54" s="83"/>
      <c r="O54" s="83"/>
      <c r="P54" s="83"/>
    </row>
    <row r="55" spans="1:16" x14ac:dyDescent="0.2">
      <c r="A55" s="83"/>
      <c r="B55" s="83"/>
      <c r="C55" s="83"/>
      <c r="D55" s="83"/>
      <c r="E55" s="83"/>
      <c r="F55" s="83"/>
      <c r="G55" s="83"/>
      <c r="H55" s="83"/>
      <c r="I55" s="83"/>
      <c r="J55" s="83"/>
      <c r="K55" s="83"/>
      <c r="L55" s="83"/>
      <c r="M55" s="83"/>
      <c r="N55" s="83"/>
      <c r="O55" s="83"/>
      <c r="P55" s="83"/>
    </row>
    <row r="56" spans="1:16" x14ac:dyDescent="0.2">
      <c r="A56" s="83"/>
      <c r="B56" s="83"/>
      <c r="C56" s="83"/>
      <c r="D56" s="83"/>
      <c r="E56" s="83"/>
      <c r="F56" s="83"/>
      <c r="G56" s="83"/>
      <c r="H56" s="83"/>
      <c r="I56" s="83"/>
      <c r="J56" s="83"/>
      <c r="K56" s="83"/>
      <c r="L56" s="83"/>
      <c r="M56" s="83"/>
      <c r="N56" s="83"/>
      <c r="O56" s="83"/>
      <c r="P56" s="83"/>
    </row>
    <row r="57" spans="1:16" x14ac:dyDescent="0.2">
      <c r="A57" s="83"/>
      <c r="B57" s="83"/>
      <c r="C57" s="83"/>
      <c r="D57" s="83"/>
      <c r="E57" s="83"/>
      <c r="F57" s="83"/>
      <c r="G57" s="83"/>
      <c r="H57" s="83"/>
      <c r="I57" s="83"/>
      <c r="J57" s="83"/>
      <c r="K57" s="83"/>
      <c r="L57" s="83"/>
      <c r="M57" s="83"/>
      <c r="N57" s="83"/>
      <c r="O57" s="83"/>
      <c r="P57" s="83"/>
    </row>
    <row r="58" spans="1:16" x14ac:dyDescent="0.2">
      <c r="A58" s="83"/>
      <c r="B58" s="83"/>
      <c r="C58" s="83"/>
      <c r="D58" s="83"/>
      <c r="E58" s="83"/>
      <c r="F58" s="83"/>
      <c r="G58" s="83"/>
      <c r="H58" s="83"/>
      <c r="I58" s="83"/>
      <c r="J58" s="83"/>
      <c r="K58" s="83"/>
      <c r="L58" s="83"/>
      <c r="M58" s="83"/>
      <c r="N58" s="83"/>
      <c r="O58" s="83"/>
      <c r="P58" s="83"/>
    </row>
    <row r="59" spans="1:16" x14ac:dyDescent="0.2">
      <c r="A59" s="83"/>
      <c r="B59" s="83"/>
      <c r="C59" s="83"/>
      <c r="D59" s="83"/>
      <c r="E59" s="83"/>
      <c r="F59" s="83"/>
      <c r="G59" s="83"/>
      <c r="H59" s="83"/>
      <c r="I59" s="83"/>
      <c r="J59" s="83"/>
      <c r="K59" s="83"/>
      <c r="L59" s="83"/>
      <c r="M59" s="83"/>
      <c r="N59" s="83"/>
      <c r="O59" s="83"/>
      <c r="P59" s="83"/>
    </row>
    <row r="60" spans="1:16" x14ac:dyDescent="0.2">
      <c r="A60" s="83"/>
      <c r="B60" s="83"/>
      <c r="C60" s="83"/>
      <c r="D60" s="83"/>
      <c r="E60" s="83"/>
      <c r="F60" s="83"/>
      <c r="G60" s="83"/>
      <c r="H60" s="83"/>
      <c r="I60" s="83"/>
      <c r="J60" s="83"/>
      <c r="K60" s="83"/>
      <c r="L60" s="83"/>
      <c r="M60" s="83"/>
      <c r="N60" s="83"/>
      <c r="O60" s="83"/>
      <c r="P60" s="83"/>
    </row>
    <row r="61" spans="1:16" x14ac:dyDescent="0.2">
      <c r="A61" s="83"/>
      <c r="B61" s="83"/>
      <c r="C61" s="83"/>
      <c r="D61" s="83"/>
      <c r="E61" s="83"/>
      <c r="F61" s="83"/>
      <c r="G61" s="83"/>
      <c r="H61" s="83"/>
      <c r="I61" s="83"/>
      <c r="J61" s="83"/>
      <c r="K61" s="83"/>
      <c r="L61" s="83"/>
      <c r="M61" s="83"/>
      <c r="N61" s="83"/>
      <c r="O61" s="83"/>
      <c r="P61" s="83"/>
    </row>
    <row r="62" spans="1:16" x14ac:dyDescent="0.2">
      <c r="O62" s="46"/>
      <c r="P62" s="46"/>
    </row>
    <row r="63" spans="1:16" x14ac:dyDescent="0.2">
      <c r="O63" s="46"/>
      <c r="P63" s="46"/>
    </row>
    <row r="64" spans="1:16"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0:E25"/>
    <mergeCell ref="N24:O24"/>
    <mergeCell ref="N25:O25"/>
    <mergeCell ref="A1:XFD2"/>
    <mergeCell ref="N3:O3"/>
    <mergeCell ref="N4:O4"/>
    <mergeCell ref="N13:O13"/>
    <mergeCell ref="N18:O18"/>
    <mergeCell ref="A19:B19"/>
    <mergeCell ref="C19:D19"/>
  </mergeCells>
  <hyperlinks>
    <hyperlink ref="F9" r:id="rId1" display="https://finbox.com/NYSE:PLTR/explorer/revenue_proj" xr:uid="{4A481B92-E77C-C243-9C9D-F3A42F9D01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created xsi:type="dcterms:W3CDTF">2023-10-19T11:29:02Z</dcterms:created>
  <dcterms:modified xsi:type="dcterms:W3CDTF">2023-10-21T12:11:06Z</dcterms:modified>
</cp:coreProperties>
</file>