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0106EF62-6B07-BB4B-826E-1FBC785200FF}"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9" i="2" l="1" a="1"/>
  <c r="C19" i="2" s="1"/>
  <c r="A19" i="2" a="1"/>
  <c r="A19" i="2" s="1"/>
  <c r="A20" i="2" a="1"/>
  <c r="A20" i="2" s="1"/>
  <c r="S14" i="1"/>
  <c r="R14" i="1"/>
  <c r="Q14" i="1"/>
  <c r="P14" i="1"/>
  <c r="O14" i="1"/>
  <c r="N14" i="1"/>
  <c r="M14" i="1"/>
  <c r="L14" i="1"/>
  <c r="K14" i="1"/>
  <c r="J14" i="1"/>
  <c r="I14" i="1"/>
  <c r="H14" i="1"/>
  <c r="G14" i="1"/>
  <c r="F14" i="1"/>
  <c r="E14" i="1"/>
  <c r="D14" i="1"/>
  <c r="C14" i="1"/>
  <c r="B14" i="1"/>
  <c r="O10" i="2"/>
  <c r="O9" i="2"/>
  <c r="O7" i="2"/>
  <c r="O6" i="2"/>
  <c r="O5" i="2"/>
  <c r="C5" i="2"/>
  <c r="G7" i="2"/>
  <c r="G6" i="2"/>
  <c r="G5" i="2"/>
  <c r="E7" i="2"/>
  <c r="E6" i="2"/>
  <c r="C4" i="2"/>
  <c r="C3" i="2"/>
  <c r="A4" i="2"/>
  <c r="O20" i="2" a="1"/>
  <c r="O20" i="2" s="1"/>
  <c r="O15" i="2" a="1"/>
  <c r="O15" i="2" s="1"/>
  <c r="J15" i="2"/>
  <c r="I15" i="2"/>
  <c r="H15" i="2"/>
  <c r="G15" i="2"/>
  <c r="F15" i="2"/>
  <c r="E15" i="2"/>
  <c r="D15" i="2"/>
  <c r="C15" i="2"/>
  <c r="J13" i="2"/>
  <c r="I13" i="2"/>
  <c r="H13" i="2"/>
  <c r="G13" i="2"/>
  <c r="F13" i="2"/>
  <c r="E13" i="2"/>
  <c r="D13" i="2"/>
  <c r="C13" i="2"/>
  <c r="J11" i="2"/>
  <c r="I11" i="2"/>
  <c r="H11" i="2"/>
  <c r="G11" i="2"/>
  <c r="F11" i="2"/>
  <c r="E11" i="2"/>
  <c r="D11" i="2"/>
  <c r="C11" i="2"/>
  <c r="K5" i="2" a="1"/>
  <c r="K5" i="2" s="1"/>
  <c r="A5" i="2" a="1"/>
  <c r="A5" i="2" s="1"/>
  <c r="E3" i="2"/>
  <c r="A3" i="2" a="1"/>
  <c r="A3" i="2" s="1"/>
  <c r="K4" i="2" s="1"/>
  <c r="S190" i="1"/>
  <c r="R190" i="1"/>
  <c r="Q190" i="1"/>
  <c r="P190" i="1"/>
  <c r="O190" i="1"/>
  <c r="C6" i="2" s="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G3" i="2" s="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C7" i="2" l="1"/>
  <c r="G4" i="2"/>
  <c r="O11" i="2"/>
  <c r="O8" i="2"/>
  <c r="O12" i="2" s="1"/>
  <c r="K15" i="2"/>
  <c r="K13" i="2"/>
  <c r="K11" i="2"/>
  <c r="E5" i="2"/>
  <c r="E4" i="2"/>
  <c r="A7" i="2"/>
  <c r="A6" i="2"/>
  <c r="O19" i="2"/>
  <c r="O21" i="2" l="1"/>
  <c r="O23" i="2" l="1"/>
  <c r="O22" i="2"/>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<sst xmlns="http://schemas.openxmlformats.org/spreadsheetml/2006/main" count="1422" uniqueCount="250">
  <si>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</si>
  <si>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</si>
  <si>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</si>
  <si>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</si>
  <si>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</si>
  <si>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</si>
  <si>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</si>
  <si>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</si>
  <si>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</si>
  <si>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</si>
  <si>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</si>
  <si>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</si>
  <si>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</si>
  <si>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</si>
  <si>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</si>
  <si>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</si>
  <si>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</si>
  <si>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</si>
  <si>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</si>
  <si>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</si>
  <si>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</si>
  <si>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</si>
  <si>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</si>
  <si>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</si>
  <si>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</si>
  <si>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</si>
  <si>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</si>
  <si>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</si>
  <si>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</si>
  <si>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</si>
  <si>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</si>
  <si>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</si>
  <si>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</si>
  <si>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</si>
  <si>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</si>
  <si>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</si>
  <si>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</si>
  <si>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</si>
  <si>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</si>
  <si>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</si>
  <si>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</si>
  <si>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</si>
  <si>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</si>
  <si>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</si>
  <si>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</si>
  <si>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</si>
  <si>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</si>
  <si>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</si>
  <si>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</si>
  <si>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</si>
  <si>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</si>
  <si>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</si>
  <si>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</si>
  <si>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</si>
  <si>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</si>
  <si>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</si>
  <si>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</si>
  <si>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</si>
  <si>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</si>
  <si>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</si>
  <si>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</si>
  <si>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</si>
  <si>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</si>
  <si>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</si>
  <si>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</si>
  <si>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</si>
  <si>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</si>
  <si>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</si>
  <si>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</si>
  <si>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</si>
  <si>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</si>
  <si>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</si>
  <si>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</si>
  <si>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</si>
  <si>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</si>
  <si>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</si>
  <si>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</si>
  <si>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</si>
  <si>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</si>
  <si>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</si>
  <si>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</si>
  <si>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</si>
  <si>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</si>
  <si>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</si>
  <si>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</si>
  <si>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</si>
  <si>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</si>
  <si>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</si>
  <si>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</si>
  <si>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</si>
  <si>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</si>
  <si>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</si>
  <si>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</si>
  <si>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</si>
  <si>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</si>
  <si>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</si>
  <si>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</si>
  <si>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</si>
  <si>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</si>
  <si>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</si>
  <si>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</si>
  <si>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</si>
  <si>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</si>
  <si>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</si>
  <si>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</si>
  <si>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</si>
  <si>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</si>
  <si>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</si>
  <si>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</si>
  <si>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</si>
  <si>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</si>
  <si>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</si>
  <si>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</si>
  <si>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</si>
  <si>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</si>
  <si>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</si>
  <si>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</si>
  <si>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</si>
  <si>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</si>
  <si>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</si>
  <si>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</si>
  <si>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</si>
  <si>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</si>
  <si>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</si>
  <si>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</si>
  <si>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</si>
  <si>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</si>
  <si>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</si>
  <si>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</si>
  <si>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</si>
  <si>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</si>
  <si>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</si>
  <si>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</si>
  <si>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</si>
  <si>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</si>
  <si>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</si>
  <si>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</si>
  <si>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</si>
  <si>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</si>
  <si>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</si>
  <si>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</si>
  <si>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</si>
  <si>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</si>
  <si>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</si>
  <si>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</si>
  <si>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</si>
  <si>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</si>
  <si>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</si>
  <si>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</si>
  <si>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</si>
  <si>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</si>
  <si>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</si>
  <si>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</si>
  <si>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</si>
  <si>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</si>
  <si>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</si>
  <si>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</si>
  <si>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</si>
  <si>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</si>
  <si>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</si>
  <si>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</si>
  <si>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</si>
  <si>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</si>
  <si>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</si>
  <si>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</si>
  <si>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</si>
  <si>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</si>
  <si>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</si>
  <si>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</si>
  <si>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</si>
  <si>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</si>
  <si>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</si>
  <si>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</si>
  <si>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</si>
  <si>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</si>
  <si>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</si>
  <si>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</si>
  <si>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</si>
  <si>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</si>
  <si>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</si>
  <si>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</si>
  <si>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</si>
  <si>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</si>
  <si>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</si>
  <si>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</si>
  <si>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</si>
  <si>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</si>
  <si>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</si>
  <si>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</si>
  <si>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</si>
  <si>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</si>
  <si>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</si>
  <si>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</si>
  <si>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</si>
  <si>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</si>
  <si>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</si>
  <si>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</si>
  <si>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</si>
  <si>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</si>
  <si>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</si>
  <si>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</si>
  <si>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</si>
  <si>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</si>
  <si>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</si>
  <si>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</si>
  <si>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</si>
  <si>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</si>
  <si>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</si>
  <si>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</si>
  <si>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</si>
  <si>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</si>
  <si>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</si>
  <si>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</si>
  <si>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</si>
  <si>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</si>
  <si>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</si>
  <si>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</si>
  <si>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</si>
  <si>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</si>
  <si>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</si>
  <si>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</si>
  <si>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</si>
  <si>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</si>
  <si>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</si>
  <si>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</si>
  <si>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</si>
  <si>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</si>
  <si>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</si>
  <si>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</si>
  <si>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</si>
  <si>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</si>
  <si>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</si>
  <si>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</si>
  <si>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</si>
  <si>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</si>
  <si>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</si>
  <si>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</si>
  <si>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</si>
  <si>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</si>
  <si>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</si>
  <si>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</si>
  <si>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</si>
  <si>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</si>
  <si>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</si>
  <si>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</si>
  <si>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</si>
  <si>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</si>
  <si>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</si>
  <si>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</si>
  <si>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Dividend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</si>
</sst>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sz val="9"/>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3" fontId="5" fillId="0" borderId="2" xfId="0" applyNumberFormat="1" applyFont="1" applyBorder="1"/>
    <xf numFmtId="3" fontId="6" fillId="4" borderId="2" xfId="0" applyNumberFormat="1" applyFont="1" applyFill="1" applyBorder="1"/>
    <xf numFmtId="0" fontId="3" fillId="0" borderId="2" xfId="0" applyFont="1" applyBorder="1"/>
    <xf numFmtId="4" fontId="7" fillId="0" borderId="3" xfId="0" applyNumberFormat="1" applyFont="1" applyBorder="1"/>
    <xf numFmtId="4" fontId="8" fillId="5" borderId="3" xfId="0" applyNumberFormat="1" applyFont="1" applyFill="1" applyBorder="1"/>
    <xf numFmtId="164" fontId="4" fillId="9" borderId="2" xfId="0" applyNumberFormat="1" applyFont="1" applyFill="1" applyBorder="1" applyAlignment="1">
      <alignment horizontal="right" vertical="center" indent="1"/>
    </xf>
    <xf numFmtId="9" fontId="4" fillId="9" borderId="6" xfId="1" applyFont="1" applyFill="1" applyBorder="1" applyAlignment="1">
      <alignment horizontal="righ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4" fillId="9" borderId="10" xfId="1" applyFont="1" applyFill="1" applyBorder="1" applyAlignment="1">
      <alignment horizontal="right" vertical="center" indent="1"/>
    </xf>
    <xf numFmtId="164" fontId="4" fillId="9" borderId="10"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9" fontId="14" fillId="10" borderId="5" xfId="1" applyFont="1" applyFill="1" applyBorder="1" applyAlignment="1">
      <alignment horizontal="lef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165" fontId="4" fillId="9" borderId="10" xfId="1"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165" fontId="4" fillId="9" borderId="11" xfId="1" applyNumberFormat="1" applyFont="1" applyFill="1" applyBorder="1" applyAlignment="1">
      <alignment horizontal="righ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165" fontId="4" fillId="14" borderId="11" xfId="1" applyNumberFormat="1" applyFont="1" applyFill="1" applyBorder="1" applyAlignment="1">
      <alignment horizontal="right" vertical="center" indent="1"/>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8" fillId="11" borderId="10" xfId="0" applyFont="1" applyFill="1" applyBorder="1" applyAlignment="1">
      <alignment horizontal="left" vertical="center" wrapText="1"/>
    </xf>
    <xf numFmtId="10" fontId="19" fillId="11" borderId="9" xfId="0" applyNumberFormat="1" applyFont="1" applyFill="1" applyBorder="1" applyAlignment="1">
      <alignment vertical="center"/>
    </xf>
    <xf numFmtId="0" fontId="3" fillId="9" borderId="0" xfId="0" applyFont="1" applyFill="1" applyAlignment="1">
      <alignment horizontal="right" vertical="center"/>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0" fillId="10" borderId="1" xfId="1" applyFont="1" applyFill="1" applyBorder="1" applyAlignment="1">
      <alignment horizontal="left" vertical="center" indent="2"/>
    </xf>
    <xf numFmtId="164" fontId="14" fillId="10" borderId="13" xfId="0" applyNumberFormat="1" applyFont="1" applyFill="1" applyBorder="1" applyAlignment="1">
      <alignment horizontal="right" vertical="center"/>
    </xf>
    <xf numFmtId="9" fontId="23" fillId="11" borderId="1" xfId="1" applyFont="1" applyFill="1" applyBorder="1" applyAlignment="1">
      <alignment horizontal="left" vertical="center" indent="2"/>
    </xf>
    <xf numFmtId="9" fontId="4" fillId="11" borderId="1" xfId="1" applyFont="1" applyFill="1" applyBorder="1" applyAlignment="1">
      <alignment vertical="center"/>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4"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3" xfId="1" applyFont="1" applyFill="1" applyBorder="1" applyAlignment="1">
      <alignment vertical="center"/>
    </xf>
    <xf numFmtId="0" fontId="18" fillId="11" borderId="11" xfId="0" applyFont="1" applyFill="1" applyBorder="1" applyAlignment="1">
      <alignment horizontal="left" vertical="center" wrapText="1"/>
    </xf>
    <xf numFmtId="10" fontId="19" fillId="11" borderId="12" xfId="0" applyNumberFormat="1" applyFont="1" applyFill="1" applyBorder="1" applyAlignment="1">
      <alignment vertical="center"/>
    </xf>
    <xf numFmtId="164" fontId="16" fillId="11" borderId="9" xfId="0" applyNumberFormat="1" applyFont="1" applyFill="1" applyBorder="1" applyAlignment="1">
      <alignment horizontal="right" vertical="center"/>
    </xf>
    <xf numFmtId="10" fontId="19" fillId="11" borderId="9" xfId="0" applyNumberFormat="1" applyFont="1" applyFill="1" applyBorder="1" applyAlignment="1">
      <alignment horizontal="right" vertical="center"/>
    </xf>
    <xf numFmtId="10" fontId="19" fillId="11" borderId="12" xfId="0" applyNumberFormat="1" applyFont="1" applyFill="1" applyBorder="1" applyAlignment="1">
      <alignment horizontal="right" vertical="center"/>
    </xf>
    <xf numFmtId="9" fontId="14" fillId="10" borderId="9" xfId="1" applyFont="1" applyFill="1" applyBorder="1" applyAlignment="1">
      <alignment horizontal="left" vertical="center" indent="1"/>
    </xf>
    <xf numFmtId="0" fontId="14" fillId="10" borderId="5" xfId="1" applyNumberFormat="1" applyFont="1" applyFill="1" applyBorder="1" applyAlignment="1">
      <alignment horizontal="left" vertical="center" indent="1"/>
    </xf>
    <xf numFmtId="0" fontId="14" fillId="10" borderId="1" xfId="1" applyNumberFormat="1" applyFont="1" applyFill="1" applyBorder="1" applyAlignment="1">
      <alignment horizontal="left" vertical="center" indent="1"/>
    </xf>
    <xf numFmtId="0" fontId="14" fillId="10" borderId="9" xfId="1" applyNumberFormat="1" applyFont="1" applyFill="1" applyBorder="1" applyAlignment="1">
      <alignment horizontal="left" vertical="center" indent="1"/>
    </xf>
    <xf numFmtId="9" fontId="26" fillId="10" borderId="4" xfId="1" applyFont="1" applyFill="1" applyBorder="1" applyAlignment="1">
      <alignment horizontal="left" vertical="center" indent="1"/>
    </xf>
    <xf numFmtId="0" fontId="20" fillId="9" borderId="0" xfId="0" applyFont="1" applyFill="1" applyAlignment="1">
      <alignment horizontal="right" vertical="center" indent="1"/>
    </xf>
    <xf numFmtId="164" fontId="4" fillId="10" borderId="0" xfId="0" applyNumberFormat="1" applyFont="1" applyFill="1" applyAlignment="1">
      <alignment horizontal="right" vertical="center" indent="1"/>
    </xf>
    <xf numFmtId="9" fontId="4" fillId="11" borderId="1" xfId="1" applyFont="1" applyFill="1" applyBorder="1" applyAlignment="1">
      <alignment horizontal="right" vertical="center" indent="1"/>
    </xf>
    <xf numFmtId="9" fontId="4" fillId="10" borderId="1" xfId="1" applyFont="1" applyFill="1" applyBorder="1" applyAlignment="1">
      <alignment horizontal="right" vertical="center" indent="1"/>
    </xf>
    <xf numFmtId="0" fontId="21" fillId="14" borderId="0" xfId="0" applyFont="1" applyFill="1" applyAlignment="1">
      <alignment horizontal="right" vertical="center" indent="1"/>
    </xf>
    <xf numFmtId="0" fontId="22" fillId="14" borderId="0" xfId="0" applyFont="1" applyFill="1" applyAlignment="1">
      <alignment horizontal="right" vertical="center" indent="1"/>
    </xf>
    <xf numFmtId="164" fontId="4" fillId="10" borderId="13" xfId="0" applyNumberFormat="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0" fontId="14" fillId="10" borderId="4" xfId="1" applyNumberFormat="1" applyFont="1" applyFill="1" applyBorder="1" applyAlignment="1">
      <alignment horizontal="left" vertical="center" indent="1"/>
    </xf>
    <xf numFmtId="9" fontId="14" fillId="10" borderId="4" xfId="1" applyFont="1" applyFill="1" applyBorder="1" applyAlignment="1">
      <alignment horizontal="left" vertical="center" indent="1"/>
    </xf>
    <xf numFmtId="9" fontId="14" fillId="10" borderId="1" xfId="1" applyFont="1" applyFill="1" applyBorder="1" applyAlignment="1">
      <alignment horizontal="left" vertical="center" indent="1"/>
    </xf>
    <xf numFmtId="9" fontId="14" fillId="10" borderId="12" xfId="1" applyFont="1" applyFill="1" applyBorder="1" applyAlignment="1">
      <alignment horizontal="left" vertical="center" indent="1"/>
    </xf>
    <xf numFmtId="9" fontId="3" fillId="13" borderId="11" xfId="1" applyFont="1" applyFill="1" applyBorder="1" applyAlignment="1">
      <alignment horizontal="right" vertical="center" indent="1"/>
    </xf>
    <xf numFmtId="0" fontId="14" fillId="12" borderId="1" xfId="0" applyFont="1" applyFill="1" applyBorder="1" applyAlignment="1">
      <alignment horizontal="left" vertical="center" indent="1"/>
    </xf>
    <xf numFmtId="166" fontId="4" fillId="9" borderId="6" xfId="0" applyNumberFormat="1" applyFont="1" applyFill="1" applyBorder="1" applyAlignment="1">
      <alignment horizontal="right" vertical="center" indent="1"/>
    </xf>
    <xf numFmtId="166" fontId="3" fillId="13" borderId="10" xfId="0" applyNumberFormat="1" applyFont="1" applyFill="1" applyBorder="1" applyAlignment="1">
      <alignment horizontal="right" vertical="center" indent="1"/>
    </xf>
    <xf numFmtId="10" fontId="4" fillId="9" borderId="6" xfId="1" applyNumberFormat="1" applyFont="1" applyFill="1" applyBorder="1" applyAlignment="1">
      <alignment horizontal="right" vertical="center" indent="1"/>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5" fillId="12" borderId="1" xfId="0" applyFont="1" applyFill="1" applyBorder="1" applyAlignment="1">
      <alignment horizontal="left" vertical="center" inden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wrapText="1" indent="2"/>
    </xf>
    <xf numFmtId="0" fontId="14" fillId="12"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https://www.bing.com/financeapi/forcetrigger?t=a21m4c&amp;q=XNAS%3aQLYS&amp;form=skydnc</v>
    <v>Learn more on Bing</v>
  </rv>
  <rv s="1">
    <v>0</v>
    <v>QUALYS, INC. (XNAS:QLYS)</v>
    <v>2</v>
    <v>3</v>
    <v>Finance</v>
    <v>4</v>
    <v>en-US</v>
    <v>a21m4c</v>
    <v>268435456</v>
    <v>1</v>
    <v>Powered by Refinitiv</v>
    <v>165.03</v>
    <v>101.1</v>
    <v>0.52590000000000003</v>
    <v>0.04</v>
    <v>2.6289999999999999E-4</v>
    <v>-0.26</v>
    <v>-1.7080000000000001E-3</v>
    <v>USD</v>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v>2140</v>
    <v>Nasdaq Stock Market</v>
    <v>XNAS</v>
    <v>XNAS</v>
    <v>919 E. Hillsdale Blvd., FOSTER CITY, CA, 94404 US</v>
    <v>153.435</v>
    <v>Software &amp; IT Services</v>
    <v>Stock</v>
    <v>45226.843137753909</v>
    <v>0</v>
    <v>150.19999999999999</v>
    <v>5587945000</v>
    <v>QUALYS, INC.</v>
    <v>QUALYS, INC.</v>
    <v>151.99</v>
    <v>48.178400000000003</v>
    <v>152.16999999999999</v>
    <v>152.21</v>
    <v>151.94999999999999</v>
    <v>36712070</v>
    <v>QLYS</v>
    <v>QUALYS, INC. (XNAS:QLYS)</v>
    <v>233625</v>
    <v>318440</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QLYS%3AUW/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QLY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53" workbookViewId="0">
      <pane xSplit="1" topLeftCell="B1" activePane="topRight" state="frozen"/>
      <selection pane="topRight" activeCell="G170" sqref="G170"/>
    </sheetView>
  </sheetViews>
  <sheetFormatPr baseColWidth="10" defaultRowHeight="15" x14ac:dyDescent="0.2"/>
  <cols>
    <col min="1" max="1" width="40.83203125" customWidth="1"/>
    <col min="2" max="20" width="14.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32" t="s">
        <v>18</v>
      </c>
      <c r="B2" s="30">
        <v>65432000</v>
      </c>
      <c r="C2" s="30">
        <v>76212000</v>
      </c>
      <c r="D2" s="30">
        <v>91420000</v>
      </c>
      <c r="E2" s="30">
        <v>107962000</v>
      </c>
      <c r="F2" s="30">
        <v>133579000</v>
      </c>
      <c r="G2" s="30">
        <v>164284000</v>
      </c>
      <c r="H2" s="30">
        <v>197925000</v>
      </c>
      <c r="I2" s="30">
        <v>230828000</v>
      </c>
      <c r="J2" s="30">
        <v>278889000</v>
      </c>
      <c r="K2" s="30">
        <v>321607000</v>
      </c>
      <c r="L2" s="30">
        <v>362963000</v>
      </c>
      <c r="M2" s="30">
        <v>411172000</v>
      </c>
      <c r="N2" s="30">
        <v>489723000</v>
      </c>
      <c r="O2" s="31">
        <v>524302000</v>
      </c>
      <c r="P2" s="30">
        <v>125561000</v>
      </c>
      <c r="Q2" s="30">
        <v>130849000</v>
      </c>
      <c r="R2" s="30">
        <v>130683000</v>
      </c>
      <c r="S2" s="30">
        <v>137209000</v>
      </c>
    </row>
    <row r="3" spans="1:30" ht="19" x14ac:dyDescent="0.25">
      <c r="A3" s="9" t="s">
        <v>191</v>
      </c>
      <c r="B3" s="10"/>
      <c r="C3" s="11">
        <f t="shared" ref="C3:O3" si="0">(C2/B2)-1</f>
        <v>0.16475119207727107</v>
      </c>
      <c r="D3" s="11">
        <f t="shared" si="0"/>
        <v>0.19954862751272762</v>
      </c>
      <c r="E3" s="11">
        <f t="shared" si="0"/>
        <v>0.18094508860205649</v>
      </c>
      <c r="F3" s="11">
        <f t="shared" si="0"/>
        <v>0.23727793112391393</v>
      </c>
      <c r="G3" s="11">
        <f t="shared" si="0"/>
        <v>0.22986397562491101</v>
      </c>
      <c r="H3" s="11">
        <f t="shared" si="0"/>
        <v>0.20477344111416818</v>
      </c>
      <c r="I3" s="11">
        <f t="shared" si="0"/>
        <v>0.16623973727421992</v>
      </c>
      <c r="J3" s="11">
        <f t="shared" si="0"/>
        <v>0.20821130885334527</v>
      </c>
      <c r="K3" s="11">
        <f t="shared" si="0"/>
        <v>0.15317205052906346</v>
      </c>
      <c r="L3" s="11">
        <f t="shared" si="0"/>
        <v>0.12859172841387156</v>
      </c>
      <c r="M3" s="11">
        <f t="shared" si="0"/>
        <v>0.13282070073258145</v>
      </c>
      <c r="N3" s="11">
        <f t="shared" si="0"/>
        <v>0.19104170517447683</v>
      </c>
      <c r="O3" s="11">
        <f t="shared" si="0"/>
        <v>7.0609303626744113E-2</v>
      </c>
      <c r="P3" s="11"/>
      <c r="Q3" s="11">
        <f>(Q2/P2)-1</f>
        <v>4.2114987934151582E-2</v>
      </c>
      <c r="R3" s="11">
        <f>(R2/Q2)-1</f>
        <v>-1.2686378955896194E-3</v>
      </c>
      <c r="S3" s="11">
        <f>(S2/R2)-1</f>
        <v>4.9937635346602116E-2</v>
      </c>
      <c r="T3" s="12"/>
      <c r="U3" s="12"/>
      <c r="V3" s="12"/>
      <c r="W3" s="12"/>
      <c r="X3" s="12"/>
      <c r="Y3" s="12"/>
      <c r="Z3" s="12"/>
      <c r="AA3" s="13"/>
      <c r="AB3" s="13"/>
      <c r="AC3" s="13"/>
      <c r="AD3" s="13"/>
    </row>
    <row r="4" spans="1:30" ht="16" x14ac:dyDescent="0.2">
      <c r="A4" s="3" t="s">
        <v>19</v>
      </c>
      <c r="B4" s="4">
        <v>65432000</v>
      </c>
      <c r="C4" s="4">
        <v>76212000</v>
      </c>
      <c r="D4" s="4">
        <v>91420000</v>
      </c>
      <c r="E4" s="4">
        <v>107962000</v>
      </c>
      <c r="F4" s="4">
        <v>133579000</v>
      </c>
      <c r="G4" s="4">
        <v>164284000</v>
      </c>
      <c r="H4" s="4">
        <v>197925000</v>
      </c>
      <c r="I4" s="4">
        <v>230828000</v>
      </c>
      <c r="J4" s="4">
        <v>278889000</v>
      </c>
      <c r="K4" s="4">
        <v>321607000</v>
      </c>
      <c r="L4" s="4">
        <v>362963000</v>
      </c>
      <c r="M4" s="4">
        <v>411172000</v>
      </c>
      <c r="N4" s="4">
        <v>489723000</v>
      </c>
      <c r="O4" s="5">
        <v>524302000</v>
      </c>
      <c r="P4" s="4">
        <v>125561000</v>
      </c>
      <c r="Q4" s="4">
        <v>130849000</v>
      </c>
      <c r="R4" s="4">
        <v>130683000</v>
      </c>
      <c r="S4" s="4">
        <v>137209000</v>
      </c>
    </row>
    <row r="5" spans="1:30" ht="16" x14ac:dyDescent="0.2">
      <c r="A5" s="3" t="s">
        <v>20</v>
      </c>
      <c r="B5" s="4">
        <v>11204000</v>
      </c>
      <c r="C5" s="4">
        <v>13247000</v>
      </c>
      <c r="D5" s="4">
        <v>18404000</v>
      </c>
      <c r="E5" s="4">
        <v>24660000</v>
      </c>
      <c r="F5" s="4">
        <v>28963000</v>
      </c>
      <c r="G5" s="4">
        <v>33885000</v>
      </c>
      <c r="H5" s="4">
        <v>42473000</v>
      </c>
      <c r="I5" s="4">
        <v>51580000</v>
      </c>
      <c r="J5" s="4">
        <v>66185000</v>
      </c>
      <c r="K5" s="4">
        <v>69517000</v>
      </c>
      <c r="L5" s="4">
        <v>79226000</v>
      </c>
      <c r="M5" s="4">
        <v>89439000</v>
      </c>
      <c r="N5" s="4">
        <v>102788000</v>
      </c>
      <c r="O5" s="5">
        <v>107356000</v>
      </c>
      <c r="P5" s="4">
        <v>25992000</v>
      </c>
      <c r="Q5" s="4">
        <v>27748000</v>
      </c>
      <c r="R5" s="4">
        <v>26954000</v>
      </c>
      <c r="S5" s="4">
        <v>26662000</v>
      </c>
    </row>
    <row r="6" spans="1:30" ht="16" x14ac:dyDescent="0.2">
      <c r="A6" s="3" t="s">
        <v>21</v>
      </c>
      <c r="B6" s="4">
        <v>11204000</v>
      </c>
      <c r="C6" s="4">
        <v>13247000</v>
      </c>
      <c r="D6" s="4">
        <v>18404000</v>
      </c>
      <c r="E6" s="4">
        <v>24660000</v>
      </c>
      <c r="F6" s="4">
        <v>28963000</v>
      </c>
      <c r="G6" s="4">
        <v>33885000</v>
      </c>
      <c r="H6" s="4">
        <v>42473000</v>
      </c>
      <c r="I6" s="4">
        <v>51580000</v>
      </c>
      <c r="J6" s="4">
        <v>66185000</v>
      </c>
      <c r="K6" s="4">
        <v>69517000</v>
      </c>
      <c r="L6" s="4">
        <v>79226000</v>
      </c>
      <c r="M6" s="4">
        <v>89439000</v>
      </c>
      <c r="N6" s="4">
        <v>102788000</v>
      </c>
      <c r="O6" s="5">
        <v>107356000</v>
      </c>
      <c r="P6" s="4">
        <v>25992000</v>
      </c>
      <c r="Q6" s="4">
        <v>27748000</v>
      </c>
      <c r="R6" s="4">
        <v>26954000</v>
      </c>
      <c r="S6" s="4">
        <v>26662000</v>
      </c>
    </row>
    <row r="7" spans="1:30" ht="16" x14ac:dyDescent="0.2">
      <c r="A7" s="32" t="s">
        <v>22</v>
      </c>
      <c r="B7" s="30">
        <v>54228000</v>
      </c>
      <c r="C7" s="30">
        <v>62965000</v>
      </c>
      <c r="D7" s="30">
        <v>73016000</v>
      </c>
      <c r="E7" s="30">
        <v>83302000</v>
      </c>
      <c r="F7" s="30">
        <v>104616000</v>
      </c>
      <c r="G7" s="30">
        <v>130399000</v>
      </c>
      <c r="H7" s="30">
        <v>155452000</v>
      </c>
      <c r="I7" s="30">
        <v>179248000</v>
      </c>
      <c r="J7" s="30">
        <v>212704000</v>
      </c>
      <c r="K7" s="30">
        <v>252090000</v>
      </c>
      <c r="L7" s="30">
        <v>283737000</v>
      </c>
      <c r="M7" s="30">
        <v>321733000</v>
      </c>
      <c r="N7" s="30">
        <v>386935000</v>
      </c>
      <c r="O7" s="31">
        <v>416946000</v>
      </c>
      <c r="P7" s="30">
        <v>99569000</v>
      </c>
      <c r="Q7" s="30">
        <v>103101000</v>
      </c>
      <c r="R7" s="30">
        <v>103729000</v>
      </c>
      <c r="S7" s="30">
        <v>110547000</v>
      </c>
    </row>
    <row r="8" spans="1:30" ht="16" x14ac:dyDescent="0.2">
      <c r="A8" s="3" t="s">
        <v>58</v>
      </c>
      <c r="B8" s="6">
        <v>82.88</v>
      </c>
      <c r="C8" s="6">
        <v>82.62</v>
      </c>
      <c r="D8" s="6">
        <v>79.87</v>
      </c>
      <c r="E8" s="6">
        <v>77.16</v>
      </c>
      <c r="F8" s="6">
        <v>78.319999999999993</v>
      </c>
      <c r="G8" s="6">
        <v>79.37</v>
      </c>
      <c r="H8" s="6">
        <v>78.540000000000006</v>
      </c>
      <c r="I8" s="6">
        <v>77.650000000000006</v>
      </c>
      <c r="J8" s="6">
        <v>76.27</v>
      </c>
      <c r="K8" s="6">
        <v>78.38</v>
      </c>
      <c r="L8" s="6">
        <v>78.17</v>
      </c>
      <c r="M8" s="6">
        <v>78.25</v>
      </c>
      <c r="N8" s="6">
        <v>79.010000000000005</v>
      </c>
      <c r="O8" s="7">
        <v>79.52</v>
      </c>
      <c r="P8" s="6">
        <v>79.3</v>
      </c>
      <c r="Q8" s="6">
        <v>78.790000000000006</v>
      </c>
      <c r="R8" s="6">
        <v>79.37</v>
      </c>
      <c r="S8" s="6">
        <v>80.569999999999993</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53019000</v>
      </c>
      <c r="C10" s="4">
        <v>60059000</v>
      </c>
      <c r="D10" s="4">
        <v>70012000</v>
      </c>
      <c r="E10" s="4">
        <v>80993000</v>
      </c>
      <c r="F10" s="4">
        <v>95369000</v>
      </c>
      <c r="G10" s="4">
        <v>105593000</v>
      </c>
      <c r="H10" s="4">
        <v>125345000</v>
      </c>
      <c r="I10" s="4">
        <v>142005000</v>
      </c>
      <c r="J10" s="4">
        <v>162343000</v>
      </c>
      <c r="K10" s="4">
        <v>179837000</v>
      </c>
      <c r="L10" s="4">
        <v>187083000</v>
      </c>
      <c r="M10" s="4">
        <v>234050000</v>
      </c>
      <c r="N10" s="4">
        <v>256388000</v>
      </c>
      <c r="O10" s="5">
        <v>274922000</v>
      </c>
      <c r="P10" s="4">
        <v>66223000</v>
      </c>
      <c r="Q10" s="4">
        <v>72428000</v>
      </c>
      <c r="R10" s="4">
        <v>68551000</v>
      </c>
      <c r="S10" s="4">
        <v>67720000</v>
      </c>
    </row>
    <row r="11" spans="1:30" ht="16" x14ac:dyDescent="0.2">
      <c r="A11" s="3" t="s">
        <v>26</v>
      </c>
      <c r="B11" s="4">
        <v>37239000</v>
      </c>
      <c r="C11" s="4">
        <v>40426000</v>
      </c>
      <c r="D11" s="4">
        <v>49817000</v>
      </c>
      <c r="E11" s="4">
        <v>59315000</v>
      </c>
      <c r="F11" s="4">
        <v>69049000</v>
      </c>
      <c r="G11" s="4">
        <v>76142000</v>
      </c>
      <c r="H11" s="4">
        <v>90078000</v>
      </c>
      <c r="I11" s="4">
        <v>99189000</v>
      </c>
      <c r="J11" s="4">
        <v>109088000</v>
      </c>
      <c r="K11" s="4">
        <v>111598000</v>
      </c>
      <c r="L11" s="4">
        <v>114535000</v>
      </c>
      <c r="M11" s="4">
        <v>152761000</v>
      </c>
      <c r="N11" s="4">
        <v>155202000</v>
      </c>
      <c r="O11" s="5">
        <v>166415000</v>
      </c>
      <c r="P11" s="4">
        <v>40745000</v>
      </c>
      <c r="Q11" s="4">
        <v>44618000</v>
      </c>
      <c r="R11" s="4">
        <v>40756000</v>
      </c>
      <c r="S11" s="4">
        <v>40296000</v>
      </c>
    </row>
    <row r="12" spans="1:30" ht="19" x14ac:dyDescent="0.25">
      <c r="A12" s="14" t="s">
        <v>192</v>
      </c>
      <c r="B12" s="11">
        <f t="shared" ref="B12:S12" si="1">B11/B2</f>
        <v>0.56912519867954514</v>
      </c>
      <c r="C12" s="11">
        <f t="shared" si="1"/>
        <v>0.530441400304414</v>
      </c>
      <c r="D12" s="11">
        <f t="shared" si="1"/>
        <v>0.54492452417414128</v>
      </c>
      <c r="E12" s="11">
        <f t="shared" si="1"/>
        <v>0.54940627257738839</v>
      </c>
      <c r="F12" s="11">
        <f t="shared" si="1"/>
        <v>0.51691508395780772</v>
      </c>
      <c r="G12" s="11">
        <f t="shared" si="1"/>
        <v>0.4634778797691802</v>
      </c>
      <c r="H12" s="11">
        <f t="shared" si="1"/>
        <v>0.45511178476695718</v>
      </c>
      <c r="I12" s="11">
        <f t="shared" si="1"/>
        <v>0.42970956729686172</v>
      </c>
      <c r="J12" s="11">
        <f t="shared" si="1"/>
        <v>0.39115203539759547</v>
      </c>
      <c r="K12" s="11">
        <f t="shared" si="1"/>
        <v>0.34700115358185613</v>
      </c>
      <c r="L12" s="11">
        <f t="shared" si="1"/>
        <v>0.31555558004534895</v>
      </c>
      <c r="M12" s="11">
        <f t="shared" si="1"/>
        <v>0.37152578482970633</v>
      </c>
      <c r="N12" s="11">
        <f t="shared" si="1"/>
        <v>0.31691793115700101</v>
      </c>
      <c r="O12" s="11">
        <f t="shared" si="1"/>
        <v>0.31740294715640988</v>
      </c>
      <c r="P12" s="11">
        <f t="shared" si="1"/>
        <v>0.32450362771879804</v>
      </c>
      <c r="Q12" s="11">
        <f t="shared" si="1"/>
        <v>0.34098846762298529</v>
      </c>
      <c r="R12" s="11">
        <f t="shared" si="1"/>
        <v>0.31186917961785388</v>
      </c>
      <c r="S12" s="11">
        <f t="shared" si="1"/>
        <v>0.29368335896333331</v>
      </c>
      <c r="T12" s="12"/>
      <c r="U12" s="12"/>
      <c r="V12" s="12"/>
      <c r="W12" s="12"/>
      <c r="X12" s="12"/>
      <c r="Y12" s="12"/>
      <c r="Z12" s="12"/>
      <c r="AA12" s="13"/>
      <c r="AB12" s="13"/>
      <c r="AC12" s="13"/>
      <c r="AD12" s="13"/>
    </row>
    <row r="13" spans="1:30" ht="16" x14ac:dyDescent="0.2">
      <c r="A13" s="3" t="s">
        <v>27</v>
      </c>
      <c r="B13" s="4">
        <v>15780000</v>
      </c>
      <c r="C13" s="4">
        <v>19633000</v>
      </c>
      <c r="D13" s="4">
        <v>20195000</v>
      </c>
      <c r="E13" s="4">
        <v>21678000</v>
      </c>
      <c r="F13" s="4">
        <v>26320000</v>
      </c>
      <c r="G13" s="4">
        <v>29451000</v>
      </c>
      <c r="H13" s="4">
        <v>35267000</v>
      </c>
      <c r="I13" s="4">
        <v>42816000</v>
      </c>
      <c r="J13" s="4">
        <v>53255000</v>
      </c>
      <c r="K13" s="4">
        <v>68239000</v>
      </c>
      <c r="L13" s="4">
        <v>72548000</v>
      </c>
      <c r="M13" s="4">
        <v>81289000</v>
      </c>
      <c r="N13" s="4">
        <v>101186000</v>
      </c>
      <c r="O13" s="5">
        <v>108507000</v>
      </c>
      <c r="P13" s="4">
        <v>25478000</v>
      </c>
      <c r="Q13" s="4">
        <v>27810000</v>
      </c>
      <c r="R13" s="4">
        <v>27795000</v>
      </c>
      <c r="S13" s="4">
        <v>27424000</v>
      </c>
    </row>
    <row r="14" spans="1:30" ht="19" x14ac:dyDescent="0.25">
      <c r="A14" s="14" t="s">
        <v>193</v>
      </c>
      <c r="B14" s="11">
        <f t="shared" ref="B14:S14" si="2">B13/B2</f>
        <v>0.24116640176060644</v>
      </c>
      <c r="C14" s="11">
        <f t="shared" si="2"/>
        <v>0.2576103500761035</v>
      </c>
      <c r="D14" s="11">
        <f t="shared" si="2"/>
        <v>0.22090352220520673</v>
      </c>
      <c r="E14" s="11">
        <f t="shared" si="2"/>
        <v>0.20079287156592135</v>
      </c>
      <c r="F14" s="11">
        <f t="shared" si="2"/>
        <v>0.19703695940230126</v>
      </c>
      <c r="G14" s="11">
        <f t="shared" si="2"/>
        <v>0.17926882715297898</v>
      </c>
      <c r="H14" s="11">
        <f t="shared" si="2"/>
        <v>0.17818365542503473</v>
      </c>
      <c r="I14" s="11">
        <f t="shared" si="2"/>
        <v>0.18548876219522761</v>
      </c>
      <c r="J14" s="11">
        <f t="shared" si="2"/>
        <v>0.19095410718959874</v>
      </c>
      <c r="K14" s="11">
        <f t="shared" si="2"/>
        <v>0.2121813268989792</v>
      </c>
      <c r="L14" s="11">
        <f t="shared" si="2"/>
        <v>0.19987712246151812</v>
      </c>
      <c r="M14" s="11">
        <f t="shared" si="2"/>
        <v>0.19770071892054905</v>
      </c>
      <c r="N14" s="11">
        <f t="shared" si="2"/>
        <v>0.20661884371369121</v>
      </c>
      <c r="O14" s="11">
        <f t="shared" si="2"/>
        <v>0.20695515180182414</v>
      </c>
      <c r="P14" s="11">
        <f t="shared" si="2"/>
        <v>0.2029133249974116</v>
      </c>
      <c r="Q14" s="11">
        <f t="shared" si="2"/>
        <v>0.21253505949606036</v>
      </c>
      <c r="R14" s="11">
        <f t="shared" si="2"/>
        <v>0.21269025045338721</v>
      </c>
      <c r="S14" s="11">
        <f t="shared" si="2"/>
        <v>0.19987027090059689</v>
      </c>
      <c r="T14" s="12"/>
      <c r="U14" s="12"/>
      <c r="V14" s="12"/>
      <c r="W14" s="12"/>
      <c r="X14" s="12"/>
      <c r="Y14" s="12"/>
      <c r="Z14" s="12"/>
      <c r="AA14" s="13"/>
      <c r="AB14" s="13"/>
      <c r="AC14" s="13"/>
      <c r="AD14" s="13"/>
    </row>
    <row r="15" spans="1:30"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t="s">
        <v>24</v>
      </c>
      <c r="O15" s="5" t="s">
        <v>24</v>
      </c>
      <c r="P15" s="4" t="s">
        <v>24</v>
      </c>
      <c r="Q15" s="4" t="s">
        <v>24</v>
      </c>
      <c r="R15" s="4" t="s">
        <v>24</v>
      </c>
      <c r="S15" s="4" t="s">
        <v>24</v>
      </c>
    </row>
    <row r="16" spans="1:30" ht="16" x14ac:dyDescent="0.2">
      <c r="A16" s="35" t="s">
        <v>29</v>
      </c>
      <c r="B16" s="33">
        <v>1209000</v>
      </c>
      <c r="C16" s="33">
        <v>2906000</v>
      </c>
      <c r="D16" s="33">
        <v>3004000</v>
      </c>
      <c r="E16" s="33">
        <v>2309000</v>
      </c>
      <c r="F16" s="33">
        <v>9247000</v>
      </c>
      <c r="G16" s="33">
        <v>24806000</v>
      </c>
      <c r="H16" s="33">
        <v>30107000</v>
      </c>
      <c r="I16" s="33">
        <v>37243000</v>
      </c>
      <c r="J16" s="33">
        <v>50361000</v>
      </c>
      <c r="K16" s="33">
        <v>72253000</v>
      </c>
      <c r="L16" s="33">
        <v>96654000</v>
      </c>
      <c r="M16" s="33">
        <v>87683000</v>
      </c>
      <c r="N16" s="33">
        <v>130547000</v>
      </c>
      <c r="O16" s="34">
        <v>142024000</v>
      </c>
      <c r="P16" s="33">
        <v>33346000</v>
      </c>
      <c r="Q16" s="33">
        <v>30673000</v>
      </c>
      <c r="R16" s="33">
        <v>35178000</v>
      </c>
      <c r="S16" s="33">
        <v>42827000</v>
      </c>
    </row>
    <row r="17" spans="1:30" ht="16" x14ac:dyDescent="0.2">
      <c r="A17" s="25" t="s">
        <v>59</v>
      </c>
      <c r="B17" s="36">
        <v>1.85</v>
      </c>
      <c r="C17" s="36">
        <v>3.81</v>
      </c>
      <c r="D17" s="36">
        <v>3.29</v>
      </c>
      <c r="E17" s="36">
        <v>2.14</v>
      </c>
      <c r="F17" s="36">
        <v>6.92</v>
      </c>
      <c r="G17" s="36">
        <v>15.1</v>
      </c>
      <c r="H17" s="36">
        <v>15.21</v>
      </c>
      <c r="I17" s="36">
        <v>16.13</v>
      </c>
      <c r="J17" s="36">
        <v>18.059999999999999</v>
      </c>
      <c r="K17" s="36">
        <v>22.47</v>
      </c>
      <c r="L17" s="36">
        <v>26.63</v>
      </c>
      <c r="M17" s="36">
        <v>21.33</v>
      </c>
      <c r="N17" s="36">
        <v>26.66</v>
      </c>
      <c r="O17" s="37">
        <v>27.09</v>
      </c>
      <c r="P17" s="36">
        <v>26.56</v>
      </c>
      <c r="Q17" s="36">
        <v>23.44</v>
      </c>
      <c r="R17" s="36">
        <v>26.92</v>
      </c>
      <c r="S17" s="36">
        <v>31.21</v>
      </c>
    </row>
    <row r="18" spans="1:30" ht="19" x14ac:dyDescent="0.25">
      <c r="A18" s="15" t="s">
        <v>194</v>
      </c>
      <c r="B18" s="10"/>
      <c r="C18" s="11">
        <f>(C16/B16)-1</f>
        <v>1.4036393713813067</v>
      </c>
      <c r="D18" s="11">
        <f>(D16/C16)-1</f>
        <v>3.3723331039229087E-2</v>
      </c>
      <c r="E18" s="11">
        <f>(E16/D16)-1</f>
        <v>-0.23135818908122507</v>
      </c>
      <c r="F18" s="11">
        <f t="shared" ref="F18:N18" si="3">(F16/E16)-1</f>
        <v>3.0047639670853181</v>
      </c>
      <c r="G18" s="11">
        <f t="shared" si="3"/>
        <v>1.6825997620850006</v>
      </c>
      <c r="H18" s="11">
        <f t="shared" si="3"/>
        <v>0.21369829879867774</v>
      </c>
      <c r="I18" s="11">
        <f t="shared" si="3"/>
        <v>0.23702129072973066</v>
      </c>
      <c r="J18" s="11">
        <f t="shared" si="3"/>
        <v>0.35222726418387351</v>
      </c>
      <c r="K18" s="11">
        <f t="shared" si="3"/>
        <v>0.43470145549135242</v>
      </c>
      <c r="L18" s="11">
        <f t="shared" si="3"/>
        <v>0.33771608099317674</v>
      </c>
      <c r="M18" s="11">
        <f t="shared" si="3"/>
        <v>-9.2815610321352437E-2</v>
      </c>
      <c r="N18" s="11">
        <f t="shared" si="3"/>
        <v>0.48885188691080361</v>
      </c>
      <c r="O18" s="11">
        <f>(O16/N16)-1</f>
        <v>8.7914697388679963E-2</v>
      </c>
      <c r="P18" s="11"/>
      <c r="Q18" s="11">
        <f>(Q16/P16)-1</f>
        <v>-8.0159539375037503E-2</v>
      </c>
      <c r="R18" s="11">
        <f>(R16/Q16)-1</f>
        <v>0.14687184168486933</v>
      </c>
      <c r="S18" s="11">
        <f>(S16/R16)-1</f>
        <v>0.21743703451020524</v>
      </c>
      <c r="T18" s="12"/>
      <c r="U18" s="12"/>
      <c r="V18" s="12"/>
      <c r="W18" s="12"/>
      <c r="X18" s="12"/>
      <c r="Y18" s="12"/>
      <c r="Z18" s="12"/>
      <c r="AA18" s="13"/>
      <c r="AB18" s="13"/>
      <c r="AC18" s="13"/>
      <c r="AD18" s="13"/>
    </row>
    <row r="19" spans="1:30" ht="16" x14ac:dyDescent="0.2">
      <c r="A19" s="3" t="s">
        <v>30</v>
      </c>
      <c r="B19" s="4">
        <v>566000</v>
      </c>
      <c r="C19" s="4">
        <v>536000</v>
      </c>
      <c r="D19" s="4">
        <v>366000</v>
      </c>
      <c r="E19" s="4">
        <v>185000</v>
      </c>
      <c r="F19" s="4">
        <v>634000</v>
      </c>
      <c r="G19" s="4">
        <v>286000</v>
      </c>
      <c r="H19" s="4">
        <v>-322000</v>
      </c>
      <c r="I19" s="4">
        <v>-2135000</v>
      </c>
      <c r="J19" s="4">
        <v>-5107000</v>
      </c>
      <c r="K19" s="4">
        <v>-7730000</v>
      </c>
      <c r="L19" s="4">
        <v>-5383000</v>
      </c>
      <c r="M19" s="4">
        <v>-1714000</v>
      </c>
      <c r="N19" s="4">
        <v>-3153000</v>
      </c>
      <c r="O19" s="5">
        <v>-9247000</v>
      </c>
      <c r="P19" s="4">
        <v>-492000</v>
      </c>
      <c r="Q19" s="4">
        <v>-3724000</v>
      </c>
      <c r="R19" s="4">
        <v>-2181000</v>
      </c>
      <c r="S19" s="4">
        <v>-2850000</v>
      </c>
    </row>
    <row r="20" spans="1:30" ht="16" x14ac:dyDescent="0.2">
      <c r="A20" s="3" t="s">
        <v>31</v>
      </c>
      <c r="B20" s="4">
        <v>183000</v>
      </c>
      <c r="C20" s="4">
        <v>190000</v>
      </c>
      <c r="D20" s="4">
        <v>178000</v>
      </c>
      <c r="E20" s="4">
        <v>-332000</v>
      </c>
      <c r="F20" s="4">
        <v>-443000</v>
      </c>
      <c r="G20" s="4">
        <v>-564000</v>
      </c>
      <c r="H20" s="4">
        <v>-1294000</v>
      </c>
      <c r="I20" s="4">
        <v>-2671000</v>
      </c>
      <c r="J20" s="4">
        <v>-5908000</v>
      </c>
      <c r="K20" s="4">
        <v>-8337000</v>
      </c>
      <c r="L20" s="4">
        <v>-5376000</v>
      </c>
      <c r="M20" s="4">
        <v>-2287000</v>
      </c>
      <c r="N20" s="4">
        <v>-5191000</v>
      </c>
      <c r="O20" s="5">
        <v>-10040000</v>
      </c>
      <c r="P20" s="4">
        <v>-1568000</v>
      </c>
      <c r="Q20" s="4">
        <v>-2266000</v>
      </c>
      <c r="R20" s="4">
        <v>-2397000</v>
      </c>
      <c r="S20" s="4">
        <v>-3809000</v>
      </c>
    </row>
    <row r="21" spans="1:30" ht="16" x14ac:dyDescent="0.2">
      <c r="A21" s="3" t="s">
        <v>32</v>
      </c>
      <c r="B21" s="4">
        <v>186000</v>
      </c>
      <c r="C21" s="4">
        <v>204000</v>
      </c>
      <c r="D21" s="4">
        <v>192000</v>
      </c>
      <c r="E21" s="4">
        <v>43000</v>
      </c>
      <c r="F21" s="4">
        <v>9000</v>
      </c>
      <c r="G21" s="4">
        <v>6000</v>
      </c>
      <c r="H21" s="4">
        <v>26000</v>
      </c>
      <c r="I21" s="4">
        <v>3000</v>
      </c>
      <c r="J21" s="4">
        <v>172000</v>
      </c>
      <c r="K21" s="4">
        <v>106000</v>
      </c>
      <c r="L21" s="4">
        <v>9000</v>
      </c>
      <c r="M21" s="4" t="s">
        <v>24</v>
      </c>
      <c r="N21" s="4" t="s">
        <v>24</v>
      </c>
      <c r="O21" s="5">
        <v>0</v>
      </c>
      <c r="P21" s="4" t="s">
        <v>24</v>
      </c>
      <c r="Q21" s="4" t="s">
        <v>24</v>
      </c>
      <c r="R21" s="4" t="s">
        <v>24</v>
      </c>
      <c r="S21" s="4" t="s">
        <v>24</v>
      </c>
    </row>
    <row r="22" spans="1:30" ht="16" x14ac:dyDescent="0.2">
      <c r="A22" s="3" t="s">
        <v>33</v>
      </c>
      <c r="B22" s="4">
        <v>3000</v>
      </c>
      <c r="C22" s="4">
        <v>14000</v>
      </c>
      <c r="D22" s="4">
        <v>14000</v>
      </c>
      <c r="E22" s="4">
        <v>375000</v>
      </c>
      <c r="F22" s="4">
        <v>452000</v>
      </c>
      <c r="G22" s="4">
        <v>570000</v>
      </c>
      <c r="H22" s="4">
        <v>1320000</v>
      </c>
      <c r="I22" s="4">
        <v>2674000</v>
      </c>
      <c r="J22" s="4">
        <v>6080000</v>
      </c>
      <c r="K22" s="4">
        <v>8443000</v>
      </c>
      <c r="L22" s="4">
        <v>5385000</v>
      </c>
      <c r="M22" s="4">
        <v>2287000</v>
      </c>
      <c r="N22" s="4">
        <v>5191000</v>
      </c>
      <c r="O22" s="5">
        <v>10040000</v>
      </c>
      <c r="P22" s="4">
        <v>1568000</v>
      </c>
      <c r="Q22" s="4">
        <v>2266000</v>
      </c>
      <c r="R22" s="4">
        <v>2397000</v>
      </c>
      <c r="S22" s="4">
        <v>3809000</v>
      </c>
    </row>
    <row r="23" spans="1:30" ht="16" x14ac:dyDescent="0.2">
      <c r="A23" s="3" t="s">
        <v>34</v>
      </c>
      <c r="B23" s="4">
        <v>383000</v>
      </c>
      <c r="C23" s="4">
        <v>346000</v>
      </c>
      <c r="D23" s="4">
        <v>188000</v>
      </c>
      <c r="E23" s="4">
        <v>517000</v>
      </c>
      <c r="F23" s="4">
        <v>1077000</v>
      </c>
      <c r="G23" s="4">
        <v>850000</v>
      </c>
      <c r="H23" s="4">
        <v>972000</v>
      </c>
      <c r="I23" s="4">
        <v>536000</v>
      </c>
      <c r="J23" s="4">
        <v>801000</v>
      </c>
      <c r="K23" s="4">
        <v>607000</v>
      </c>
      <c r="L23" s="4">
        <v>-7000</v>
      </c>
      <c r="M23" s="4">
        <v>573000</v>
      </c>
      <c r="N23" s="4">
        <v>2038000</v>
      </c>
      <c r="O23" s="5">
        <v>793000</v>
      </c>
      <c r="P23" s="4">
        <v>1076000</v>
      </c>
      <c r="Q23" s="4">
        <v>-1458000</v>
      </c>
      <c r="R23" s="4">
        <v>216000</v>
      </c>
      <c r="S23" s="4">
        <v>959000</v>
      </c>
    </row>
    <row r="24" spans="1:30" ht="16" x14ac:dyDescent="0.2">
      <c r="A24" s="3" t="s">
        <v>35</v>
      </c>
      <c r="B24" s="4">
        <v>643000</v>
      </c>
      <c r="C24" s="4">
        <v>2370000</v>
      </c>
      <c r="D24" s="4">
        <v>2638000</v>
      </c>
      <c r="E24" s="4">
        <v>2124000</v>
      </c>
      <c r="F24" s="4">
        <v>8613000</v>
      </c>
      <c r="G24" s="4">
        <v>24520000</v>
      </c>
      <c r="H24" s="4">
        <v>30429000</v>
      </c>
      <c r="I24" s="4">
        <v>39378000</v>
      </c>
      <c r="J24" s="4">
        <v>55468000</v>
      </c>
      <c r="K24" s="4">
        <v>79983000</v>
      </c>
      <c r="L24" s="4">
        <v>102037000</v>
      </c>
      <c r="M24" s="4">
        <v>89397000</v>
      </c>
      <c r="N24" s="4">
        <v>133700000</v>
      </c>
      <c r="O24" s="5">
        <v>151271000</v>
      </c>
      <c r="P24" s="4">
        <v>33838000</v>
      </c>
      <c r="Q24" s="4">
        <v>34397000</v>
      </c>
      <c r="R24" s="4">
        <v>37359000</v>
      </c>
      <c r="S24" s="4">
        <v>45677000</v>
      </c>
    </row>
    <row r="25" spans="1:30" ht="16" x14ac:dyDescent="0.2">
      <c r="A25" s="3" t="s">
        <v>36</v>
      </c>
      <c r="B25" s="4">
        <v>-204000</v>
      </c>
      <c r="C25" s="4">
        <v>416000</v>
      </c>
      <c r="D25" s="4">
        <v>358000</v>
      </c>
      <c r="E25" s="4">
        <v>500000</v>
      </c>
      <c r="F25" s="4">
        <v>-21631000</v>
      </c>
      <c r="G25" s="4">
        <v>8655000</v>
      </c>
      <c r="H25" s="4">
        <v>11205000</v>
      </c>
      <c r="I25" s="4">
        <v>-1062000</v>
      </c>
      <c r="J25" s="4">
        <v>-1836000</v>
      </c>
      <c r="K25" s="4">
        <v>10647000</v>
      </c>
      <c r="L25" s="4">
        <v>10465000</v>
      </c>
      <c r="M25" s="4">
        <v>18437000</v>
      </c>
      <c r="N25" s="4">
        <v>25708000</v>
      </c>
      <c r="O25" s="5">
        <v>30798000</v>
      </c>
      <c r="P25" s="4">
        <v>6178000</v>
      </c>
      <c r="Q25" s="4">
        <v>6071000</v>
      </c>
      <c r="R25" s="4">
        <v>8254000</v>
      </c>
      <c r="S25" s="4">
        <v>10295000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847000</v>
      </c>
      <c r="C27" s="4">
        <v>1954000</v>
      </c>
      <c r="D27" s="4">
        <v>2280000</v>
      </c>
      <c r="E27" s="4">
        <v>1624000</v>
      </c>
      <c r="F27" s="4">
        <v>30244000</v>
      </c>
      <c r="G27" s="4">
        <v>15865000</v>
      </c>
      <c r="H27" s="4">
        <v>19224000</v>
      </c>
      <c r="I27" s="4">
        <v>40440000</v>
      </c>
      <c r="J27" s="4">
        <v>57304000</v>
      </c>
      <c r="K27" s="4">
        <v>69336000</v>
      </c>
      <c r="L27" s="4">
        <v>91572000</v>
      </c>
      <c r="M27" s="4">
        <v>70960000</v>
      </c>
      <c r="N27" s="4">
        <v>107992000</v>
      </c>
      <c r="O27" s="5">
        <v>120473000</v>
      </c>
      <c r="P27" s="4">
        <v>27660000</v>
      </c>
      <c r="Q27" s="4">
        <v>28326000</v>
      </c>
      <c r="R27" s="4">
        <v>29105000</v>
      </c>
      <c r="S27" s="4">
        <v>35382000</v>
      </c>
    </row>
    <row r="28" spans="1:30" ht="16" x14ac:dyDescent="0.2">
      <c r="A28" s="3" t="s">
        <v>39</v>
      </c>
      <c r="B28" s="4" t="s">
        <v>24</v>
      </c>
      <c r="C28" s="4" t="s">
        <v>24</v>
      </c>
      <c r="D28" s="4" t="s">
        <v>24</v>
      </c>
      <c r="E28" s="4" t="s">
        <v>24</v>
      </c>
      <c r="F28" s="4" t="s">
        <v>24</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30"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ht="16" x14ac:dyDescent="0.2">
      <c r="A30" s="3" t="s">
        <v>41</v>
      </c>
      <c r="B30" s="4" t="s">
        <v>24</v>
      </c>
      <c r="C30" s="4" t="s">
        <v>24</v>
      </c>
      <c r="D30" s="4" t="s">
        <v>24</v>
      </c>
      <c r="E30" s="4" t="s">
        <v>24</v>
      </c>
      <c r="F30" s="4" t="s">
        <v>24</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30" ht="16" x14ac:dyDescent="0.2">
      <c r="A31" s="3" t="s">
        <v>42</v>
      </c>
      <c r="B31" s="4">
        <v>847000</v>
      </c>
      <c r="C31" s="4">
        <v>1954000</v>
      </c>
      <c r="D31" s="4">
        <v>2280000</v>
      </c>
      <c r="E31" s="4">
        <v>1624000</v>
      </c>
      <c r="F31" s="4">
        <v>30244000</v>
      </c>
      <c r="G31" s="4">
        <v>15865000</v>
      </c>
      <c r="H31" s="4">
        <v>19224000</v>
      </c>
      <c r="I31" s="4">
        <v>40440000</v>
      </c>
      <c r="J31" s="4">
        <v>57304000</v>
      </c>
      <c r="K31" s="4">
        <v>69336000</v>
      </c>
      <c r="L31" s="4">
        <v>91572000</v>
      </c>
      <c r="M31" s="4">
        <v>70960000</v>
      </c>
      <c r="N31" s="4">
        <v>107992000</v>
      </c>
      <c r="O31" s="5">
        <v>120473000</v>
      </c>
      <c r="P31" s="4">
        <v>27660000</v>
      </c>
      <c r="Q31" s="4">
        <v>28326000</v>
      </c>
      <c r="R31" s="4">
        <v>29105000</v>
      </c>
      <c r="S31" s="4">
        <v>35382000</v>
      </c>
    </row>
    <row r="32" spans="1:30"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30" ht="16" x14ac:dyDescent="0.2">
      <c r="A33" s="35" t="s">
        <v>44</v>
      </c>
      <c r="B33" s="33">
        <v>847000</v>
      </c>
      <c r="C33" s="33">
        <v>1954000</v>
      </c>
      <c r="D33" s="33">
        <v>2280000</v>
      </c>
      <c r="E33" s="33">
        <v>1624000</v>
      </c>
      <c r="F33" s="33">
        <v>30244000</v>
      </c>
      <c r="G33" s="33">
        <v>15865000</v>
      </c>
      <c r="H33" s="33">
        <v>19224000</v>
      </c>
      <c r="I33" s="33">
        <v>40440000</v>
      </c>
      <c r="J33" s="33">
        <v>57304000</v>
      </c>
      <c r="K33" s="33">
        <v>69336000</v>
      </c>
      <c r="L33" s="33">
        <v>91572000</v>
      </c>
      <c r="M33" s="33">
        <v>70960000</v>
      </c>
      <c r="N33" s="33">
        <v>107992000</v>
      </c>
      <c r="O33" s="34">
        <v>120473000</v>
      </c>
      <c r="P33" s="33">
        <v>27660000</v>
      </c>
      <c r="Q33" s="33">
        <v>28326000</v>
      </c>
      <c r="R33" s="33">
        <v>29105000</v>
      </c>
      <c r="S33" s="33">
        <v>35382000</v>
      </c>
    </row>
    <row r="34" spans="1:30" ht="16" x14ac:dyDescent="0.2">
      <c r="A34" s="25" t="s">
        <v>60</v>
      </c>
      <c r="B34" s="36">
        <v>1.29</v>
      </c>
      <c r="C34" s="36">
        <v>2.56</v>
      </c>
      <c r="D34" s="36">
        <v>2.4900000000000002</v>
      </c>
      <c r="E34" s="36">
        <v>1.5</v>
      </c>
      <c r="F34" s="36">
        <v>22.64</v>
      </c>
      <c r="G34" s="36">
        <v>9.66</v>
      </c>
      <c r="H34" s="36">
        <v>9.7100000000000009</v>
      </c>
      <c r="I34" s="36">
        <v>17.52</v>
      </c>
      <c r="J34" s="36">
        <v>20.55</v>
      </c>
      <c r="K34" s="36">
        <v>21.56</v>
      </c>
      <c r="L34" s="36">
        <v>25.23</v>
      </c>
      <c r="M34" s="36">
        <v>17.260000000000002</v>
      </c>
      <c r="N34" s="36">
        <v>22.05</v>
      </c>
      <c r="O34" s="37">
        <v>22.98</v>
      </c>
      <c r="P34" s="36">
        <v>22.03</v>
      </c>
      <c r="Q34" s="36">
        <v>21.65</v>
      </c>
      <c r="R34" s="36">
        <v>22.27</v>
      </c>
      <c r="S34" s="36">
        <v>25.79</v>
      </c>
    </row>
    <row r="35" spans="1:30" ht="19" x14ac:dyDescent="0.25">
      <c r="A35" s="16" t="s">
        <v>195</v>
      </c>
      <c r="B35" s="17"/>
      <c r="C35" s="18">
        <f>(C33/B33)-1</f>
        <v>1.3069657615112162</v>
      </c>
      <c r="D35" s="18">
        <f>(D33/C33)-1</f>
        <v>0.16683725690890472</v>
      </c>
      <c r="E35" s="18">
        <f>(E33/D33)-1</f>
        <v>-0.28771929824561404</v>
      </c>
      <c r="F35" s="18">
        <f t="shared" ref="F35:N35" si="4">(F33/E33)-1</f>
        <v>17.623152709359605</v>
      </c>
      <c r="G35" s="18">
        <f t="shared" si="4"/>
        <v>-0.47543314376405232</v>
      </c>
      <c r="H35" s="18">
        <f t="shared" si="4"/>
        <v>0.21172392057989287</v>
      </c>
      <c r="I35" s="18">
        <f t="shared" si="4"/>
        <v>1.1036204744069913</v>
      </c>
      <c r="J35" s="18">
        <f t="shared" si="4"/>
        <v>0.41701285855588521</v>
      </c>
      <c r="K35" s="18">
        <f t="shared" si="4"/>
        <v>0.20996789054865284</v>
      </c>
      <c r="L35" s="18">
        <f t="shared" si="4"/>
        <v>0.32069920387677397</v>
      </c>
      <c r="M35" s="18">
        <f t="shared" si="4"/>
        <v>-0.22509063905997462</v>
      </c>
      <c r="N35" s="18">
        <f t="shared" si="4"/>
        <v>0.52187147688838786</v>
      </c>
      <c r="O35" s="18">
        <f>(O33/N33)-1</f>
        <v>0.11557337580561522</v>
      </c>
      <c r="P35" s="18"/>
      <c r="Q35" s="18">
        <f>(Q33/P33)-1</f>
        <v>2.4078091106290778E-2</v>
      </c>
      <c r="R35" s="18">
        <f>(R33/Q33)-1</f>
        <v>2.7501235613923702E-2</v>
      </c>
      <c r="S35" s="18">
        <f>(S33/R33)-1</f>
        <v>0.21566741109774945</v>
      </c>
      <c r="T35" s="12"/>
      <c r="U35" s="12"/>
      <c r="V35" s="12"/>
      <c r="W35" s="12"/>
      <c r="X35" s="12"/>
      <c r="Y35" s="12"/>
      <c r="Z35" s="12"/>
      <c r="AA35" s="13"/>
      <c r="AB35" s="13"/>
      <c r="AC35" s="13"/>
      <c r="AD35" s="13"/>
    </row>
    <row r="36" spans="1:30" ht="19" customHeight="1" x14ac:dyDescent="0.2">
      <c r="A36" s="19" t="s">
        <v>196</v>
      </c>
      <c r="B36" s="20">
        <f t="shared" ref="B36:S36" si="5">(B16*(1-0.25))/(B126+B105+B96)</f>
        <v>-1.3666576234400435E-2</v>
      </c>
      <c r="C36" s="20">
        <f t="shared" si="5"/>
        <v>-3.6306241775082876E-2</v>
      </c>
      <c r="D36" s="20">
        <f t="shared" si="5"/>
        <v>2.4084407671092298E-2</v>
      </c>
      <c r="E36" s="20">
        <f t="shared" si="5"/>
        <v>1.6663940262889476E-2</v>
      </c>
      <c r="F36" s="20">
        <f t="shared" si="5"/>
        <v>4.5678634235017487E-2</v>
      </c>
      <c r="G36" s="20">
        <f t="shared" si="5"/>
        <v>9.5131566836771222E-2</v>
      </c>
      <c r="H36" s="20">
        <f t="shared" si="5"/>
        <v>8.7380472344657581E-2</v>
      </c>
      <c r="I36" s="20">
        <f t="shared" si="5"/>
        <v>8.1306179121160602E-2</v>
      </c>
      <c r="J36" s="20">
        <f t="shared" si="5"/>
        <v>0.10504889390745201</v>
      </c>
      <c r="K36" s="20">
        <f t="shared" si="5"/>
        <v>0.1235851724476089</v>
      </c>
      <c r="L36" s="20">
        <f t="shared" si="5"/>
        <v>0.15695544479424234</v>
      </c>
      <c r="M36" s="20">
        <f t="shared" si="5"/>
        <v>0.1355263212127707</v>
      </c>
      <c r="N36" s="20">
        <f t="shared" si="5"/>
        <v>0.29552458422625338</v>
      </c>
      <c r="O36" s="20">
        <f t="shared" si="5"/>
        <v>0.34165899533946825</v>
      </c>
      <c r="P36" s="20">
        <f t="shared" si="5"/>
        <v>6.3306214815114822E-2</v>
      </c>
      <c r="Q36" s="20">
        <f t="shared" si="5"/>
        <v>6.9435724849838523E-2</v>
      </c>
      <c r="R36" s="20">
        <f t="shared" si="5"/>
        <v>8.6035022500489139E-2</v>
      </c>
      <c r="S36" s="20">
        <f t="shared" si="5"/>
        <v>0.10302645886190649</v>
      </c>
    </row>
    <row r="37" spans="1:30" ht="16" x14ac:dyDescent="0.2">
      <c r="A37" s="3" t="s">
        <v>45</v>
      </c>
      <c r="B37" s="4">
        <v>668000</v>
      </c>
      <c r="C37" s="4">
        <v>1518000</v>
      </c>
      <c r="D37" s="4">
        <v>1204000</v>
      </c>
      <c r="E37" s="4">
        <v>2000</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179000</v>
      </c>
      <c r="C39" s="4">
        <v>436000</v>
      </c>
      <c r="D39" s="4">
        <v>1076000</v>
      </c>
      <c r="E39" s="4">
        <v>1622000</v>
      </c>
      <c r="F39" s="4">
        <v>30244000</v>
      </c>
      <c r="G39" s="4">
        <v>15865000</v>
      </c>
      <c r="H39" s="4">
        <v>19224000</v>
      </c>
      <c r="I39" s="4">
        <v>40440000</v>
      </c>
      <c r="J39" s="4">
        <v>57304000</v>
      </c>
      <c r="K39" s="4">
        <v>69336000</v>
      </c>
      <c r="L39" s="4">
        <v>91572000</v>
      </c>
      <c r="M39" s="4">
        <v>70960000</v>
      </c>
      <c r="N39" s="4">
        <v>107992000</v>
      </c>
      <c r="O39" s="5">
        <v>120473000</v>
      </c>
      <c r="P39" s="4">
        <v>27660000</v>
      </c>
      <c r="Q39" s="4">
        <v>28326000</v>
      </c>
      <c r="R39" s="4">
        <v>29105000</v>
      </c>
      <c r="S39" s="4">
        <v>35382000</v>
      </c>
    </row>
    <row r="40" spans="1:30" ht="16" x14ac:dyDescent="0.2">
      <c r="A40" s="3" t="s">
        <v>48</v>
      </c>
      <c r="B40" s="4">
        <v>5392000</v>
      </c>
      <c r="C40" s="4">
        <v>5392000</v>
      </c>
      <c r="D40" s="4">
        <v>11891000</v>
      </c>
      <c r="E40" s="4">
        <v>31914000</v>
      </c>
      <c r="F40" s="4">
        <v>32979000</v>
      </c>
      <c r="G40" s="4">
        <v>34050000</v>
      </c>
      <c r="H40" s="4">
        <v>35247000</v>
      </c>
      <c r="I40" s="4">
        <v>37443000</v>
      </c>
      <c r="J40" s="4">
        <v>38876000</v>
      </c>
      <c r="K40" s="4">
        <v>39075000</v>
      </c>
      <c r="L40" s="4">
        <v>39167000</v>
      </c>
      <c r="M40" s="4">
        <v>39030000</v>
      </c>
      <c r="N40" s="4">
        <v>38453000</v>
      </c>
      <c r="O40" s="5">
        <v>37499750</v>
      </c>
      <c r="P40" s="4">
        <v>38317000</v>
      </c>
      <c r="Q40" s="4">
        <v>37772000</v>
      </c>
      <c r="R40" s="4">
        <v>37068000</v>
      </c>
      <c r="S40" s="4">
        <v>36842000</v>
      </c>
    </row>
    <row r="41" spans="1:30" ht="16" x14ac:dyDescent="0.2">
      <c r="A41" s="3" t="s">
        <v>49</v>
      </c>
      <c r="B41" s="6">
        <v>0.03</v>
      </c>
      <c r="C41" s="6">
        <v>0.08</v>
      </c>
      <c r="D41" s="6">
        <v>0.09</v>
      </c>
      <c r="E41" s="6">
        <v>0.05</v>
      </c>
      <c r="F41" s="6">
        <v>0.92</v>
      </c>
      <c r="G41" s="6">
        <v>0.47</v>
      </c>
      <c r="H41" s="6">
        <v>0.55000000000000004</v>
      </c>
      <c r="I41" s="6">
        <v>1.08</v>
      </c>
      <c r="J41" s="6">
        <v>1.47</v>
      </c>
      <c r="K41" s="6">
        <v>1.77</v>
      </c>
      <c r="L41" s="6">
        <v>2.34</v>
      </c>
      <c r="M41" s="6">
        <v>1.82</v>
      </c>
      <c r="N41" s="6">
        <v>2.81</v>
      </c>
      <c r="O41" s="7">
        <v>3.21</v>
      </c>
      <c r="P41" s="6">
        <v>0.72</v>
      </c>
      <c r="Q41" s="6">
        <v>0.75</v>
      </c>
      <c r="R41" s="6">
        <v>0.79</v>
      </c>
      <c r="S41" s="6">
        <v>0.96</v>
      </c>
    </row>
    <row r="42" spans="1:30" ht="16" x14ac:dyDescent="0.2">
      <c r="A42" s="3" t="s">
        <v>50</v>
      </c>
      <c r="B42" s="6">
        <v>0.16</v>
      </c>
      <c r="C42" s="6">
        <v>0.36</v>
      </c>
      <c r="D42" s="6">
        <v>0.19</v>
      </c>
      <c r="E42" s="6">
        <v>0.05</v>
      </c>
      <c r="F42" s="6">
        <v>0.92</v>
      </c>
      <c r="G42" s="6">
        <v>0.47</v>
      </c>
      <c r="H42" s="6">
        <v>0.55000000000000004</v>
      </c>
      <c r="I42" s="6">
        <v>1.08</v>
      </c>
      <c r="J42" s="6">
        <v>1.47</v>
      </c>
      <c r="K42" s="6">
        <v>1.77</v>
      </c>
      <c r="L42" s="6">
        <v>2.34</v>
      </c>
      <c r="M42" s="6">
        <v>1.82</v>
      </c>
      <c r="N42" s="6">
        <v>2.81</v>
      </c>
      <c r="O42" s="7">
        <v>3.21</v>
      </c>
      <c r="P42" s="6">
        <v>0.72</v>
      </c>
      <c r="Q42" s="6">
        <v>0.75</v>
      </c>
      <c r="R42" s="6">
        <v>0.79</v>
      </c>
      <c r="S42" s="6">
        <v>0.96</v>
      </c>
    </row>
    <row r="43" spans="1:30" ht="16" x14ac:dyDescent="0.2">
      <c r="A43" s="3" t="s">
        <v>51</v>
      </c>
      <c r="B43" s="4">
        <v>5392000</v>
      </c>
      <c r="C43" s="4">
        <v>5392000</v>
      </c>
      <c r="D43" s="4">
        <v>28352000</v>
      </c>
      <c r="E43" s="4">
        <v>35973000</v>
      </c>
      <c r="F43" s="4">
        <v>37170000</v>
      </c>
      <c r="G43" s="4">
        <v>38184000</v>
      </c>
      <c r="H43" s="4">
        <v>38369000</v>
      </c>
      <c r="I43" s="4">
        <v>40071000</v>
      </c>
      <c r="J43" s="4">
        <v>41897000</v>
      </c>
      <c r="K43" s="4">
        <v>41284000</v>
      </c>
      <c r="L43" s="4">
        <v>40740000</v>
      </c>
      <c r="M43" s="4">
        <v>40118000</v>
      </c>
      <c r="N43" s="4">
        <v>39344000</v>
      </c>
      <c r="O43" s="5">
        <v>38199500</v>
      </c>
      <c r="P43" s="4">
        <v>39220000</v>
      </c>
      <c r="Q43" s="4">
        <v>38474000</v>
      </c>
      <c r="R43" s="4">
        <v>37669000</v>
      </c>
      <c r="S43" s="4">
        <v>37435000</v>
      </c>
    </row>
    <row r="44" spans="1:30" ht="16" x14ac:dyDescent="0.2">
      <c r="A44" s="3" t="s">
        <v>52</v>
      </c>
      <c r="B44" s="6">
        <v>0.03</v>
      </c>
      <c r="C44" s="6">
        <v>0.08</v>
      </c>
      <c r="D44" s="6">
        <v>0.04</v>
      </c>
      <c r="E44" s="6">
        <v>0.05</v>
      </c>
      <c r="F44" s="6">
        <v>0.81</v>
      </c>
      <c r="G44" s="6">
        <v>0.42</v>
      </c>
      <c r="H44" s="6">
        <v>0.5</v>
      </c>
      <c r="I44" s="6">
        <v>1.01</v>
      </c>
      <c r="J44" s="6">
        <v>1.37</v>
      </c>
      <c r="K44" s="6">
        <v>1.68</v>
      </c>
      <c r="L44" s="6">
        <v>2.25</v>
      </c>
      <c r="M44" s="6">
        <v>1.77</v>
      </c>
      <c r="N44" s="6">
        <v>2.74</v>
      </c>
      <c r="O44" s="7">
        <v>3.15</v>
      </c>
      <c r="P44" s="6">
        <v>0.71</v>
      </c>
      <c r="Q44" s="6">
        <v>0.74</v>
      </c>
      <c r="R44" s="6">
        <v>0.77</v>
      </c>
      <c r="S44" s="6">
        <v>0.95</v>
      </c>
    </row>
    <row r="45" spans="1:30" ht="16" x14ac:dyDescent="0.2">
      <c r="A45" s="3" t="s">
        <v>53</v>
      </c>
      <c r="B45" s="6">
        <v>0.16</v>
      </c>
      <c r="C45" s="6">
        <v>0.36</v>
      </c>
      <c r="D45" s="6">
        <v>0.08</v>
      </c>
      <c r="E45" s="6">
        <v>0.05</v>
      </c>
      <c r="F45" s="6">
        <v>0.81</v>
      </c>
      <c r="G45" s="6">
        <v>0.42</v>
      </c>
      <c r="H45" s="6">
        <v>0.5</v>
      </c>
      <c r="I45" s="6">
        <v>1.01</v>
      </c>
      <c r="J45" s="6">
        <v>1.37</v>
      </c>
      <c r="K45" s="6">
        <v>1.68</v>
      </c>
      <c r="L45" s="6">
        <v>2.25</v>
      </c>
      <c r="M45" s="6">
        <v>1.77</v>
      </c>
      <c r="N45" s="6">
        <v>2.74</v>
      </c>
      <c r="O45" s="7">
        <v>3.15</v>
      </c>
      <c r="P45" s="6">
        <v>0.71</v>
      </c>
      <c r="Q45" s="6">
        <v>0.74</v>
      </c>
      <c r="R45" s="6">
        <v>0.77</v>
      </c>
      <c r="S45" s="6">
        <v>0.95</v>
      </c>
    </row>
    <row r="46" spans="1:30" ht="16" x14ac:dyDescent="0.2">
      <c r="A46" s="3" t="s">
        <v>54</v>
      </c>
      <c r="B46" s="4">
        <v>5778000</v>
      </c>
      <c r="C46" s="4">
        <v>8279000</v>
      </c>
      <c r="D46" s="4">
        <v>10345000</v>
      </c>
      <c r="E46" s="4">
        <v>11921000</v>
      </c>
      <c r="F46" s="4">
        <v>21144000</v>
      </c>
      <c r="G46" s="4">
        <v>39166000</v>
      </c>
      <c r="H46" s="4">
        <v>47101000</v>
      </c>
      <c r="I46" s="4">
        <v>57879000</v>
      </c>
      <c r="J46" s="4">
        <v>79266000</v>
      </c>
      <c r="K46" s="4">
        <v>103454000</v>
      </c>
      <c r="L46" s="4">
        <v>129499000</v>
      </c>
      <c r="M46" s="4">
        <v>123580000</v>
      </c>
      <c r="N46" s="4">
        <v>165169000</v>
      </c>
      <c r="O46" s="5">
        <v>173540000</v>
      </c>
      <c r="P46" s="4">
        <v>41567000</v>
      </c>
      <c r="Q46" s="4">
        <v>39522000</v>
      </c>
      <c r="R46" s="4">
        <v>42622000</v>
      </c>
      <c r="S46" s="4">
        <v>49829000</v>
      </c>
    </row>
    <row r="47" spans="1:30" ht="16" x14ac:dyDescent="0.2">
      <c r="A47" s="3" t="s">
        <v>55</v>
      </c>
      <c r="B47" s="6">
        <v>8.83</v>
      </c>
      <c r="C47" s="6">
        <v>10.86</v>
      </c>
      <c r="D47" s="6">
        <v>11.32</v>
      </c>
      <c r="E47" s="6">
        <v>11.04</v>
      </c>
      <c r="F47" s="6">
        <v>15.83</v>
      </c>
      <c r="G47" s="6">
        <v>23.84</v>
      </c>
      <c r="H47" s="6">
        <v>23.8</v>
      </c>
      <c r="I47" s="6">
        <v>25.07</v>
      </c>
      <c r="J47" s="6">
        <v>28.42</v>
      </c>
      <c r="K47" s="6">
        <v>32.17</v>
      </c>
      <c r="L47" s="6">
        <v>35.68</v>
      </c>
      <c r="M47" s="6">
        <v>30.06</v>
      </c>
      <c r="N47" s="6">
        <v>33.729999999999997</v>
      </c>
      <c r="O47" s="7">
        <v>33.1</v>
      </c>
      <c r="P47" s="6">
        <v>34.96</v>
      </c>
      <c r="Q47" s="6">
        <v>33.729999999999997</v>
      </c>
      <c r="R47" s="6">
        <v>32.6</v>
      </c>
      <c r="S47" s="6">
        <v>33.1</v>
      </c>
    </row>
    <row r="48" spans="1:30" ht="16" x14ac:dyDescent="0.2">
      <c r="A48" s="3" t="s">
        <v>56</v>
      </c>
      <c r="B48" s="4">
        <v>1209000</v>
      </c>
      <c r="C48" s="4">
        <v>2906000</v>
      </c>
      <c r="D48" s="4">
        <v>3004000</v>
      </c>
      <c r="E48" s="4">
        <v>2309000</v>
      </c>
      <c r="F48" s="4">
        <v>9247000</v>
      </c>
      <c r="G48" s="4">
        <v>24806000</v>
      </c>
      <c r="H48" s="4">
        <v>30107000</v>
      </c>
      <c r="I48" s="4">
        <v>37243000</v>
      </c>
      <c r="J48" s="4">
        <v>50361000</v>
      </c>
      <c r="K48" s="4">
        <v>72253000</v>
      </c>
      <c r="L48" s="4">
        <v>96654000</v>
      </c>
      <c r="M48" s="4">
        <v>87683000</v>
      </c>
      <c r="N48" s="4">
        <v>130547000</v>
      </c>
      <c r="O48" s="5">
        <v>142024000</v>
      </c>
      <c r="P48" s="4">
        <v>33346000</v>
      </c>
      <c r="Q48" s="4">
        <v>30673000</v>
      </c>
      <c r="R48" s="4">
        <v>35178000</v>
      </c>
      <c r="S48" s="4">
        <v>42827000</v>
      </c>
    </row>
    <row r="49" spans="1:19" ht="16" x14ac:dyDescent="0.2">
      <c r="A49" s="3" t="s">
        <v>57</v>
      </c>
      <c r="B49" s="4">
        <v>1209000</v>
      </c>
      <c r="C49" s="4">
        <v>2906000</v>
      </c>
      <c r="D49" s="4">
        <v>3004000</v>
      </c>
      <c r="E49" s="4">
        <v>2309000</v>
      </c>
      <c r="F49" s="4">
        <v>9247000</v>
      </c>
      <c r="G49" s="4">
        <v>24806000</v>
      </c>
      <c r="H49" s="4">
        <v>30107000</v>
      </c>
      <c r="I49" s="4">
        <v>37243000</v>
      </c>
      <c r="J49" s="4">
        <v>50361000</v>
      </c>
      <c r="K49" s="4">
        <v>72253000</v>
      </c>
      <c r="L49" s="4">
        <v>96654000</v>
      </c>
      <c r="M49" s="4">
        <v>87683000</v>
      </c>
      <c r="N49" s="4">
        <v>130547000</v>
      </c>
      <c r="O49" s="5">
        <v>142024000</v>
      </c>
      <c r="P49" s="4">
        <v>33346000</v>
      </c>
      <c r="Q49" s="4">
        <v>30673000</v>
      </c>
      <c r="R49" s="4">
        <v>35178000</v>
      </c>
      <c r="S49" s="4">
        <v>42827000</v>
      </c>
    </row>
    <row r="50" spans="1:19" ht="16" x14ac:dyDescent="0.2">
      <c r="A50" s="3" t="s">
        <v>61</v>
      </c>
      <c r="B50" s="4" t="s">
        <v>24</v>
      </c>
      <c r="C50" s="4">
        <v>228180</v>
      </c>
      <c r="D50" s="4">
        <v>254652</v>
      </c>
      <c r="E50" s="4">
        <v>265916</v>
      </c>
      <c r="F50" s="4">
        <v>309928</v>
      </c>
      <c r="G50" s="4">
        <v>322125</v>
      </c>
      <c r="H50" s="4">
        <v>289364</v>
      </c>
      <c r="I50" s="4">
        <v>265625</v>
      </c>
      <c r="J50" s="4">
        <v>233575</v>
      </c>
      <c r="K50" s="4">
        <v>249501</v>
      </c>
      <c r="L50" s="4">
        <v>242298</v>
      </c>
      <c r="M50" s="4">
        <v>225547</v>
      </c>
      <c r="N50" s="4">
        <v>228522</v>
      </c>
      <c r="O50" s="5">
        <v>244658</v>
      </c>
      <c r="P50" s="4">
        <v>68876</v>
      </c>
      <c r="Q50" s="4">
        <v>61059</v>
      </c>
      <c r="R50" s="4">
        <v>60981</v>
      </c>
      <c r="S50" s="4">
        <v>64027</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4569000</v>
      </c>
      <c r="C52" s="4">
        <v>5373000</v>
      </c>
      <c r="D52" s="4">
        <v>7341000</v>
      </c>
      <c r="E52" s="4">
        <v>9612000</v>
      </c>
      <c r="F52" s="4">
        <v>11897000</v>
      </c>
      <c r="G52" s="4">
        <v>14360000</v>
      </c>
      <c r="H52" s="4">
        <v>16994000</v>
      </c>
      <c r="I52" s="4">
        <v>20636000</v>
      </c>
      <c r="J52" s="4">
        <v>28905000</v>
      </c>
      <c r="K52" s="4">
        <v>31201000</v>
      </c>
      <c r="L52" s="4">
        <v>32845000</v>
      </c>
      <c r="M52" s="4">
        <v>35897000</v>
      </c>
      <c r="N52" s="4">
        <v>34622000</v>
      </c>
      <c r="O52" s="5">
        <v>31516000</v>
      </c>
      <c r="P52" s="4">
        <v>8221000</v>
      </c>
      <c r="Q52" s="4">
        <v>8849000</v>
      </c>
      <c r="R52" s="4">
        <v>7444000</v>
      </c>
      <c r="S52" s="4">
        <v>7002000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31489000</v>
      </c>
      <c r="C55" s="4">
        <v>49072000</v>
      </c>
      <c r="D55" s="4">
        <v>147354000</v>
      </c>
      <c r="E55" s="4">
        <v>130456000</v>
      </c>
      <c r="F55" s="4">
        <v>175259000</v>
      </c>
      <c r="G55" s="4">
        <v>229236000</v>
      </c>
      <c r="H55" s="4">
        <v>300688000</v>
      </c>
      <c r="I55" s="4">
        <v>369350000</v>
      </c>
      <c r="J55" s="4">
        <v>378965000</v>
      </c>
      <c r="K55" s="4">
        <v>395616000</v>
      </c>
      <c r="L55" s="4">
        <v>475345000</v>
      </c>
      <c r="M55" s="4">
        <v>546398000</v>
      </c>
      <c r="N55" s="4">
        <v>473338000</v>
      </c>
      <c r="O55" s="5">
        <v>508181000</v>
      </c>
      <c r="P55" s="4">
        <v>522733000</v>
      </c>
      <c r="Q55" s="4">
        <v>473338000</v>
      </c>
      <c r="R55" s="4">
        <v>464748000</v>
      </c>
      <c r="S55" s="4">
        <v>508181000</v>
      </c>
    </row>
    <row r="56" spans="1:19" ht="16" x14ac:dyDescent="0.2">
      <c r="A56" s="3" t="s">
        <v>65</v>
      </c>
      <c r="B56" s="4">
        <v>15010000</v>
      </c>
      <c r="C56" s="4">
        <v>24548000</v>
      </c>
      <c r="D56" s="4">
        <v>118432000</v>
      </c>
      <c r="E56" s="4">
        <v>97196000</v>
      </c>
      <c r="F56" s="4">
        <v>127218000</v>
      </c>
      <c r="G56" s="4">
        <v>178966000</v>
      </c>
      <c r="H56" s="4">
        <v>243856000</v>
      </c>
      <c r="I56" s="4">
        <v>288414000</v>
      </c>
      <c r="J56" s="4">
        <v>289166000</v>
      </c>
      <c r="K56" s="4">
        <v>298890000</v>
      </c>
      <c r="L56" s="4">
        <v>356024000</v>
      </c>
      <c r="M56" s="4">
        <v>405288000</v>
      </c>
      <c r="N56" s="4">
        <v>321327000</v>
      </c>
      <c r="O56" s="5">
        <v>349252000</v>
      </c>
      <c r="P56" s="4">
        <v>385280000</v>
      </c>
      <c r="Q56" s="4">
        <v>321327000</v>
      </c>
      <c r="R56" s="4">
        <v>333779000</v>
      </c>
      <c r="S56" s="4">
        <v>349252000</v>
      </c>
    </row>
    <row r="57" spans="1:19" ht="16" x14ac:dyDescent="0.2">
      <c r="A57" s="3" t="s">
        <v>66</v>
      </c>
      <c r="B57" s="4">
        <v>15010000</v>
      </c>
      <c r="C57" s="4">
        <v>24548000</v>
      </c>
      <c r="D57" s="4">
        <v>34885000</v>
      </c>
      <c r="E57" s="4">
        <v>42369000</v>
      </c>
      <c r="F57" s="4">
        <v>76504000</v>
      </c>
      <c r="G57" s="4">
        <v>91698000</v>
      </c>
      <c r="H57" s="4">
        <v>86737000</v>
      </c>
      <c r="I57" s="4">
        <v>86591000</v>
      </c>
      <c r="J57" s="4">
        <v>41026000</v>
      </c>
      <c r="K57" s="4">
        <v>87559000</v>
      </c>
      <c r="L57" s="4">
        <v>74132000</v>
      </c>
      <c r="M57" s="4">
        <v>137328000</v>
      </c>
      <c r="N57" s="4">
        <v>173719000</v>
      </c>
      <c r="O57" s="5">
        <v>186145000</v>
      </c>
      <c r="P57" s="4">
        <v>193902000</v>
      </c>
      <c r="Q57" s="4">
        <v>173719000</v>
      </c>
      <c r="R57" s="4">
        <v>193854000</v>
      </c>
      <c r="S57" s="4">
        <v>186145000</v>
      </c>
    </row>
    <row r="58" spans="1:19" ht="16" x14ac:dyDescent="0.2">
      <c r="A58" s="3" t="s">
        <v>67</v>
      </c>
      <c r="B58" s="4" t="s">
        <v>24</v>
      </c>
      <c r="C58" s="4" t="s">
        <v>24</v>
      </c>
      <c r="D58" s="4">
        <v>83547000</v>
      </c>
      <c r="E58" s="4">
        <v>54827000</v>
      </c>
      <c r="F58" s="4">
        <v>50714000</v>
      </c>
      <c r="G58" s="4">
        <v>87268000</v>
      </c>
      <c r="H58" s="4">
        <v>157119000</v>
      </c>
      <c r="I58" s="4">
        <v>201823000</v>
      </c>
      <c r="J58" s="4">
        <v>248140000</v>
      </c>
      <c r="K58" s="4">
        <v>211331000</v>
      </c>
      <c r="L58" s="4">
        <v>281892000</v>
      </c>
      <c r="M58" s="4">
        <v>267960000</v>
      </c>
      <c r="N58" s="4">
        <v>147608000</v>
      </c>
      <c r="O58" s="5">
        <v>163107000</v>
      </c>
      <c r="P58" s="4">
        <v>191378000</v>
      </c>
      <c r="Q58" s="4">
        <v>147608000</v>
      </c>
      <c r="R58" s="4">
        <v>139925000</v>
      </c>
      <c r="S58" s="4">
        <v>163107000</v>
      </c>
    </row>
    <row r="59" spans="1:19" ht="16" x14ac:dyDescent="0.2">
      <c r="A59" s="3" t="s">
        <v>68</v>
      </c>
      <c r="B59" s="4">
        <v>14292000</v>
      </c>
      <c r="C59" s="4">
        <v>20750000</v>
      </c>
      <c r="D59" s="4">
        <v>24545000</v>
      </c>
      <c r="E59" s="4">
        <v>28581000</v>
      </c>
      <c r="F59" s="4">
        <v>32993000</v>
      </c>
      <c r="G59" s="4">
        <v>42325000</v>
      </c>
      <c r="H59" s="4">
        <v>47024000</v>
      </c>
      <c r="I59" s="4">
        <v>64412000</v>
      </c>
      <c r="J59" s="4">
        <v>75825000</v>
      </c>
      <c r="K59" s="4">
        <v>78034000</v>
      </c>
      <c r="L59" s="4">
        <v>100179000</v>
      </c>
      <c r="M59" s="4">
        <v>108998000</v>
      </c>
      <c r="N59" s="4">
        <v>121795000</v>
      </c>
      <c r="O59" s="5">
        <v>124912000</v>
      </c>
      <c r="P59" s="4">
        <v>98717000</v>
      </c>
      <c r="Q59" s="4">
        <v>121795000</v>
      </c>
      <c r="R59" s="4">
        <v>101786000</v>
      </c>
      <c r="S59" s="4">
        <v>124912000</v>
      </c>
    </row>
    <row r="60" spans="1:19" ht="16" x14ac:dyDescent="0.2">
      <c r="A60" s="3" t="s">
        <v>69</v>
      </c>
      <c r="B60" s="4">
        <v>14292000</v>
      </c>
      <c r="C60" s="4">
        <v>20750000</v>
      </c>
      <c r="D60" s="4">
        <v>24545000</v>
      </c>
      <c r="E60" s="4">
        <v>28581000</v>
      </c>
      <c r="F60" s="4">
        <v>32993000</v>
      </c>
      <c r="G60" s="4">
        <v>42325000</v>
      </c>
      <c r="H60" s="4">
        <v>47024000</v>
      </c>
      <c r="I60" s="4">
        <v>64412000</v>
      </c>
      <c r="J60" s="4">
        <v>75825000</v>
      </c>
      <c r="K60" s="4">
        <v>78034000</v>
      </c>
      <c r="L60" s="4">
        <v>100179000</v>
      </c>
      <c r="M60" s="4">
        <v>108998000</v>
      </c>
      <c r="N60" s="4">
        <v>121795000</v>
      </c>
      <c r="O60" s="5">
        <v>124912000</v>
      </c>
      <c r="P60" s="4">
        <v>98717000</v>
      </c>
      <c r="Q60" s="4">
        <v>121795000</v>
      </c>
      <c r="R60" s="4">
        <v>101786000</v>
      </c>
      <c r="S60" s="4">
        <v>124912000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t="s">
        <v>24</v>
      </c>
      <c r="C64" s="4" t="s">
        <v>24</v>
      </c>
      <c r="D64" s="4" t="s">
        <v>24</v>
      </c>
      <c r="E64" s="4" t="s">
        <v>24</v>
      </c>
      <c r="F64" s="4" t="s">
        <v>24</v>
      </c>
      <c r="G64" s="4" t="s">
        <v>24</v>
      </c>
      <c r="H64" s="4" t="s">
        <v>24</v>
      </c>
      <c r="I64" s="4" t="s">
        <v>24</v>
      </c>
      <c r="J64" s="4" t="s">
        <v>24</v>
      </c>
      <c r="K64" s="4" t="s">
        <v>24</v>
      </c>
      <c r="L64" s="4" t="s">
        <v>24</v>
      </c>
      <c r="M64" s="4" t="s">
        <v>24</v>
      </c>
      <c r="N64" s="4" t="s">
        <v>24</v>
      </c>
      <c r="O64" s="5" t="s">
        <v>24</v>
      </c>
      <c r="P64" s="4" t="s">
        <v>24</v>
      </c>
      <c r="Q64" s="4" t="s">
        <v>24</v>
      </c>
      <c r="R64" s="4" t="s">
        <v>24</v>
      </c>
      <c r="S64" s="4" t="s">
        <v>24</v>
      </c>
    </row>
    <row r="65" spans="1:19" ht="16" x14ac:dyDescent="0.2">
      <c r="A65" s="3" t="s">
        <v>74</v>
      </c>
      <c r="B65" s="4" t="s">
        <v>24</v>
      </c>
      <c r="C65" s="4" t="s">
        <v>24</v>
      </c>
      <c r="D65" s="4" t="s">
        <v>24</v>
      </c>
      <c r="E65" s="4" t="s">
        <v>24</v>
      </c>
      <c r="F65" s="4" t="s">
        <v>24</v>
      </c>
      <c r="G65" s="4" t="s">
        <v>24</v>
      </c>
      <c r="H65" s="4" t="s">
        <v>24</v>
      </c>
      <c r="I65" s="4" t="s">
        <v>24</v>
      </c>
      <c r="J65" s="4" t="s">
        <v>24</v>
      </c>
      <c r="K65" s="4" t="s">
        <v>24</v>
      </c>
      <c r="L65" s="4" t="s">
        <v>24</v>
      </c>
      <c r="M65" s="4" t="s">
        <v>24</v>
      </c>
      <c r="N65" s="4" t="s">
        <v>24</v>
      </c>
      <c r="O65" s="5" t="s">
        <v>24</v>
      </c>
      <c r="P65" s="4" t="s">
        <v>24</v>
      </c>
      <c r="Q65" s="4" t="s">
        <v>24</v>
      </c>
      <c r="R65" s="4" t="s">
        <v>24</v>
      </c>
      <c r="S65" s="4" t="s">
        <v>24</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t="s">
        <v>24</v>
      </c>
      <c r="N66" s="4" t="s">
        <v>24</v>
      </c>
      <c r="O66" s="5" t="s">
        <v>24</v>
      </c>
      <c r="P66" s="4" t="s">
        <v>24</v>
      </c>
      <c r="Q66" s="4" t="s">
        <v>24</v>
      </c>
      <c r="R66" s="4" t="s">
        <v>24</v>
      </c>
      <c r="S66" s="4" t="s">
        <v>24</v>
      </c>
    </row>
    <row r="67" spans="1:19" ht="16" x14ac:dyDescent="0.2">
      <c r="A67" s="3" t="s">
        <v>76</v>
      </c>
      <c r="B67" s="4" t="s">
        <v>24</v>
      </c>
      <c r="C67" s="4" t="s">
        <v>24</v>
      </c>
      <c r="D67" s="4" t="s">
        <v>24</v>
      </c>
      <c r="E67" s="4" t="s">
        <v>24</v>
      </c>
      <c r="F67" s="4" t="s">
        <v>24</v>
      </c>
      <c r="G67" s="4" t="s">
        <v>24</v>
      </c>
      <c r="H67" s="4" t="s">
        <v>24</v>
      </c>
      <c r="I67" s="4" t="s">
        <v>24</v>
      </c>
      <c r="J67" s="4" t="s">
        <v>24</v>
      </c>
      <c r="K67" s="4" t="s">
        <v>24</v>
      </c>
      <c r="L67" s="4" t="s">
        <v>24</v>
      </c>
      <c r="M67" s="4" t="s">
        <v>24</v>
      </c>
      <c r="N67" s="4" t="s">
        <v>24</v>
      </c>
      <c r="O67" s="5" t="s">
        <v>24</v>
      </c>
      <c r="P67" s="4" t="s">
        <v>24</v>
      </c>
      <c r="Q67" s="4" t="s">
        <v>24</v>
      </c>
      <c r="R67" s="4" t="s">
        <v>24</v>
      </c>
      <c r="S67" s="4" t="s">
        <v>24</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v>2187000</v>
      </c>
      <c r="C70" s="4">
        <v>3774000</v>
      </c>
      <c r="D70" s="4">
        <v>4377000</v>
      </c>
      <c r="E70" s="4">
        <v>4679000</v>
      </c>
      <c r="F70" s="4">
        <v>15048000</v>
      </c>
      <c r="G70" s="4">
        <v>7945000</v>
      </c>
      <c r="H70" s="4">
        <v>9808000</v>
      </c>
      <c r="I70" s="4">
        <v>16524000</v>
      </c>
      <c r="J70" s="4">
        <v>13974000</v>
      </c>
      <c r="K70" s="4">
        <v>18692000</v>
      </c>
      <c r="L70" s="4">
        <v>19142000</v>
      </c>
      <c r="M70" s="4">
        <v>32112000</v>
      </c>
      <c r="N70" s="4">
        <v>30216000</v>
      </c>
      <c r="O70" s="5">
        <v>34017000</v>
      </c>
      <c r="P70" s="4">
        <v>38736000</v>
      </c>
      <c r="Q70" s="4">
        <v>30216000</v>
      </c>
      <c r="R70" s="4">
        <v>29183000</v>
      </c>
      <c r="S70" s="4">
        <v>34017000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12871000</v>
      </c>
      <c r="C76" s="4">
        <v>19717000</v>
      </c>
      <c r="D76" s="4">
        <v>22964000</v>
      </c>
      <c r="E76" s="4">
        <v>62147000</v>
      </c>
      <c r="F76" s="4">
        <v>84765000</v>
      </c>
      <c r="G76" s="4">
        <v>94278000</v>
      </c>
      <c r="H76" s="4">
        <v>106316000</v>
      </c>
      <c r="I76" s="4">
        <v>168175000</v>
      </c>
      <c r="J76" s="4">
        <v>206715000</v>
      </c>
      <c r="K76" s="4">
        <v>279992000</v>
      </c>
      <c r="L76" s="4">
        <v>261474000</v>
      </c>
      <c r="M76" s="4">
        <v>268161000</v>
      </c>
      <c r="N76" s="4">
        <v>227603000</v>
      </c>
      <c r="O76" s="5">
        <v>201403000</v>
      </c>
      <c r="P76" s="4">
        <v>224898000</v>
      </c>
      <c r="Q76" s="4">
        <v>227603000</v>
      </c>
      <c r="R76" s="4">
        <v>211005000</v>
      </c>
      <c r="S76" s="4">
        <v>201403000</v>
      </c>
    </row>
    <row r="77" spans="1:19" ht="16" x14ac:dyDescent="0.2">
      <c r="A77" s="3" t="s">
        <v>86</v>
      </c>
      <c r="B77" s="4">
        <v>8210000</v>
      </c>
      <c r="C77" s="4">
        <v>13861000</v>
      </c>
      <c r="D77" s="4">
        <v>18148000</v>
      </c>
      <c r="E77" s="4">
        <v>23075000</v>
      </c>
      <c r="F77" s="4">
        <v>26618000</v>
      </c>
      <c r="G77" s="4">
        <v>31329000</v>
      </c>
      <c r="H77" s="4">
        <v>39401000</v>
      </c>
      <c r="I77" s="4">
        <v>58557000</v>
      </c>
      <c r="J77" s="4">
        <v>61442000</v>
      </c>
      <c r="K77" s="4">
        <v>-22184000</v>
      </c>
      <c r="L77" s="4">
        <v>-35870000</v>
      </c>
      <c r="M77" s="4">
        <v>-70973000</v>
      </c>
      <c r="N77" s="4">
        <v>-114261000</v>
      </c>
      <c r="O77" s="5">
        <v>68342000</v>
      </c>
      <c r="P77" s="4">
        <v>85389000</v>
      </c>
      <c r="Q77" s="4">
        <v>-114261000</v>
      </c>
      <c r="R77" s="4">
        <v>-126046000</v>
      </c>
      <c r="S77" s="4">
        <v>68342000</v>
      </c>
    </row>
    <row r="78" spans="1:19" ht="16" x14ac:dyDescent="0.2">
      <c r="A78" s="3" t="s">
        <v>87</v>
      </c>
      <c r="B78" s="4">
        <v>24247000</v>
      </c>
      <c r="C78" s="4">
        <v>34345000</v>
      </c>
      <c r="D78" s="4">
        <v>44812000</v>
      </c>
      <c r="E78" s="4">
        <v>57927000</v>
      </c>
      <c r="F78" s="4">
        <v>71889000</v>
      </c>
      <c r="G78" s="4">
        <v>89474000</v>
      </c>
      <c r="H78" s="4">
        <v>98906000</v>
      </c>
      <c r="I78" s="4">
        <v>133797000</v>
      </c>
      <c r="J78" s="4">
        <v>160672000</v>
      </c>
      <c r="K78" s="4">
        <v>101130000</v>
      </c>
      <c r="L78" s="4">
        <v>109688000</v>
      </c>
      <c r="M78" s="4">
        <v>98870000</v>
      </c>
      <c r="N78" s="4">
        <v>81180000</v>
      </c>
      <c r="O78" s="5">
        <v>276170000</v>
      </c>
      <c r="P78" s="4">
        <v>273935000</v>
      </c>
      <c r="Q78" s="4">
        <v>81180000</v>
      </c>
      <c r="R78" s="4">
        <v>75898000</v>
      </c>
      <c r="S78" s="4">
        <v>276170000</v>
      </c>
    </row>
    <row r="79" spans="1:19" ht="16" x14ac:dyDescent="0.2">
      <c r="A79" s="3" t="s">
        <v>88</v>
      </c>
      <c r="B79" s="4">
        <v>16037000</v>
      </c>
      <c r="C79" s="4">
        <v>20484000</v>
      </c>
      <c r="D79" s="4">
        <v>26664000</v>
      </c>
      <c r="E79" s="4">
        <v>34852000</v>
      </c>
      <c r="F79" s="4">
        <v>45271000</v>
      </c>
      <c r="G79" s="4">
        <v>58145000</v>
      </c>
      <c r="H79" s="4">
        <v>59505000</v>
      </c>
      <c r="I79" s="4">
        <v>75240000</v>
      </c>
      <c r="J79" s="4">
        <v>99230000</v>
      </c>
      <c r="K79" s="4">
        <v>123314000</v>
      </c>
      <c r="L79" s="4">
        <v>145558000</v>
      </c>
      <c r="M79" s="4">
        <v>169843000</v>
      </c>
      <c r="N79" s="4">
        <v>195441000</v>
      </c>
      <c r="O79" s="5">
        <v>207828000</v>
      </c>
      <c r="P79" s="4">
        <v>188546000</v>
      </c>
      <c r="Q79" s="4">
        <v>195441000</v>
      </c>
      <c r="R79" s="4">
        <v>201944000</v>
      </c>
      <c r="S79" s="4">
        <v>207828000</v>
      </c>
    </row>
    <row r="80" spans="1:19" ht="16" x14ac:dyDescent="0.2">
      <c r="A80" s="3" t="s">
        <v>89</v>
      </c>
      <c r="B80" s="4" t="s">
        <v>24</v>
      </c>
      <c r="C80" s="4" t="s">
        <v>24</v>
      </c>
      <c r="D80" s="4" t="s">
        <v>24</v>
      </c>
      <c r="E80" s="4">
        <v>35608000</v>
      </c>
      <c r="F80" s="4">
        <v>39448000</v>
      </c>
      <c r="G80" s="4">
        <v>43277000</v>
      </c>
      <c r="H80" s="4">
        <v>45725000</v>
      </c>
      <c r="I80" s="4">
        <v>67224000</v>
      </c>
      <c r="J80" s="4">
        <v>79210000</v>
      </c>
      <c r="K80" s="4">
        <v>119508000</v>
      </c>
      <c r="L80" s="4">
        <v>98458000</v>
      </c>
      <c r="M80" s="4">
        <v>111198000</v>
      </c>
      <c r="N80" s="4">
        <v>59206000</v>
      </c>
      <c r="O80" s="5">
        <v>38838000</v>
      </c>
      <c r="P80" s="4">
        <v>70997000</v>
      </c>
      <c r="Q80" s="4">
        <v>59206000</v>
      </c>
      <c r="R80" s="4">
        <v>44587000</v>
      </c>
      <c r="S80" s="4">
        <v>38838000</v>
      </c>
    </row>
    <row r="81" spans="1:19" ht="16" x14ac:dyDescent="0.2">
      <c r="A81" s="3" t="s">
        <v>90</v>
      </c>
      <c r="B81" s="4" t="s">
        <v>24</v>
      </c>
      <c r="C81" s="4" t="s">
        <v>24</v>
      </c>
      <c r="D81" s="4" t="s">
        <v>24</v>
      </c>
      <c r="E81" s="4">
        <v>35608000</v>
      </c>
      <c r="F81" s="4">
        <v>39448000</v>
      </c>
      <c r="G81" s="4">
        <v>43277000</v>
      </c>
      <c r="H81" s="4">
        <v>45725000</v>
      </c>
      <c r="I81" s="4">
        <v>67224000</v>
      </c>
      <c r="J81" s="4">
        <v>79210000</v>
      </c>
      <c r="K81" s="4">
        <v>119508000</v>
      </c>
      <c r="L81" s="4">
        <v>98458000</v>
      </c>
      <c r="M81" s="4">
        <v>111198000</v>
      </c>
      <c r="N81" s="4">
        <v>59206000</v>
      </c>
      <c r="O81" s="5">
        <v>38838000</v>
      </c>
      <c r="P81" s="4">
        <v>70997000</v>
      </c>
      <c r="Q81" s="4">
        <v>59206000</v>
      </c>
      <c r="R81" s="4">
        <v>44587000</v>
      </c>
      <c r="S81" s="4">
        <v>38838000</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4661000</v>
      </c>
      <c r="C83" s="4">
        <v>5856000</v>
      </c>
      <c r="D83" s="4">
        <v>4816000</v>
      </c>
      <c r="E83" s="4">
        <v>3464000</v>
      </c>
      <c r="F83" s="4">
        <v>18699000</v>
      </c>
      <c r="G83" s="4">
        <v>19672000</v>
      </c>
      <c r="H83" s="4">
        <v>21190000</v>
      </c>
      <c r="I83" s="4">
        <v>42394000</v>
      </c>
      <c r="J83" s="4">
        <v>66063000</v>
      </c>
      <c r="K83" s="4">
        <v>182668000</v>
      </c>
      <c r="L83" s="4">
        <v>198886000</v>
      </c>
      <c r="M83" s="4">
        <v>227936000</v>
      </c>
      <c r="N83" s="4">
        <v>282658000</v>
      </c>
      <c r="O83" s="5">
        <v>94223000</v>
      </c>
      <c r="P83" s="4">
        <v>68512000</v>
      </c>
      <c r="Q83" s="4">
        <v>282658000</v>
      </c>
      <c r="R83" s="4">
        <v>292464000</v>
      </c>
      <c r="S83" s="4">
        <v>94223000</v>
      </c>
    </row>
    <row r="84" spans="1:19" ht="16" x14ac:dyDescent="0.2">
      <c r="A84" s="3" t="s">
        <v>93</v>
      </c>
      <c r="B84" s="4">
        <v>3897000</v>
      </c>
      <c r="C84" s="4">
        <v>3492000</v>
      </c>
      <c r="D84" s="4">
        <v>3128000</v>
      </c>
      <c r="E84" s="4">
        <v>2711000</v>
      </c>
      <c r="F84" s="4">
        <v>2318000</v>
      </c>
      <c r="G84" s="4">
        <v>1677000</v>
      </c>
      <c r="H84" s="4">
        <v>1304000</v>
      </c>
      <c r="I84" s="4">
        <v>13950000</v>
      </c>
      <c r="J84" s="4">
        <v>29201000</v>
      </c>
      <c r="K84" s="4">
        <v>24242000</v>
      </c>
      <c r="L84" s="4">
        <v>19453000</v>
      </c>
      <c r="M84" s="4">
        <v>13992000</v>
      </c>
      <c r="N84" s="4">
        <v>20248000</v>
      </c>
      <c r="O84" s="5">
        <v>18705000</v>
      </c>
      <c r="P84" s="4">
        <v>9466000</v>
      </c>
      <c r="Q84" s="4">
        <v>20248000</v>
      </c>
      <c r="R84" s="4">
        <v>19477000</v>
      </c>
      <c r="S84" s="4">
        <v>18705000</v>
      </c>
    </row>
    <row r="85" spans="1:19" ht="16" x14ac:dyDescent="0.2">
      <c r="A85" s="3" t="s">
        <v>94</v>
      </c>
      <c r="B85" s="4">
        <v>317000</v>
      </c>
      <c r="C85" s="4">
        <v>317000</v>
      </c>
      <c r="D85" s="4">
        <v>317000</v>
      </c>
      <c r="E85" s="4">
        <v>317000</v>
      </c>
      <c r="F85" s="4">
        <v>317000</v>
      </c>
      <c r="G85" s="4">
        <v>317000</v>
      </c>
      <c r="H85" s="4">
        <v>317000</v>
      </c>
      <c r="I85" s="4">
        <v>1549000</v>
      </c>
      <c r="J85" s="4">
        <v>7225000</v>
      </c>
      <c r="K85" s="4">
        <v>7447000</v>
      </c>
      <c r="L85" s="4">
        <v>7447000</v>
      </c>
      <c r="M85" s="4">
        <v>7447000</v>
      </c>
      <c r="N85" s="4">
        <v>7447000</v>
      </c>
      <c r="O85" s="5">
        <v>7447000</v>
      </c>
      <c r="P85" s="4">
        <v>7447000</v>
      </c>
      <c r="Q85" s="4">
        <v>7447000</v>
      </c>
      <c r="R85" s="4">
        <v>7447000</v>
      </c>
      <c r="S85" s="4">
        <v>7447000</v>
      </c>
    </row>
    <row r="86" spans="1:19" ht="16" x14ac:dyDescent="0.2">
      <c r="A86" s="3" t="s">
        <v>95</v>
      </c>
      <c r="B86" s="4">
        <v>3580000</v>
      </c>
      <c r="C86" s="4">
        <v>3175000</v>
      </c>
      <c r="D86" s="4">
        <v>2811000</v>
      </c>
      <c r="E86" s="4">
        <v>2394000</v>
      </c>
      <c r="F86" s="4">
        <v>2001000</v>
      </c>
      <c r="G86" s="4">
        <v>1360000</v>
      </c>
      <c r="H86" s="4">
        <v>987000</v>
      </c>
      <c r="I86" s="4">
        <v>12401000</v>
      </c>
      <c r="J86" s="4">
        <v>21976000</v>
      </c>
      <c r="K86" s="4">
        <v>16795000</v>
      </c>
      <c r="L86" s="4">
        <v>12006000</v>
      </c>
      <c r="M86" s="4">
        <v>6545000</v>
      </c>
      <c r="N86" s="4">
        <v>12801000</v>
      </c>
      <c r="O86" s="5">
        <v>11258000</v>
      </c>
      <c r="P86" s="4">
        <v>2019000</v>
      </c>
      <c r="Q86" s="4">
        <v>12801000</v>
      </c>
      <c r="R86" s="4">
        <v>12030000</v>
      </c>
      <c r="S86" s="4">
        <v>11258000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764000</v>
      </c>
      <c r="C89" s="4">
        <v>2364000</v>
      </c>
      <c r="D89" s="4">
        <v>1688000</v>
      </c>
      <c r="E89" s="4">
        <v>753000</v>
      </c>
      <c r="F89" s="4">
        <v>16381000</v>
      </c>
      <c r="G89" s="4">
        <v>17995000</v>
      </c>
      <c r="H89" s="4">
        <v>19886000</v>
      </c>
      <c r="I89" s="4">
        <v>28444000</v>
      </c>
      <c r="J89" s="4">
        <v>36862000</v>
      </c>
      <c r="K89" s="4">
        <v>158426000</v>
      </c>
      <c r="L89" s="4">
        <v>179433000</v>
      </c>
      <c r="M89" s="4">
        <v>213944000</v>
      </c>
      <c r="N89" s="4">
        <v>262410000</v>
      </c>
      <c r="O89" s="5">
        <v>75518000</v>
      </c>
      <c r="P89" s="4">
        <v>59046000</v>
      </c>
      <c r="Q89" s="4">
        <v>262410000</v>
      </c>
      <c r="R89" s="4">
        <v>272987000</v>
      </c>
      <c r="S89" s="4">
        <v>75518000</v>
      </c>
    </row>
    <row r="90" spans="1:19" ht="16" x14ac:dyDescent="0.2">
      <c r="A90" s="3" t="s">
        <v>99</v>
      </c>
      <c r="B90" s="4">
        <v>44360000</v>
      </c>
      <c r="C90" s="4">
        <v>68789000</v>
      </c>
      <c r="D90" s="4">
        <v>170318000</v>
      </c>
      <c r="E90" s="4">
        <v>192603000</v>
      </c>
      <c r="F90" s="4">
        <v>260024000</v>
      </c>
      <c r="G90" s="4">
        <v>323514000</v>
      </c>
      <c r="H90" s="4">
        <v>407004000</v>
      </c>
      <c r="I90" s="4">
        <v>537525000</v>
      </c>
      <c r="J90" s="4">
        <v>585680000</v>
      </c>
      <c r="K90" s="4">
        <v>675608000</v>
      </c>
      <c r="L90" s="4">
        <v>736819000</v>
      </c>
      <c r="M90" s="4">
        <v>814559000</v>
      </c>
      <c r="N90" s="4">
        <v>700941000</v>
      </c>
      <c r="O90" s="5">
        <v>709584000</v>
      </c>
      <c r="P90" s="4">
        <v>747631000</v>
      </c>
      <c r="Q90" s="4">
        <v>700941000</v>
      </c>
      <c r="R90" s="4">
        <v>675753000</v>
      </c>
      <c r="S90" s="4">
        <v>709584000</v>
      </c>
    </row>
    <row r="91" spans="1:19" ht="16" x14ac:dyDescent="0.2">
      <c r="A91" s="3" t="s">
        <v>100</v>
      </c>
      <c r="B91" s="4">
        <v>5379000</v>
      </c>
      <c r="C91" s="4">
        <v>10722000</v>
      </c>
      <c r="D91" s="4">
        <v>9834000</v>
      </c>
      <c r="E91" s="4">
        <v>10967000</v>
      </c>
      <c r="F91" s="4">
        <v>16014000</v>
      </c>
      <c r="G91" s="4">
        <v>14154000</v>
      </c>
      <c r="H91" s="4">
        <v>15368000</v>
      </c>
      <c r="I91" s="4">
        <v>22588000</v>
      </c>
      <c r="J91" s="4">
        <v>30718000</v>
      </c>
      <c r="K91" s="4">
        <v>23632000</v>
      </c>
      <c r="L91" s="4">
        <v>30564000</v>
      </c>
      <c r="M91" s="4">
        <v>33800000</v>
      </c>
      <c r="N91" s="4">
        <v>45400000</v>
      </c>
      <c r="O91" s="5">
        <v>54797000</v>
      </c>
      <c r="P91" s="4">
        <v>44124000</v>
      </c>
      <c r="Q91" s="4">
        <v>45400000</v>
      </c>
      <c r="R91" s="4">
        <v>43517000</v>
      </c>
      <c r="S91" s="4">
        <v>54797000</v>
      </c>
    </row>
    <row r="92" spans="1:19" ht="16" x14ac:dyDescent="0.2">
      <c r="A92" s="3" t="s">
        <v>101</v>
      </c>
      <c r="B92" s="4">
        <v>1010000</v>
      </c>
      <c r="C92" s="4">
        <v>2254000</v>
      </c>
      <c r="D92" s="4">
        <v>2031000</v>
      </c>
      <c r="E92" s="4">
        <v>1930000</v>
      </c>
      <c r="F92" s="4">
        <v>5661000</v>
      </c>
      <c r="G92" s="4">
        <v>2368000</v>
      </c>
      <c r="H92" s="4">
        <v>2051000</v>
      </c>
      <c r="I92" s="4">
        <v>1144000</v>
      </c>
      <c r="J92" s="4">
        <v>5588000</v>
      </c>
      <c r="K92" s="4">
        <v>848000</v>
      </c>
      <c r="L92" s="4">
        <v>731000</v>
      </c>
      <c r="M92" s="4">
        <v>1296000</v>
      </c>
      <c r="N92" s="4">
        <v>2808000</v>
      </c>
      <c r="O92" s="5">
        <v>2160000</v>
      </c>
      <c r="P92" s="4">
        <v>1308000</v>
      </c>
      <c r="Q92" s="4">
        <v>2808000</v>
      </c>
      <c r="R92" s="4">
        <v>1740000</v>
      </c>
      <c r="S92" s="4">
        <v>2160000</v>
      </c>
    </row>
    <row r="93" spans="1:19" ht="16" x14ac:dyDescent="0.2">
      <c r="A93" s="3" t="s">
        <v>102</v>
      </c>
      <c r="B93" s="4" t="s">
        <v>24</v>
      </c>
      <c r="C93" s="4" t="s">
        <v>24</v>
      </c>
      <c r="D93" s="4" t="s">
        <v>24</v>
      </c>
      <c r="E93" s="4" t="s">
        <v>24</v>
      </c>
      <c r="F93" s="4" t="s">
        <v>24</v>
      </c>
      <c r="G93" s="4" t="s">
        <v>24</v>
      </c>
      <c r="H93" s="4" t="s">
        <v>24</v>
      </c>
      <c r="I93" s="4" t="s">
        <v>24</v>
      </c>
      <c r="J93" s="4" t="s">
        <v>24</v>
      </c>
      <c r="K93" s="4" t="s">
        <v>24</v>
      </c>
      <c r="L93" s="4" t="s">
        <v>24</v>
      </c>
      <c r="M93" s="4" t="s">
        <v>24</v>
      </c>
      <c r="N93" s="4" t="s">
        <v>24</v>
      </c>
      <c r="O93" s="5" t="s">
        <v>24</v>
      </c>
      <c r="P93" s="4" t="s">
        <v>24</v>
      </c>
      <c r="Q93" s="4" t="s">
        <v>24</v>
      </c>
      <c r="R93" s="4" t="s">
        <v>24</v>
      </c>
      <c r="S93" s="4" t="s">
        <v>24</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4369000</v>
      </c>
      <c r="C95" s="4">
        <v>8468000</v>
      </c>
      <c r="D95" s="4">
        <v>7803000</v>
      </c>
      <c r="E95" s="4">
        <v>9037000</v>
      </c>
      <c r="F95" s="4">
        <v>10353000</v>
      </c>
      <c r="G95" s="4">
        <v>11786000</v>
      </c>
      <c r="H95" s="4">
        <v>13317000</v>
      </c>
      <c r="I95" s="4">
        <v>21444000</v>
      </c>
      <c r="J95" s="4">
        <v>25130000</v>
      </c>
      <c r="K95" s="4">
        <v>22784000</v>
      </c>
      <c r="L95" s="4">
        <v>29833000</v>
      </c>
      <c r="M95" s="4">
        <v>32504000</v>
      </c>
      <c r="N95" s="4">
        <v>42592000</v>
      </c>
      <c r="O95" s="5">
        <v>52637000</v>
      </c>
      <c r="P95" s="4">
        <v>42816000</v>
      </c>
      <c r="Q95" s="4">
        <v>42592000</v>
      </c>
      <c r="R95" s="4">
        <v>41777000</v>
      </c>
      <c r="S95" s="4">
        <v>52637000</v>
      </c>
    </row>
    <row r="96" spans="1:19" ht="16" x14ac:dyDescent="0.2">
      <c r="A96" s="3" t="s">
        <v>105</v>
      </c>
      <c r="B96" s="4">
        <v>1516000</v>
      </c>
      <c r="C96" s="4">
        <v>1987000</v>
      </c>
      <c r="D96" s="4">
        <v>1183000</v>
      </c>
      <c r="E96" s="4">
        <v>805000</v>
      </c>
      <c r="F96" s="4">
        <v>0</v>
      </c>
      <c r="G96" s="4">
        <v>0</v>
      </c>
      <c r="H96" s="4">
        <v>0</v>
      </c>
      <c r="I96" s="4">
        <v>0</v>
      </c>
      <c r="J96" s="4">
        <v>1565000</v>
      </c>
      <c r="K96" s="4">
        <v>7663000</v>
      </c>
      <c r="L96" s="4">
        <v>11672000</v>
      </c>
      <c r="M96" s="4">
        <v>12608000</v>
      </c>
      <c r="N96" s="4">
        <v>13060000</v>
      </c>
      <c r="O96" s="5">
        <v>11877000</v>
      </c>
      <c r="P96" s="4">
        <v>10959000</v>
      </c>
      <c r="Q96" s="4">
        <v>13060000</v>
      </c>
      <c r="R96" s="4">
        <v>12925000</v>
      </c>
      <c r="S96" s="4">
        <v>11877000</v>
      </c>
    </row>
    <row r="97" spans="1:19" ht="16" x14ac:dyDescent="0.2">
      <c r="A97" s="3" t="s">
        <v>106</v>
      </c>
      <c r="B97" s="4" t="s">
        <v>24</v>
      </c>
      <c r="C97" s="4" t="s">
        <v>24</v>
      </c>
      <c r="D97" s="4" t="s">
        <v>24</v>
      </c>
      <c r="E97" s="4" t="s">
        <v>24</v>
      </c>
      <c r="F97" s="4" t="s">
        <v>24</v>
      </c>
      <c r="G97" s="4" t="s">
        <v>24</v>
      </c>
      <c r="H97" s="4" t="s">
        <v>24</v>
      </c>
      <c r="I97" s="4" t="s">
        <v>24</v>
      </c>
      <c r="J97" s="4" t="s">
        <v>24</v>
      </c>
      <c r="K97" s="4" t="s">
        <v>24</v>
      </c>
      <c r="L97" s="4" t="s">
        <v>24</v>
      </c>
      <c r="M97" s="4" t="s">
        <v>24</v>
      </c>
      <c r="N97" s="4" t="s">
        <v>24</v>
      </c>
      <c r="O97" s="5" t="s">
        <v>24</v>
      </c>
      <c r="P97" s="4" t="s">
        <v>24</v>
      </c>
      <c r="Q97" s="4" t="s">
        <v>24</v>
      </c>
      <c r="R97" s="4" t="s">
        <v>24</v>
      </c>
      <c r="S97" s="4" t="s">
        <v>24</v>
      </c>
    </row>
    <row r="98" spans="1:19" ht="16" x14ac:dyDescent="0.2">
      <c r="A98" s="3" t="s">
        <v>107</v>
      </c>
      <c r="B98" s="4">
        <v>1516000</v>
      </c>
      <c r="C98" s="4">
        <v>1987000</v>
      </c>
      <c r="D98" s="4">
        <v>1183000</v>
      </c>
      <c r="E98" s="4">
        <v>805000</v>
      </c>
      <c r="F98" s="4" t="s">
        <v>24</v>
      </c>
      <c r="G98" s="4" t="s">
        <v>24</v>
      </c>
      <c r="H98" s="4" t="s">
        <v>24</v>
      </c>
      <c r="I98" s="4" t="s">
        <v>24</v>
      </c>
      <c r="J98" s="4">
        <v>1565000</v>
      </c>
      <c r="K98" s="4">
        <v>7663000</v>
      </c>
      <c r="L98" s="4">
        <v>11672000</v>
      </c>
      <c r="M98" s="4">
        <v>12608000</v>
      </c>
      <c r="N98" s="4">
        <v>13060000</v>
      </c>
      <c r="O98" s="5">
        <v>11877000</v>
      </c>
      <c r="P98" s="4">
        <v>10959000</v>
      </c>
      <c r="Q98" s="4">
        <v>13060000</v>
      </c>
      <c r="R98" s="4">
        <v>12925000</v>
      </c>
      <c r="S98" s="4">
        <v>11877000</v>
      </c>
    </row>
    <row r="99" spans="1:19" ht="16" x14ac:dyDescent="0.2">
      <c r="A99" s="3" t="s">
        <v>108</v>
      </c>
      <c r="B99" s="4">
        <v>37811000</v>
      </c>
      <c r="C99" s="4">
        <v>46717000</v>
      </c>
      <c r="D99" s="4">
        <v>56497000</v>
      </c>
      <c r="E99" s="4">
        <v>67505000</v>
      </c>
      <c r="F99" s="4">
        <v>81147000</v>
      </c>
      <c r="G99" s="4">
        <v>98025000</v>
      </c>
      <c r="H99" s="4">
        <v>114964000</v>
      </c>
      <c r="I99" s="4">
        <v>143186000</v>
      </c>
      <c r="J99" s="4">
        <v>164624000</v>
      </c>
      <c r="K99" s="4">
        <v>192172000</v>
      </c>
      <c r="L99" s="4">
        <v>213494000</v>
      </c>
      <c r="M99" s="4">
        <v>257872000</v>
      </c>
      <c r="N99" s="4">
        <v>293728000</v>
      </c>
      <c r="O99" s="5">
        <v>302446000</v>
      </c>
      <c r="P99" s="4">
        <v>278947000</v>
      </c>
      <c r="Q99" s="4">
        <v>293728000</v>
      </c>
      <c r="R99" s="4">
        <v>296516000</v>
      </c>
      <c r="S99" s="4">
        <v>302446000</v>
      </c>
    </row>
    <row r="100" spans="1:19" ht="16" x14ac:dyDescent="0.2">
      <c r="A100" s="3" t="s">
        <v>109</v>
      </c>
      <c r="B100" s="4">
        <v>37811000</v>
      </c>
      <c r="C100" s="4">
        <v>46717000</v>
      </c>
      <c r="D100" s="4">
        <v>56497000</v>
      </c>
      <c r="E100" s="4">
        <v>67505000</v>
      </c>
      <c r="F100" s="4">
        <v>81147000</v>
      </c>
      <c r="G100" s="4">
        <v>98025000</v>
      </c>
      <c r="H100" s="4">
        <v>114964000</v>
      </c>
      <c r="I100" s="4">
        <v>143186000</v>
      </c>
      <c r="J100" s="4">
        <v>164624000</v>
      </c>
      <c r="K100" s="4">
        <v>192172000</v>
      </c>
      <c r="L100" s="4">
        <v>213494000</v>
      </c>
      <c r="M100" s="4">
        <v>257872000</v>
      </c>
      <c r="N100" s="4">
        <v>293728000</v>
      </c>
      <c r="O100" s="5">
        <v>302446000</v>
      </c>
      <c r="P100" s="4">
        <v>278947000</v>
      </c>
      <c r="Q100" s="4">
        <v>293728000</v>
      </c>
      <c r="R100" s="4">
        <v>296516000</v>
      </c>
      <c r="S100" s="4">
        <v>302446000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t="s">
        <v>24</v>
      </c>
      <c r="C103" s="4" t="s">
        <v>24</v>
      </c>
      <c r="D103" s="4" t="s">
        <v>24</v>
      </c>
      <c r="E103" s="4" t="s">
        <v>24</v>
      </c>
      <c r="F103" s="4" t="s">
        <v>24</v>
      </c>
      <c r="G103" s="4" t="s">
        <v>24</v>
      </c>
      <c r="H103" s="4" t="s">
        <v>24</v>
      </c>
      <c r="I103" s="4" t="s">
        <v>24</v>
      </c>
      <c r="J103" s="4" t="s">
        <v>24</v>
      </c>
      <c r="K103" s="4" t="s">
        <v>24</v>
      </c>
      <c r="L103" s="4" t="s">
        <v>24</v>
      </c>
      <c r="M103" s="4" t="s">
        <v>24</v>
      </c>
      <c r="N103" s="4" t="s">
        <v>24</v>
      </c>
      <c r="O103" s="5" t="s">
        <v>24</v>
      </c>
      <c r="P103" s="4" t="s">
        <v>24</v>
      </c>
      <c r="Q103" s="4" t="s">
        <v>24</v>
      </c>
      <c r="R103" s="4" t="s">
        <v>24</v>
      </c>
      <c r="S103" s="4" t="s">
        <v>24</v>
      </c>
    </row>
    <row r="104" spans="1:19" ht="16" x14ac:dyDescent="0.2">
      <c r="A104" s="3" t="s">
        <v>113</v>
      </c>
      <c r="B104" s="4">
        <v>44706000</v>
      </c>
      <c r="C104" s="4">
        <v>59426000</v>
      </c>
      <c r="D104" s="4">
        <v>67514000</v>
      </c>
      <c r="E104" s="4">
        <v>79277000</v>
      </c>
      <c r="F104" s="4">
        <v>97161000</v>
      </c>
      <c r="G104" s="4">
        <v>112179000</v>
      </c>
      <c r="H104" s="4">
        <v>130332000</v>
      </c>
      <c r="I104" s="4">
        <v>165774000</v>
      </c>
      <c r="J104" s="4">
        <v>196907000</v>
      </c>
      <c r="K104" s="4">
        <v>223467000</v>
      </c>
      <c r="L104" s="4">
        <v>255730000</v>
      </c>
      <c r="M104" s="4">
        <v>304280000</v>
      </c>
      <c r="N104" s="4">
        <v>352188000</v>
      </c>
      <c r="O104" s="5">
        <v>369120000</v>
      </c>
      <c r="P104" s="4">
        <v>334030000</v>
      </c>
      <c r="Q104" s="4">
        <v>352188000</v>
      </c>
      <c r="R104" s="4">
        <v>352958000</v>
      </c>
      <c r="S104" s="4">
        <v>369120000</v>
      </c>
    </row>
    <row r="105" spans="1:19" ht="16" x14ac:dyDescent="0.2">
      <c r="A105" s="3" t="s">
        <v>114</v>
      </c>
      <c r="B105" s="4">
        <v>1537000</v>
      </c>
      <c r="C105" s="4">
        <v>2406000</v>
      </c>
      <c r="D105" s="4">
        <v>808000</v>
      </c>
      <c r="E105" s="4">
        <v>0</v>
      </c>
      <c r="F105" s="4">
        <v>0</v>
      </c>
      <c r="G105" s="4">
        <v>0</v>
      </c>
      <c r="H105" s="4">
        <v>0</v>
      </c>
      <c r="I105" s="4">
        <v>0</v>
      </c>
      <c r="J105" s="4">
        <v>0</v>
      </c>
      <c r="K105" s="4">
        <v>44015000</v>
      </c>
      <c r="L105" s="4">
        <v>45700000</v>
      </c>
      <c r="M105" s="4">
        <v>35914000</v>
      </c>
      <c r="N105" s="4">
        <v>29121000</v>
      </c>
      <c r="O105" s="5">
        <v>22872000</v>
      </c>
      <c r="P105" s="4">
        <v>28911000</v>
      </c>
      <c r="Q105" s="4">
        <v>29121000</v>
      </c>
      <c r="R105" s="4">
        <v>25913000</v>
      </c>
      <c r="S105" s="4">
        <v>22872000</v>
      </c>
    </row>
    <row r="106" spans="1:19" ht="16" x14ac:dyDescent="0.2">
      <c r="A106" s="3" t="s">
        <v>115</v>
      </c>
      <c r="B106" s="4" t="s">
        <v>24</v>
      </c>
      <c r="C106" s="4" t="s">
        <v>24</v>
      </c>
      <c r="D106" s="4" t="s">
        <v>24</v>
      </c>
      <c r="E106" s="4" t="s">
        <v>24</v>
      </c>
      <c r="F106" s="4" t="s">
        <v>24</v>
      </c>
      <c r="G106" s="4" t="s">
        <v>24</v>
      </c>
      <c r="H106" s="4" t="s">
        <v>24</v>
      </c>
      <c r="I106" s="4" t="s">
        <v>24</v>
      </c>
      <c r="J106" s="4" t="s">
        <v>24</v>
      </c>
      <c r="K106" s="4" t="s">
        <v>24</v>
      </c>
      <c r="L106" s="4" t="s">
        <v>24</v>
      </c>
      <c r="M106" s="4" t="s">
        <v>24</v>
      </c>
      <c r="N106" s="4" t="s">
        <v>24</v>
      </c>
      <c r="O106" s="5" t="s">
        <v>24</v>
      </c>
      <c r="P106" s="4" t="s">
        <v>24</v>
      </c>
      <c r="Q106" s="4" t="s">
        <v>24</v>
      </c>
      <c r="R106" s="4" t="s">
        <v>24</v>
      </c>
      <c r="S106" s="4" t="s">
        <v>24</v>
      </c>
    </row>
    <row r="107" spans="1:19" ht="16" x14ac:dyDescent="0.2">
      <c r="A107" s="3" t="s">
        <v>116</v>
      </c>
      <c r="B107" s="4">
        <v>1537000</v>
      </c>
      <c r="C107" s="4">
        <v>2406000</v>
      </c>
      <c r="D107" s="4">
        <v>808000</v>
      </c>
      <c r="E107" s="4" t="s">
        <v>24</v>
      </c>
      <c r="F107" s="4" t="s">
        <v>24</v>
      </c>
      <c r="G107" s="4" t="s">
        <v>24</v>
      </c>
      <c r="H107" s="4" t="s">
        <v>24</v>
      </c>
      <c r="I107" s="4" t="s">
        <v>24</v>
      </c>
      <c r="J107" s="4" t="s">
        <v>24</v>
      </c>
      <c r="K107" s="4">
        <v>44015000</v>
      </c>
      <c r="L107" s="4">
        <v>45700000</v>
      </c>
      <c r="M107" s="4">
        <v>35914000</v>
      </c>
      <c r="N107" s="4">
        <v>29121000</v>
      </c>
      <c r="O107" s="5">
        <v>22872000</v>
      </c>
      <c r="P107" s="4">
        <v>28911000</v>
      </c>
      <c r="Q107" s="4">
        <v>29121000</v>
      </c>
      <c r="R107" s="4">
        <v>25913000</v>
      </c>
      <c r="S107" s="4">
        <v>22872000</v>
      </c>
    </row>
    <row r="108" spans="1:19" ht="16" x14ac:dyDescent="0.2">
      <c r="A108" s="3" t="s">
        <v>117</v>
      </c>
      <c r="B108" s="4">
        <v>67518000</v>
      </c>
      <c r="C108" s="4">
        <v>71381000</v>
      </c>
      <c r="D108" s="4">
        <v>10441000</v>
      </c>
      <c r="E108" s="4">
        <v>10209000</v>
      </c>
      <c r="F108" s="4">
        <v>11036000</v>
      </c>
      <c r="G108" s="4">
        <v>15769000</v>
      </c>
      <c r="H108" s="4">
        <v>18259000</v>
      </c>
      <c r="I108" s="4">
        <v>28207000</v>
      </c>
      <c r="J108" s="4">
        <v>30784000</v>
      </c>
      <c r="K108" s="4">
        <v>21323000</v>
      </c>
      <c r="L108" s="4">
        <v>30907000</v>
      </c>
      <c r="M108" s="4">
        <v>37651000</v>
      </c>
      <c r="N108" s="4">
        <v>30503000</v>
      </c>
      <c r="O108" s="5">
        <v>40574000</v>
      </c>
      <c r="P108" s="4">
        <v>29504000</v>
      </c>
      <c r="Q108" s="4">
        <v>30503000</v>
      </c>
      <c r="R108" s="4">
        <v>29060000</v>
      </c>
      <c r="S108" s="4">
        <v>40574000</v>
      </c>
    </row>
    <row r="109" spans="1:19" ht="16" x14ac:dyDescent="0.2">
      <c r="A109" s="3" t="s">
        <v>118</v>
      </c>
      <c r="B109" s="4">
        <v>1734000</v>
      </c>
      <c r="C109" s="4">
        <v>4713000</v>
      </c>
      <c r="D109" s="4">
        <v>8616000</v>
      </c>
      <c r="E109" s="4">
        <v>8889000</v>
      </c>
      <c r="F109" s="4">
        <v>10064000</v>
      </c>
      <c r="G109" s="4">
        <v>14564000</v>
      </c>
      <c r="H109" s="4">
        <v>15528000</v>
      </c>
      <c r="I109" s="4">
        <v>17136000</v>
      </c>
      <c r="J109" s="4">
        <v>20423000</v>
      </c>
      <c r="K109" s="4">
        <v>20935000</v>
      </c>
      <c r="L109" s="4">
        <v>30540000</v>
      </c>
      <c r="M109" s="4">
        <v>32753000</v>
      </c>
      <c r="N109" s="4">
        <v>23490000</v>
      </c>
      <c r="O109" s="5">
        <v>34774000</v>
      </c>
      <c r="P109" s="4">
        <v>24182000</v>
      </c>
      <c r="Q109" s="4">
        <v>23490000</v>
      </c>
      <c r="R109" s="4">
        <v>21931000</v>
      </c>
      <c r="S109" s="4">
        <v>34774000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65784000</v>
      </c>
      <c r="C114" s="4">
        <v>66668000</v>
      </c>
      <c r="D114" s="4">
        <v>1825000</v>
      </c>
      <c r="E114" s="4">
        <v>1320000</v>
      </c>
      <c r="F114" s="4">
        <v>972000</v>
      </c>
      <c r="G114" s="4">
        <v>1205000</v>
      </c>
      <c r="H114" s="4">
        <v>2731000</v>
      </c>
      <c r="I114" s="4">
        <v>11071000</v>
      </c>
      <c r="J114" s="4">
        <v>10361000</v>
      </c>
      <c r="K114" s="4">
        <v>388000</v>
      </c>
      <c r="L114" s="4">
        <v>367000</v>
      </c>
      <c r="M114" s="4">
        <v>4898000</v>
      </c>
      <c r="N114" s="4">
        <v>7013000</v>
      </c>
      <c r="O114" s="5">
        <v>5800000</v>
      </c>
      <c r="P114" s="4">
        <v>5322000</v>
      </c>
      <c r="Q114" s="4">
        <v>7013000</v>
      </c>
      <c r="R114" s="4">
        <v>7129000</v>
      </c>
      <c r="S114" s="4">
        <v>5800000</v>
      </c>
    </row>
    <row r="115" spans="1:19" ht="16" x14ac:dyDescent="0.2">
      <c r="A115" s="3" t="s">
        <v>121</v>
      </c>
      <c r="B115" s="4">
        <v>69055000</v>
      </c>
      <c r="C115" s="4">
        <v>73787000</v>
      </c>
      <c r="D115" s="4">
        <v>11249000</v>
      </c>
      <c r="E115" s="4">
        <v>10209000</v>
      </c>
      <c r="F115" s="4">
        <v>11036000</v>
      </c>
      <c r="G115" s="4">
        <v>15769000</v>
      </c>
      <c r="H115" s="4">
        <v>18259000</v>
      </c>
      <c r="I115" s="4">
        <v>28207000</v>
      </c>
      <c r="J115" s="4">
        <v>30784000</v>
      </c>
      <c r="K115" s="4">
        <v>65338000</v>
      </c>
      <c r="L115" s="4">
        <v>76607000</v>
      </c>
      <c r="M115" s="4">
        <v>73565000</v>
      </c>
      <c r="N115" s="4">
        <v>59624000</v>
      </c>
      <c r="O115" s="5">
        <v>63446000</v>
      </c>
      <c r="P115" s="4">
        <v>58415000</v>
      </c>
      <c r="Q115" s="4">
        <v>59624000</v>
      </c>
      <c r="R115" s="4">
        <v>54973000</v>
      </c>
      <c r="S115" s="4">
        <v>63446000</v>
      </c>
    </row>
    <row r="116" spans="1:19" ht="16" x14ac:dyDescent="0.2">
      <c r="A116" s="3" t="s">
        <v>122</v>
      </c>
      <c r="B116" s="4">
        <v>113761000</v>
      </c>
      <c r="C116" s="4">
        <v>133213000</v>
      </c>
      <c r="D116" s="4">
        <v>78763000</v>
      </c>
      <c r="E116" s="4">
        <v>89486000</v>
      </c>
      <c r="F116" s="4">
        <v>108197000</v>
      </c>
      <c r="G116" s="4">
        <v>127948000</v>
      </c>
      <c r="H116" s="4">
        <v>148591000</v>
      </c>
      <c r="I116" s="4">
        <v>193981000</v>
      </c>
      <c r="J116" s="4">
        <v>227691000</v>
      </c>
      <c r="K116" s="4">
        <v>288805000</v>
      </c>
      <c r="L116" s="4">
        <v>332337000</v>
      </c>
      <c r="M116" s="4">
        <v>377845000</v>
      </c>
      <c r="N116" s="4">
        <v>411812000</v>
      </c>
      <c r="O116" s="5">
        <v>432566000</v>
      </c>
      <c r="P116" s="4">
        <v>392445000</v>
      </c>
      <c r="Q116" s="4">
        <v>411812000</v>
      </c>
      <c r="R116" s="4">
        <v>407931000</v>
      </c>
      <c r="S116" s="4">
        <v>432566000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9743000</v>
      </c>
      <c r="C118" s="4">
        <v>12932000</v>
      </c>
      <c r="D118" s="4">
        <v>166682000</v>
      </c>
      <c r="E118" s="4">
        <v>176673000</v>
      </c>
      <c r="F118" s="4">
        <v>195167000</v>
      </c>
      <c r="G118" s="4">
        <v>223262000</v>
      </c>
      <c r="H118" s="4">
        <v>266830000</v>
      </c>
      <c r="I118" s="4">
        <v>304194000</v>
      </c>
      <c r="J118" s="4">
        <v>330611000</v>
      </c>
      <c r="K118" s="4">
        <v>362447000</v>
      </c>
      <c r="L118" s="4">
        <v>401398000</v>
      </c>
      <c r="M118" s="4">
        <v>477362000</v>
      </c>
      <c r="N118" s="4">
        <v>512523000</v>
      </c>
      <c r="O118" s="5">
        <v>534047000</v>
      </c>
      <c r="P118" s="4">
        <v>510595000</v>
      </c>
      <c r="Q118" s="4">
        <v>512523000</v>
      </c>
      <c r="R118" s="4">
        <v>521753000</v>
      </c>
      <c r="S118" s="4">
        <v>534047000</v>
      </c>
    </row>
    <row r="119" spans="1:19" ht="16" x14ac:dyDescent="0.2">
      <c r="A119" s="3" t="s">
        <v>125</v>
      </c>
      <c r="B119" s="4">
        <v>5000</v>
      </c>
      <c r="C119" s="4">
        <v>5000</v>
      </c>
      <c r="D119" s="4">
        <v>31000</v>
      </c>
      <c r="E119" s="4">
        <v>32000</v>
      </c>
      <c r="F119" s="4">
        <v>34000</v>
      </c>
      <c r="G119" s="4">
        <v>34000</v>
      </c>
      <c r="H119" s="4">
        <v>36000</v>
      </c>
      <c r="I119" s="4">
        <v>39000</v>
      </c>
      <c r="J119" s="4">
        <v>39000</v>
      </c>
      <c r="K119" s="4">
        <v>39000</v>
      </c>
      <c r="L119" s="4">
        <v>39000</v>
      </c>
      <c r="M119" s="4">
        <v>39000</v>
      </c>
      <c r="N119" s="4">
        <v>37000</v>
      </c>
      <c r="O119" s="5">
        <v>37000</v>
      </c>
      <c r="P119" s="4">
        <v>38000</v>
      </c>
      <c r="Q119" s="4">
        <v>37000</v>
      </c>
      <c r="R119" s="4">
        <v>37000</v>
      </c>
      <c r="S119" s="4">
        <v>37000</v>
      </c>
    </row>
    <row r="120" spans="1:19" ht="16" x14ac:dyDescent="0.2">
      <c r="A120" s="3" t="s">
        <v>126</v>
      </c>
      <c r="B120" s="4">
        <v>9738000</v>
      </c>
      <c r="C120" s="4">
        <v>12927000</v>
      </c>
      <c r="D120" s="4">
        <v>166651000</v>
      </c>
      <c r="E120" s="4">
        <v>176641000</v>
      </c>
      <c r="F120" s="4">
        <v>195133000</v>
      </c>
      <c r="G120" s="4">
        <v>223228000</v>
      </c>
      <c r="H120" s="4">
        <v>266794000</v>
      </c>
      <c r="I120" s="4">
        <v>304155000</v>
      </c>
      <c r="J120" s="4">
        <v>330572000</v>
      </c>
      <c r="K120" s="4">
        <v>362408000</v>
      </c>
      <c r="L120" s="4">
        <v>401359000</v>
      </c>
      <c r="M120" s="4">
        <v>477323000</v>
      </c>
      <c r="N120" s="4">
        <v>512486000</v>
      </c>
      <c r="O120" s="5">
        <v>534010000</v>
      </c>
      <c r="P120" s="4">
        <v>510557000</v>
      </c>
      <c r="Q120" s="4">
        <v>512486000</v>
      </c>
      <c r="R120" s="4">
        <v>521716000</v>
      </c>
      <c r="S120" s="4">
        <v>534010000</v>
      </c>
    </row>
    <row r="121" spans="1:19" ht="16" x14ac:dyDescent="0.2">
      <c r="A121" s="3" t="s">
        <v>127</v>
      </c>
      <c r="B121" s="4" t="s">
        <v>24</v>
      </c>
      <c r="C121" s="4" t="s">
        <v>24</v>
      </c>
      <c r="D121" s="4" t="s">
        <v>24</v>
      </c>
      <c r="E121" s="4" t="s">
        <v>24</v>
      </c>
      <c r="F121" s="4" t="s">
        <v>24</v>
      </c>
      <c r="G121" s="4" t="s">
        <v>24</v>
      </c>
      <c r="H121" s="4" t="s">
        <v>24</v>
      </c>
      <c r="I121" s="4" t="s">
        <v>24</v>
      </c>
      <c r="J121" s="4" t="s">
        <v>24</v>
      </c>
      <c r="K121" s="4" t="s">
        <v>24</v>
      </c>
      <c r="L121" s="4" t="s">
        <v>24</v>
      </c>
      <c r="M121" s="4" t="s">
        <v>24</v>
      </c>
      <c r="N121" s="4" t="s">
        <v>24</v>
      </c>
      <c r="O121" s="5" t="s">
        <v>24</v>
      </c>
      <c r="P121" s="4" t="s">
        <v>24</v>
      </c>
      <c r="Q121" s="4" t="s">
        <v>24</v>
      </c>
      <c r="R121" s="4" t="s">
        <v>24</v>
      </c>
      <c r="S121" s="4" t="s">
        <v>24</v>
      </c>
    </row>
    <row r="122" spans="1:19" ht="16" x14ac:dyDescent="0.2">
      <c r="A122" s="3" t="s">
        <v>128</v>
      </c>
      <c r="B122" s="4">
        <v>-78326000</v>
      </c>
      <c r="C122" s="4">
        <v>-76372000</v>
      </c>
      <c r="D122" s="4">
        <v>-74092000</v>
      </c>
      <c r="E122" s="4">
        <v>-72468000</v>
      </c>
      <c r="F122" s="4">
        <v>-43350000</v>
      </c>
      <c r="G122" s="4">
        <v>-27485000</v>
      </c>
      <c r="H122" s="4">
        <v>-8261000</v>
      </c>
      <c r="I122" s="4">
        <v>39924000</v>
      </c>
      <c r="J122" s="4">
        <v>27964000</v>
      </c>
      <c r="K122" s="4">
        <v>23194000</v>
      </c>
      <c r="L122" s="4">
        <v>3568000</v>
      </c>
      <c r="M122" s="4">
        <v>-41655000</v>
      </c>
      <c r="N122" s="4">
        <v>-221447000</v>
      </c>
      <c r="O122" s="5">
        <v>-255313000</v>
      </c>
      <c r="P122" s="4">
        <v>-155452000</v>
      </c>
      <c r="Q122" s="4">
        <v>-221447000</v>
      </c>
      <c r="R122" s="4">
        <v>-252360000</v>
      </c>
      <c r="S122" s="4">
        <v>-255313000</v>
      </c>
    </row>
    <row r="123" spans="1:19" ht="16" x14ac:dyDescent="0.2">
      <c r="A123" s="3" t="s">
        <v>129</v>
      </c>
      <c r="B123" s="4">
        <v>-818000</v>
      </c>
      <c r="C123" s="4">
        <v>-984000</v>
      </c>
      <c r="D123" s="4">
        <v>-1035000</v>
      </c>
      <c r="E123" s="4">
        <v>-1088000</v>
      </c>
      <c r="F123" s="4">
        <v>10000</v>
      </c>
      <c r="G123" s="4">
        <v>-211000</v>
      </c>
      <c r="H123" s="4">
        <v>-156000</v>
      </c>
      <c r="I123" s="4">
        <v>-574000</v>
      </c>
      <c r="J123" s="4">
        <v>-586000</v>
      </c>
      <c r="K123" s="4">
        <v>1162000</v>
      </c>
      <c r="L123" s="4">
        <v>-484000</v>
      </c>
      <c r="M123" s="4">
        <v>1007000</v>
      </c>
      <c r="N123" s="4">
        <v>-1947000</v>
      </c>
      <c r="O123" s="5">
        <v>-1716000</v>
      </c>
      <c r="P123" s="4">
        <v>43000</v>
      </c>
      <c r="Q123" s="4">
        <v>-1947000</v>
      </c>
      <c r="R123" s="4">
        <v>-1571000</v>
      </c>
      <c r="S123" s="4">
        <v>-1716000</v>
      </c>
    </row>
    <row r="124" spans="1:19" ht="16" x14ac:dyDescent="0.2">
      <c r="A124" s="3" t="s">
        <v>130</v>
      </c>
      <c r="B124" s="4">
        <v>-69401000</v>
      </c>
      <c r="C124" s="4">
        <v>-64424000</v>
      </c>
      <c r="D124" s="4">
        <v>91555000</v>
      </c>
      <c r="E124" s="4">
        <v>103117000</v>
      </c>
      <c r="F124" s="4">
        <v>151827000</v>
      </c>
      <c r="G124" s="4">
        <v>195566000</v>
      </c>
      <c r="H124" s="4">
        <v>258413000</v>
      </c>
      <c r="I124" s="4">
        <v>343544000</v>
      </c>
      <c r="J124" s="4">
        <v>357989000</v>
      </c>
      <c r="K124" s="4">
        <v>386803000</v>
      </c>
      <c r="L124" s="4">
        <v>404482000</v>
      </c>
      <c r="M124" s="4">
        <v>436714000</v>
      </c>
      <c r="N124" s="4">
        <v>289129000</v>
      </c>
      <c r="O124" s="5">
        <v>277018000</v>
      </c>
      <c r="P124" s="4">
        <v>355186000</v>
      </c>
      <c r="Q124" s="4">
        <v>289129000</v>
      </c>
      <c r="R124" s="4">
        <v>267822000</v>
      </c>
      <c r="S124" s="4">
        <v>277018000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-69401000</v>
      </c>
      <c r="C126" s="4">
        <v>-64424000</v>
      </c>
      <c r="D126" s="4">
        <v>91555000</v>
      </c>
      <c r="E126" s="4">
        <v>103117000</v>
      </c>
      <c r="F126" s="4">
        <v>151827000</v>
      </c>
      <c r="G126" s="4">
        <v>195566000</v>
      </c>
      <c r="H126" s="4">
        <v>258413000</v>
      </c>
      <c r="I126" s="4">
        <v>343544000</v>
      </c>
      <c r="J126" s="4">
        <v>357989000</v>
      </c>
      <c r="K126" s="4">
        <v>386803000</v>
      </c>
      <c r="L126" s="4">
        <v>404482000</v>
      </c>
      <c r="M126" s="4">
        <v>436714000</v>
      </c>
      <c r="N126" s="4">
        <v>289129000</v>
      </c>
      <c r="O126" s="5">
        <v>277018000</v>
      </c>
      <c r="P126" s="4">
        <v>355186000</v>
      </c>
      <c r="Q126" s="4">
        <v>289129000</v>
      </c>
      <c r="R126" s="4">
        <v>267822000</v>
      </c>
      <c r="S126" s="4">
        <v>277018000</v>
      </c>
    </row>
    <row r="127" spans="1:19" ht="16" x14ac:dyDescent="0.2">
      <c r="A127" s="3" t="s">
        <v>133</v>
      </c>
      <c r="B127" s="4">
        <v>44360000</v>
      </c>
      <c r="C127" s="4">
        <v>68789000</v>
      </c>
      <c r="D127" s="4">
        <v>170318000</v>
      </c>
      <c r="E127" s="4">
        <v>192603000</v>
      </c>
      <c r="F127" s="4">
        <v>260024000</v>
      </c>
      <c r="G127" s="4">
        <v>323514000</v>
      </c>
      <c r="H127" s="4">
        <v>407004000</v>
      </c>
      <c r="I127" s="4">
        <v>537525000</v>
      </c>
      <c r="J127" s="4">
        <v>585680000</v>
      </c>
      <c r="K127" s="4">
        <v>675608000</v>
      </c>
      <c r="L127" s="4">
        <v>736819000</v>
      </c>
      <c r="M127" s="4">
        <v>814559000</v>
      </c>
      <c r="N127" s="4">
        <v>700941000</v>
      </c>
      <c r="O127" s="5">
        <v>709584000</v>
      </c>
      <c r="P127" s="4">
        <v>747631000</v>
      </c>
      <c r="Q127" s="4">
        <v>700941000</v>
      </c>
      <c r="R127" s="4">
        <v>675753000</v>
      </c>
      <c r="S127" s="4">
        <v>709584000</v>
      </c>
    </row>
    <row r="128" spans="1:19" ht="16" x14ac:dyDescent="0.2">
      <c r="A128" s="32" t="s">
        <v>134</v>
      </c>
      <c r="B128" s="30">
        <v>30050974</v>
      </c>
      <c r="C128" s="30">
        <v>30050974</v>
      </c>
      <c r="D128" s="30">
        <v>31420028</v>
      </c>
      <c r="E128" s="30">
        <v>32375299</v>
      </c>
      <c r="F128" s="30">
        <v>33594285</v>
      </c>
      <c r="G128" s="30">
        <v>34414631</v>
      </c>
      <c r="H128" s="30">
        <v>35841001</v>
      </c>
      <c r="I128" s="30">
        <v>38598117</v>
      </c>
      <c r="J128" s="30">
        <v>39015034</v>
      </c>
      <c r="K128" s="30">
        <v>39146272</v>
      </c>
      <c r="L128" s="30">
        <v>39252665</v>
      </c>
      <c r="M128" s="30">
        <v>39112000</v>
      </c>
      <c r="N128" s="30">
        <v>37362000</v>
      </c>
      <c r="O128" s="31">
        <v>36933000</v>
      </c>
      <c r="P128" s="30">
        <v>38124000</v>
      </c>
      <c r="Q128" s="30">
        <v>37362000</v>
      </c>
      <c r="R128" s="30">
        <v>36933000</v>
      </c>
      <c r="S128" s="30">
        <v>36933000</v>
      </c>
    </row>
    <row r="129" spans="1:30" ht="19" x14ac:dyDescent="0.25">
      <c r="A129" s="15" t="s">
        <v>197</v>
      </c>
      <c r="B129" s="10"/>
      <c r="C129" s="21">
        <f>(C128/B128)-1</f>
        <v>0</v>
      </c>
      <c r="D129" s="21">
        <f>(D128/C128)-1</f>
        <v>4.5557724684730738E-2</v>
      </c>
      <c r="E129" s="21">
        <f>(E128/D128)-1</f>
        <v>3.040325107285069E-2</v>
      </c>
      <c r="F129" s="21">
        <f t="shared" ref="F129:N129" si="6">(F128/E128)-1</f>
        <v>3.7651729486730012E-2</v>
      </c>
      <c r="G129" s="21">
        <f t="shared" si="6"/>
        <v>2.4419212970301363E-2</v>
      </c>
      <c r="H129" s="21">
        <f t="shared" si="6"/>
        <v>4.1446616120916602E-2</v>
      </c>
      <c r="I129" s="21">
        <f t="shared" si="6"/>
        <v>7.6926311293593619E-2</v>
      </c>
      <c r="J129" s="21">
        <f t="shared" si="6"/>
        <v>1.0801485471428673E-2</v>
      </c>
      <c r="K129" s="21">
        <f t="shared" si="6"/>
        <v>3.3637802289241403E-3</v>
      </c>
      <c r="L129" s="21">
        <f t="shared" si="6"/>
        <v>2.717832237000728E-3</v>
      </c>
      <c r="M129" s="21">
        <f t="shared" si="6"/>
        <v>-3.5835783379294384E-3</v>
      </c>
      <c r="N129" s="21">
        <f t="shared" si="6"/>
        <v>-4.474330128860704E-2</v>
      </c>
      <c r="O129" s="21">
        <f>(O128/N128)-1</f>
        <v>-1.1482254697286032E-2</v>
      </c>
      <c r="P129" s="21"/>
      <c r="Q129" s="21">
        <f>(Q128/P128)-1</f>
        <v>-1.9987409505823117E-2</v>
      </c>
      <c r="R129" s="21">
        <f>(R128/Q128)-1</f>
        <v>-1.1482254697286032E-2</v>
      </c>
      <c r="S129" s="21">
        <f>(S128/R128)-1</f>
        <v>0</v>
      </c>
      <c r="T129" s="12"/>
      <c r="U129" s="12"/>
      <c r="V129" s="12"/>
      <c r="W129" s="12"/>
      <c r="X129" s="12"/>
      <c r="Y129" s="12"/>
      <c r="Z129" s="12"/>
      <c r="AA129" s="13"/>
      <c r="AB129" s="13"/>
      <c r="AC129" s="13"/>
      <c r="AD129" s="13"/>
    </row>
    <row r="130" spans="1:30" ht="16" x14ac:dyDescent="0.2">
      <c r="A130" s="3" t="s">
        <v>135</v>
      </c>
      <c r="B130" s="4">
        <v>3053000</v>
      </c>
      <c r="C130" s="4">
        <v>4393000</v>
      </c>
      <c r="D130" s="4">
        <v>1991000</v>
      </c>
      <c r="E130" s="4">
        <v>805000</v>
      </c>
      <c r="F130" s="4" t="s">
        <v>24</v>
      </c>
      <c r="G130" s="4" t="s">
        <v>24</v>
      </c>
      <c r="H130" s="4" t="s">
        <v>24</v>
      </c>
      <c r="I130" s="4" t="s">
        <v>24</v>
      </c>
      <c r="J130" s="4">
        <v>1565000</v>
      </c>
      <c r="K130" s="4">
        <v>51678000</v>
      </c>
      <c r="L130" s="4">
        <v>57372000</v>
      </c>
      <c r="M130" s="4">
        <v>48522000</v>
      </c>
      <c r="N130" s="4">
        <v>42181000</v>
      </c>
      <c r="O130" s="5">
        <v>34749000</v>
      </c>
      <c r="P130" s="4">
        <v>39870000</v>
      </c>
      <c r="Q130" s="4">
        <v>42181000</v>
      </c>
      <c r="R130" s="4">
        <v>38838000</v>
      </c>
      <c r="S130" s="4">
        <v>34749000</v>
      </c>
    </row>
    <row r="131" spans="1:30" ht="16" x14ac:dyDescent="0.2">
      <c r="A131" s="3" t="s">
        <v>136</v>
      </c>
      <c r="B131" s="4">
        <v>-15010000</v>
      </c>
      <c r="C131" s="4">
        <v>-24548000</v>
      </c>
      <c r="D131" s="4">
        <v>-34885000</v>
      </c>
      <c r="E131" s="4">
        <v>-42369000</v>
      </c>
      <c r="F131" s="4">
        <v>-76504000</v>
      </c>
      <c r="G131" s="4">
        <v>-91698000</v>
      </c>
      <c r="H131" s="4">
        <v>-86737000</v>
      </c>
      <c r="I131" s="4">
        <v>-86591000</v>
      </c>
      <c r="J131" s="4">
        <v>-41026000</v>
      </c>
      <c r="K131" s="4">
        <v>-87559000</v>
      </c>
      <c r="L131" s="4">
        <v>-74132000</v>
      </c>
      <c r="M131" s="4">
        <v>-137328000</v>
      </c>
      <c r="N131" s="4">
        <v>-173719000</v>
      </c>
      <c r="O131" s="5">
        <v>-186145000</v>
      </c>
      <c r="P131" s="4">
        <v>-193902000</v>
      </c>
      <c r="Q131" s="4">
        <v>-173719000</v>
      </c>
      <c r="R131" s="4">
        <v>-193854000</v>
      </c>
      <c r="S131" s="4">
        <v>-186145000</v>
      </c>
    </row>
    <row r="132" spans="1:30" ht="16" x14ac:dyDescent="0.2">
      <c r="A132" s="3" t="s">
        <v>137</v>
      </c>
      <c r="B132" s="6">
        <v>21.63</v>
      </c>
      <c r="C132" s="6">
        <v>38.1</v>
      </c>
      <c r="D132" s="6">
        <v>-38.1</v>
      </c>
      <c r="E132" s="6">
        <v>-41.09</v>
      </c>
      <c r="F132" s="6">
        <v>-50.39</v>
      </c>
      <c r="G132" s="6">
        <v>-46.89</v>
      </c>
      <c r="H132" s="6">
        <v>-33.57</v>
      </c>
      <c r="I132" s="6">
        <v>-25.21</v>
      </c>
      <c r="J132" s="6">
        <v>-11.46</v>
      </c>
      <c r="K132" s="6">
        <v>-22.64</v>
      </c>
      <c r="L132" s="6">
        <v>-18.329999999999998</v>
      </c>
      <c r="M132" s="6">
        <v>-31.45</v>
      </c>
      <c r="N132" s="6">
        <v>-60.08</v>
      </c>
      <c r="O132" s="7">
        <v>-67.2</v>
      </c>
      <c r="P132" s="6">
        <v>-54.59</v>
      </c>
      <c r="Q132" s="6">
        <v>-60.08</v>
      </c>
      <c r="R132" s="6">
        <v>-72.38</v>
      </c>
      <c r="S132" s="6">
        <v>-67.2</v>
      </c>
    </row>
    <row r="133" spans="1:30" ht="16" x14ac:dyDescent="0.2">
      <c r="A133" s="3" t="s">
        <v>138</v>
      </c>
      <c r="B133" s="4">
        <v>-181</v>
      </c>
      <c r="C133" s="4">
        <v>-104</v>
      </c>
      <c r="D133" s="4">
        <v>53</v>
      </c>
      <c r="E133" s="4">
        <v>53</v>
      </c>
      <c r="F133" s="4">
        <v>58</v>
      </c>
      <c r="G133" s="4">
        <v>60</v>
      </c>
      <c r="H133" s="4">
        <v>63</v>
      </c>
      <c r="I133" s="4">
        <v>63</v>
      </c>
      <c r="J133" s="4">
        <v>59</v>
      </c>
      <c r="K133" s="4">
        <v>56</v>
      </c>
      <c r="L133" s="4">
        <v>54</v>
      </c>
      <c r="M133" s="4">
        <v>53</v>
      </c>
      <c r="N133" s="4">
        <v>40</v>
      </c>
      <c r="O133" s="5">
        <v>37</v>
      </c>
      <c r="P133" s="4">
        <v>47</v>
      </c>
      <c r="Q133" s="4">
        <v>40</v>
      </c>
      <c r="R133" s="4">
        <v>38</v>
      </c>
      <c r="S133" s="4">
        <v>37</v>
      </c>
    </row>
    <row r="134" spans="1:30" ht="16" x14ac:dyDescent="0.2">
      <c r="A134" s="3" t="s">
        <v>139</v>
      </c>
      <c r="B134" s="6">
        <v>0.7</v>
      </c>
      <c r="C134" s="6">
        <v>0.83</v>
      </c>
      <c r="D134" s="6">
        <v>2.1800000000000002</v>
      </c>
      <c r="E134" s="6">
        <v>1.65</v>
      </c>
      <c r="F134" s="6">
        <v>1.8</v>
      </c>
      <c r="G134" s="6">
        <v>2.04</v>
      </c>
      <c r="H134" s="6">
        <v>2.31</v>
      </c>
      <c r="I134" s="6">
        <v>2.23</v>
      </c>
      <c r="J134" s="6">
        <v>1.92</v>
      </c>
      <c r="K134" s="6">
        <v>1.77</v>
      </c>
      <c r="L134" s="6">
        <v>1.86</v>
      </c>
      <c r="M134" s="6">
        <v>1.8</v>
      </c>
      <c r="N134" s="6">
        <v>1.34</v>
      </c>
      <c r="O134" s="7">
        <v>1.38</v>
      </c>
      <c r="P134" s="6">
        <v>1.56</v>
      </c>
      <c r="Q134" s="6">
        <v>1.34</v>
      </c>
      <c r="R134" s="6">
        <v>1.32</v>
      </c>
      <c r="S134" s="6">
        <v>1.38</v>
      </c>
    </row>
    <row r="135" spans="1:30" ht="16" x14ac:dyDescent="0.2">
      <c r="A135" s="3" t="s">
        <v>140</v>
      </c>
      <c r="B135" s="6">
        <v>23.41</v>
      </c>
      <c r="C135" s="6">
        <v>38.950000000000003</v>
      </c>
      <c r="D135" s="6">
        <v>47.93</v>
      </c>
      <c r="E135" s="6">
        <v>60.49</v>
      </c>
      <c r="F135" s="6">
        <v>36.29</v>
      </c>
      <c r="G135" s="6">
        <v>40.43</v>
      </c>
      <c r="H135" s="6">
        <v>63.4</v>
      </c>
      <c r="I135" s="6">
        <v>76.8</v>
      </c>
      <c r="J135" s="6">
        <v>73.209999999999994</v>
      </c>
      <c r="K135" s="6">
        <v>70.41</v>
      </c>
      <c r="L135" s="6">
        <v>85.97</v>
      </c>
      <c r="M135" s="6">
        <v>88.71</v>
      </c>
      <c r="N135" s="6">
        <v>78.72</v>
      </c>
      <c r="O135" s="7">
        <v>70.19</v>
      </c>
      <c r="P135" s="6">
        <v>66.81</v>
      </c>
      <c r="Q135" s="6">
        <v>78.72</v>
      </c>
      <c r="R135" s="6">
        <v>61.5</v>
      </c>
      <c r="S135" s="6">
        <v>70.19</v>
      </c>
    </row>
    <row r="136" spans="1:30" ht="16" x14ac:dyDescent="0.2">
      <c r="A136" s="3" t="s">
        <v>141</v>
      </c>
      <c r="B136" s="4" t="s">
        <v>24</v>
      </c>
      <c r="C136" s="4">
        <v>334</v>
      </c>
      <c r="D136" s="4">
        <v>359</v>
      </c>
      <c r="E136" s="4">
        <v>406</v>
      </c>
      <c r="F136" s="4">
        <v>431</v>
      </c>
      <c r="G136" s="4">
        <v>510</v>
      </c>
      <c r="H136" s="4">
        <v>684</v>
      </c>
      <c r="I136" s="4">
        <v>869</v>
      </c>
      <c r="J136" s="4">
        <v>1194</v>
      </c>
      <c r="K136" s="4">
        <v>1289</v>
      </c>
      <c r="L136" s="4">
        <v>1498</v>
      </c>
      <c r="M136" s="4">
        <v>1823</v>
      </c>
      <c r="N136" s="4">
        <v>2143</v>
      </c>
      <c r="O136" s="5">
        <v>2143</v>
      </c>
      <c r="P136" s="4">
        <v>1823</v>
      </c>
      <c r="Q136" s="4">
        <v>2143</v>
      </c>
      <c r="R136" s="4">
        <v>2143</v>
      </c>
      <c r="S136" s="4">
        <v>2143</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847000</v>
      </c>
      <c r="C139" s="4">
        <v>1954000</v>
      </c>
      <c r="D139" s="4">
        <v>2280000</v>
      </c>
      <c r="E139" s="4">
        <v>1624000</v>
      </c>
      <c r="F139" s="4">
        <v>30244000</v>
      </c>
      <c r="G139" s="4">
        <v>15865000</v>
      </c>
      <c r="H139" s="4">
        <v>19224000</v>
      </c>
      <c r="I139" s="4">
        <v>40440000</v>
      </c>
      <c r="J139" s="4">
        <v>57304000</v>
      </c>
      <c r="K139" s="4">
        <v>69336000</v>
      </c>
      <c r="L139" s="4">
        <v>91572000</v>
      </c>
      <c r="M139" s="4">
        <v>70960000</v>
      </c>
      <c r="N139" s="4">
        <v>107992000</v>
      </c>
      <c r="O139" s="5">
        <v>120473000</v>
      </c>
      <c r="P139" s="4">
        <v>27660000</v>
      </c>
      <c r="Q139" s="4">
        <v>28326000</v>
      </c>
      <c r="R139" s="4">
        <v>29105000</v>
      </c>
      <c r="S139" s="4">
        <v>35382000</v>
      </c>
    </row>
    <row r="140" spans="1:30" ht="16" x14ac:dyDescent="0.2">
      <c r="A140" s="3" t="s">
        <v>143</v>
      </c>
      <c r="B140" s="4">
        <v>4569000</v>
      </c>
      <c r="C140" s="4">
        <v>5373000</v>
      </c>
      <c r="D140" s="4">
        <v>7341000</v>
      </c>
      <c r="E140" s="4">
        <v>9612000</v>
      </c>
      <c r="F140" s="4">
        <v>11897000</v>
      </c>
      <c r="G140" s="4">
        <v>14360000</v>
      </c>
      <c r="H140" s="4">
        <v>16994000</v>
      </c>
      <c r="I140" s="4">
        <v>20636000</v>
      </c>
      <c r="J140" s="4">
        <v>28905000</v>
      </c>
      <c r="K140" s="4">
        <v>31201000</v>
      </c>
      <c r="L140" s="4">
        <v>32845000</v>
      </c>
      <c r="M140" s="4">
        <v>35897000</v>
      </c>
      <c r="N140" s="4">
        <v>34622000</v>
      </c>
      <c r="O140" s="5">
        <v>31516000</v>
      </c>
      <c r="P140" s="4">
        <v>8221000</v>
      </c>
      <c r="Q140" s="4">
        <v>8849000</v>
      </c>
      <c r="R140" s="4">
        <v>7444000</v>
      </c>
      <c r="S140" s="4">
        <v>7002000</v>
      </c>
    </row>
    <row r="141" spans="1:30" ht="16" x14ac:dyDescent="0.2">
      <c r="A141" s="3" t="s">
        <v>144</v>
      </c>
      <c r="B141" s="4">
        <v>2012000</v>
      </c>
      <c r="C141" s="4">
        <v>2377000</v>
      </c>
      <c r="D141" s="4">
        <v>3711000</v>
      </c>
      <c r="E141" s="4">
        <v>6107000</v>
      </c>
      <c r="F141" s="4">
        <v>-10950000</v>
      </c>
      <c r="G141" s="4">
        <v>25276000</v>
      </c>
      <c r="H141" s="4">
        <v>12263000</v>
      </c>
      <c r="I141" s="4">
        <v>26385000</v>
      </c>
      <c r="J141" s="4">
        <v>24927000</v>
      </c>
      <c r="K141" s="4">
        <v>40839000</v>
      </c>
      <c r="L141" s="4">
        <v>44965000</v>
      </c>
      <c r="M141" s="4">
        <v>62765000</v>
      </c>
      <c r="N141" s="4">
        <v>34586000</v>
      </c>
      <c r="O141" s="5">
        <v>41619000</v>
      </c>
      <c r="P141" s="4">
        <v>8718000</v>
      </c>
      <c r="Q141" s="4">
        <v>10704000</v>
      </c>
      <c r="R141" s="4">
        <v>11652000</v>
      </c>
      <c r="S141" s="4">
        <v>10545000</v>
      </c>
    </row>
    <row r="142" spans="1:30" ht="16" x14ac:dyDescent="0.2">
      <c r="A142" s="32" t="s">
        <v>145</v>
      </c>
      <c r="B142" s="30">
        <v>1870000</v>
      </c>
      <c r="C142" s="30">
        <v>2147000</v>
      </c>
      <c r="D142" s="30">
        <v>3452000</v>
      </c>
      <c r="E142" s="30">
        <v>5506000</v>
      </c>
      <c r="F142" s="30">
        <v>10549000</v>
      </c>
      <c r="G142" s="30">
        <v>17494000</v>
      </c>
      <c r="H142" s="30">
        <v>20149000</v>
      </c>
      <c r="I142" s="30">
        <v>26961000</v>
      </c>
      <c r="J142" s="30">
        <v>30090000</v>
      </c>
      <c r="K142" s="30">
        <v>34892000</v>
      </c>
      <c r="L142" s="30">
        <v>40035000</v>
      </c>
      <c r="M142" s="30">
        <v>67579000</v>
      </c>
      <c r="N142" s="30">
        <v>53408000</v>
      </c>
      <c r="O142" s="31">
        <v>60881000</v>
      </c>
      <c r="P142" s="30">
        <v>13291000</v>
      </c>
      <c r="Q142" s="30">
        <v>15552000</v>
      </c>
      <c r="R142" s="30">
        <v>16033000</v>
      </c>
      <c r="S142" s="30">
        <v>16005000</v>
      </c>
    </row>
    <row r="143" spans="1:30" ht="19" x14ac:dyDescent="0.25">
      <c r="A143" s="14" t="s">
        <v>198</v>
      </c>
      <c r="B143" s="21">
        <f t="shared" ref="B143:S143" si="7">B142/B2</f>
        <v>2.8579288421567428E-2</v>
      </c>
      <c r="C143" s="21">
        <f t="shared" si="7"/>
        <v>2.8171416574817615E-2</v>
      </c>
      <c r="D143" s="21">
        <f t="shared" si="7"/>
        <v>3.7759789980310654E-2</v>
      </c>
      <c r="E143" s="21">
        <f t="shared" si="7"/>
        <v>5.0999425723865802E-2</v>
      </c>
      <c r="F143" s="21">
        <f t="shared" si="7"/>
        <v>7.897199410086915E-2</v>
      </c>
      <c r="G143" s="21">
        <f t="shared" si="7"/>
        <v>0.1064863285529936</v>
      </c>
      <c r="H143" s="21">
        <f t="shared" si="7"/>
        <v>0.1018011873184287</v>
      </c>
      <c r="I143" s="21">
        <f t="shared" si="7"/>
        <v>0.11680125461382501</v>
      </c>
      <c r="J143" s="21">
        <f t="shared" si="7"/>
        <v>0.1078923872938696</v>
      </c>
      <c r="K143" s="21">
        <f t="shared" si="7"/>
        <v>0.1084926634059582</v>
      </c>
      <c r="L143" s="21">
        <f t="shared" si="7"/>
        <v>0.11030049894892868</v>
      </c>
      <c r="M143" s="21">
        <f t="shared" si="7"/>
        <v>0.16435700874573173</v>
      </c>
      <c r="N143" s="21">
        <f t="shared" si="7"/>
        <v>0.10905756927895974</v>
      </c>
      <c r="O143" s="21">
        <f t="shared" si="7"/>
        <v>0.11611819142402661</v>
      </c>
      <c r="P143" s="21">
        <f t="shared" si="7"/>
        <v>0.10585293204099999</v>
      </c>
      <c r="Q143" s="21">
        <f t="shared" si="7"/>
        <v>0.11885455754342793</v>
      </c>
      <c r="R143" s="21">
        <f t="shared" si="7"/>
        <v>0.12268619483789016</v>
      </c>
      <c r="S143" s="21">
        <f t="shared" si="7"/>
        <v>0.11664686718801245</v>
      </c>
      <c r="T143" s="12"/>
      <c r="U143" s="12"/>
      <c r="V143" s="12"/>
      <c r="W143" s="12"/>
      <c r="X143" s="12"/>
      <c r="Y143" s="12"/>
      <c r="Z143" s="12"/>
      <c r="AA143" s="13"/>
      <c r="AB143" s="13"/>
      <c r="AC143" s="13"/>
      <c r="AD143" s="13"/>
    </row>
    <row r="144" spans="1:30" ht="16" x14ac:dyDescent="0.2">
      <c r="A144" s="3" t="s">
        <v>146</v>
      </c>
      <c r="B144" s="4" t="s">
        <v>24</v>
      </c>
      <c r="C144" s="4" t="s">
        <v>24</v>
      </c>
      <c r="D144" s="4">
        <v>27000</v>
      </c>
      <c r="E144" s="4">
        <v>-66000</v>
      </c>
      <c r="F144" s="4">
        <v>-22599000</v>
      </c>
      <c r="G144" s="4">
        <v>6564000</v>
      </c>
      <c r="H144" s="4">
        <v>-440000</v>
      </c>
      <c r="I144" s="4">
        <v>-10414000</v>
      </c>
      <c r="J144" s="4">
        <v>-4144000</v>
      </c>
      <c r="K144" s="4">
        <v>7095000</v>
      </c>
      <c r="L144" s="4">
        <v>3512000</v>
      </c>
      <c r="M144" s="4">
        <v>-9722000</v>
      </c>
      <c r="N144" s="4">
        <v>-20251000</v>
      </c>
      <c r="O144" s="5">
        <v>-18512000</v>
      </c>
      <c r="P144" s="4">
        <v>-4738000</v>
      </c>
      <c r="Q144" s="4">
        <v>-4652000</v>
      </c>
      <c r="R144" s="4">
        <v>-4241000</v>
      </c>
      <c r="S144" s="4">
        <v>-4881000</v>
      </c>
    </row>
    <row r="145" spans="1:19" ht="16" x14ac:dyDescent="0.2">
      <c r="A145" s="3" t="s">
        <v>147</v>
      </c>
      <c r="B145" s="4">
        <v>117000</v>
      </c>
      <c r="C145" s="4">
        <v>193000</v>
      </c>
      <c r="D145" s="4">
        <v>218000</v>
      </c>
      <c r="E145" s="4">
        <v>307000</v>
      </c>
      <c r="F145" s="4">
        <v>470000</v>
      </c>
      <c r="G145" s="4">
        <v>1106000</v>
      </c>
      <c r="H145" s="4">
        <v>199000</v>
      </c>
      <c r="I145" s="4">
        <v>657000</v>
      </c>
      <c r="J145" s="4">
        <v>86000</v>
      </c>
      <c r="K145" s="4">
        <v>247000</v>
      </c>
      <c r="L145" s="4">
        <v>486000</v>
      </c>
      <c r="M145" s="4">
        <v>1027000</v>
      </c>
      <c r="N145" s="4">
        <v>590000</v>
      </c>
      <c r="O145" s="5">
        <v>412000</v>
      </c>
      <c r="P145" s="4">
        <v>196000</v>
      </c>
      <c r="Q145" s="4">
        <v>97000</v>
      </c>
      <c r="R145" s="4">
        <v>119000</v>
      </c>
      <c r="S145" s="4" t="s">
        <v>24</v>
      </c>
    </row>
    <row r="146" spans="1:19" ht="16" x14ac:dyDescent="0.2">
      <c r="A146" s="3" t="s">
        <v>148</v>
      </c>
      <c r="B146" s="4">
        <v>25000</v>
      </c>
      <c r="C146" s="4">
        <v>37000</v>
      </c>
      <c r="D146" s="4">
        <v>14000</v>
      </c>
      <c r="E146" s="4">
        <v>360000</v>
      </c>
      <c r="F146" s="4">
        <v>630000</v>
      </c>
      <c r="G146" s="4">
        <v>112000</v>
      </c>
      <c r="H146" s="4">
        <v>-7645000</v>
      </c>
      <c r="I146" s="4">
        <v>9181000</v>
      </c>
      <c r="J146" s="4">
        <v>-1105000</v>
      </c>
      <c r="K146" s="4">
        <v>-1395000</v>
      </c>
      <c r="L146" s="4">
        <v>932000</v>
      </c>
      <c r="M146" s="4">
        <v>3881000</v>
      </c>
      <c r="N146" s="4">
        <v>839000</v>
      </c>
      <c r="O146" s="5">
        <v>-1162000</v>
      </c>
      <c r="P146" s="4">
        <v>-31000</v>
      </c>
      <c r="Q146" s="4">
        <v>-293000</v>
      </c>
      <c r="R146" s="4">
        <v>-259000</v>
      </c>
      <c r="S146" s="4">
        <v>-579000</v>
      </c>
    </row>
    <row r="147" spans="1:19" ht="16" x14ac:dyDescent="0.2">
      <c r="A147" s="3" t="s">
        <v>149</v>
      </c>
      <c r="B147" s="4">
        <v>2468000</v>
      </c>
      <c r="C147" s="4">
        <v>7486000</v>
      </c>
      <c r="D147" s="4">
        <v>8620000</v>
      </c>
      <c r="E147" s="4">
        <v>7803000</v>
      </c>
      <c r="F147" s="4">
        <v>10180000</v>
      </c>
      <c r="G147" s="4">
        <v>10459000</v>
      </c>
      <c r="H147" s="4">
        <v>19629000</v>
      </c>
      <c r="I147" s="4">
        <v>20185000</v>
      </c>
      <c r="J147" s="4">
        <v>16666000</v>
      </c>
      <c r="K147" s="4">
        <v>19231000</v>
      </c>
      <c r="L147" s="4">
        <v>10704000</v>
      </c>
      <c r="M147" s="4">
        <v>30994000</v>
      </c>
      <c r="N147" s="4">
        <v>21654000</v>
      </c>
      <c r="O147" s="5">
        <v>10723000</v>
      </c>
      <c r="P147" s="4">
        <v>-2440000</v>
      </c>
      <c r="Q147" s="4">
        <v>-4035000</v>
      </c>
      <c r="R147" s="4">
        <v>18612000</v>
      </c>
      <c r="S147" s="4">
        <v>-1414000</v>
      </c>
    </row>
    <row r="148" spans="1:19" ht="16" x14ac:dyDescent="0.2">
      <c r="A148" s="3" t="s">
        <v>150</v>
      </c>
      <c r="B148" s="4">
        <v>-1166000</v>
      </c>
      <c r="C148" s="4">
        <v>-6651000</v>
      </c>
      <c r="D148" s="4">
        <v>-4014000</v>
      </c>
      <c r="E148" s="4">
        <v>-4343000</v>
      </c>
      <c r="F148" s="4">
        <v>-4882000</v>
      </c>
      <c r="G148" s="4">
        <v>-10183000</v>
      </c>
      <c r="H148" s="4">
        <v>-4898000</v>
      </c>
      <c r="I148" s="4">
        <v>-17966000</v>
      </c>
      <c r="J148" s="4">
        <v>-11498000</v>
      </c>
      <c r="K148" s="4">
        <v>-2456000</v>
      </c>
      <c r="L148" s="4">
        <v>-22631000</v>
      </c>
      <c r="M148" s="4">
        <v>-9221000</v>
      </c>
      <c r="N148" s="4">
        <v>-13387000</v>
      </c>
      <c r="O148" s="5">
        <v>-27673000</v>
      </c>
      <c r="P148" s="4">
        <v>-1221000</v>
      </c>
      <c r="Q148" s="4">
        <v>-23175000</v>
      </c>
      <c r="R148" s="4">
        <v>19890000</v>
      </c>
      <c r="S148" s="4">
        <v>-23167000</v>
      </c>
    </row>
    <row r="149" spans="1:19" ht="16" x14ac:dyDescent="0.2">
      <c r="A149" s="3" t="s">
        <v>151</v>
      </c>
      <c r="B149" s="4" t="s">
        <v>24</v>
      </c>
      <c r="C149" s="4" t="s">
        <v>24</v>
      </c>
      <c r="D149" s="4" t="s">
        <v>24</v>
      </c>
      <c r="E149" s="4" t="s">
        <v>24</v>
      </c>
      <c r="F149" s="4" t="s">
        <v>24</v>
      </c>
      <c r="G149" s="4" t="s">
        <v>24</v>
      </c>
      <c r="H149" s="4" t="s">
        <v>24</v>
      </c>
      <c r="I149" s="4" t="s">
        <v>24</v>
      </c>
      <c r="J149" s="4" t="s">
        <v>24</v>
      </c>
      <c r="K149" s="4" t="s">
        <v>24</v>
      </c>
      <c r="L149" s="4" t="s">
        <v>24</v>
      </c>
      <c r="M149" s="4" t="s">
        <v>24</v>
      </c>
      <c r="N149" s="4" t="s">
        <v>24</v>
      </c>
      <c r="O149" s="5" t="s">
        <v>24</v>
      </c>
      <c r="P149" s="4" t="s">
        <v>24</v>
      </c>
      <c r="Q149" s="4" t="s">
        <v>24</v>
      </c>
      <c r="R149" s="4" t="s">
        <v>24</v>
      </c>
      <c r="S149" s="4" t="s">
        <v>24</v>
      </c>
    </row>
    <row r="150" spans="1:19" ht="16" x14ac:dyDescent="0.2">
      <c r="A150" s="3" t="s">
        <v>152</v>
      </c>
      <c r="B150" s="4">
        <v>-112000</v>
      </c>
      <c r="C150" s="4">
        <v>-3835000</v>
      </c>
      <c r="D150" s="4">
        <v>91000</v>
      </c>
      <c r="E150" s="4">
        <v>510000</v>
      </c>
      <c r="F150" s="4">
        <v>-3456000</v>
      </c>
      <c r="G150" s="4">
        <v>-1011000</v>
      </c>
      <c r="H150" s="4">
        <v>-2107000</v>
      </c>
      <c r="I150" s="4">
        <v>-53000</v>
      </c>
      <c r="J150" s="4">
        <v>-5833000</v>
      </c>
      <c r="K150" s="4">
        <v>-6012000</v>
      </c>
      <c r="L150" s="4">
        <v>-2329000</v>
      </c>
      <c r="M150" s="4">
        <v>-15666000</v>
      </c>
      <c r="N150" s="4">
        <v>3878000</v>
      </c>
      <c r="O150" s="5">
        <v>-2487000</v>
      </c>
      <c r="P150" s="4">
        <v>-327000</v>
      </c>
      <c r="Q150" s="4">
        <v>5290000</v>
      </c>
      <c r="R150" s="4">
        <v>-1289000</v>
      </c>
      <c r="S150" s="4">
        <v>-6161000</v>
      </c>
    </row>
    <row r="151" spans="1:19" ht="16" x14ac:dyDescent="0.2">
      <c r="A151" s="3" t="s">
        <v>153</v>
      </c>
      <c r="B151" s="4">
        <v>-752000</v>
      </c>
      <c r="C151" s="4">
        <v>4398000</v>
      </c>
      <c r="D151" s="4">
        <v>-1224000</v>
      </c>
      <c r="E151" s="4">
        <v>191000</v>
      </c>
      <c r="F151" s="4">
        <v>3902000</v>
      </c>
      <c r="G151" s="4">
        <v>46000</v>
      </c>
      <c r="H151" s="4">
        <v>8476000</v>
      </c>
      <c r="I151" s="4">
        <v>1031000</v>
      </c>
      <c r="J151" s="4">
        <v>11178000</v>
      </c>
      <c r="K151" s="4">
        <v>-361000</v>
      </c>
      <c r="L151" s="4">
        <v>4737000</v>
      </c>
      <c r="M151" s="4">
        <v>9290000</v>
      </c>
      <c r="N151" s="4">
        <v>5974000</v>
      </c>
      <c r="O151" s="5">
        <v>9150000</v>
      </c>
      <c r="P151" s="4">
        <v>62000</v>
      </c>
      <c r="Q151" s="4">
        <v>1165000</v>
      </c>
      <c r="R151" s="4">
        <v>-1217000</v>
      </c>
      <c r="S151" s="4">
        <v>9140000</v>
      </c>
    </row>
    <row r="152" spans="1:19" ht="16" x14ac:dyDescent="0.2">
      <c r="A152" s="3" t="s">
        <v>154</v>
      </c>
      <c r="B152" s="4">
        <v>4498000</v>
      </c>
      <c r="C152" s="4">
        <v>13574000</v>
      </c>
      <c r="D152" s="4">
        <v>13767000</v>
      </c>
      <c r="E152" s="4">
        <v>11445000</v>
      </c>
      <c r="F152" s="4">
        <v>14616000</v>
      </c>
      <c r="G152" s="4">
        <v>21607000</v>
      </c>
      <c r="H152" s="4">
        <v>18158000</v>
      </c>
      <c r="I152" s="4">
        <v>37173000</v>
      </c>
      <c r="J152" s="4">
        <v>22819000</v>
      </c>
      <c r="K152" s="4">
        <v>28060000</v>
      </c>
      <c r="L152" s="4">
        <v>30927000</v>
      </c>
      <c r="M152" s="4">
        <v>46591000</v>
      </c>
      <c r="N152" s="4">
        <v>25189000</v>
      </c>
      <c r="O152" s="5">
        <v>31733000</v>
      </c>
      <c r="P152" s="4">
        <v>-954000</v>
      </c>
      <c r="Q152" s="4">
        <v>12685000</v>
      </c>
      <c r="R152" s="4">
        <v>1228000</v>
      </c>
      <c r="S152" s="4">
        <v>18774000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9896000</v>
      </c>
      <c r="C154" s="4">
        <v>17190000</v>
      </c>
      <c r="D154" s="4">
        <v>21952000</v>
      </c>
      <c r="E154" s="4">
        <v>25146000</v>
      </c>
      <c r="F154" s="4">
        <v>41371000</v>
      </c>
      <c r="G154" s="4">
        <v>65960000</v>
      </c>
      <c r="H154" s="4">
        <v>68110000</v>
      </c>
      <c r="I154" s="4">
        <v>107646000</v>
      </c>
      <c r="J154" s="4">
        <v>127802000</v>
      </c>
      <c r="K154" s="4">
        <v>160607000</v>
      </c>
      <c r="L154" s="4">
        <v>180086000</v>
      </c>
      <c r="M154" s="4">
        <v>200616000</v>
      </c>
      <c r="N154" s="4">
        <v>198854000</v>
      </c>
      <c r="O154" s="5">
        <v>204331000</v>
      </c>
      <c r="P154" s="4">
        <v>42159000</v>
      </c>
      <c r="Q154" s="4">
        <v>43844000</v>
      </c>
      <c r="R154" s="4">
        <v>66813000</v>
      </c>
      <c r="S154" s="4">
        <v>51515000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t="s">
        <v>24</v>
      </c>
      <c r="F156" s="4" t="s">
        <v>24</v>
      </c>
      <c r="G156" s="4" t="s">
        <v>24</v>
      </c>
      <c r="H156" s="4" t="s">
        <v>24</v>
      </c>
      <c r="I156" s="4" t="s">
        <v>24</v>
      </c>
      <c r="J156" s="4" t="s">
        <v>24</v>
      </c>
      <c r="K156" s="4" t="s">
        <v>24</v>
      </c>
      <c r="L156" s="4">
        <v>419000</v>
      </c>
      <c r="M156" s="4">
        <v>6000</v>
      </c>
      <c r="N156" s="4" t="s">
        <v>24</v>
      </c>
      <c r="O156" s="5" t="s">
        <v>24</v>
      </c>
      <c r="P156" s="4" t="s">
        <v>24</v>
      </c>
      <c r="Q156" s="4" t="s">
        <v>24</v>
      </c>
      <c r="R156" s="4" t="s">
        <v>24</v>
      </c>
      <c r="S156" s="4" t="s">
        <v>24</v>
      </c>
    </row>
    <row r="157" spans="1:19" ht="16" x14ac:dyDescent="0.2">
      <c r="A157" s="3" t="s">
        <v>159</v>
      </c>
      <c r="B157" s="4" t="s">
        <v>24</v>
      </c>
      <c r="C157" s="4" t="s">
        <v>24</v>
      </c>
      <c r="D157" s="4" t="s">
        <v>24</v>
      </c>
      <c r="E157" s="4" t="s">
        <v>24</v>
      </c>
      <c r="F157" s="4" t="s">
        <v>24</v>
      </c>
      <c r="G157" s="4" t="s">
        <v>24</v>
      </c>
      <c r="H157" s="4" t="s">
        <v>24</v>
      </c>
      <c r="I157" s="4" t="s">
        <v>24</v>
      </c>
      <c r="J157" s="4" t="s">
        <v>24</v>
      </c>
      <c r="K157" s="4" t="s">
        <v>24</v>
      </c>
      <c r="L157" s="4">
        <v>419000</v>
      </c>
      <c r="M157" s="4">
        <v>6000</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-1510000</v>
      </c>
      <c r="C159" s="4">
        <v>-7499000</v>
      </c>
      <c r="D159" s="4">
        <v>-11237000</v>
      </c>
      <c r="E159" s="4">
        <v>-13663000</v>
      </c>
      <c r="F159" s="4">
        <v>-13914000</v>
      </c>
      <c r="G159" s="4">
        <v>-20051000</v>
      </c>
      <c r="H159" s="4">
        <v>-23245000</v>
      </c>
      <c r="I159" s="4">
        <v>-37818000</v>
      </c>
      <c r="J159" s="4">
        <v>-25112000</v>
      </c>
      <c r="K159" s="4">
        <v>-27573000</v>
      </c>
      <c r="L159" s="4">
        <v>-30037000</v>
      </c>
      <c r="M159" s="4">
        <v>-25654000</v>
      </c>
      <c r="N159" s="4">
        <v>-23981000</v>
      </c>
      <c r="O159" s="5">
        <v>-18166000</v>
      </c>
      <c r="P159" s="4">
        <v>-1241000</v>
      </c>
      <c r="Q159" s="4">
        <v>-11470000</v>
      </c>
      <c r="R159" s="4">
        <v>-4037000</v>
      </c>
      <c r="S159" s="4">
        <v>-1418000</v>
      </c>
    </row>
    <row r="160" spans="1:19" ht="16" x14ac:dyDescent="0.2">
      <c r="A160" s="3" t="s">
        <v>162</v>
      </c>
      <c r="B160" s="4">
        <v>-1510000</v>
      </c>
      <c r="C160" s="4">
        <v>-7499000</v>
      </c>
      <c r="D160" s="4">
        <v>-11188000</v>
      </c>
      <c r="E160" s="4">
        <v>-13663000</v>
      </c>
      <c r="F160" s="4">
        <v>-13914000</v>
      </c>
      <c r="G160" s="4">
        <v>-20051000</v>
      </c>
      <c r="H160" s="4">
        <v>-23245000</v>
      </c>
      <c r="I160" s="4">
        <v>-37818000</v>
      </c>
      <c r="J160" s="4">
        <v>-25112000</v>
      </c>
      <c r="K160" s="4">
        <v>-27573000</v>
      </c>
      <c r="L160" s="4">
        <v>-30037000</v>
      </c>
      <c r="M160" s="4">
        <v>-24424000</v>
      </c>
      <c r="N160" s="4">
        <v>-15361000</v>
      </c>
      <c r="O160" s="5">
        <v>-9666000</v>
      </c>
      <c r="P160" s="4">
        <v>-1241000</v>
      </c>
      <c r="Q160" s="4">
        <v>-2970000</v>
      </c>
      <c r="R160" s="4">
        <v>-4037000</v>
      </c>
      <c r="S160" s="4">
        <v>-1418000</v>
      </c>
    </row>
    <row r="161" spans="1:19" ht="16" x14ac:dyDescent="0.2">
      <c r="A161" s="3" t="s">
        <v>163</v>
      </c>
      <c r="B161" s="4" t="s">
        <v>24</v>
      </c>
      <c r="C161" s="4" t="s">
        <v>24</v>
      </c>
      <c r="D161" s="4">
        <v>-49000</v>
      </c>
      <c r="E161" s="4" t="s">
        <v>24</v>
      </c>
      <c r="F161" s="4" t="s">
        <v>24</v>
      </c>
      <c r="G161" s="4" t="s">
        <v>24</v>
      </c>
      <c r="H161" s="4" t="s">
        <v>24</v>
      </c>
      <c r="I161" s="4" t="s">
        <v>24</v>
      </c>
      <c r="J161" s="4" t="s">
        <v>24</v>
      </c>
      <c r="K161" s="4" t="s">
        <v>24</v>
      </c>
      <c r="L161" s="4" t="s">
        <v>24</v>
      </c>
      <c r="M161" s="4">
        <v>-1230000</v>
      </c>
      <c r="N161" s="4">
        <v>-8620000</v>
      </c>
      <c r="O161" s="5">
        <v>-8500000</v>
      </c>
      <c r="P161" s="4" t="s">
        <v>24</v>
      </c>
      <c r="Q161" s="4">
        <v>-8500000</v>
      </c>
      <c r="R161" s="4" t="s">
        <v>24</v>
      </c>
      <c r="S161" s="4" t="s">
        <v>24</v>
      </c>
    </row>
    <row r="162" spans="1:19" ht="16" x14ac:dyDescent="0.2">
      <c r="A162" s="3" t="s">
        <v>164</v>
      </c>
      <c r="B162" s="4" t="s">
        <v>24</v>
      </c>
      <c r="C162" s="4" t="s">
        <v>24</v>
      </c>
      <c r="D162" s="4">
        <v>-83547000</v>
      </c>
      <c r="E162" s="4">
        <v>-7139000</v>
      </c>
      <c r="F162" s="4">
        <v>-321000</v>
      </c>
      <c r="G162" s="4">
        <v>-41198000</v>
      </c>
      <c r="H162" s="4">
        <v>-73245000</v>
      </c>
      <c r="I162" s="4">
        <v>-67895000</v>
      </c>
      <c r="J162" s="4">
        <v>-57139000</v>
      </c>
      <c r="K162" s="4">
        <v>-3406000</v>
      </c>
      <c r="L162" s="4">
        <v>-49814000</v>
      </c>
      <c r="M162" s="4">
        <v>-4509000</v>
      </c>
      <c r="N162" s="4">
        <v>169049000</v>
      </c>
      <c r="O162" s="5">
        <v>180026000</v>
      </c>
      <c r="P162" s="4">
        <v>115410000</v>
      </c>
      <c r="Q162" s="4">
        <v>56888000</v>
      </c>
      <c r="R162" s="4">
        <v>23699000</v>
      </c>
      <c r="S162" s="4">
        <v>-15971000</v>
      </c>
    </row>
    <row r="163" spans="1:19" ht="16" x14ac:dyDescent="0.2">
      <c r="A163" s="3" t="s">
        <v>165</v>
      </c>
      <c r="B163" s="4" t="s">
        <v>24</v>
      </c>
      <c r="C163" s="4" t="s">
        <v>24</v>
      </c>
      <c r="D163" s="4" t="s">
        <v>24</v>
      </c>
      <c r="E163" s="4">
        <v>138124000</v>
      </c>
      <c r="F163" s="4">
        <v>157339000</v>
      </c>
      <c r="G163" s="4">
        <v>105509000</v>
      </c>
      <c r="H163" s="4">
        <v>149708000</v>
      </c>
      <c r="I163" s="4">
        <v>231996000</v>
      </c>
      <c r="J163" s="4">
        <v>285223000</v>
      </c>
      <c r="K163" s="4">
        <v>328350000</v>
      </c>
      <c r="L163" s="4">
        <v>341879000</v>
      </c>
      <c r="M163" s="4">
        <v>363941000</v>
      </c>
      <c r="N163" s="4">
        <v>347837000</v>
      </c>
      <c r="O163" s="5">
        <v>341035000</v>
      </c>
      <c r="P163" s="4">
        <v>117027000</v>
      </c>
      <c r="Q163" s="4">
        <v>56888000</v>
      </c>
      <c r="R163" s="4">
        <v>69709000</v>
      </c>
      <c r="S163" s="4">
        <v>97411000</v>
      </c>
    </row>
    <row r="164" spans="1:19" ht="16" x14ac:dyDescent="0.2">
      <c r="A164" s="3" t="s">
        <v>166</v>
      </c>
      <c r="B164" s="4" t="s">
        <v>24</v>
      </c>
      <c r="C164" s="4" t="s">
        <v>24</v>
      </c>
      <c r="D164" s="4">
        <v>-83547000</v>
      </c>
      <c r="E164" s="4">
        <v>-145263000</v>
      </c>
      <c r="F164" s="4">
        <v>-157660000</v>
      </c>
      <c r="G164" s="4">
        <v>-146707000</v>
      </c>
      <c r="H164" s="4">
        <v>-222953000</v>
      </c>
      <c r="I164" s="4">
        <v>-299891000</v>
      </c>
      <c r="J164" s="4">
        <v>-342362000</v>
      </c>
      <c r="K164" s="4">
        <v>-331756000</v>
      </c>
      <c r="L164" s="4">
        <v>-391693000</v>
      </c>
      <c r="M164" s="4">
        <v>-368450000</v>
      </c>
      <c r="N164" s="4">
        <v>-178788000</v>
      </c>
      <c r="O164" s="5">
        <v>-161009000</v>
      </c>
      <c r="P164" s="4">
        <v>-1617000</v>
      </c>
      <c r="Q164" s="4" t="s">
        <v>24</v>
      </c>
      <c r="R164" s="4">
        <v>-46010000</v>
      </c>
      <c r="S164" s="4">
        <v>-113382000</v>
      </c>
    </row>
    <row r="165" spans="1:19" ht="16" x14ac:dyDescent="0.2">
      <c r="A165" s="3" t="s">
        <v>167</v>
      </c>
      <c r="B165" s="4">
        <v>-2751000</v>
      </c>
      <c r="C165" s="4" t="s">
        <v>24</v>
      </c>
      <c r="D165" s="4" t="s">
        <v>24</v>
      </c>
      <c r="E165" s="4" t="s">
        <v>24</v>
      </c>
      <c r="F165" s="4" t="s">
        <v>24</v>
      </c>
      <c r="G165" s="4" t="s">
        <v>24</v>
      </c>
      <c r="H165" s="4" t="s">
        <v>24</v>
      </c>
      <c r="I165" s="4">
        <v>-12482000</v>
      </c>
      <c r="J165" s="4">
        <v>-13633000</v>
      </c>
      <c r="K165" s="4">
        <v>-4050000</v>
      </c>
      <c r="L165" s="4">
        <v>-1500000</v>
      </c>
      <c r="M165" s="4" t="s">
        <v>24</v>
      </c>
      <c r="N165" s="4" t="s">
        <v>24</v>
      </c>
      <c r="O165" s="5" t="s">
        <v>24</v>
      </c>
      <c r="P165" s="4" t="s">
        <v>24</v>
      </c>
      <c r="Q165" s="4" t="s">
        <v>24</v>
      </c>
      <c r="R165" s="4" t="s">
        <v>24</v>
      </c>
      <c r="S165" s="4" t="s">
        <v>24</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v>-2751000</v>
      </c>
      <c r="C167" s="4" t="s">
        <v>24</v>
      </c>
      <c r="D167" s="4" t="s">
        <v>24</v>
      </c>
      <c r="E167" s="4" t="s">
        <v>24</v>
      </c>
      <c r="F167" s="4" t="s">
        <v>24</v>
      </c>
      <c r="G167" s="4" t="s">
        <v>24</v>
      </c>
      <c r="H167" s="4" t="s">
        <v>24</v>
      </c>
      <c r="I167" s="4">
        <v>-12482000</v>
      </c>
      <c r="J167" s="4">
        <v>-13633000</v>
      </c>
      <c r="K167" s="4">
        <v>-4050000</v>
      </c>
      <c r="L167" s="4">
        <v>-1500000</v>
      </c>
      <c r="M167" s="4" t="s">
        <v>24</v>
      </c>
      <c r="N167" s="4" t="s">
        <v>24</v>
      </c>
      <c r="O167" s="5" t="s">
        <v>24</v>
      </c>
      <c r="P167" s="4" t="s">
        <v>24</v>
      </c>
      <c r="Q167" s="4" t="s">
        <v>24</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t="s">
        <v>24</v>
      </c>
      <c r="C169" s="4" t="s">
        <v>24</v>
      </c>
      <c r="D169" s="4" t="s">
        <v>24</v>
      </c>
      <c r="E169" s="4">
        <v>114000</v>
      </c>
      <c r="F169" s="4">
        <v>-98000</v>
      </c>
      <c r="G169" s="4">
        <v>-99000</v>
      </c>
      <c r="H169" s="4" t="s">
        <v>24</v>
      </c>
      <c r="I169" s="4" t="s">
        <v>24</v>
      </c>
      <c r="J169" s="4" t="s">
        <v>24</v>
      </c>
      <c r="K169" s="4" t="s">
        <v>24</v>
      </c>
      <c r="L169" s="4" t="s">
        <v>24</v>
      </c>
      <c r="M169" s="4">
        <v>625000</v>
      </c>
      <c r="N169" s="4" t="s">
        <v>24</v>
      </c>
      <c r="O169" s="5">
        <v>-120000</v>
      </c>
      <c r="P169" s="4">
        <v>-120000</v>
      </c>
      <c r="Q169" s="4" t="s">
        <v>24</v>
      </c>
      <c r="R169" s="4" t="s">
        <v>24</v>
      </c>
      <c r="S169" s="4" t="s">
        <v>24</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-4261000</v>
      </c>
      <c r="C171" s="4">
        <v>-7499000</v>
      </c>
      <c r="D171" s="4">
        <v>-94784000</v>
      </c>
      <c r="E171" s="4">
        <v>-20688000</v>
      </c>
      <c r="F171" s="4">
        <v>-14333000</v>
      </c>
      <c r="G171" s="4">
        <v>-61348000</v>
      </c>
      <c r="H171" s="4">
        <v>-96490000</v>
      </c>
      <c r="I171" s="4">
        <v>-118195000</v>
      </c>
      <c r="J171" s="4">
        <v>-95884000</v>
      </c>
      <c r="K171" s="4">
        <v>-35029000</v>
      </c>
      <c r="L171" s="4">
        <v>-80932000</v>
      </c>
      <c r="M171" s="4">
        <v>-29532000</v>
      </c>
      <c r="N171" s="4">
        <v>145068000</v>
      </c>
      <c r="O171" s="5">
        <v>161740000</v>
      </c>
      <c r="P171" s="4">
        <v>114049000</v>
      </c>
      <c r="Q171" s="4">
        <v>45418000</v>
      </c>
      <c r="R171" s="4">
        <v>19662000</v>
      </c>
      <c r="S171" s="4">
        <v>-17389000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t="s">
        <v>24</v>
      </c>
      <c r="O172" s="5">
        <v>0</v>
      </c>
      <c r="P172" s="4" t="s">
        <v>24</v>
      </c>
      <c r="Q172" s="4" t="s">
        <v>24</v>
      </c>
      <c r="R172" s="4" t="s">
        <v>24</v>
      </c>
      <c r="S172" s="4" t="s">
        <v>24</v>
      </c>
    </row>
    <row r="173" spans="1:19" ht="16" x14ac:dyDescent="0.2">
      <c r="A173" s="3" t="s">
        <v>174</v>
      </c>
      <c r="B173" s="4">
        <v>-1149000</v>
      </c>
      <c r="C173" s="4">
        <v>-1476000</v>
      </c>
      <c r="D173" s="4">
        <v>-2401000</v>
      </c>
      <c r="E173" s="4">
        <v>-1186000</v>
      </c>
      <c r="F173" s="4">
        <v>-805000</v>
      </c>
      <c r="G173" s="4" t="s">
        <v>24</v>
      </c>
      <c r="H173" s="4" t="s">
        <v>24</v>
      </c>
      <c r="I173" s="4" t="s">
        <v>24</v>
      </c>
      <c r="J173" s="4">
        <v>-1617000</v>
      </c>
      <c r="K173" s="4">
        <v>-1709000</v>
      </c>
      <c r="L173" s="4">
        <v>-114000</v>
      </c>
      <c r="M173" s="4">
        <v>-90000</v>
      </c>
      <c r="N173" s="4" t="s">
        <v>24</v>
      </c>
      <c r="O173" s="5" t="s">
        <v>24</v>
      </c>
      <c r="P173" s="4" t="s">
        <v>24</v>
      </c>
      <c r="Q173" s="4" t="s">
        <v>24</v>
      </c>
      <c r="R173" s="4" t="s">
        <v>24</v>
      </c>
      <c r="S173" s="4" t="s">
        <v>24</v>
      </c>
    </row>
    <row r="174" spans="1:19" ht="16" x14ac:dyDescent="0.2">
      <c r="A174" s="3" t="s">
        <v>175</v>
      </c>
      <c r="B174" s="4" t="s">
        <v>24</v>
      </c>
      <c r="C174" s="4" t="s">
        <v>24</v>
      </c>
      <c r="D174" s="4" t="s">
        <v>24</v>
      </c>
      <c r="E174" s="4" t="s">
        <v>24</v>
      </c>
      <c r="F174" s="4" t="s">
        <v>24</v>
      </c>
      <c r="G174" s="4" t="s">
        <v>24</v>
      </c>
      <c r="H174" s="4" t="s">
        <v>24</v>
      </c>
      <c r="I174" s="4" t="s">
        <v>24</v>
      </c>
      <c r="J174" s="4" t="s">
        <v>24</v>
      </c>
      <c r="K174" s="4" t="s">
        <v>24</v>
      </c>
      <c r="L174" s="4" t="s">
        <v>24</v>
      </c>
      <c r="M174" s="4" t="s">
        <v>24</v>
      </c>
      <c r="N174" s="4" t="s">
        <v>24</v>
      </c>
      <c r="O174" s="5" t="s">
        <v>24</v>
      </c>
      <c r="P174" s="4" t="s">
        <v>24</v>
      </c>
      <c r="Q174" s="4" t="s">
        <v>24</v>
      </c>
      <c r="R174" s="4" t="s">
        <v>24</v>
      </c>
      <c r="S174" s="4" t="s">
        <v>24</v>
      </c>
    </row>
    <row r="175" spans="1:19" ht="16" x14ac:dyDescent="0.2">
      <c r="A175" s="3" t="s">
        <v>176</v>
      </c>
      <c r="B175" s="4">
        <v>-1149000</v>
      </c>
      <c r="C175" s="4">
        <v>-1476000</v>
      </c>
      <c r="D175" s="4">
        <v>-2401000</v>
      </c>
      <c r="E175" s="4">
        <v>-1186000</v>
      </c>
      <c r="F175" s="4">
        <v>-805000</v>
      </c>
      <c r="G175" s="4" t="s">
        <v>24</v>
      </c>
      <c r="H175" s="4" t="s">
        <v>24</v>
      </c>
      <c r="I175" s="4" t="s">
        <v>24</v>
      </c>
      <c r="J175" s="4">
        <v>-1617000</v>
      </c>
      <c r="K175" s="4">
        <v>-1709000</v>
      </c>
      <c r="L175" s="4">
        <v>-114000</v>
      </c>
      <c r="M175" s="4">
        <v>-90000</v>
      </c>
      <c r="N175" s="4" t="s">
        <v>24</v>
      </c>
      <c r="O175" s="5" t="s">
        <v>24</v>
      </c>
      <c r="P175" s="4" t="s">
        <v>24</v>
      </c>
      <c r="Q175" s="4" t="s">
        <v>24</v>
      </c>
      <c r="R175" s="4" t="s">
        <v>24</v>
      </c>
      <c r="S175" s="4" t="s">
        <v>24</v>
      </c>
    </row>
    <row r="176" spans="1:19" ht="16" x14ac:dyDescent="0.2">
      <c r="A176" s="3" t="s">
        <v>177</v>
      </c>
      <c r="B176" s="4" t="s">
        <v>24</v>
      </c>
      <c r="C176" s="4" t="s">
        <v>24</v>
      </c>
      <c r="D176" s="4">
        <v>84534000</v>
      </c>
      <c r="E176" s="4" t="s">
        <v>24</v>
      </c>
      <c r="F176" s="4" t="s">
        <v>24</v>
      </c>
      <c r="G176" s="4" t="s">
        <v>24</v>
      </c>
      <c r="H176" s="4" t="s">
        <v>24</v>
      </c>
      <c r="I176" s="4" t="s">
        <v>24</v>
      </c>
      <c r="J176" s="4">
        <v>-85040000</v>
      </c>
      <c r="K176" s="4">
        <v>-86424000</v>
      </c>
      <c r="L176" s="4">
        <v>-126729000</v>
      </c>
      <c r="M176" s="4">
        <v>-129977000</v>
      </c>
      <c r="N176" s="4">
        <v>-317344000</v>
      </c>
      <c r="O176" s="5">
        <v>-308348000</v>
      </c>
      <c r="P176" s="4">
        <v>-95026000</v>
      </c>
      <c r="Q176" s="4">
        <v>-104505000</v>
      </c>
      <c r="R176" s="4">
        <v>-66551000</v>
      </c>
      <c r="S176" s="4">
        <v>-42266000</v>
      </c>
    </row>
    <row r="177" spans="1:1022 1027:2048 2053:3060 3074:4086 4100:5112 5126:6138 6152:7164 7178:8190 8204:9216 9230:10237 10242:11263 11268:12275 12289:13301 13315:14327 14341:15353 15367:16379" ht="16" x14ac:dyDescent="0.2">
      <c r="A177" s="3" t="s">
        <v>178</v>
      </c>
      <c r="B177" s="4" t="s">
        <v>24</v>
      </c>
      <c r="C177" s="4" t="s">
        <v>24</v>
      </c>
      <c r="D177" s="4">
        <v>84534000</v>
      </c>
      <c r="E177" s="4" t="s">
        <v>24</v>
      </c>
      <c r="F177" s="4" t="s">
        <v>24</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022 1027:2048 2053:3060 3074:4086 4100:5112 5126:6138 6152:7164 7178:8190 8204:9216 9230:10237 10242:11263 11268:12275 12289:13301 13315:14327 14341:15353 15367:16379" ht="16" x14ac:dyDescent="0.2">
      <c r="A178" s="3" t="s">
        <v>179</v>
      </c>
      <c r="B178" s="4" t="s">
        <v>24</v>
      </c>
      <c r="C178" s="4" t="s">
        <v>24</v>
      </c>
      <c r="D178" s="4" t="s">
        <v>24</v>
      </c>
      <c r="E178" s="4" t="s">
        <v>24</v>
      </c>
      <c r="F178" s="4" t="s">
        <v>24</v>
      </c>
      <c r="G178" s="4" t="s">
        <v>24</v>
      </c>
      <c r="H178" s="4" t="s">
        <v>24</v>
      </c>
      <c r="I178" s="4" t="s">
        <v>24</v>
      </c>
      <c r="J178" s="4">
        <v>-85040000</v>
      </c>
      <c r="K178" s="4">
        <v>-86424000</v>
      </c>
      <c r="L178" s="4">
        <v>-126729000</v>
      </c>
      <c r="M178" s="4">
        <v>-129977000</v>
      </c>
      <c r="N178" s="4">
        <v>-317344000</v>
      </c>
      <c r="O178" s="5">
        <v>-308348000</v>
      </c>
      <c r="P178" s="4">
        <v>-95026000</v>
      </c>
      <c r="Q178" s="4">
        <v>-104505000</v>
      </c>
      <c r="R178" s="4">
        <v>-66551000</v>
      </c>
      <c r="S178" s="4">
        <v>-42266000</v>
      </c>
    </row>
    <row r="179" spans="1:1022 1027:2048 2053:3060 3074:4086 4100:5112 5126:6138 6152:7164 7178:8190 8204:9216 9230:10237 10242:11263 11268:12275 12289:13301 13315:14327 14341:15353 15367:16379" ht="16" x14ac:dyDescent="0.2">
      <c r="A179" s="3" t="s">
        <v>180</v>
      </c>
      <c r="B179" s="4">
        <v>602000</v>
      </c>
      <c r="C179" s="4">
        <v>1466000</v>
      </c>
      <c r="D179" s="4">
        <v>1069000</v>
      </c>
      <c r="E179" s="4">
        <v>4263000</v>
      </c>
      <c r="F179" s="4">
        <v>7950000</v>
      </c>
      <c r="G179" s="4">
        <v>10582000</v>
      </c>
      <c r="H179" s="4">
        <v>23419000</v>
      </c>
      <c r="I179" s="4">
        <v>10403000</v>
      </c>
      <c r="J179" s="4">
        <v>9174000</v>
      </c>
      <c r="K179" s="4">
        <v>9088000</v>
      </c>
      <c r="L179" s="4">
        <v>14262000</v>
      </c>
      <c r="M179" s="4">
        <v>22179000</v>
      </c>
      <c r="N179" s="4">
        <v>11313000</v>
      </c>
      <c r="O179" s="5">
        <v>8957000</v>
      </c>
      <c r="P179" s="4">
        <v>11755000</v>
      </c>
      <c r="Q179" s="4">
        <v>-3440000</v>
      </c>
      <c r="R179" s="4">
        <v>211000</v>
      </c>
      <c r="S179" s="4">
        <v>431000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-547000</v>
      </c>
      <c r="C181" s="4">
        <v>-10000</v>
      </c>
      <c r="D181" s="4">
        <v>83202000</v>
      </c>
      <c r="E181" s="4">
        <v>3077000</v>
      </c>
      <c r="F181" s="4">
        <v>7145000</v>
      </c>
      <c r="G181" s="4">
        <v>10582000</v>
      </c>
      <c r="H181" s="4">
        <v>23419000</v>
      </c>
      <c r="I181" s="4">
        <v>10403000</v>
      </c>
      <c r="J181" s="4">
        <v>-77483000</v>
      </c>
      <c r="K181" s="4">
        <v>-79045000</v>
      </c>
      <c r="L181" s="4">
        <v>-112581000</v>
      </c>
      <c r="M181" s="4">
        <v>-107888000</v>
      </c>
      <c r="N181" s="4">
        <v>-306031000</v>
      </c>
      <c r="O181" s="5">
        <v>-299391000</v>
      </c>
      <c r="P181" s="4">
        <v>-83271000</v>
      </c>
      <c r="Q181" s="4">
        <v>-107945000</v>
      </c>
      <c r="R181" s="4">
        <v>-66340000</v>
      </c>
      <c r="S181" s="4">
        <v>-41835000</v>
      </c>
    </row>
    <row r="182" spans="1:1022 1027:2048 2053:3060 3074:4086 4100:5112 5126:6138 6152:7164 7178:8190 8204:9216 9230:10237 10242:11263 11268:12275 12289:13301 13315:14327 14341:15353 15367:16379" ht="16" x14ac:dyDescent="0.2">
      <c r="A182" s="3" t="s">
        <v>182</v>
      </c>
      <c r="B182" s="4">
        <v>-27000</v>
      </c>
      <c r="C182" s="4">
        <v>-143000</v>
      </c>
      <c r="D182" s="4">
        <v>-33000</v>
      </c>
      <c r="E182" s="4">
        <v>-51000</v>
      </c>
      <c r="F182" s="4">
        <v>-48000</v>
      </c>
      <c r="G182" s="4" t="s">
        <v>24</v>
      </c>
      <c r="H182" s="4" t="s">
        <v>24</v>
      </c>
      <c r="I182" s="4" t="s">
        <v>24</v>
      </c>
      <c r="J182" s="4" t="s">
        <v>24</v>
      </c>
      <c r="K182" s="4" t="s">
        <v>24</v>
      </c>
      <c r="L182" s="4" t="s">
        <v>24</v>
      </c>
      <c r="M182" s="4" t="s">
        <v>24</v>
      </c>
      <c r="N182" s="4" t="s">
        <v>24</v>
      </c>
      <c r="O182" s="5" t="s">
        <v>24</v>
      </c>
      <c r="P182" s="4" t="s">
        <v>24</v>
      </c>
      <c r="Q182" s="4" t="s">
        <v>24</v>
      </c>
      <c r="R182" s="4" t="s">
        <v>24</v>
      </c>
      <c r="S182" s="4" t="s">
        <v>24</v>
      </c>
    </row>
    <row r="183" spans="1:1022 1027:2048 2053:3060 3074:4086 4100:5112 5126:6138 6152:7164 7178:8190 8204:9216 9230:10237 10242:11263 11268:12275 12289:13301 13315:14327 14341:15353 15367:16379" ht="16" x14ac:dyDescent="0.2">
      <c r="A183" s="3" t="s">
        <v>183</v>
      </c>
      <c r="B183" s="4">
        <v>5088000</v>
      </c>
      <c r="C183" s="4">
        <v>9681000</v>
      </c>
      <c r="D183" s="4">
        <v>10370000</v>
      </c>
      <c r="E183" s="4">
        <v>7535000</v>
      </c>
      <c r="F183" s="4">
        <v>34183000</v>
      </c>
      <c r="G183" s="4">
        <v>15194000</v>
      </c>
      <c r="H183" s="4">
        <v>-4961000</v>
      </c>
      <c r="I183" s="4">
        <v>-146000</v>
      </c>
      <c r="J183" s="4">
        <v>-45565000</v>
      </c>
      <c r="K183" s="4">
        <v>46533000</v>
      </c>
      <c r="L183" s="4">
        <v>-13427000</v>
      </c>
      <c r="M183" s="4">
        <v>63196000</v>
      </c>
      <c r="N183" s="4">
        <v>37891000</v>
      </c>
      <c r="O183" s="5">
        <v>66680000</v>
      </c>
      <c r="P183" s="4">
        <v>72937000</v>
      </c>
      <c r="Q183" s="4">
        <v>-18683000</v>
      </c>
      <c r="R183" s="4">
        <v>20135000</v>
      </c>
      <c r="S183" s="4">
        <v>-7709000</v>
      </c>
    </row>
    <row r="184" spans="1:1022 1027:2048 2053:3060 3074:4086 4100:5112 5126:6138 6152:7164 7178:8190 8204:9216 9230:10237 10242:11263 11268:12275 12289:13301 13315:14327 14341:15353 15367:16379" ht="16" x14ac:dyDescent="0.2">
      <c r="A184" s="3" t="s">
        <v>54</v>
      </c>
      <c r="B184" s="4">
        <v>5778000</v>
      </c>
      <c r="C184" s="4">
        <v>8279000</v>
      </c>
      <c r="D184" s="4">
        <v>10345000</v>
      </c>
      <c r="E184" s="4">
        <v>11921000</v>
      </c>
      <c r="F184" s="4">
        <v>21144000</v>
      </c>
      <c r="G184" s="4">
        <v>39166000</v>
      </c>
      <c r="H184" s="4">
        <v>47101000</v>
      </c>
      <c r="I184" s="4">
        <v>57879000</v>
      </c>
      <c r="J184" s="4">
        <v>79266000</v>
      </c>
      <c r="K184" s="4">
        <v>103454000</v>
      </c>
      <c r="L184" s="4">
        <v>129499000</v>
      </c>
      <c r="M184" s="4">
        <v>123580000</v>
      </c>
      <c r="N184" s="4">
        <v>165169000</v>
      </c>
      <c r="O184" s="5">
        <v>173540000</v>
      </c>
      <c r="P184" s="4">
        <v>41567000</v>
      </c>
      <c r="Q184" s="4">
        <v>39522000</v>
      </c>
      <c r="R184" s="4">
        <v>42622000</v>
      </c>
      <c r="S184" s="4">
        <v>49829000</v>
      </c>
    </row>
    <row r="185" spans="1:1022 1027:2048 2053:3060 3074:4086 4100:5112 5126:6138 6152:7164 7178:8190 8204:9216 9230:10237 10242:11263 11268:12275 12289:13301 13315:14327 14341:15353 15367:16379" ht="16" x14ac:dyDescent="0.2">
      <c r="A185" s="3" t="s">
        <v>55</v>
      </c>
      <c r="B185" s="6">
        <v>8.83</v>
      </c>
      <c r="C185" s="6">
        <v>10.86</v>
      </c>
      <c r="D185" s="6">
        <v>11.32</v>
      </c>
      <c r="E185" s="6">
        <v>11.04</v>
      </c>
      <c r="F185" s="6">
        <v>15.83</v>
      </c>
      <c r="G185" s="6">
        <v>23.84</v>
      </c>
      <c r="H185" s="6">
        <v>23.8</v>
      </c>
      <c r="I185" s="6">
        <v>25.07</v>
      </c>
      <c r="J185" s="6">
        <v>28.42</v>
      </c>
      <c r="K185" s="6">
        <v>32.17</v>
      </c>
      <c r="L185" s="6">
        <v>35.68</v>
      </c>
      <c r="M185" s="6">
        <v>30.06</v>
      </c>
      <c r="N185" s="6">
        <v>33.729999999999997</v>
      </c>
      <c r="O185" s="7">
        <v>33.1</v>
      </c>
      <c r="P185" s="6">
        <v>34.96</v>
      </c>
      <c r="Q185" s="6">
        <v>33.729999999999997</v>
      </c>
      <c r="R185" s="6">
        <v>32.6</v>
      </c>
      <c r="S185" s="6">
        <v>33.1</v>
      </c>
    </row>
    <row r="186" spans="1:1022 1027:2048 2053:3060 3074:4086 4100:5112 5126:6138 6152:7164 7178:8190 8204:9216 9230:10237 10242:11263 11268:12275 12289:13301 13315:14327 14341:15353 15367:16379" ht="16" x14ac:dyDescent="0.2">
      <c r="A186" s="3" t="s">
        <v>184</v>
      </c>
      <c r="B186" s="4">
        <v>2751000</v>
      </c>
      <c r="C186" s="4" t="s">
        <v>24</v>
      </c>
      <c r="D186" s="4" t="s">
        <v>24</v>
      </c>
      <c r="E186" s="4" t="s">
        <v>24</v>
      </c>
      <c r="F186" s="4" t="s">
        <v>24</v>
      </c>
      <c r="G186" s="4" t="s">
        <v>24</v>
      </c>
      <c r="H186" s="4" t="s">
        <v>24</v>
      </c>
      <c r="I186" s="4">
        <v>12482000</v>
      </c>
      <c r="J186" s="4">
        <v>13633000</v>
      </c>
      <c r="K186" s="4">
        <v>4050000</v>
      </c>
      <c r="L186" s="4">
        <v>1500000</v>
      </c>
      <c r="M186" s="4" t="s">
        <v>24</v>
      </c>
      <c r="N186" s="4" t="s">
        <v>24</v>
      </c>
      <c r="O186" s="5" t="s">
        <v>24</v>
      </c>
      <c r="P186" s="4" t="s">
        <v>24</v>
      </c>
      <c r="Q186" s="4" t="s">
        <v>24</v>
      </c>
      <c r="R186" s="4" t="s">
        <v>24</v>
      </c>
      <c r="S186" s="4" t="s">
        <v>24</v>
      </c>
    </row>
    <row r="187" spans="1:1022 1027:2048 2053:3060 3074:4086 4100:5112 5126:6138 6152:7164 7178:8190 8204:9216 9230:10237 10242:11263 11268:12275 12289:13301 13315:14327 14341:15353 15367:16379" ht="16" x14ac:dyDescent="0.2">
      <c r="A187" s="3" t="s">
        <v>185</v>
      </c>
      <c r="B187" s="4">
        <v>8386000</v>
      </c>
      <c r="C187" s="4">
        <v>9691000</v>
      </c>
      <c r="D187" s="4">
        <v>10715000</v>
      </c>
      <c r="E187" s="4">
        <v>11483000</v>
      </c>
      <c r="F187" s="4">
        <v>27457000</v>
      </c>
      <c r="G187" s="4">
        <v>45909000</v>
      </c>
      <c r="H187" s="4">
        <v>44865000</v>
      </c>
      <c r="I187" s="4">
        <v>69828000</v>
      </c>
      <c r="J187" s="4">
        <v>102690000</v>
      </c>
      <c r="K187" s="4">
        <v>133034000</v>
      </c>
      <c r="L187" s="4">
        <v>150049000</v>
      </c>
      <c r="M187" s="4">
        <v>174962000</v>
      </c>
      <c r="N187" s="4">
        <v>174873000</v>
      </c>
      <c r="O187" s="5">
        <v>186165000</v>
      </c>
      <c r="P187" s="4">
        <v>40918000</v>
      </c>
      <c r="Q187" s="4">
        <v>32374000</v>
      </c>
      <c r="R187" s="4">
        <v>62776000</v>
      </c>
      <c r="S187" s="4">
        <v>50097000</v>
      </c>
    </row>
    <row r="188" spans="1:1022 1027:2048 2053:3060 3074:4086 4100:5112 5126:6138 6152:7164 7178:8190 8204:9216 9230:10237 10242:11263 11268:12275 12289:13301 13315:14327 14341:15353 15367:16379" ht="16" x14ac:dyDescent="0.2">
      <c r="A188" s="32" t="s">
        <v>186</v>
      </c>
      <c r="B188" s="30" t="s">
        <v>24</v>
      </c>
      <c r="C188" s="30">
        <v>9859192</v>
      </c>
      <c r="D188" s="30">
        <v>10880944</v>
      </c>
      <c r="E188" s="30">
        <v>11515878</v>
      </c>
      <c r="F188" s="30" t="s">
        <v>24</v>
      </c>
      <c r="G188" s="30">
        <v>45912882</v>
      </c>
      <c r="H188" s="30">
        <v>44881426</v>
      </c>
      <c r="I188" s="30" t="s">
        <v>24</v>
      </c>
      <c r="J188" s="30" t="s">
        <v>24</v>
      </c>
      <c r="K188" s="30">
        <v>133125890</v>
      </c>
      <c r="L188" s="30">
        <v>150057077</v>
      </c>
      <c r="M188" s="30">
        <v>174962000</v>
      </c>
      <c r="N188" s="30">
        <v>174873000</v>
      </c>
      <c r="O188" s="31">
        <v>186165000</v>
      </c>
      <c r="P188" s="30">
        <v>40918000</v>
      </c>
      <c r="Q188" s="30">
        <v>32374000</v>
      </c>
      <c r="R188" s="30">
        <v>62776000</v>
      </c>
      <c r="S188" s="30">
        <v>50097000</v>
      </c>
    </row>
    <row r="189" spans="1:1022 1027:2048 2053:3060 3074:4086 4100:5112 5126:6138 6152:7164 7178:8190 8204:9216 9230:10237 10242:11263 11268:12275 12289:13301 13315:14327 14341:15353 15367:16379" ht="19" x14ac:dyDescent="0.25">
      <c r="A189" s="22" t="s">
        <v>199</v>
      </c>
      <c r="B189" s="23"/>
      <c r="C189" s="24" t="e">
        <f>(C188/B188)-1</f>
        <v>#VALUE!</v>
      </c>
      <c r="D189" s="24">
        <f>(D188/C188)-1</f>
        <v>0.10363445604873101</v>
      </c>
      <c r="E189" s="24">
        <f>(E188/D188)-1</f>
        <v>5.8352841444639258E-2</v>
      </c>
      <c r="F189" s="24" t="e">
        <f t="shared" ref="F189:N189" si="8">(F188/E188)-1</f>
        <v>#VALUE!</v>
      </c>
      <c r="G189" s="24" t="e">
        <f t="shared" si="8"/>
        <v>#VALUE!</v>
      </c>
      <c r="H189" s="24">
        <f t="shared" si="8"/>
        <v>-2.2465503254620378E-2</v>
      </c>
      <c r="I189" s="24" t="e">
        <f t="shared" si="8"/>
        <v>#VALUE!</v>
      </c>
      <c r="J189" s="24" t="e">
        <f t="shared" si="8"/>
        <v>#VALUE!</v>
      </c>
      <c r="K189" s="24" t="e">
        <f t="shared" si="8"/>
        <v>#VALUE!</v>
      </c>
      <c r="L189" s="24">
        <f t="shared" si="8"/>
        <v>0.12718177508522199</v>
      </c>
      <c r="M189" s="24">
        <f t="shared" si="8"/>
        <v>0.16596966632903287</v>
      </c>
      <c r="N189" s="24">
        <f t="shared" si="8"/>
        <v>-5.0868188520936108E-4</v>
      </c>
      <c r="O189" s="24">
        <f>(O188/N188)-1</f>
        <v>6.4572575526238962E-2</v>
      </c>
      <c r="P189" s="24"/>
      <c r="Q189" s="24">
        <f>(Q188/P188)-1</f>
        <v>-0.20880785962168236</v>
      </c>
      <c r="R189" s="24">
        <f>(R188/Q188)-1</f>
        <v>0.93908692160375606</v>
      </c>
      <c r="S189" s="24">
        <f>(S188/R188)-1</f>
        <v>-0.20197209124506177</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t="e">
        <f t="shared" ref="B190:S190" si="9">B188/B2</f>
        <v>#VALUE!</v>
      </c>
      <c r="C190" s="26">
        <f t="shared" si="9"/>
        <v>0.1293653492888259</v>
      </c>
      <c r="D190" s="26">
        <f t="shared" si="9"/>
        <v>0.11902148326405601</v>
      </c>
      <c r="E190" s="26">
        <f t="shared" si="9"/>
        <v>0.10666603064041051</v>
      </c>
      <c r="F190" s="26" t="e">
        <f t="shared" si="9"/>
        <v>#VALUE!</v>
      </c>
      <c r="G190" s="26">
        <f t="shared" si="9"/>
        <v>0.27947263275790701</v>
      </c>
      <c r="H190" s="26">
        <f t="shared" si="9"/>
        <v>0.22675976253631425</v>
      </c>
      <c r="I190" s="26" t="e">
        <f t="shared" si="9"/>
        <v>#VALUE!</v>
      </c>
      <c r="J190" s="26" t="e">
        <f t="shared" si="9"/>
        <v>#VALUE!</v>
      </c>
      <c r="K190" s="26">
        <f t="shared" si="9"/>
        <v>0.41393965305481534</v>
      </c>
      <c r="L190" s="26">
        <f t="shared" si="9"/>
        <v>0.41342251689566156</v>
      </c>
      <c r="M190" s="26">
        <f t="shared" si="9"/>
        <v>0.42552022024846048</v>
      </c>
      <c r="N190" s="26">
        <f t="shared" si="9"/>
        <v>0.35708553610918825</v>
      </c>
      <c r="O190" s="27">
        <f t="shared" si="9"/>
        <v>0.35507207678017633</v>
      </c>
      <c r="P190" s="26">
        <f t="shared" si="9"/>
        <v>0.32588144407897357</v>
      </c>
      <c r="Q190" s="26">
        <f t="shared" si="9"/>
        <v>0.2474149592278122</v>
      </c>
      <c r="R190" s="26">
        <f t="shared" si="9"/>
        <v>0.48036852536290109</v>
      </c>
      <c r="S190" s="26">
        <f t="shared" si="9"/>
        <v>0.36511453330320898</v>
      </c>
      <c r="T190" s="3"/>
      <c r="AH190" s="29"/>
      <c r="AM190" s="3"/>
      <c r="BA190" s="29"/>
      <c r="BF190" s="3"/>
      <c r="BT190" s="29"/>
      <c r="BY190" s="3"/>
      <c r="CM190" s="29"/>
      <c r="CR190" s="3"/>
      <c r="DF190" s="29"/>
      <c r="DK190" s="3"/>
      <c r="DY190" s="29"/>
      <c r="ED190" s="3"/>
      <c r="ER190" s="29"/>
      <c r="EW190" s="3"/>
      <c r="FK190" s="29"/>
      <c r="FP190" s="3"/>
      <c r="GD190" s="29"/>
      <c r="GI190" s="3"/>
      <c r="GW190" s="29"/>
      <c r="HB190" s="3"/>
      <c r="HP190" s="29"/>
      <c r="HU190" s="3"/>
      <c r="II190" s="29"/>
      <c r="IN190" s="3"/>
      <c r="JB190" s="29"/>
      <c r="JG190" s="3"/>
      <c r="JU190" s="29"/>
      <c r="JZ190" s="3"/>
      <c r="KN190" s="29"/>
      <c r="KS190" s="3"/>
      <c r="LG190" s="29"/>
      <c r="LL190" s="3"/>
      <c r="LZ190" s="29"/>
      <c r="ME190" s="3"/>
      <c r="MS190" s="29"/>
      <c r="MX190" s="3"/>
      <c r="NL190" s="29"/>
      <c r="NQ190" s="3"/>
      <c r="OE190" s="29"/>
      <c r="OJ190" s="3"/>
      <c r="OX190" s="29"/>
      <c r="PC190" s="3"/>
      <c r="PQ190" s="29"/>
      <c r="PV190" s="3"/>
      <c r="QJ190" s="29"/>
      <c r="QO190" s="3"/>
      <c r="RC190" s="29"/>
      <c r="RH190" s="3"/>
      <c r="RV190" s="29"/>
      <c r="SA190" s="3"/>
      <c r="SO190" s="29"/>
      <c r="ST190" s="3"/>
      <c r="TH190" s="29"/>
      <c r="TM190" s="3"/>
      <c r="UA190" s="29"/>
      <c r="UF190" s="3"/>
      <c r="UT190" s="29"/>
      <c r="UY190" s="3"/>
      <c r="VM190" s="29"/>
      <c r="VR190" s="3"/>
      <c r="WF190" s="29"/>
      <c r="WK190" s="3"/>
      <c r="WY190" s="29"/>
      <c r="XD190" s="3"/>
      <c r="XR190" s="29"/>
      <c r="XW190" s="3"/>
      <c r="YK190" s="29"/>
      <c r="YP190" s="3"/>
      <c r="ZD190" s="29"/>
      <c r="ZI190" s="3"/>
      <c r="ZW190" s="29"/>
      <c r="AAB190" s="3"/>
      <c r="AAP190" s="29"/>
      <c r="AAU190" s="3"/>
      <c r="ABI190" s="29"/>
      <c r="ABN190" s="3"/>
      <c r="ACB190" s="29"/>
      <c r="ACG190" s="3"/>
      <c r="ACU190" s="29"/>
      <c r="ACZ190" s="3"/>
      <c r="ADN190" s="29"/>
      <c r="ADS190" s="3"/>
      <c r="AEG190" s="29"/>
      <c r="AEL190" s="3"/>
      <c r="AEZ190" s="29"/>
      <c r="AFE190" s="3"/>
      <c r="AFS190" s="29"/>
      <c r="AFX190" s="3"/>
      <c r="AGL190" s="29"/>
      <c r="AGQ190" s="3"/>
      <c r="AHE190" s="29"/>
      <c r="AHJ190" s="3"/>
      <c r="AHX190" s="29"/>
      <c r="AIC190" s="3"/>
      <c r="AIQ190" s="29"/>
      <c r="AIV190" s="3"/>
      <c r="AJJ190" s="29"/>
      <c r="AJO190" s="3"/>
      <c r="AKC190" s="29"/>
      <c r="AKH190" s="3"/>
      <c r="AKV190" s="29"/>
      <c r="ALA190" s="3"/>
      <c r="ALO190" s="29"/>
      <c r="ALT190" s="3"/>
      <c r="AMH190" s="29"/>
      <c r="AMM190" s="3"/>
      <c r="ANA190" s="29"/>
      <c r="ANF190" s="3"/>
      <c r="ANT190" s="29"/>
      <c r="ANY190" s="3"/>
      <c r="AOM190" s="29"/>
      <c r="AOR190" s="3"/>
      <c r="APF190" s="29"/>
      <c r="APK190" s="3"/>
      <c r="APY190" s="29"/>
      <c r="AQD190" s="3"/>
      <c r="AQR190" s="29"/>
      <c r="AQW190" s="3"/>
      <c r="ARK190" s="29"/>
      <c r="ARP190" s="3"/>
      <c r="ASD190" s="29"/>
      <c r="ASI190" s="3"/>
      <c r="ASW190" s="29"/>
      <c r="ATB190" s="3"/>
      <c r="ATP190" s="29"/>
      <c r="ATU190" s="3"/>
      <c r="AUI190" s="29"/>
      <c r="AUN190" s="3"/>
      <c r="AVB190" s="29"/>
      <c r="AVG190" s="3"/>
      <c r="AVU190" s="29"/>
      <c r="AVZ190" s="3"/>
      <c r="AWN190" s="29"/>
      <c r="AWS190" s="3"/>
      <c r="AXG190" s="29"/>
      <c r="AXL190" s="3"/>
      <c r="AXZ190" s="29"/>
      <c r="AYE190" s="3"/>
      <c r="AYS190" s="29"/>
      <c r="AYX190" s="3"/>
      <c r="AZL190" s="29"/>
      <c r="AZQ190" s="3"/>
      <c r="BAE190" s="29"/>
      <c r="BAJ190" s="3"/>
      <c r="BAX190" s="29"/>
      <c r="BBC190" s="3"/>
      <c r="BBQ190" s="29"/>
      <c r="BBV190" s="3"/>
      <c r="BCJ190" s="29"/>
      <c r="BCO190" s="3"/>
      <c r="BDC190" s="29"/>
      <c r="BDH190" s="3"/>
      <c r="BDV190" s="29"/>
      <c r="BEA190" s="3"/>
      <c r="BEO190" s="29"/>
      <c r="BET190" s="3"/>
      <c r="BFH190" s="29"/>
      <c r="BFM190" s="3"/>
      <c r="BGA190" s="29"/>
      <c r="BGF190" s="3"/>
      <c r="BGT190" s="29"/>
      <c r="BGY190" s="3"/>
      <c r="BHM190" s="29"/>
      <c r="BHR190" s="3"/>
      <c r="BIF190" s="29"/>
      <c r="BIK190" s="3"/>
      <c r="BIY190" s="29"/>
      <c r="BJD190" s="3"/>
      <c r="BJR190" s="29"/>
      <c r="BJW190" s="3"/>
      <c r="BKK190" s="29"/>
      <c r="BKP190" s="3"/>
      <c r="BLD190" s="29"/>
      <c r="BLI190" s="3"/>
      <c r="BLW190" s="29"/>
      <c r="BMB190" s="3"/>
      <c r="BMP190" s="29"/>
      <c r="BMU190" s="3"/>
      <c r="BNI190" s="29"/>
      <c r="BNN190" s="3"/>
      <c r="BOB190" s="29"/>
      <c r="BOG190" s="3"/>
      <c r="BOU190" s="29"/>
      <c r="BOZ190" s="3"/>
      <c r="BPN190" s="29"/>
      <c r="BPS190" s="3"/>
      <c r="BQG190" s="29"/>
      <c r="BQL190" s="3"/>
      <c r="BQZ190" s="29"/>
      <c r="BRE190" s="3"/>
      <c r="BRS190" s="29"/>
      <c r="BRX190" s="3"/>
      <c r="BSL190" s="29"/>
      <c r="BSQ190" s="3"/>
      <c r="BTE190" s="29"/>
      <c r="BTJ190" s="3"/>
      <c r="BTX190" s="29"/>
      <c r="BUC190" s="3"/>
      <c r="BUQ190" s="29"/>
      <c r="BUV190" s="3"/>
      <c r="BVJ190" s="29"/>
      <c r="BVO190" s="3"/>
      <c r="BWC190" s="29"/>
      <c r="BWH190" s="3"/>
      <c r="BWV190" s="29"/>
      <c r="BXA190" s="3"/>
      <c r="BXO190" s="29"/>
      <c r="BXT190" s="3"/>
      <c r="BYH190" s="29"/>
      <c r="BYM190" s="3"/>
      <c r="BZA190" s="29"/>
      <c r="BZF190" s="3"/>
      <c r="BZT190" s="29"/>
      <c r="BZY190" s="3"/>
      <c r="CAM190" s="29"/>
      <c r="CAR190" s="3"/>
      <c r="CBF190" s="29"/>
      <c r="CBK190" s="3"/>
      <c r="CBY190" s="29"/>
      <c r="CCD190" s="3"/>
      <c r="CCR190" s="29"/>
      <c r="CCW190" s="3"/>
      <c r="CDK190" s="29"/>
      <c r="CDP190" s="3"/>
      <c r="CED190" s="29"/>
      <c r="CEI190" s="3"/>
      <c r="CEW190" s="29"/>
      <c r="CFB190" s="3"/>
      <c r="CFP190" s="29"/>
      <c r="CFU190" s="3"/>
      <c r="CGI190" s="29"/>
      <c r="CGN190" s="3"/>
      <c r="CHB190" s="29"/>
      <c r="CHG190" s="3"/>
      <c r="CHU190" s="29"/>
      <c r="CHZ190" s="3"/>
      <c r="CIN190" s="29"/>
      <c r="CIS190" s="3"/>
      <c r="CJG190" s="29"/>
      <c r="CJL190" s="3"/>
      <c r="CJZ190" s="29"/>
      <c r="CKE190" s="3"/>
      <c r="CKS190" s="29"/>
      <c r="CKX190" s="3"/>
      <c r="CLL190" s="29"/>
      <c r="CLQ190" s="3"/>
      <c r="CME190" s="29"/>
      <c r="CMJ190" s="3"/>
      <c r="CMX190" s="29"/>
      <c r="CNC190" s="3"/>
      <c r="CNQ190" s="29"/>
      <c r="CNV190" s="3"/>
      <c r="COJ190" s="29"/>
      <c r="COO190" s="3"/>
      <c r="CPC190" s="29"/>
      <c r="CPH190" s="3"/>
      <c r="CPV190" s="29"/>
      <c r="CQA190" s="3"/>
      <c r="CQO190" s="29"/>
      <c r="CQT190" s="3"/>
      <c r="CRH190" s="29"/>
      <c r="CRM190" s="3"/>
      <c r="CSA190" s="29"/>
      <c r="CSF190" s="3"/>
      <c r="CST190" s="29"/>
      <c r="CSY190" s="3"/>
      <c r="CTM190" s="29"/>
      <c r="CTR190" s="3"/>
      <c r="CUF190" s="29"/>
      <c r="CUK190" s="3"/>
      <c r="CUY190" s="29"/>
      <c r="CVD190" s="3"/>
      <c r="CVR190" s="29"/>
      <c r="CVW190" s="3"/>
      <c r="CWK190" s="29"/>
      <c r="CWP190" s="3"/>
      <c r="CXD190" s="29"/>
      <c r="CXI190" s="3"/>
      <c r="CXW190" s="29"/>
      <c r="CYB190" s="3"/>
      <c r="CYP190" s="29"/>
      <c r="CYU190" s="3"/>
      <c r="CZI190" s="29"/>
      <c r="CZN190" s="3"/>
      <c r="DAB190" s="29"/>
      <c r="DAG190" s="3"/>
      <c r="DAU190" s="29"/>
      <c r="DAZ190" s="3"/>
      <c r="DBN190" s="29"/>
      <c r="DBS190" s="3"/>
      <c r="DCG190" s="29"/>
      <c r="DCL190" s="3"/>
      <c r="DCZ190" s="29"/>
      <c r="DDE190" s="3"/>
      <c r="DDS190" s="29"/>
      <c r="DDX190" s="3"/>
      <c r="DEL190" s="29"/>
      <c r="DEQ190" s="3"/>
      <c r="DFE190" s="29"/>
      <c r="DFJ190" s="3"/>
      <c r="DFX190" s="29"/>
      <c r="DGC190" s="3"/>
      <c r="DGQ190" s="29"/>
      <c r="DGV190" s="3"/>
      <c r="DHJ190" s="29"/>
      <c r="DHO190" s="3"/>
      <c r="DIC190" s="29"/>
      <c r="DIH190" s="3"/>
      <c r="DIV190" s="29"/>
      <c r="DJA190" s="3"/>
      <c r="DJO190" s="29"/>
      <c r="DJT190" s="3"/>
      <c r="DKH190" s="29"/>
      <c r="DKM190" s="3"/>
      <c r="DLA190" s="29"/>
      <c r="DLF190" s="3"/>
      <c r="DLT190" s="29"/>
      <c r="DLY190" s="3"/>
      <c r="DMM190" s="29"/>
      <c r="DMR190" s="3"/>
      <c r="DNF190" s="29"/>
      <c r="DNK190" s="3"/>
      <c r="DNY190" s="29"/>
      <c r="DOD190" s="3"/>
      <c r="DOR190" s="29"/>
      <c r="DOW190" s="3"/>
      <c r="DPK190" s="29"/>
      <c r="DPP190" s="3"/>
      <c r="DQD190" s="29"/>
      <c r="DQI190" s="3"/>
      <c r="DQW190" s="29"/>
      <c r="DRB190" s="3"/>
      <c r="DRP190" s="29"/>
      <c r="DRU190" s="3"/>
      <c r="DSI190" s="29"/>
      <c r="DSN190" s="3"/>
      <c r="DTB190" s="29"/>
      <c r="DTG190" s="3"/>
      <c r="DTU190" s="29"/>
      <c r="DTZ190" s="3"/>
      <c r="DUN190" s="29"/>
      <c r="DUS190" s="3"/>
      <c r="DVG190" s="29"/>
      <c r="DVL190" s="3"/>
      <c r="DVZ190" s="29"/>
      <c r="DWE190" s="3"/>
      <c r="DWS190" s="29"/>
      <c r="DWX190" s="3"/>
      <c r="DXL190" s="29"/>
      <c r="DXQ190" s="3"/>
      <c r="DYE190" s="29"/>
      <c r="DYJ190" s="3"/>
      <c r="DYX190" s="29"/>
      <c r="DZC190" s="3"/>
      <c r="DZQ190" s="29"/>
      <c r="DZV190" s="3"/>
      <c r="EAJ190" s="29"/>
      <c r="EAO190" s="3"/>
      <c r="EBC190" s="29"/>
      <c r="EBH190" s="3"/>
      <c r="EBV190" s="29"/>
      <c r="ECA190" s="3"/>
      <c r="ECO190" s="29"/>
      <c r="ECT190" s="3"/>
      <c r="EDH190" s="29"/>
      <c r="EDM190" s="3"/>
      <c r="EEA190" s="29"/>
      <c r="EEF190" s="3"/>
      <c r="EET190" s="29"/>
      <c r="EEY190" s="3"/>
      <c r="EFM190" s="29"/>
      <c r="EFR190" s="3"/>
      <c r="EGF190" s="29"/>
      <c r="EGK190" s="3"/>
      <c r="EGY190" s="29"/>
      <c r="EHD190" s="3"/>
      <c r="EHR190" s="29"/>
      <c r="EHW190" s="3"/>
      <c r="EIK190" s="29"/>
      <c r="EIP190" s="3"/>
      <c r="EJD190" s="29"/>
      <c r="EJI190" s="3"/>
      <c r="EJW190" s="29"/>
      <c r="EKB190" s="3"/>
      <c r="EKP190" s="29"/>
      <c r="EKU190" s="3"/>
      <c r="ELI190" s="29"/>
      <c r="ELN190" s="3"/>
      <c r="EMB190" s="29"/>
      <c r="EMG190" s="3"/>
      <c r="EMU190" s="29"/>
      <c r="EMZ190" s="3"/>
      <c r="ENN190" s="29"/>
      <c r="ENS190" s="3"/>
      <c r="EOG190" s="29"/>
      <c r="EOL190" s="3"/>
      <c r="EOZ190" s="29"/>
      <c r="EPE190" s="3"/>
      <c r="EPS190" s="29"/>
      <c r="EPX190" s="3"/>
      <c r="EQL190" s="29"/>
      <c r="EQQ190" s="3"/>
      <c r="ERE190" s="29"/>
      <c r="ERJ190" s="3"/>
      <c r="ERX190" s="29"/>
      <c r="ESC190" s="3"/>
      <c r="ESQ190" s="29"/>
      <c r="ESV190" s="3"/>
      <c r="ETJ190" s="29"/>
      <c r="ETO190" s="3"/>
      <c r="EUC190" s="29"/>
      <c r="EUH190" s="3"/>
      <c r="EUV190" s="29"/>
      <c r="EVA190" s="3"/>
      <c r="EVO190" s="29"/>
      <c r="EVT190" s="3"/>
      <c r="EWH190" s="29"/>
      <c r="EWM190" s="3"/>
      <c r="EXA190" s="29"/>
      <c r="EXF190" s="3"/>
      <c r="EXT190" s="29"/>
      <c r="EXY190" s="3"/>
      <c r="EYM190" s="29"/>
      <c r="EYR190" s="3"/>
      <c r="EZF190" s="29"/>
      <c r="EZK190" s="3"/>
      <c r="EZY190" s="29"/>
      <c r="FAD190" s="3"/>
      <c r="FAR190" s="29"/>
      <c r="FAW190" s="3"/>
      <c r="FBK190" s="29"/>
      <c r="FBP190" s="3"/>
      <c r="FCD190" s="29"/>
      <c r="FCI190" s="3"/>
      <c r="FCW190" s="29"/>
      <c r="FDB190" s="3"/>
      <c r="FDP190" s="29"/>
      <c r="FDU190" s="3"/>
      <c r="FEI190" s="29"/>
      <c r="FEN190" s="3"/>
      <c r="FFB190" s="29"/>
      <c r="FFG190" s="3"/>
      <c r="FFU190" s="29"/>
      <c r="FFZ190" s="3"/>
      <c r="FGN190" s="29"/>
      <c r="FGS190" s="3"/>
      <c r="FHG190" s="29"/>
      <c r="FHL190" s="3"/>
      <c r="FHZ190" s="29"/>
      <c r="FIE190" s="3"/>
      <c r="FIS190" s="29"/>
      <c r="FIX190" s="3"/>
      <c r="FJL190" s="29"/>
      <c r="FJQ190" s="3"/>
      <c r="FKE190" s="29"/>
      <c r="FKJ190" s="3"/>
      <c r="FKX190" s="29"/>
      <c r="FLC190" s="3"/>
      <c r="FLQ190" s="29"/>
      <c r="FLV190" s="3"/>
      <c r="FMJ190" s="29"/>
      <c r="FMO190" s="3"/>
      <c r="FNC190" s="29"/>
      <c r="FNH190" s="3"/>
      <c r="FNV190" s="29"/>
      <c r="FOA190" s="3"/>
      <c r="FOO190" s="29"/>
      <c r="FOT190" s="3"/>
      <c r="FPH190" s="29"/>
      <c r="FPM190" s="3"/>
      <c r="FQA190" s="29"/>
      <c r="FQF190" s="3"/>
      <c r="FQT190" s="29"/>
      <c r="FQY190" s="3"/>
      <c r="FRM190" s="29"/>
      <c r="FRR190" s="3"/>
      <c r="FSF190" s="29"/>
      <c r="FSK190" s="3"/>
      <c r="FSY190" s="29"/>
      <c r="FTD190" s="3"/>
      <c r="FTR190" s="29"/>
      <c r="FTW190" s="3"/>
      <c r="FUK190" s="29"/>
      <c r="FUP190" s="3"/>
      <c r="FVD190" s="29"/>
      <c r="FVI190" s="3"/>
      <c r="FVW190" s="29"/>
      <c r="FWB190" s="3"/>
      <c r="FWP190" s="29"/>
      <c r="FWU190" s="3"/>
      <c r="FXI190" s="29"/>
      <c r="FXN190" s="3"/>
      <c r="FYB190" s="29"/>
      <c r="FYG190" s="3"/>
      <c r="FYU190" s="29"/>
      <c r="FYZ190" s="3"/>
      <c r="FZN190" s="29"/>
      <c r="FZS190" s="3"/>
      <c r="GAG190" s="29"/>
      <c r="GAL190" s="3"/>
      <c r="GAZ190" s="29"/>
      <c r="GBE190" s="3"/>
      <c r="GBS190" s="29"/>
      <c r="GBX190" s="3"/>
      <c r="GCL190" s="29"/>
      <c r="GCQ190" s="3"/>
      <c r="GDE190" s="29"/>
      <c r="GDJ190" s="3"/>
      <c r="GDX190" s="29"/>
      <c r="GEC190" s="3"/>
      <c r="GEQ190" s="29"/>
      <c r="GEV190" s="3"/>
      <c r="GFJ190" s="29"/>
      <c r="GFO190" s="3"/>
      <c r="GGC190" s="29"/>
      <c r="GGH190" s="3"/>
      <c r="GGV190" s="29"/>
      <c r="GHA190" s="3"/>
      <c r="GHO190" s="29"/>
      <c r="GHT190" s="3"/>
      <c r="GIH190" s="29"/>
      <c r="GIM190" s="3"/>
      <c r="GJA190" s="29"/>
      <c r="GJF190" s="3"/>
      <c r="GJT190" s="29"/>
      <c r="GJY190" s="3"/>
      <c r="GKM190" s="29"/>
      <c r="GKR190" s="3"/>
      <c r="GLF190" s="29"/>
      <c r="GLK190" s="3"/>
      <c r="GLY190" s="29"/>
      <c r="GMD190" s="3"/>
      <c r="GMR190" s="29"/>
      <c r="GMW190" s="3"/>
      <c r="GNK190" s="29"/>
      <c r="GNP190" s="3"/>
      <c r="GOD190" s="29"/>
      <c r="GOI190" s="3"/>
      <c r="GOW190" s="29"/>
      <c r="GPB190" s="3"/>
      <c r="GPP190" s="29"/>
      <c r="GPU190" s="3"/>
      <c r="GQI190" s="29"/>
      <c r="GQN190" s="3"/>
      <c r="GRB190" s="29"/>
      <c r="GRG190" s="3"/>
      <c r="GRU190" s="29"/>
      <c r="GRZ190" s="3"/>
      <c r="GSN190" s="29"/>
      <c r="GSS190" s="3"/>
      <c r="GTG190" s="29"/>
      <c r="GTL190" s="3"/>
      <c r="GTZ190" s="29"/>
      <c r="GUE190" s="3"/>
      <c r="GUS190" s="29"/>
      <c r="GUX190" s="3"/>
      <c r="GVL190" s="29"/>
      <c r="GVQ190" s="3"/>
      <c r="GWE190" s="29"/>
      <c r="GWJ190" s="3"/>
      <c r="GWX190" s="29"/>
      <c r="GXC190" s="3"/>
      <c r="GXQ190" s="29"/>
      <c r="GXV190" s="3"/>
      <c r="GYJ190" s="29"/>
      <c r="GYO190" s="3"/>
      <c r="GZC190" s="29"/>
      <c r="GZH190" s="3"/>
      <c r="GZV190" s="29"/>
      <c r="HAA190" s="3"/>
      <c r="HAO190" s="29"/>
      <c r="HAT190" s="3"/>
      <c r="HBH190" s="29"/>
      <c r="HBM190" s="3"/>
      <c r="HCA190" s="29"/>
      <c r="HCF190" s="3"/>
      <c r="HCT190" s="29"/>
      <c r="HCY190" s="3"/>
      <c r="HDM190" s="29"/>
      <c r="HDR190" s="3"/>
      <c r="HEF190" s="29"/>
      <c r="HEK190" s="3"/>
      <c r="HEY190" s="29"/>
      <c r="HFD190" s="3"/>
      <c r="HFR190" s="29"/>
      <c r="HFW190" s="3"/>
      <c r="HGK190" s="29"/>
      <c r="HGP190" s="3"/>
      <c r="HHD190" s="29"/>
      <c r="HHI190" s="3"/>
      <c r="HHW190" s="29"/>
      <c r="HIB190" s="3"/>
      <c r="HIP190" s="29"/>
      <c r="HIU190" s="3"/>
      <c r="HJI190" s="29"/>
      <c r="HJN190" s="3"/>
      <c r="HKB190" s="29"/>
      <c r="HKG190" s="3"/>
      <c r="HKU190" s="29"/>
      <c r="HKZ190" s="3"/>
      <c r="HLN190" s="29"/>
      <c r="HLS190" s="3"/>
      <c r="HMG190" s="29"/>
      <c r="HML190" s="3"/>
      <c r="HMZ190" s="29"/>
      <c r="HNE190" s="3"/>
      <c r="HNS190" s="29"/>
      <c r="HNX190" s="3"/>
      <c r="HOL190" s="29"/>
      <c r="HOQ190" s="3"/>
      <c r="HPE190" s="29"/>
      <c r="HPJ190" s="3"/>
      <c r="HPX190" s="29"/>
      <c r="HQC190" s="3"/>
      <c r="HQQ190" s="29"/>
      <c r="HQV190" s="3"/>
      <c r="HRJ190" s="29"/>
      <c r="HRO190" s="3"/>
      <c r="HSC190" s="29"/>
      <c r="HSH190" s="3"/>
      <c r="HSV190" s="29"/>
      <c r="HTA190" s="3"/>
      <c r="HTO190" s="29"/>
      <c r="HTT190" s="3"/>
      <c r="HUH190" s="29"/>
      <c r="HUM190" s="3"/>
      <c r="HVA190" s="29"/>
      <c r="HVF190" s="3"/>
      <c r="HVT190" s="29"/>
      <c r="HVY190" s="3"/>
      <c r="HWM190" s="29"/>
      <c r="HWR190" s="3"/>
      <c r="HXF190" s="29"/>
      <c r="HXK190" s="3"/>
      <c r="HXY190" s="29"/>
      <c r="HYD190" s="3"/>
      <c r="HYR190" s="29"/>
      <c r="HYW190" s="3"/>
      <c r="HZK190" s="29"/>
      <c r="HZP190" s="3"/>
      <c r="IAD190" s="29"/>
      <c r="IAI190" s="3"/>
      <c r="IAW190" s="29"/>
      <c r="IBB190" s="3"/>
      <c r="IBP190" s="29"/>
      <c r="IBU190" s="3"/>
      <c r="ICI190" s="29"/>
      <c r="ICN190" s="3"/>
      <c r="IDB190" s="29"/>
      <c r="IDG190" s="3"/>
      <c r="IDU190" s="29"/>
      <c r="IDZ190" s="3"/>
      <c r="IEN190" s="29"/>
      <c r="IES190" s="3"/>
      <c r="IFG190" s="29"/>
      <c r="IFL190" s="3"/>
      <c r="IFZ190" s="29"/>
      <c r="IGE190" s="3"/>
      <c r="IGS190" s="29"/>
      <c r="IGX190" s="3"/>
      <c r="IHL190" s="29"/>
      <c r="IHQ190" s="3"/>
      <c r="IIE190" s="29"/>
      <c r="IIJ190" s="3"/>
      <c r="IIX190" s="29"/>
      <c r="IJC190" s="3"/>
      <c r="IJQ190" s="29"/>
      <c r="IJV190" s="3"/>
      <c r="IKJ190" s="29"/>
      <c r="IKO190" s="3"/>
      <c r="ILC190" s="29"/>
      <c r="ILH190" s="3"/>
      <c r="ILV190" s="29"/>
      <c r="IMA190" s="3"/>
      <c r="IMO190" s="29"/>
      <c r="IMT190" s="3"/>
      <c r="INH190" s="29"/>
      <c r="INM190" s="3"/>
      <c r="IOA190" s="29"/>
      <c r="IOF190" s="3"/>
      <c r="IOT190" s="29"/>
      <c r="IOY190" s="3"/>
      <c r="IPM190" s="29"/>
      <c r="IPR190" s="3"/>
      <c r="IQF190" s="29"/>
      <c r="IQK190" s="3"/>
      <c r="IQY190" s="29"/>
      <c r="IRD190" s="3"/>
      <c r="IRR190" s="29"/>
      <c r="IRW190" s="3"/>
      <c r="ISK190" s="29"/>
      <c r="ISP190" s="3"/>
      <c r="ITD190" s="29"/>
      <c r="ITI190" s="3"/>
      <c r="ITW190" s="29"/>
      <c r="IUB190" s="3"/>
      <c r="IUP190" s="29"/>
      <c r="IUU190" s="3"/>
      <c r="IVI190" s="29"/>
      <c r="IVN190" s="3"/>
      <c r="IWB190" s="29"/>
      <c r="IWG190" s="3"/>
      <c r="IWU190" s="29"/>
      <c r="IWZ190" s="3"/>
      <c r="IXN190" s="29"/>
      <c r="IXS190" s="3"/>
      <c r="IYG190" s="29"/>
      <c r="IYL190" s="3"/>
      <c r="IYZ190" s="29"/>
      <c r="IZE190" s="3"/>
      <c r="IZS190" s="29"/>
      <c r="IZX190" s="3"/>
      <c r="JAL190" s="29"/>
      <c r="JAQ190" s="3"/>
      <c r="JBE190" s="29"/>
      <c r="JBJ190" s="3"/>
      <c r="JBX190" s="29"/>
      <c r="JCC190" s="3"/>
      <c r="JCQ190" s="29"/>
      <c r="JCV190" s="3"/>
      <c r="JDJ190" s="29"/>
      <c r="JDO190" s="3"/>
      <c r="JEC190" s="29"/>
      <c r="JEH190" s="3"/>
      <c r="JEV190" s="29"/>
      <c r="JFA190" s="3"/>
      <c r="JFO190" s="29"/>
      <c r="JFT190" s="3"/>
      <c r="JGH190" s="29"/>
      <c r="JGM190" s="3"/>
      <c r="JHA190" s="29"/>
      <c r="JHF190" s="3"/>
      <c r="JHT190" s="29"/>
      <c r="JHY190" s="3"/>
      <c r="JIM190" s="29"/>
      <c r="JIR190" s="3"/>
      <c r="JJF190" s="29"/>
      <c r="JJK190" s="3"/>
      <c r="JJY190" s="29"/>
      <c r="JKD190" s="3"/>
      <c r="JKR190" s="29"/>
      <c r="JKW190" s="3"/>
      <c r="JLK190" s="29"/>
      <c r="JLP190" s="3"/>
      <c r="JMD190" s="29"/>
      <c r="JMI190" s="3"/>
      <c r="JMW190" s="29"/>
      <c r="JNB190" s="3"/>
      <c r="JNP190" s="29"/>
      <c r="JNU190" s="3"/>
      <c r="JOI190" s="29"/>
      <c r="JON190" s="3"/>
      <c r="JPB190" s="29"/>
      <c r="JPG190" s="3"/>
      <c r="JPU190" s="29"/>
      <c r="JPZ190" s="3"/>
      <c r="JQN190" s="29"/>
      <c r="JQS190" s="3"/>
      <c r="JRG190" s="29"/>
      <c r="JRL190" s="3"/>
      <c r="JRZ190" s="29"/>
      <c r="JSE190" s="3"/>
      <c r="JSS190" s="29"/>
      <c r="JSX190" s="3"/>
      <c r="JTL190" s="29"/>
      <c r="JTQ190" s="3"/>
      <c r="JUE190" s="29"/>
      <c r="JUJ190" s="3"/>
      <c r="JUX190" s="29"/>
      <c r="JVC190" s="3"/>
      <c r="JVQ190" s="29"/>
      <c r="JVV190" s="3"/>
      <c r="JWJ190" s="29"/>
      <c r="JWO190" s="3"/>
      <c r="JXC190" s="29"/>
      <c r="JXH190" s="3"/>
      <c r="JXV190" s="29"/>
      <c r="JYA190" s="3"/>
      <c r="JYO190" s="29"/>
      <c r="JYT190" s="3"/>
      <c r="JZH190" s="29"/>
      <c r="JZM190" s="3"/>
      <c r="KAA190" s="29"/>
      <c r="KAF190" s="3"/>
      <c r="KAT190" s="29"/>
      <c r="KAY190" s="3"/>
      <c r="KBM190" s="29"/>
      <c r="KBR190" s="3"/>
      <c r="KCF190" s="29"/>
      <c r="KCK190" s="3"/>
      <c r="KCY190" s="29"/>
      <c r="KDD190" s="3"/>
      <c r="KDR190" s="29"/>
      <c r="KDW190" s="3"/>
      <c r="KEK190" s="29"/>
      <c r="KEP190" s="3"/>
      <c r="KFD190" s="29"/>
      <c r="KFI190" s="3"/>
      <c r="KFW190" s="29"/>
      <c r="KGB190" s="3"/>
      <c r="KGP190" s="29"/>
      <c r="KGU190" s="3"/>
      <c r="KHI190" s="29"/>
      <c r="KHN190" s="3"/>
      <c r="KIB190" s="29"/>
      <c r="KIG190" s="3"/>
      <c r="KIU190" s="29"/>
      <c r="KIZ190" s="3"/>
      <c r="KJN190" s="29"/>
      <c r="KJS190" s="3"/>
      <c r="KKG190" s="29"/>
      <c r="KKL190" s="3"/>
      <c r="KKZ190" s="29"/>
      <c r="KLE190" s="3"/>
      <c r="KLS190" s="29"/>
      <c r="KLX190" s="3"/>
      <c r="KML190" s="29"/>
      <c r="KMQ190" s="3"/>
      <c r="KNE190" s="29"/>
      <c r="KNJ190" s="3"/>
      <c r="KNX190" s="29"/>
      <c r="KOC190" s="3"/>
      <c r="KOQ190" s="29"/>
      <c r="KOV190" s="3"/>
      <c r="KPJ190" s="29"/>
      <c r="KPO190" s="3"/>
      <c r="KQC190" s="29"/>
      <c r="KQH190" s="3"/>
      <c r="KQV190" s="29"/>
      <c r="KRA190" s="3"/>
      <c r="KRO190" s="29"/>
      <c r="KRT190" s="3"/>
      <c r="KSH190" s="29"/>
      <c r="KSM190" s="3"/>
      <c r="KTA190" s="29"/>
      <c r="KTF190" s="3"/>
      <c r="KTT190" s="29"/>
      <c r="KTY190" s="3"/>
      <c r="KUM190" s="29"/>
      <c r="KUR190" s="3"/>
      <c r="KVF190" s="29"/>
      <c r="KVK190" s="3"/>
      <c r="KVY190" s="29"/>
      <c r="KWD190" s="3"/>
      <c r="KWR190" s="29"/>
      <c r="KWW190" s="3"/>
      <c r="KXK190" s="29"/>
      <c r="KXP190" s="3"/>
      <c r="KYD190" s="29"/>
      <c r="KYI190" s="3"/>
      <c r="KYW190" s="29"/>
      <c r="KZB190" s="3"/>
      <c r="KZP190" s="29"/>
      <c r="KZU190" s="3"/>
      <c r="LAI190" s="29"/>
      <c r="LAN190" s="3"/>
      <c r="LBB190" s="29"/>
      <c r="LBG190" s="3"/>
      <c r="LBU190" s="29"/>
      <c r="LBZ190" s="3"/>
      <c r="LCN190" s="29"/>
      <c r="LCS190" s="3"/>
      <c r="LDG190" s="29"/>
      <c r="LDL190" s="3"/>
      <c r="LDZ190" s="29"/>
      <c r="LEE190" s="3"/>
      <c r="LES190" s="29"/>
      <c r="LEX190" s="3"/>
      <c r="LFL190" s="29"/>
      <c r="LFQ190" s="3"/>
      <c r="LGE190" s="29"/>
      <c r="LGJ190" s="3"/>
      <c r="LGX190" s="29"/>
      <c r="LHC190" s="3"/>
      <c r="LHQ190" s="29"/>
      <c r="LHV190" s="3"/>
      <c r="LIJ190" s="29"/>
      <c r="LIO190" s="3"/>
      <c r="LJC190" s="29"/>
      <c r="LJH190" s="3"/>
      <c r="LJV190" s="29"/>
      <c r="LKA190" s="3"/>
      <c r="LKO190" s="29"/>
      <c r="LKT190" s="3"/>
      <c r="LLH190" s="29"/>
      <c r="LLM190" s="3"/>
      <c r="LMA190" s="29"/>
      <c r="LMF190" s="3"/>
      <c r="LMT190" s="29"/>
      <c r="LMY190" s="3"/>
      <c r="LNM190" s="29"/>
      <c r="LNR190" s="3"/>
      <c r="LOF190" s="29"/>
      <c r="LOK190" s="3"/>
      <c r="LOY190" s="29"/>
      <c r="LPD190" s="3"/>
      <c r="LPR190" s="29"/>
      <c r="LPW190" s="3"/>
      <c r="LQK190" s="29"/>
      <c r="LQP190" s="3"/>
      <c r="LRD190" s="29"/>
      <c r="LRI190" s="3"/>
      <c r="LRW190" s="29"/>
      <c r="LSB190" s="3"/>
      <c r="LSP190" s="29"/>
      <c r="LSU190" s="3"/>
      <c r="LTI190" s="29"/>
      <c r="LTN190" s="3"/>
      <c r="LUB190" s="29"/>
      <c r="LUG190" s="3"/>
      <c r="LUU190" s="29"/>
      <c r="LUZ190" s="3"/>
      <c r="LVN190" s="29"/>
      <c r="LVS190" s="3"/>
      <c r="LWG190" s="29"/>
      <c r="LWL190" s="3"/>
      <c r="LWZ190" s="29"/>
      <c r="LXE190" s="3"/>
      <c r="LXS190" s="29"/>
      <c r="LXX190" s="3"/>
      <c r="LYL190" s="29"/>
      <c r="LYQ190" s="3"/>
      <c r="LZE190" s="29"/>
      <c r="LZJ190" s="3"/>
      <c r="LZX190" s="29"/>
      <c r="MAC190" s="3"/>
      <c r="MAQ190" s="29"/>
      <c r="MAV190" s="3"/>
      <c r="MBJ190" s="29"/>
      <c r="MBO190" s="3"/>
      <c r="MCC190" s="29"/>
      <c r="MCH190" s="3"/>
      <c r="MCV190" s="29"/>
      <c r="MDA190" s="3"/>
      <c r="MDO190" s="29"/>
      <c r="MDT190" s="3"/>
      <c r="MEH190" s="29"/>
      <c r="MEM190" s="3"/>
      <c r="MFA190" s="29"/>
      <c r="MFF190" s="3"/>
      <c r="MFT190" s="29"/>
      <c r="MFY190" s="3"/>
      <c r="MGM190" s="29"/>
      <c r="MGR190" s="3"/>
      <c r="MHF190" s="29"/>
      <c r="MHK190" s="3"/>
      <c r="MHY190" s="29"/>
      <c r="MID190" s="3"/>
      <c r="MIR190" s="29"/>
      <c r="MIW190" s="3"/>
      <c r="MJK190" s="29"/>
      <c r="MJP190" s="3"/>
      <c r="MKD190" s="29"/>
      <c r="MKI190" s="3"/>
      <c r="MKW190" s="29"/>
      <c r="MLB190" s="3"/>
      <c r="MLP190" s="29"/>
      <c r="MLU190" s="3"/>
      <c r="MMI190" s="29"/>
      <c r="MMN190" s="3"/>
      <c r="MNB190" s="29"/>
      <c r="MNG190" s="3"/>
      <c r="MNU190" s="29"/>
      <c r="MNZ190" s="3"/>
      <c r="MON190" s="29"/>
      <c r="MOS190" s="3"/>
      <c r="MPG190" s="29"/>
      <c r="MPL190" s="3"/>
      <c r="MPZ190" s="29"/>
      <c r="MQE190" s="3"/>
      <c r="MQS190" s="29"/>
      <c r="MQX190" s="3"/>
      <c r="MRL190" s="29"/>
      <c r="MRQ190" s="3"/>
      <c r="MSE190" s="29"/>
      <c r="MSJ190" s="3"/>
      <c r="MSX190" s="29"/>
      <c r="MTC190" s="3"/>
      <c r="MTQ190" s="29"/>
      <c r="MTV190" s="3"/>
      <c r="MUJ190" s="29"/>
      <c r="MUO190" s="3"/>
      <c r="MVC190" s="29"/>
      <c r="MVH190" s="3"/>
      <c r="MVV190" s="29"/>
      <c r="MWA190" s="3"/>
      <c r="MWO190" s="29"/>
      <c r="MWT190" s="3"/>
      <c r="MXH190" s="29"/>
      <c r="MXM190" s="3"/>
      <c r="MYA190" s="29"/>
      <c r="MYF190" s="3"/>
      <c r="MYT190" s="29"/>
      <c r="MYY190" s="3"/>
      <c r="MZM190" s="29"/>
      <c r="MZR190" s="3"/>
      <c r="NAF190" s="29"/>
      <c r="NAK190" s="3"/>
      <c r="NAY190" s="29"/>
      <c r="NBD190" s="3"/>
      <c r="NBR190" s="29"/>
      <c r="NBW190" s="3"/>
      <c r="NCK190" s="29"/>
      <c r="NCP190" s="3"/>
      <c r="NDD190" s="29"/>
      <c r="NDI190" s="3"/>
      <c r="NDW190" s="29"/>
      <c r="NEB190" s="3"/>
      <c r="NEP190" s="29"/>
      <c r="NEU190" s="3"/>
      <c r="NFI190" s="29"/>
      <c r="NFN190" s="3"/>
      <c r="NGB190" s="29"/>
      <c r="NGG190" s="3"/>
      <c r="NGU190" s="29"/>
      <c r="NGZ190" s="3"/>
      <c r="NHN190" s="29"/>
      <c r="NHS190" s="3"/>
      <c r="NIG190" s="29"/>
      <c r="NIL190" s="3"/>
      <c r="NIZ190" s="29"/>
      <c r="NJE190" s="3"/>
      <c r="NJS190" s="29"/>
      <c r="NJX190" s="3"/>
      <c r="NKL190" s="29"/>
      <c r="NKQ190" s="3"/>
      <c r="NLE190" s="29"/>
      <c r="NLJ190" s="3"/>
      <c r="NLX190" s="29"/>
      <c r="NMC190" s="3"/>
      <c r="NMQ190" s="29"/>
      <c r="NMV190" s="3"/>
      <c r="NNJ190" s="29"/>
      <c r="NNO190" s="3"/>
      <c r="NOC190" s="29"/>
      <c r="NOH190" s="3"/>
      <c r="NOV190" s="29"/>
      <c r="NPA190" s="3"/>
      <c r="NPO190" s="29"/>
      <c r="NPT190" s="3"/>
      <c r="NQH190" s="29"/>
      <c r="NQM190" s="3"/>
      <c r="NRA190" s="29"/>
      <c r="NRF190" s="3"/>
      <c r="NRT190" s="29"/>
      <c r="NRY190" s="3"/>
      <c r="NSM190" s="29"/>
      <c r="NSR190" s="3"/>
      <c r="NTF190" s="29"/>
      <c r="NTK190" s="3"/>
      <c r="NTY190" s="29"/>
      <c r="NUD190" s="3"/>
      <c r="NUR190" s="29"/>
      <c r="NUW190" s="3"/>
      <c r="NVK190" s="29"/>
      <c r="NVP190" s="3"/>
      <c r="NWD190" s="29"/>
      <c r="NWI190" s="3"/>
      <c r="NWW190" s="29"/>
      <c r="NXB190" s="3"/>
      <c r="NXP190" s="29"/>
      <c r="NXU190" s="3"/>
      <c r="NYI190" s="29"/>
      <c r="NYN190" s="3"/>
      <c r="NZB190" s="29"/>
      <c r="NZG190" s="3"/>
      <c r="NZU190" s="29"/>
      <c r="NZZ190" s="3"/>
      <c r="OAN190" s="29"/>
      <c r="OAS190" s="3"/>
      <c r="OBG190" s="29"/>
      <c r="OBL190" s="3"/>
      <c r="OBZ190" s="29"/>
      <c r="OCE190" s="3"/>
      <c r="OCS190" s="29"/>
      <c r="OCX190" s="3"/>
      <c r="ODL190" s="29"/>
      <c r="ODQ190" s="3"/>
      <c r="OEE190" s="29"/>
      <c r="OEJ190" s="3"/>
      <c r="OEX190" s="29"/>
      <c r="OFC190" s="3"/>
      <c r="OFQ190" s="29"/>
      <c r="OFV190" s="3"/>
      <c r="OGJ190" s="29"/>
      <c r="OGO190" s="3"/>
      <c r="OHC190" s="29"/>
      <c r="OHH190" s="3"/>
      <c r="OHV190" s="29"/>
      <c r="OIA190" s="3"/>
      <c r="OIO190" s="29"/>
      <c r="OIT190" s="3"/>
      <c r="OJH190" s="29"/>
      <c r="OJM190" s="3"/>
      <c r="OKA190" s="29"/>
      <c r="OKF190" s="3"/>
      <c r="OKT190" s="29"/>
      <c r="OKY190" s="3"/>
      <c r="OLM190" s="29"/>
      <c r="OLR190" s="3"/>
      <c r="OMF190" s="29"/>
      <c r="OMK190" s="3"/>
      <c r="OMY190" s="29"/>
      <c r="OND190" s="3"/>
      <c r="ONR190" s="29"/>
      <c r="ONW190" s="3"/>
      <c r="OOK190" s="29"/>
      <c r="OOP190" s="3"/>
      <c r="OPD190" s="29"/>
      <c r="OPI190" s="3"/>
      <c r="OPW190" s="29"/>
      <c r="OQB190" s="3"/>
      <c r="OQP190" s="29"/>
      <c r="OQU190" s="3"/>
      <c r="ORI190" s="29"/>
      <c r="ORN190" s="3"/>
      <c r="OSB190" s="29"/>
      <c r="OSG190" s="3"/>
      <c r="OSU190" s="29"/>
      <c r="OSZ190" s="3"/>
      <c r="OTN190" s="29"/>
      <c r="OTS190" s="3"/>
      <c r="OUG190" s="29"/>
      <c r="OUL190" s="3"/>
      <c r="OUZ190" s="29"/>
      <c r="OVE190" s="3"/>
      <c r="OVS190" s="29"/>
      <c r="OVX190" s="3"/>
      <c r="OWL190" s="29"/>
      <c r="OWQ190" s="3"/>
      <c r="OXE190" s="29"/>
      <c r="OXJ190" s="3"/>
      <c r="OXX190" s="29"/>
      <c r="OYC190" s="3"/>
      <c r="OYQ190" s="29"/>
      <c r="OYV190" s="3"/>
      <c r="OZJ190" s="29"/>
      <c r="OZO190" s="3"/>
      <c r="PAC190" s="29"/>
      <c r="PAH190" s="3"/>
      <c r="PAV190" s="29"/>
      <c r="PBA190" s="3"/>
      <c r="PBO190" s="29"/>
      <c r="PBT190" s="3"/>
      <c r="PCH190" s="29"/>
      <c r="PCM190" s="3"/>
      <c r="PDA190" s="29"/>
      <c r="PDF190" s="3"/>
      <c r="PDT190" s="29"/>
      <c r="PDY190" s="3"/>
      <c r="PEM190" s="29"/>
      <c r="PER190" s="3"/>
      <c r="PFF190" s="29"/>
      <c r="PFK190" s="3"/>
      <c r="PFY190" s="29"/>
      <c r="PGD190" s="3"/>
      <c r="PGR190" s="29"/>
      <c r="PGW190" s="3"/>
      <c r="PHK190" s="29"/>
      <c r="PHP190" s="3"/>
      <c r="PID190" s="29"/>
      <c r="PII190" s="3"/>
      <c r="PIW190" s="29"/>
      <c r="PJB190" s="3"/>
      <c r="PJP190" s="29"/>
      <c r="PJU190" s="3"/>
      <c r="PKI190" s="29"/>
      <c r="PKN190" s="3"/>
      <c r="PLB190" s="29"/>
      <c r="PLG190" s="3"/>
      <c r="PLU190" s="29"/>
      <c r="PLZ190" s="3"/>
      <c r="PMN190" s="29"/>
      <c r="PMS190" s="3"/>
      <c r="PNG190" s="29"/>
      <c r="PNL190" s="3"/>
      <c r="PNZ190" s="29"/>
      <c r="POE190" s="3"/>
      <c r="POS190" s="29"/>
      <c r="POX190" s="3"/>
      <c r="PPL190" s="29"/>
      <c r="PPQ190" s="3"/>
      <c r="PQE190" s="29"/>
      <c r="PQJ190" s="3"/>
      <c r="PQX190" s="29"/>
      <c r="PRC190" s="3"/>
      <c r="PRQ190" s="29"/>
      <c r="PRV190" s="3"/>
      <c r="PSJ190" s="29"/>
      <c r="PSO190" s="3"/>
      <c r="PTC190" s="29"/>
      <c r="PTH190" s="3"/>
      <c r="PTV190" s="29"/>
      <c r="PUA190" s="3"/>
      <c r="PUO190" s="29"/>
      <c r="PUT190" s="3"/>
      <c r="PVH190" s="29"/>
      <c r="PVM190" s="3"/>
      <c r="PWA190" s="29"/>
      <c r="PWF190" s="3"/>
      <c r="PWT190" s="29"/>
      <c r="PWY190" s="3"/>
      <c r="PXM190" s="29"/>
      <c r="PXR190" s="3"/>
      <c r="PYF190" s="29"/>
      <c r="PYK190" s="3"/>
      <c r="PYY190" s="29"/>
      <c r="PZD190" s="3"/>
      <c r="PZR190" s="29"/>
      <c r="PZW190" s="3"/>
      <c r="QAK190" s="29"/>
      <c r="QAP190" s="3"/>
      <c r="QBD190" s="29"/>
      <c r="QBI190" s="3"/>
      <c r="QBW190" s="29"/>
      <c r="QCB190" s="3"/>
      <c r="QCP190" s="29"/>
      <c r="QCU190" s="3"/>
      <c r="QDI190" s="29"/>
      <c r="QDN190" s="3"/>
      <c r="QEB190" s="29"/>
      <c r="QEG190" s="3"/>
      <c r="QEU190" s="29"/>
      <c r="QEZ190" s="3"/>
      <c r="QFN190" s="29"/>
      <c r="QFS190" s="3"/>
      <c r="QGG190" s="29"/>
      <c r="QGL190" s="3"/>
      <c r="QGZ190" s="29"/>
      <c r="QHE190" s="3"/>
      <c r="QHS190" s="29"/>
      <c r="QHX190" s="3"/>
      <c r="QIL190" s="29"/>
      <c r="QIQ190" s="3"/>
      <c r="QJE190" s="29"/>
      <c r="QJJ190" s="3"/>
      <c r="QJX190" s="29"/>
      <c r="QKC190" s="3"/>
      <c r="QKQ190" s="29"/>
      <c r="QKV190" s="3"/>
      <c r="QLJ190" s="29"/>
      <c r="QLO190" s="3"/>
      <c r="QMC190" s="29"/>
      <c r="QMH190" s="3"/>
      <c r="QMV190" s="29"/>
      <c r="QNA190" s="3"/>
      <c r="QNO190" s="29"/>
      <c r="QNT190" s="3"/>
      <c r="QOH190" s="29"/>
      <c r="QOM190" s="3"/>
      <c r="QPA190" s="29"/>
      <c r="QPF190" s="3"/>
      <c r="QPT190" s="29"/>
      <c r="QPY190" s="3"/>
      <c r="QQM190" s="29"/>
      <c r="QQR190" s="3"/>
      <c r="QRF190" s="29"/>
      <c r="QRK190" s="3"/>
      <c r="QRY190" s="29"/>
      <c r="QSD190" s="3"/>
      <c r="QSR190" s="29"/>
      <c r="QSW190" s="3"/>
      <c r="QTK190" s="29"/>
      <c r="QTP190" s="3"/>
      <c r="QUD190" s="29"/>
      <c r="QUI190" s="3"/>
      <c r="QUW190" s="29"/>
      <c r="QVB190" s="3"/>
      <c r="QVP190" s="29"/>
      <c r="QVU190" s="3"/>
      <c r="QWI190" s="29"/>
      <c r="QWN190" s="3"/>
      <c r="QXB190" s="29"/>
      <c r="QXG190" s="3"/>
      <c r="QXU190" s="29"/>
      <c r="QXZ190" s="3"/>
      <c r="QYN190" s="29"/>
      <c r="QYS190" s="3"/>
      <c r="QZG190" s="29"/>
      <c r="QZL190" s="3"/>
      <c r="QZZ190" s="29"/>
      <c r="RAE190" s="3"/>
      <c r="RAS190" s="29"/>
      <c r="RAX190" s="3"/>
      <c r="RBL190" s="29"/>
      <c r="RBQ190" s="3"/>
      <c r="RCE190" s="29"/>
      <c r="RCJ190" s="3"/>
      <c r="RCX190" s="29"/>
      <c r="RDC190" s="3"/>
      <c r="RDQ190" s="29"/>
      <c r="RDV190" s="3"/>
      <c r="REJ190" s="29"/>
      <c r="REO190" s="3"/>
      <c r="RFC190" s="29"/>
      <c r="RFH190" s="3"/>
      <c r="RFV190" s="29"/>
      <c r="RGA190" s="3"/>
      <c r="RGO190" s="29"/>
      <c r="RGT190" s="3"/>
      <c r="RHH190" s="29"/>
      <c r="RHM190" s="3"/>
      <c r="RIA190" s="29"/>
      <c r="RIF190" s="3"/>
      <c r="RIT190" s="29"/>
      <c r="RIY190" s="3"/>
      <c r="RJM190" s="29"/>
      <c r="RJR190" s="3"/>
      <c r="RKF190" s="29"/>
      <c r="RKK190" s="3"/>
      <c r="RKY190" s="29"/>
      <c r="RLD190" s="3"/>
      <c r="RLR190" s="29"/>
      <c r="RLW190" s="3"/>
      <c r="RMK190" s="29"/>
      <c r="RMP190" s="3"/>
      <c r="RND190" s="29"/>
      <c r="RNI190" s="3"/>
      <c r="RNW190" s="29"/>
      <c r="ROB190" s="3"/>
      <c r="ROP190" s="29"/>
      <c r="ROU190" s="3"/>
      <c r="RPI190" s="29"/>
      <c r="RPN190" s="3"/>
      <c r="RQB190" s="29"/>
      <c r="RQG190" s="3"/>
      <c r="RQU190" s="29"/>
      <c r="RQZ190" s="3"/>
      <c r="RRN190" s="29"/>
      <c r="RRS190" s="3"/>
      <c r="RSG190" s="29"/>
      <c r="RSL190" s="3"/>
      <c r="RSZ190" s="29"/>
      <c r="RTE190" s="3"/>
      <c r="RTS190" s="29"/>
      <c r="RTX190" s="3"/>
      <c r="RUL190" s="29"/>
      <c r="RUQ190" s="3"/>
      <c r="RVE190" s="29"/>
      <c r="RVJ190" s="3"/>
      <c r="RVX190" s="29"/>
      <c r="RWC190" s="3"/>
      <c r="RWQ190" s="29"/>
      <c r="RWV190" s="3"/>
      <c r="RXJ190" s="29"/>
      <c r="RXO190" s="3"/>
      <c r="RYC190" s="29"/>
      <c r="RYH190" s="3"/>
      <c r="RYV190" s="29"/>
      <c r="RZA190" s="3"/>
      <c r="RZO190" s="29"/>
      <c r="RZT190" s="3"/>
      <c r="SAH190" s="29"/>
      <c r="SAM190" s="3"/>
      <c r="SBA190" s="29"/>
      <c r="SBF190" s="3"/>
      <c r="SBT190" s="29"/>
      <c r="SBY190" s="3"/>
      <c r="SCM190" s="29"/>
      <c r="SCR190" s="3"/>
      <c r="SDF190" s="29"/>
      <c r="SDK190" s="3"/>
      <c r="SDY190" s="29"/>
      <c r="SED190" s="3"/>
      <c r="SER190" s="29"/>
      <c r="SEW190" s="3"/>
      <c r="SFK190" s="29"/>
      <c r="SFP190" s="3"/>
      <c r="SGD190" s="29"/>
      <c r="SGI190" s="3"/>
      <c r="SGW190" s="29"/>
      <c r="SHB190" s="3"/>
      <c r="SHP190" s="29"/>
      <c r="SHU190" s="3"/>
      <c r="SII190" s="29"/>
      <c r="SIN190" s="3"/>
      <c r="SJB190" s="29"/>
      <c r="SJG190" s="3"/>
      <c r="SJU190" s="29"/>
      <c r="SJZ190" s="3"/>
      <c r="SKN190" s="29"/>
      <c r="SKS190" s="3"/>
      <c r="SLG190" s="29"/>
      <c r="SLL190" s="3"/>
      <c r="SLZ190" s="29"/>
      <c r="SME190" s="3"/>
      <c r="SMS190" s="29"/>
      <c r="SMX190" s="3"/>
      <c r="SNL190" s="29"/>
      <c r="SNQ190" s="3"/>
      <c r="SOE190" s="29"/>
      <c r="SOJ190" s="3"/>
      <c r="SOX190" s="29"/>
      <c r="SPC190" s="3"/>
      <c r="SPQ190" s="29"/>
      <c r="SPV190" s="3"/>
      <c r="SQJ190" s="29"/>
      <c r="SQO190" s="3"/>
      <c r="SRC190" s="29"/>
      <c r="SRH190" s="3"/>
      <c r="SRV190" s="29"/>
      <c r="SSA190" s="3"/>
      <c r="SSO190" s="29"/>
      <c r="SST190" s="3"/>
      <c r="STH190" s="29"/>
      <c r="STM190" s="3"/>
      <c r="SUA190" s="29"/>
      <c r="SUF190" s="3"/>
      <c r="SUT190" s="29"/>
      <c r="SUY190" s="3"/>
      <c r="SVM190" s="29"/>
      <c r="SVR190" s="3"/>
      <c r="SWF190" s="29"/>
      <c r="SWK190" s="3"/>
      <c r="SWY190" s="29"/>
      <c r="SXD190" s="3"/>
      <c r="SXR190" s="29"/>
      <c r="SXW190" s="3"/>
      <c r="SYK190" s="29"/>
      <c r="SYP190" s="3"/>
      <c r="SZD190" s="29"/>
      <c r="SZI190" s="3"/>
      <c r="SZW190" s="29"/>
      <c r="TAB190" s="3"/>
      <c r="TAP190" s="29"/>
      <c r="TAU190" s="3"/>
      <c r="TBI190" s="29"/>
      <c r="TBN190" s="3"/>
      <c r="TCB190" s="29"/>
      <c r="TCG190" s="3"/>
      <c r="TCU190" s="29"/>
      <c r="TCZ190" s="3"/>
      <c r="TDN190" s="29"/>
      <c r="TDS190" s="3"/>
      <c r="TEG190" s="29"/>
      <c r="TEL190" s="3"/>
      <c r="TEZ190" s="29"/>
      <c r="TFE190" s="3"/>
      <c r="TFS190" s="29"/>
      <c r="TFX190" s="3"/>
      <c r="TGL190" s="29"/>
      <c r="TGQ190" s="3"/>
      <c r="THE190" s="29"/>
      <c r="THJ190" s="3"/>
      <c r="THX190" s="29"/>
      <c r="TIC190" s="3"/>
      <c r="TIQ190" s="29"/>
      <c r="TIV190" s="3"/>
      <c r="TJJ190" s="29"/>
      <c r="TJO190" s="3"/>
      <c r="TKC190" s="29"/>
      <c r="TKH190" s="3"/>
      <c r="TKV190" s="29"/>
      <c r="TLA190" s="3"/>
      <c r="TLO190" s="29"/>
      <c r="TLT190" s="3"/>
      <c r="TMH190" s="29"/>
      <c r="TMM190" s="3"/>
      <c r="TNA190" s="29"/>
      <c r="TNF190" s="3"/>
      <c r="TNT190" s="29"/>
      <c r="TNY190" s="3"/>
      <c r="TOM190" s="29"/>
      <c r="TOR190" s="3"/>
      <c r="TPF190" s="29"/>
      <c r="TPK190" s="3"/>
      <c r="TPY190" s="29"/>
      <c r="TQD190" s="3"/>
      <c r="TQR190" s="29"/>
      <c r="TQW190" s="3"/>
      <c r="TRK190" s="29"/>
      <c r="TRP190" s="3"/>
      <c r="TSD190" s="29"/>
      <c r="TSI190" s="3"/>
      <c r="TSW190" s="29"/>
      <c r="TTB190" s="3"/>
      <c r="TTP190" s="29"/>
      <c r="TTU190" s="3"/>
      <c r="TUI190" s="29"/>
      <c r="TUN190" s="3"/>
      <c r="TVB190" s="29"/>
      <c r="TVG190" s="3"/>
      <c r="TVU190" s="29"/>
      <c r="TVZ190" s="3"/>
      <c r="TWN190" s="29"/>
      <c r="TWS190" s="3"/>
      <c r="TXG190" s="29"/>
      <c r="TXL190" s="3"/>
      <c r="TXZ190" s="29"/>
      <c r="TYE190" s="3"/>
      <c r="TYS190" s="29"/>
      <c r="TYX190" s="3"/>
      <c r="TZL190" s="29"/>
      <c r="TZQ190" s="3"/>
      <c r="UAE190" s="29"/>
      <c r="UAJ190" s="3"/>
      <c r="UAX190" s="29"/>
      <c r="UBC190" s="3"/>
      <c r="UBQ190" s="29"/>
      <c r="UBV190" s="3"/>
      <c r="UCJ190" s="29"/>
      <c r="UCO190" s="3"/>
      <c r="UDC190" s="29"/>
      <c r="UDH190" s="3"/>
      <c r="UDV190" s="29"/>
      <c r="UEA190" s="3"/>
      <c r="UEO190" s="29"/>
      <c r="UET190" s="3"/>
      <c r="UFH190" s="29"/>
      <c r="UFM190" s="3"/>
      <c r="UGA190" s="29"/>
      <c r="UGF190" s="3"/>
      <c r="UGT190" s="29"/>
      <c r="UGY190" s="3"/>
      <c r="UHM190" s="29"/>
      <c r="UHR190" s="3"/>
      <c r="UIF190" s="29"/>
      <c r="UIK190" s="3"/>
      <c r="UIY190" s="29"/>
      <c r="UJD190" s="3"/>
      <c r="UJR190" s="29"/>
      <c r="UJW190" s="3"/>
      <c r="UKK190" s="29"/>
      <c r="UKP190" s="3"/>
      <c r="ULD190" s="29"/>
      <c r="ULI190" s="3"/>
      <c r="ULW190" s="29"/>
      <c r="UMB190" s="3"/>
      <c r="UMP190" s="29"/>
      <c r="UMU190" s="3"/>
      <c r="UNI190" s="29"/>
      <c r="UNN190" s="3"/>
      <c r="UOB190" s="29"/>
      <c r="UOG190" s="3"/>
      <c r="UOU190" s="29"/>
      <c r="UOZ190" s="3"/>
      <c r="UPN190" s="29"/>
      <c r="UPS190" s="3"/>
      <c r="UQG190" s="29"/>
      <c r="UQL190" s="3"/>
      <c r="UQZ190" s="29"/>
      <c r="URE190" s="3"/>
      <c r="URS190" s="29"/>
      <c r="URX190" s="3"/>
      <c r="USL190" s="29"/>
      <c r="USQ190" s="3"/>
      <c r="UTE190" s="29"/>
      <c r="UTJ190" s="3"/>
      <c r="UTX190" s="29"/>
      <c r="UUC190" s="3"/>
      <c r="UUQ190" s="29"/>
      <c r="UUV190" s="3"/>
      <c r="UVJ190" s="29"/>
      <c r="UVO190" s="3"/>
      <c r="UWC190" s="29"/>
      <c r="UWH190" s="3"/>
      <c r="UWV190" s="29"/>
      <c r="UXA190" s="3"/>
      <c r="UXO190" s="29"/>
      <c r="UXT190" s="3"/>
      <c r="UYH190" s="29"/>
      <c r="UYM190" s="3"/>
      <c r="UZA190" s="29"/>
      <c r="UZF190" s="3"/>
      <c r="UZT190" s="29"/>
      <c r="UZY190" s="3"/>
      <c r="VAM190" s="29"/>
      <c r="VAR190" s="3"/>
      <c r="VBF190" s="29"/>
      <c r="VBK190" s="3"/>
      <c r="VBY190" s="29"/>
      <c r="VCD190" s="3"/>
      <c r="VCR190" s="29"/>
      <c r="VCW190" s="3"/>
      <c r="VDK190" s="29"/>
      <c r="VDP190" s="3"/>
      <c r="VED190" s="29"/>
      <c r="VEI190" s="3"/>
      <c r="VEW190" s="29"/>
      <c r="VFB190" s="3"/>
      <c r="VFP190" s="29"/>
      <c r="VFU190" s="3"/>
      <c r="VGI190" s="29"/>
      <c r="VGN190" s="3"/>
      <c r="VHB190" s="29"/>
      <c r="VHG190" s="3"/>
      <c r="VHU190" s="29"/>
      <c r="VHZ190" s="3"/>
      <c r="VIN190" s="29"/>
      <c r="VIS190" s="3"/>
      <c r="VJG190" s="29"/>
      <c r="VJL190" s="3"/>
      <c r="VJZ190" s="29"/>
      <c r="VKE190" s="3"/>
      <c r="VKS190" s="29"/>
      <c r="VKX190" s="3"/>
      <c r="VLL190" s="29"/>
      <c r="VLQ190" s="3"/>
      <c r="VME190" s="29"/>
      <c r="VMJ190" s="3"/>
      <c r="VMX190" s="29"/>
      <c r="VNC190" s="3"/>
      <c r="VNQ190" s="29"/>
      <c r="VNV190" s="3"/>
      <c r="VOJ190" s="29"/>
      <c r="VOO190" s="3"/>
      <c r="VPC190" s="29"/>
      <c r="VPH190" s="3"/>
      <c r="VPV190" s="29"/>
      <c r="VQA190" s="3"/>
      <c r="VQO190" s="29"/>
      <c r="VQT190" s="3"/>
      <c r="VRH190" s="29"/>
      <c r="VRM190" s="3"/>
      <c r="VSA190" s="29"/>
      <c r="VSF190" s="3"/>
      <c r="VST190" s="29"/>
      <c r="VSY190" s="3"/>
      <c r="VTM190" s="29"/>
      <c r="VTR190" s="3"/>
      <c r="VUF190" s="29"/>
      <c r="VUK190" s="3"/>
      <c r="VUY190" s="29"/>
      <c r="VVD190" s="3"/>
      <c r="VVR190" s="29"/>
      <c r="VVW190" s="3"/>
      <c r="VWK190" s="29"/>
      <c r="VWP190" s="3"/>
      <c r="VXD190" s="29"/>
      <c r="VXI190" s="3"/>
      <c r="VXW190" s="29"/>
      <c r="VYB190" s="3"/>
      <c r="VYP190" s="29"/>
      <c r="VYU190" s="3"/>
      <c r="VZI190" s="29"/>
      <c r="VZN190" s="3"/>
      <c r="WAB190" s="29"/>
      <c r="WAG190" s="3"/>
      <c r="WAU190" s="29"/>
      <c r="WAZ190" s="3"/>
      <c r="WBN190" s="29"/>
      <c r="WBS190" s="3"/>
      <c r="WCG190" s="29"/>
      <c r="WCL190" s="3"/>
      <c r="WCZ190" s="29"/>
      <c r="WDE190" s="3"/>
      <c r="WDS190" s="29"/>
      <c r="WDX190" s="3"/>
      <c r="WEL190" s="29"/>
      <c r="WEQ190" s="3"/>
      <c r="WFE190" s="29"/>
      <c r="WFJ190" s="3"/>
      <c r="WFX190" s="29"/>
      <c r="WGC190" s="3"/>
      <c r="WGQ190" s="29"/>
      <c r="WGV190" s="3"/>
      <c r="WHJ190" s="29"/>
      <c r="WHO190" s="3"/>
      <c r="WIC190" s="29"/>
      <c r="WIH190" s="3"/>
      <c r="WIV190" s="29"/>
      <c r="WJA190" s="3"/>
      <c r="WJO190" s="29"/>
      <c r="WJT190" s="3"/>
      <c r="WKH190" s="29"/>
      <c r="WKM190" s="3"/>
      <c r="WLA190" s="29"/>
      <c r="WLF190" s="3"/>
      <c r="WLT190" s="29"/>
      <c r="WLY190" s="3"/>
      <c r="WMM190" s="29"/>
      <c r="WMR190" s="3"/>
      <c r="WNF190" s="29"/>
      <c r="WNK190" s="3"/>
      <c r="WNY190" s="29"/>
      <c r="WOD190" s="3"/>
      <c r="WOR190" s="29"/>
      <c r="WOW190" s="3"/>
      <c r="WPK190" s="29"/>
      <c r="WPP190" s="3"/>
      <c r="WQD190" s="29"/>
      <c r="WQI190" s="3"/>
      <c r="WQW190" s="29"/>
      <c r="WRB190" s="3"/>
      <c r="WRP190" s="29"/>
      <c r="WRU190" s="3"/>
      <c r="WSI190" s="29"/>
      <c r="WSN190" s="3"/>
      <c r="WTB190" s="29"/>
      <c r="WTG190" s="3"/>
      <c r="WTU190" s="29"/>
      <c r="WTZ190" s="3"/>
      <c r="WUN190" s="29"/>
      <c r="WUS190" s="3"/>
      <c r="WVG190" s="29"/>
      <c r="WVL190" s="3"/>
      <c r="WVZ190" s="29"/>
      <c r="WWE190" s="3"/>
      <c r="WWS190" s="29"/>
      <c r="WWX190" s="3"/>
      <c r="WXL190" s="29"/>
      <c r="WXQ190" s="3"/>
      <c r="WYE190" s="29"/>
      <c r="WYJ190" s="3"/>
      <c r="WYX190" s="29"/>
      <c r="WZC190" s="3"/>
      <c r="WZQ190" s="29"/>
      <c r="WZV190" s="3"/>
      <c r="XAJ190" s="29"/>
      <c r="XAO190" s="3"/>
      <c r="XBC190" s="29"/>
      <c r="XBH190" s="3"/>
      <c r="XBV190" s="29"/>
      <c r="XCA190" s="3"/>
      <c r="XCO190" s="29"/>
      <c r="XCT190" s="3"/>
      <c r="XDH190" s="29"/>
      <c r="XDM190" s="3"/>
      <c r="XEA190" s="29"/>
      <c r="XEF190" s="3"/>
      <c r="XET190" s="29"/>
      <c r="XEY190" s="3"/>
    </row>
    <row r="191" spans="1:1022 1027:2048 2053:3060 3074:4086 4100:5112 5126:6138 6152:7164 7178:8190 8204:9216 9230:10237 10242:11263 11268:12275 12289:13301 13315:14327 14341:15353 15367:16379" ht="16" x14ac:dyDescent="0.2">
      <c r="A191" s="3" t="s">
        <v>187</v>
      </c>
      <c r="B191" s="4">
        <v>6569000</v>
      </c>
      <c r="C191" s="4">
        <v>6697000</v>
      </c>
      <c r="D191" s="4">
        <v>7159000</v>
      </c>
      <c r="E191" s="4">
        <v>10295000</v>
      </c>
      <c r="F191" s="4">
        <v>26652000</v>
      </c>
      <c r="G191" s="4">
        <v>45909000</v>
      </c>
      <c r="H191" s="4">
        <v>44865000</v>
      </c>
      <c r="I191" s="4">
        <v>69828000</v>
      </c>
      <c r="J191" s="4">
        <v>101073000</v>
      </c>
      <c r="K191" s="4">
        <v>131325000</v>
      </c>
      <c r="L191" s="4">
        <v>150354000</v>
      </c>
      <c r="M191" s="4">
        <v>176108000</v>
      </c>
      <c r="N191" s="4">
        <v>183493000</v>
      </c>
      <c r="O191" s="5">
        <v>194665000</v>
      </c>
      <c r="P191" s="4">
        <v>40918000</v>
      </c>
      <c r="Q191" s="4">
        <v>40874000</v>
      </c>
      <c r="R191" s="4">
        <v>62776000</v>
      </c>
      <c r="S191" s="4">
        <v>50097000</v>
      </c>
    </row>
    <row r="192" spans="1:1022 1027:2048 2053:3060 3074:4086 4100:5112 5126:6138 6152:7164 7178:8190 8204:9216 9230:10237 10242:11263 11268:12275 12289:13301 13315:14327 14341:15353 15367:16379" ht="16" x14ac:dyDescent="0.2">
      <c r="A192" s="3" t="s">
        <v>188</v>
      </c>
      <c r="B192" s="6">
        <v>1.56</v>
      </c>
      <c r="C192" s="6">
        <v>1.8</v>
      </c>
      <c r="D192" s="6">
        <v>0.9</v>
      </c>
      <c r="E192" s="6">
        <v>0.36</v>
      </c>
      <c r="F192" s="6">
        <v>0.83</v>
      </c>
      <c r="G192" s="6">
        <v>1.35</v>
      </c>
      <c r="H192" s="6">
        <v>1.27</v>
      </c>
      <c r="I192" s="6">
        <v>1.86</v>
      </c>
      <c r="J192" s="6">
        <v>2.64</v>
      </c>
      <c r="K192" s="6">
        <v>3.4</v>
      </c>
      <c r="L192" s="6">
        <v>3.83</v>
      </c>
      <c r="M192" s="6">
        <v>4.4800000000000004</v>
      </c>
      <c r="N192" s="6">
        <v>4.55</v>
      </c>
      <c r="O192" s="7">
        <v>4.96</v>
      </c>
      <c r="P192" s="6">
        <v>1.07</v>
      </c>
      <c r="Q192" s="6">
        <v>0.86</v>
      </c>
      <c r="R192" s="6">
        <v>1.69</v>
      </c>
      <c r="S192" s="6">
        <v>1.36</v>
      </c>
    </row>
    <row r="193" spans="1:19" ht="16" x14ac:dyDescent="0.2">
      <c r="A193" s="3" t="s">
        <v>189</v>
      </c>
      <c r="B193" s="4" t="s">
        <v>24</v>
      </c>
      <c r="C193" s="4" t="s">
        <v>24</v>
      </c>
      <c r="D193" s="6">
        <v>12.63</v>
      </c>
      <c r="E193" s="6">
        <v>21.42</v>
      </c>
      <c r="F193" s="6">
        <v>25.38</v>
      </c>
      <c r="G193" s="6">
        <v>14.69</v>
      </c>
      <c r="H193" s="6">
        <v>13.29</v>
      </c>
      <c r="I193" s="6">
        <v>16.350000000000001</v>
      </c>
      <c r="J193" s="6">
        <v>20.48</v>
      </c>
      <c r="K193" s="6">
        <v>18.29</v>
      </c>
      <c r="L193" s="6">
        <v>23.63</v>
      </c>
      <c r="M193" s="6">
        <v>24.33</v>
      </c>
      <c r="N193" s="6">
        <v>19.82</v>
      </c>
      <c r="O193" s="7">
        <v>22.18</v>
      </c>
      <c r="P193" s="6">
        <v>26.68</v>
      </c>
      <c r="Q193" s="6">
        <v>20.53</v>
      </c>
      <c r="R193" s="6">
        <v>24.78</v>
      </c>
      <c r="S193" s="6">
        <v>22.3</v>
      </c>
    </row>
    <row r="194" spans="1:19" ht="16" x14ac:dyDescent="0.2">
      <c r="A194" s="3" t="s">
        <v>190</v>
      </c>
      <c r="B194" s="6">
        <v>11.68</v>
      </c>
      <c r="C194" s="6">
        <v>8.8000000000000007</v>
      </c>
      <c r="D194" s="6">
        <v>9.6300000000000008</v>
      </c>
      <c r="E194" s="6">
        <v>15.48</v>
      </c>
      <c r="F194" s="6">
        <v>1.37</v>
      </c>
      <c r="G194" s="6">
        <v>4.16</v>
      </c>
      <c r="H194" s="6">
        <v>3.54</v>
      </c>
      <c r="I194" s="6">
        <v>2.66</v>
      </c>
      <c r="J194" s="6">
        <v>2.23</v>
      </c>
      <c r="K194" s="6">
        <v>2.3199999999999998</v>
      </c>
      <c r="L194" s="6">
        <v>1.97</v>
      </c>
      <c r="M194" s="6">
        <v>2.83</v>
      </c>
      <c r="N194" s="6">
        <v>1.84</v>
      </c>
      <c r="O194" s="7">
        <v>1.7</v>
      </c>
      <c r="P194" s="6">
        <v>1.52</v>
      </c>
      <c r="Q194" s="6">
        <v>1.55</v>
      </c>
      <c r="R194" s="6">
        <v>2.2999999999999998</v>
      </c>
      <c r="S194" s="6">
        <v>1.46</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2:S2 A4:S7 A15:S16 A19:S20 A37:S95 A9:S11 A13:S13 A191:S195 A105:D105 K105:S105 A97:S104 A96:E96 J96:S96 A106:S128 A130:S142 A144:S171 A22:S33 A21:N21 P21:S21 A173:S188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86BE3-A51C-3D43-A57E-ADC66190151F}">
  <dimension ref="A1:P110"/>
  <sheetViews>
    <sheetView tabSelected="1" workbookViewId="0">
      <selection activeCell="G24" sqref="G24"/>
    </sheetView>
  </sheetViews>
  <sheetFormatPr baseColWidth="10" defaultRowHeight="15" x14ac:dyDescent="0.2"/>
  <cols>
    <col min="1" max="16" width="18.83203125" customWidth="1"/>
  </cols>
  <sheetData>
    <row r="1" spans="1:16" s="114" customFormat="1" ht="22" customHeight="1" x14ac:dyDescent="0.2">
      <c r="A1" s="114" t="e" vm="1">
        <v>#VALUE!</v>
      </c>
    </row>
    <row r="2" spans="1:16" s="114" customFormat="1" ht="22" customHeight="1" x14ac:dyDescent="0.2"/>
    <row r="3" spans="1:16" ht="22" customHeight="1" x14ac:dyDescent="0.2">
      <c r="A3" s="38" cm="1">
        <f t="array" ref="A3">_FV(A1,"Market cap",TRUE)</f>
        <v>5587945000</v>
      </c>
      <c r="B3" s="50" t="s">
        <v>201</v>
      </c>
      <c r="C3" s="39">
        <f>Financials!O8*0.01</f>
        <v>0.79520000000000002</v>
      </c>
      <c r="D3" s="50" t="s">
        <v>202</v>
      </c>
      <c r="E3" s="39">
        <f>SUM(C11:E11)/3</f>
        <v>0.15081804477364327</v>
      </c>
      <c r="F3" s="87" t="s">
        <v>203</v>
      </c>
      <c r="G3" s="40">
        <f>SUM(Financials!K129:N129)/4</f>
        <v>-1.0561316790152903E-2</v>
      </c>
      <c r="H3" s="87" t="s">
        <v>204</v>
      </c>
      <c r="I3" s="41">
        <f>J14*(1+I7)/(I6-I7)</f>
        <v>6484423015.9256439</v>
      </c>
      <c r="J3" s="50" t="s">
        <v>205</v>
      </c>
      <c r="K3" s="42"/>
      <c r="L3" s="43"/>
      <c r="M3" s="44"/>
      <c r="N3" s="115" t="s">
        <v>206</v>
      </c>
      <c r="O3" s="116"/>
      <c r="P3" s="44"/>
    </row>
    <row r="4" spans="1:16" ht="22" customHeight="1" x14ac:dyDescent="0.2">
      <c r="A4" s="45">
        <f>Financials!O56-Financials!O96-Financials!O105</f>
        <v>314503000</v>
      </c>
      <c r="B4" s="86" t="s">
        <v>207</v>
      </c>
      <c r="C4" s="46">
        <f>Financials!O17*0.01</f>
        <v>0.27090000000000003</v>
      </c>
      <c r="D4" s="86" t="s">
        <v>208</v>
      </c>
      <c r="E4" s="46">
        <f>SUM(C13:E13)/3</f>
        <v>0.20582668056839573</v>
      </c>
      <c r="F4" s="88" t="s">
        <v>209</v>
      </c>
      <c r="G4" s="47">
        <f>A5*(1+(5*G3))</f>
        <v>34773430.993538655</v>
      </c>
      <c r="H4" s="89" t="s">
        <v>210</v>
      </c>
      <c r="I4" s="48">
        <f>NPV(I6,F14,G14,H14,I14,(J14+I3))</f>
        <v>5684498743.4842043</v>
      </c>
      <c r="J4" s="88" t="s">
        <v>211</v>
      </c>
      <c r="K4" s="109">
        <f>(Financials!O172*-1)/Model!A3</f>
        <v>0</v>
      </c>
      <c r="L4" s="87" t="s">
        <v>249</v>
      </c>
      <c r="M4" s="44"/>
      <c r="N4" s="117" t="s">
        <v>212</v>
      </c>
      <c r="O4" s="118"/>
      <c r="P4" s="44"/>
    </row>
    <row r="5" spans="1:16" ht="22" customHeight="1" x14ac:dyDescent="0.2">
      <c r="A5" s="47" cm="1">
        <f t="array" ref="A5">_FV(A1,"Shares outstanding",TRUE)</f>
        <v>36712070</v>
      </c>
      <c r="B5" s="86" t="s">
        <v>213</v>
      </c>
      <c r="C5" s="49">
        <f>Financials!O34*0.01</f>
        <v>0.2298</v>
      </c>
      <c r="D5" s="86" t="s">
        <v>214</v>
      </c>
      <c r="E5" s="46">
        <f>SUM(C15:E15)/3</f>
        <v>9.754758650968183E-2</v>
      </c>
      <c r="F5" s="88" t="s">
        <v>215</v>
      </c>
      <c r="G5" s="47">
        <f>Financials!O56</f>
        <v>349252000</v>
      </c>
      <c r="H5" s="89" t="s">
        <v>216</v>
      </c>
      <c r="I5" s="48">
        <f>I4+G5-G6</f>
        <v>5999001743.4842043</v>
      </c>
      <c r="J5" s="88" t="s">
        <v>217</v>
      </c>
      <c r="K5" s="107" cm="1">
        <f t="array" ref="K5">_FV(A1,"Price")</f>
        <v>152.21</v>
      </c>
      <c r="L5" s="50" t="s">
        <v>218</v>
      </c>
      <c r="M5" s="44"/>
      <c r="N5" s="51" t="s">
        <v>219</v>
      </c>
      <c r="O5" s="52">
        <f>Financials!O21</f>
        <v>0</v>
      </c>
      <c r="P5" s="44"/>
    </row>
    <row r="6" spans="1:16" ht="22" customHeight="1" x14ac:dyDescent="0.2">
      <c r="A6" s="53">
        <f>O20/F10</f>
        <v>10.086543321299638</v>
      </c>
      <c r="B6" s="86" t="s">
        <v>220</v>
      </c>
      <c r="C6" s="46">
        <f>Financials!O190</f>
        <v>0.35507207678017633</v>
      </c>
      <c r="D6" s="103" t="s">
        <v>200</v>
      </c>
      <c r="E6" s="46">
        <f>Financials!O33/Financials!O126</f>
        <v>0.43489231746673501</v>
      </c>
      <c r="F6" s="86" t="s">
        <v>221</v>
      </c>
      <c r="G6" s="48">
        <f>Financials!O96+Financials!O105</f>
        <v>34749000</v>
      </c>
      <c r="H6" s="89" t="s">
        <v>222</v>
      </c>
      <c r="I6" s="54">
        <f>N25</f>
        <v>6.6730775326564989E-2</v>
      </c>
      <c r="J6" s="89" t="s">
        <v>223</v>
      </c>
      <c r="K6" s="108">
        <f>I5/G4</f>
        <v>172.51682022975803</v>
      </c>
      <c r="L6" s="55" t="s">
        <v>224</v>
      </c>
      <c r="M6" s="44"/>
      <c r="N6" s="56" t="s">
        <v>225</v>
      </c>
      <c r="O6" s="57">
        <f>Financials!O96</f>
        <v>11877000</v>
      </c>
      <c r="P6" s="44"/>
    </row>
    <row r="7" spans="1:16" ht="22" customHeight="1" x14ac:dyDescent="0.2">
      <c r="A7" s="58">
        <f>O20/F12</f>
        <v>32.488052325581393</v>
      </c>
      <c r="B7" s="102" t="s">
        <v>226</v>
      </c>
      <c r="C7" s="59">
        <f>F14/A3</f>
        <v>3.9728379574244202E-2</v>
      </c>
      <c r="D7" s="104" t="s">
        <v>227</v>
      </c>
      <c r="E7" s="60">
        <f>(Financials!O16*(1-0.25))/(Financials!O126+Financials!O105+Financials!O96)</f>
        <v>0.34165899533946825</v>
      </c>
      <c r="F7" s="102" t="s">
        <v>196</v>
      </c>
      <c r="G7" s="61">
        <f>(Financials!O96+Financials!O105)/Financials!O126</f>
        <v>0.12543950212621563</v>
      </c>
      <c r="H7" s="101" t="s">
        <v>228</v>
      </c>
      <c r="I7" s="62">
        <v>2.5000000000000001E-2</v>
      </c>
      <c r="J7" s="90" t="s">
        <v>229</v>
      </c>
      <c r="K7" s="105">
        <f>K6/K5-1</f>
        <v>0.13341318066985086</v>
      </c>
      <c r="L7" s="63" t="s">
        <v>230</v>
      </c>
      <c r="M7" s="44"/>
      <c r="N7" s="56" t="s">
        <v>231</v>
      </c>
      <c r="O7" s="57">
        <f>Financials!O105</f>
        <v>22872000</v>
      </c>
      <c r="P7" s="44"/>
    </row>
    <row r="8" spans="1:16" ht="22" customHeight="1" x14ac:dyDescent="0.2">
      <c r="A8" s="64"/>
      <c r="B8" s="44"/>
      <c r="C8" s="44"/>
      <c r="D8" s="44"/>
      <c r="E8" s="44"/>
      <c r="F8" s="44"/>
      <c r="G8" s="44"/>
      <c r="H8" s="44"/>
      <c r="I8" s="44"/>
      <c r="J8" s="44"/>
      <c r="K8" s="44"/>
      <c r="L8" s="44"/>
      <c r="M8" s="44"/>
      <c r="N8" s="65" t="s">
        <v>212</v>
      </c>
      <c r="O8" s="66">
        <f>O5/(O6+O7)</f>
        <v>0</v>
      </c>
      <c r="P8" s="44"/>
    </row>
    <row r="9" spans="1:16" ht="22" customHeight="1" x14ac:dyDescent="0.2">
      <c r="A9" s="67"/>
      <c r="B9" s="91">
        <v>2019</v>
      </c>
      <c r="C9" s="91">
        <v>2020</v>
      </c>
      <c r="D9" s="91">
        <v>2021</v>
      </c>
      <c r="E9" s="91">
        <v>2022</v>
      </c>
      <c r="F9" s="95">
        <v>2023</v>
      </c>
      <c r="G9" s="96">
        <v>2024</v>
      </c>
      <c r="H9" s="96">
        <v>2025</v>
      </c>
      <c r="I9" s="96">
        <v>2026</v>
      </c>
      <c r="J9" s="96">
        <v>2027</v>
      </c>
      <c r="K9" s="68"/>
      <c r="L9" s="69"/>
      <c r="M9" s="69"/>
      <c r="N9" s="56" t="s">
        <v>232</v>
      </c>
      <c r="O9" s="57">
        <f>Financials!O25</f>
        <v>30798000</v>
      </c>
      <c r="P9" s="44"/>
    </row>
    <row r="10" spans="1:16" ht="22" customHeight="1" x14ac:dyDescent="0.2">
      <c r="A10" s="70" t="s">
        <v>233</v>
      </c>
      <c r="B10" s="92">
        <v>321607000</v>
      </c>
      <c r="C10" s="92">
        <v>362963000</v>
      </c>
      <c r="D10" s="92">
        <v>411172000</v>
      </c>
      <c r="E10" s="92">
        <v>489723000</v>
      </c>
      <c r="F10" s="97">
        <v>554000000</v>
      </c>
      <c r="G10" s="92">
        <v>621500000</v>
      </c>
      <c r="H10" s="92">
        <v>690000000</v>
      </c>
      <c r="I10" s="92">
        <v>783400000</v>
      </c>
      <c r="J10" s="92">
        <v>866000000</v>
      </c>
      <c r="K10" s="71" t="s">
        <v>234</v>
      </c>
      <c r="N10" s="56" t="s">
        <v>235</v>
      </c>
      <c r="O10" s="57">
        <f>Financials!O24</f>
        <v>151271000</v>
      </c>
      <c r="P10" s="44"/>
    </row>
    <row r="11" spans="1:16" ht="22" customHeight="1" x14ac:dyDescent="0.2">
      <c r="A11" s="72"/>
      <c r="B11" s="93"/>
      <c r="C11" s="93">
        <f t="shared" ref="C11:J11" si="0">(C10/B10)-1</f>
        <v>0.12859172841387156</v>
      </c>
      <c r="D11" s="93">
        <f t="shared" si="0"/>
        <v>0.13282070073258145</v>
      </c>
      <c r="E11" s="93">
        <f t="shared" si="0"/>
        <v>0.19104170517447683</v>
      </c>
      <c r="F11" s="98">
        <f t="shared" si="0"/>
        <v>0.13125174843738185</v>
      </c>
      <c r="G11" s="93">
        <f t="shared" si="0"/>
        <v>0.12184115523465699</v>
      </c>
      <c r="H11" s="93">
        <f t="shared" si="0"/>
        <v>0.11021721641190663</v>
      </c>
      <c r="I11" s="93">
        <f t="shared" si="0"/>
        <v>0.1353623188405797</v>
      </c>
      <c r="J11" s="93">
        <f t="shared" si="0"/>
        <v>0.10543783507786575</v>
      </c>
      <c r="K11" s="74">
        <f>SUM(F11:J11)/5</f>
        <v>0.12082205480047818</v>
      </c>
      <c r="L11" s="69"/>
      <c r="M11" s="69"/>
      <c r="N11" s="56" t="s">
        <v>236</v>
      </c>
      <c r="O11" s="75">
        <f>O9/O10</f>
        <v>0.20359487277799446</v>
      </c>
      <c r="P11" s="44"/>
    </row>
    <row r="12" spans="1:16" ht="22" customHeight="1" x14ac:dyDescent="0.2">
      <c r="A12" s="70" t="s">
        <v>142</v>
      </c>
      <c r="B12" s="92">
        <v>69336000</v>
      </c>
      <c r="C12" s="92">
        <v>91572000</v>
      </c>
      <c r="D12" s="92">
        <v>70960000</v>
      </c>
      <c r="E12" s="92">
        <v>107992000</v>
      </c>
      <c r="F12" s="97">
        <v>172000000</v>
      </c>
      <c r="G12" s="92">
        <v>184000000</v>
      </c>
      <c r="H12" s="92">
        <v>200000000</v>
      </c>
      <c r="I12" s="92">
        <v>264000000</v>
      </c>
      <c r="J12" s="92">
        <v>301000000</v>
      </c>
      <c r="K12" s="71" t="s">
        <v>237</v>
      </c>
      <c r="L12" s="69"/>
      <c r="M12" s="69"/>
      <c r="N12" s="76" t="s">
        <v>238</v>
      </c>
      <c r="O12" s="77">
        <f>O8*(1-O11)</f>
        <v>0</v>
      </c>
      <c r="P12" s="44"/>
    </row>
    <row r="13" spans="1:16" ht="22" customHeight="1" x14ac:dyDescent="0.2">
      <c r="A13" s="72"/>
      <c r="B13" s="93"/>
      <c r="C13" s="93">
        <f t="shared" ref="C13:J13" si="1">(C12/B12)-1</f>
        <v>0.32069920387677397</v>
      </c>
      <c r="D13" s="93">
        <f t="shared" si="1"/>
        <v>-0.22509063905997462</v>
      </c>
      <c r="E13" s="93">
        <f t="shared" si="1"/>
        <v>0.52187147688838786</v>
      </c>
      <c r="F13" s="98">
        <f t="shared" si="1"/>
        <v>0.59271057115341885</v>
      </c>
      <c r="G13" s="93">
        <f t="shared" si="1"/>
        <v>6.9767441860465018E-2</v>
      </c>
      <c r="H13" s="93">
        <f t="shared" si="1"/>
        <v>8.6956521739130377E-2</v>
      </c>
      <c r="I13" s="93">
        <f t="shared" si="1"/>
        <v>0.32000000000000006</v>
      </c>
      <c r="J13" s="93">
        <f t="shared" si="1"/>
        <v>0.14015151515151514</v>
      </c>
      <c r="K13" s="74">
        <f>SUM(F13:J13)/5</f>
        <v>0.24191720998090588</v>
      </c>
      <c r="L13" s="69"/>
      <c r="M13" s="69"/>
      <c r="N13" s="117" t="s">
        <v>239</v>
      </c>
      <c r="O13" s="118"/>
      <c r="P13" s="44"/>
    </row>
    <row r="14" spans="1:16" ht="22" customHeight="1" x14ac:dyDescent="0.2">
      <c r="A14" s="70" t="s">
        <v>185</v>
      </c>
      <c r="B14" s="92">
        <v>133125890</v>
      </c>
      <c r="C14" s="92">
        <v>150057077</v>
      </c>
      <c r="D14" s="92">
        <v>174962000</v>
      </c>
      <c r="E14" s="92">
        <v>174873000</v>
      </c>
      <c r="F14" s="97">
        <v>222000000</v>
      </c>
      <c r="G14" s="92">
        <v>230000000</v>
      </c>
      <c r="H14" s="92">
        <v>250400000</v>
      </c>
      <c r="I14" s="92">
        <v>236000000</v>
      </c>
      <c r="J14" s="92">
        <v>264000000</v>
      </c>
      <c r="K14" s="71" t="s">
        <v>240</v>
      </c>
      <c r="L14" s="69"/>
      <c r="M14" s="69"/>
      <c r="N14" s="56" t="s">
        <v>241</v>
      </c>
      <c r="O14" s="75">
        <f>'[1]US Treasury Bonds'!$C$8</f>
        <v>4.845E-2</v>
      </c>
      <c r="P14" s="44"/>
    </row>
    <row r="15" spans="1:16" ht="22" customHeight="1" x14ac:dyDescent="0.2">
      <c r="A15" s="78"/>
      <c r="B15" s="93"/>
      <c r="C15" s="93">
        <f t="shared" ref="C15:J15" si="2">(C14/B14)-1</f>
        <v>0.12718177508522199</v>
      </c>
      <c r="D15" s="93">
        <f t="shared" si="2"/>
        <v>0.16596966632903287</v>
      </c>
      <c r="E15" s="93">
        <f t="shared" si="2"/>
        <v>-5.0868188520936108E-4</v>
      </c>
      <c r="F15" s="98">
        <f t="shared" si="2"/>
        <v>0.26949271757218085</v>
      </c>
      <c r="G15" s="93">
        <f t="shared" si="2"/>
        <v>3.6036036036036112E-2</v>
      </c>
      <c r="H15" s="93">
        <f t="shared" si="2"/>
        <v>8.8695652173913064E-2</v>
      </c>
      <c r="I15" s="93">
        <f t="shared" si="2"/>
        <v>-5.7507987220447254E-2</v>
      </c>
      <c r="J15" s="93">
        <f t="shared" si="2"/>
        <v>0.11864406779661008</v>
      </c>
      <c r="K15" s="74">
        <f>SUM(F15:J15)/5</f>
        <v>9.1072097271658575E-2</v>
      </c>
      <c r="L15" s="69"/>
      <c r="M15" s="69"/>
      <c r="N15" s="56" t="s">
        <v>242</v>
      </c>
      <c r="O15" s="79" cm="1">
        <f t="array" ref="O15">_FV(A1,"Beta")</f>
        <v>0.52590000000000003</v>
      </c>
      <c r="P15" s="44"/>
    </row>
    <row r="16" spans="1:16" ht="22" customHeight="1" x14ac:dyDescent="0.2">
      <c r="A16" s="70" t="s">
        <v>196</v>
      </c>
      <c r="B16" s="94">
        <v>0.1235851724476089</v>
      </c>
      <c r="C16" s="94">
        <v>0.15695544479424234</v>
      </c>
      <c r="D16" s="94">
        <v>0.1355263212127707</v>
      </c>
      <c r="E16" s="94">
        <v>0.29552458422625338</v>
      </c>
      <c r="F16" s="99"/>
      <c r="G16" s="100"/>
      <c r="H16" s="100"/>
      <c r="I16" s="100"/>
      <c r="J16" s="100"/>
      <c r="K16" s="80"/>
      <c r="L16" s="69"/>
      <c r="M16" s="69"/>
      <c r="N16" s="56" t="s">
        <v>243</v>
      </c>
      <c r="O16" s="75">
        <v>8.4000000000000005E-2</v>
      </c>
      <c r="P16" s="44"/>
    </row>
    <row r="17" spans="1:16" ht="22" customHeight="1" x14ac:dyDescent="0.2">
      <c r="A17" s="69"/>
      <c r="B17" s="73"/>
      <c r="C17" s="73"/>
      <c r="D17" s="73"/>
      <c r="E17" s="73"/>
      <c r="F17" s="69"/>
      <c r="G17" s="69"/>
      <c r="H17" s="69"/>
      <c r="I17" s="69"/>
      <c r="J17" s="69"/>
      <c r="K17" s="69"/>
      <c r="L17" s="69"/>
      <c r="M17" s="69"/>
      <c r="N17" s="81" t="s">
        <v>239</v>
      </c>
      <c r="O17" s="82">
        <f>(O14)+((O15)*(O16-O14))</f>
        <v>6.7145745000000007E-2</v>
      </c>
      <c r="P17" s="44"/>
    </row>
    <row r="18" spans="1:16" ht="22" customHeight="1" x14ac:dyDescent="0.2">
      <c r="A18" s="69"/>
      <c r="B18" s="69"/>
      <c r="C18" s="69"/>
      <c r="D18" s="69"/>
      <c r="E18" s="69"/>
      <c r="F18" s="69"/>
      <c r="G18" s="69"/>
      <c r="H18" s="69"/>
      <c r="I18" s="69"/>
      <c r="J18" s="69"/>
      <c r="K18" s="69"/>
      <c r="L18" s="69"/>
      <c r="M18" s="69"/>
      <c r="N18" s="117" t="s">
        <v>244</v>
      </c>
      <c r="O18" s="118"/>
      <c r="P18" s="44"/>
    </row>
    <row r="19" spans="1:16" ht="22" customHeight="1" x14ac:dyDescent="0.2">
      <c r="A19" s="119" t="str" cm="1">
        <f t="array" ref="A19">_FV(A1,"Industry")</f>
        <v>Software &amp; IT Services</v>
      </c>
      <c r="B19" s="119"/>
      <c r="C19" s="120" cm="1">
        <f t="array" ref="C19">_FV(A1,"Year incorporated",TRUE)</f>
        <v>1999</v>
      </c>
      <c r="D19" s="120"/>
      <c r="E19" s="106"/>
      <c r="F19" s="69"/>
      <c r="G19" s="69"/>
      <c r="H19" s="69"/>
      <c r="I19" s="69"/>
      <c r="J19" s="69"/>
      <c r="K19" s="69"/>
      <c r="L19" s="69"/>
      <c r="M19" s="69"/>
      <c r="N19" s="56" t="s">
        <v>222</v>
      </c>
      <c r="O19" s="83">
        <f>O6+O7</f>
        <v>34749000</v>
      </c>
      <c r="P19" s="44"/>
    </row>
    <row r="20" spans="1:16" ht="22" customHeight="1" x14ac:dyDescent="0.2">
      <c r="A20" s="119" t="str" cm="1">
        <f t="array" ref="A20">_FV(A1,"Description")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c r="B20" s="119"/>
      <c r="C20" s="119"/>
      <c r="D20" s="119"/>
      <c r="E20" s="119"/>
      <c r="F20" s="69"/>
      <c r="G20" s="69"/>
      <c r="H20" s="69"/>
      <c r="I20" s="69"/>
      <c r="J20" s="69"/>
      <c r="K20" s="69"/>
      <c r="L20" s="69"/>
      <c r="M20" s="69"/>
      <c r="N20" s="56" t="s">
        <v>201</v>
      </c>
      <c r="O20" s="83" cm="1">
        <f t="array" ref="O20">_FV(A1,"Market cap",TRUE)</f>
        <v>5587945000</v>
      </c>
      <c r="P20" s="44"/>
    </row>
    <row r="21" spans="1:16" ht="22" customHeight="1" x14ac:dyDescent="0.2">
      <c r="A21" s="119"/>
      <c r="B21" s="119"/>
      <c r="C21" s="119"/>
      <c r="D21" s="119"/>
      <c r="E21" s="119"/>
      <c r="F21" s="69"/>
      <c r="G21" s="69"/>
      <c r="H21" s="69"/>
      <c r="I21" s="69"/>
      <c r="J21" s="69"/>
      <c r="K21" s="69"/>
      <c r="M21" s="69"/>
      <c r="N21" s="56" t="s">
        <v>245</v>
      </c>
      <c r="O21" s="83">
        <f>O19+O20</f>
        <v>5622694000</v>
      </c>
      <c r="P21" s="44"/>
    </row>
    <row r="22" spans="1:16" ht="22" customHeight="1" x14ac:dyDescent="0.2">
      <c r="A22" s="119"/>
      <c r="B22" s="119"/>
      <c r="C22" s="119"/>
      <c r="D22" s="119"/>
      <c r="E22" s="119"/>
      <c r="F22" s="69"/>
      <c r="G22" s="69"/>
      <c r="H22" s="69"/>
      <c r="I22" s="69"/>
      <c r="J22" s="69"/>
      <c r="K22" s="69"/>
      <c r="L22" s="69"/>
      <c r="M22" s="69"/>
      <c r="N22" s="65" t="s">
        <v>246</v>
      </c>
      <c r="O22" s="84">
        <f>(O19/O21)</f>
        <v>6.1801335800952357E-3</v>
      </c>
      <c r="P22" s="44"/>
    </row>
    <row r="23" spans="1:16" ht="22" customHeight="1" x14ac:dyDescent="0.2">
      <c r="A23" s="119"/>
      <c r="B23" s="119"/>
      <c r="C23" s="119"/>
      <c r="D23" s="119"/>
      <c r="E23" s="119"/>
      <c r="F23" s="69"/>
      <c r="G23" s="69"/>
      <c r="H23" s="69"/>
      <c r="I23" s="69"/>
      <c r="J23" s="69"/>
      <c r="K23" s="69"/>
      <c r="L23" s="69"/>
      <c r="M23" s="69"/>
      <c r="N23" s="81" t="s">
        <v>247</v>
      </c>
      <c r="O23" s="85">
        <f>O20/O21</f>
        <v>0.99381986641990472</v>
      </c>
      <c r="P23" s="44"/>
    </row>
    <row r="24" spans="1:16" ht="22" customHeight="1" x14ac:dyDescent="0.2">
      <c r="A24" s="119"/>
      <c r="B24" s="119"/>
      <c r="C24" s="119"/>
      <c r="D24" s="119"/>
      <c r="E24" s="119"/>
      <c r="F24" s="69"/>
      <c r="G24" s="69"/>
      <c r="H24" s="69"/>
      <c r="I24" s="69"/>
      <c r="J24" s="69"/>
      <c r="K24" s="69"/>
      <c r="L24" s="69"/>
      <c r="M24" s="69"/>
      <c r="N24" s="110" t="s">
        <v>248</v>
      </c>
      <c r="O24" s="111"/>
      <c r="P24" s="44"/>
    </row>
    <row r="25" spans="1:16" ht="22" customHeight="1" x14ac:dyDescent="0.2">
      <c r="A25" s="119"/>
      <c r="B25" s="119"/>
      <c r="C25" s="119"/>
      <c r="D25" s="119"/>
      <c r="E25" s="119"/>
      <c r="F25" s="69"/>
      <c r="G25" s="69"/>
      <c r="H25" s="69"/>
      <c r="I25" s="69"/>
      <c r="J25" s="69"/>
      <c r="K25" s="69"/>
      <c r="L25" s="69"/>
      <c r="M25" s="69"/>
      <c r="N25" s="112">
        <f>(O22*O12)+(O23*O17)</f>
        <v>6.6730775326564989E-2</v>
      </c>
      <c r="O25" s="113"/>
      <c r="P25" s="44"/>
    </row>
    <row r="26" spans="1:16" ht="22" customHeight="1" x14ac:dyDescent="0.2">
      <c r="A26" s="119"/>
      <c r="B26" s="119"/>
      <c r="C26" s="119"/>
      <c r="D26" s="119"/>
      <c r="E26" s="119"/>
      <c r="F26" s="69"/>
      <c r="G26" s="69"/>
      <c r="H26" s="69"/>
      <c r="I26" s="69"/>
      <c r="J26" s="69"/>
      <c r="K26" s="69"/>
      <c r="L26" s="69"/>
      <c r="M26" s="69"/>
      <c r="N26" s="69"/>
      <c r="O26" s="44"/>
      <c r="P26" s="44"/>
    </row>
    <row r="27" spans="1:16" ht="22" customHeight="1" x14ac:dyDescent="0.2">
      <c r="A27" s="119"/>
      <c r="B27" s="119"/>
      <c r="C27" s="119"/>
      <c r="D27" s="119"/>
      <c r="E27" s="119"/>
      <c r="F27" s="69"/>
      <c r="G27" s="69"/>
      <c r="H27" s="69"/>
      <c r="I27" s="69"/>
      <c r="J27" s="69"/>
      <c r="K27" s="69"/>
      <c r="L27" s="69"/>
      <c r="M27" s="69"/>
      <c r="N27" s="69"/>
      <c r="O27" s="44"/>
      <c r="P27" s="44"/>
    </row>
    <row r="28" spans="1:16" ht="22" customHeight="1" x14ac:dyDescent="0.2">
      <c r="A28" s="69"/>
      <c r="B28" s="69"/>
      <c r="C28" s="69"/>
      <c r="D28" s="69"/>
      <c r="E28" s="69"/>
      <c r="F28" s="69"/>
      <c r="G28" s="69"/>
      <c r="H28" s="69"/>
      <c r="I28" s="69"/>
      <c r="J28" s="69"/>
      <c r="K28" s="69"/>
      <c r="L28" s="69"/>
      <c r="M28" s="69"/>
      <c r="N28" s="69"/>
      <c r="O28" s="44"/>
      <c r="P28" s="44"/>
    </row>
    <row r="29" spans="1:16" ht="22" customHeight="1" x14ac:dyDescent="0.2">
      <c r="A29" s="69"/>
      <c r="B29" s="69"/>
      <c r="C29" s="69"/>
      <c r="D29" s="69"/>
      <c r="E29" s="69"/>
      <c r="F29" s="69"/>
      <c r="G29" s="69"/>
      <c r="H29" s="69"/>
      <c r="I29" s="69"/>
      <c r="J29" s="69"/>
      <c r="K29" s="69"/>
      <c r="L29" s="69"/>
      <c r="M29" s="69"/>
      <c r="N29" s="69"/>
      <c r="O29" s="44"/>
      <c r="P29" s="44"/>
    </row>
    <row r="30" spans="1:16" ht="22" customHeight="1" x14ac:dyDescent="0.2">
      <c r="A30" s="69"/>
      <c r="B30" s="69"/>
      <c r="C30" s="69"/>
      <c r="D30" s="69"/>
      <c r="E30" s="69"/>
      <c r="F30" s="69"/>
      <c r="G30" s="69"/>
      <c r="H30" s="69"/>
      <c r="I30" s="69"/>
      <c r="J30" s="69"/>
      <c r="K30" s="69"/>
      <c r="L30" s="69"/>
      <c r="M30" s="69"/>
      <c r="N30" s="69"/>
      <c r="O30" s="44"/>
      <c r="P30" s="44"/>
    </row>
    <row r="31" spans="1:16" x14ac:dyDescent="0.2">
      <c r="A31" s="44"/>
      <c r="B31" s="44"/>
      <c r="C31" s="44"/>
      <c r="D31" s="44"/>
      <c r="E31" s="44"/>
      <c r="F31" s="44"/>
      <c r="G31" s="44"/>
      <c r="H31" s="44"/>
      <c r="I31" s="44"/>
      <c r="J31" s="44"/>
      <c r="K31" s="44"/>
      <c r="L31" s="44"/>
      <c r="M31" s="44"/>
      <c r="N31" s="44"/>
      <c r="O31" s="44"/>
      <c r="P31" s="44"/>
    </row>
    <row r="32" spans="1:16" x14ac:dyDescent="0.2">
      <c r="A32" s="44"/>
      <c r="B32" s="44"/>
      <c r="C32" s="44"/>
      <c r="D32" s="44"/>
      <c r="E32" s="44"/>
      <c r="F32" s="44"/>
      <c r="G32" s="44"/>
      <c r="H32" s="44"/>
      <c r="I32" s="44"/>
      <c r="J32" s="44"/>
      <c r="K32" s="44"/>
      <c r="L32" s="44"/>
      <c r="M32" s="44"/>
      <c r="N32" s="44"/>
      <c r="O32" s="44"/>
      <c r="P32" s="44"/>
    </row>
    <row r="33" spans="1:16" x14ac:dyDescent="0.2">
      <c r="A33" s="69"/>
      <c r="B33" s="69"/>
      <c r="C33" s="69"/>
      <c r="D33" s="69"/>
      <c r="E33" s="69"/>
      <c r="F33" s="69"/>
      <c r="G33" s="69"/>
      <c r="H33" s="69"/>
      <c r="I33" s="69"/>
      <c r="J33" s="69"/>
      <c r="K33" s="69"/>
      <c r="L33" s="69"/>
      <c r="M33" s="69"/>
      <c r="N33" s="69"/>
      <c r="O33" s="69"/>
      <c r="P33" s="69"/>
    </row>
    <row r="34" spans="1:16" x14ac:dyDescent="0.2">
      <c r="A34" s="69"/>
      <c r="B34" s="69"/>
      <c r="C34" s="69"/>
      <c r="D34" s="69"/>
      <c r="E34" s="69"/>
      <c r="F34" s="69"/>
      <c r="G34" s="69"/>
      <c r="H34" s="69"/>
      <c r="I34" s="69"/>
      <c r="J34" s="69"/>
      <c r="K34" s="69"/>
      <c r="L34" s="69"/>
      <c r="M34" s="69"/>
      <c r="N34" s="69"/>
      <c r="O34" s="69"/>
      <c r="P34" s="69"/>
    </row>
    <row r="35" spans="1:16" x14ac:dyDescent="0.2">
      <c r="A35" s="69"/>
      <c r="B35" s="69"/>
      <c r="C35" s="69"/>
      <c r="D35" s="69"/>
      <c r="E35" s="69"/>
      <c r="F35" s="69"/>
      <c r="G35" s="69"/>
      <c r="H35" s="69"/>
      <c r="I35" s="69"/>
      <c r="J35" s="69"/>
      <c r="K35" s="69"/>
      <c r="L35" s="69"/>
      <c r="M35" s="69"/>
      <c r="N35" s="69"/>
      <c r="O35" s="69"/>
      <c r="P35" s="69"/>
    </row>
    <row r="36" spans="1:16" x14ac:dyDescent="0.2">
      <c r="A36" s="69"/>
      <c r="B36" s="69"/>
      <c r="C36" s="69"/>
      <c r="D36" s="69"/>
      <c r="E36" s="69"/>
      <c r="F36" s="69"/>
      <c r="G36" s="69"/>
      <c r="H36" s="69"/>
      <c r="I36" s="69"/>
      <c r="J36" s="69"/>
      <c r="K36" s="69"/>
      <c r="L36" s="69"/>
      <c r="M36" s="69"/>
      <c r="N36" s="69"/>
      <c r="O36" s="69"/>
      <c r="P36" s="69"/>
    </row>
    <row r="37" spans="1:16" x14ac:dyDescent="0.2">
      <c r="A37" s="69"/>
      <c r="B37" s="69"/>
      <c r="C37" s="69"/>
      <c r="D37" s="69"/>
      <c r="E37" s="69"/>
      <c r="F37" s="69"/>
      <c r="G37" s="69"/>
      <c r="H37" s="69"/>
      <c r="I37" s="69"/>
      <c r="J37" s="69"/>
      <c r="K37" s="69"/>
      <c r="L37" s="69"/>
      <c r="M37" s="69"/>
      <c r="N37" s="69"/>
      <c r="O37" s="69"/>
      <c r="P37" s="69"/>
    </row>
    <row r="38" spans="1:16" x14ac:dyDescent="0.2">
      <c r="A38" s="69"/>
      <c r="B38" s="69"/>
      <c r="C38" s="69"/>
      <c r="D38" s="69"/>
      <c r="E38" s="69"/>
      <c r="F38" s="69"/>
      <c r="G38" s="69"/>
      <c r="H38" s="69"/>
      <c r="I38" s="69"/>
      <c r="J38" s="69"/>
      <c r="K38" s="69"/>
      <c r="L38" s="69"/>
      <c r="M38" s="69"/>
      <c r="N38" s="69"/>
      <c r="O38" s="69"/>
      <c r="P38" s="69"/>
    </row>
    <row r="39" spans="1:16" x14ac:dyDescent="0.2">
      <c r="A39" s="69"/>
      <c r="B39" s="69"/>
      <c r="C39" s="69"/>
      <c r="D39" s="69"/>
      <c r="E39" s="69"/>
      <c r="F39" s="69"/>
      <c r="G39" s="69"/>
      <c r="H39" s="69"/>
      <c r="I39" s="69"/>
      <c r="J39" s="69"/>
      <c r="K39" s="69"/>
      <c r="L39" s="69"/>
      <c r="M39" s="69"/>
      <c r="N39" s="69"/>
      <c r="O39" s="69"/>
      <c r="P39" s="69"/>
    </row>
    <row r="40" spans="1:16" x14ac:dyDescent="0.2">
      <c r="A40" s="69"/>
      <c r="B40" s="69"/>
      <c r="C40" s="69"/>
      <c r="D40" s="69"/>
      <c r="E40" s="69"/>
      <c r="F40" s="69"/>
      <c r="G40" s="69"/>
      <c r="H40" s="69"/>
      <c r="I40" s="69"/>
      <c r="J40" s="69"/>
      <c r="K40" s="69"/>
      <c r="L40" s="69"/>
      <c r="M40" s="69"/>
      <c r="N40" s="69"/>
      <c r="O40" s="69"/>
      <c r="P40" s="69"/>
    </row>
    <row r="41" spans="1:16" x14ac:dyDescent="0.2">
      <c r="A41" s="69"/>
      <c r="B41" s="69"/>
      <c r="C41" s="69"/>
      <c r="D41" s="69"/>
      <c r="E41" s="69"/>
      <c r="F41" s="69"/>
      <c r="G41" s="69"/>
      <c r="H41" s="69"/>
      <c r="I41" s="69"/>
      <c r="J41" s="69"/>
      <c r="K41" s="69"/>
      <c r="L41" s="69"/>
      <c r="M41" s="69"/>
      <c r="N41" s="69"/>
      <c r="O41" s="69"/>
      <c r="P41" s="69"/>
    </row>
    <row r="42" spans="1:16" x14ac:dyDescent="0.2">
      <c r="A42" s="69"/>
      <c r="B42" s="69"/>
      <c r="C42" s="69"/>
      <c r="D42" s="69"/>
      <c r="E42" s="69"/>
      <c r="F42" s="69"/>
      <c r="G42" s="69"/>
      <c r="H42" s="69"/>
      <c r="I42" s="69"/>
      <c r="J42" s="69"/>
      <c r="K42" s="69"/>
      <c r="L42" s="69"/>
      <c r="M42" s="69"/>
      <c r="N42" s="69"/>
      <c r="O42" s="69"/>
      <c r="P42" s="69"/>
    </row>
    <row r="43" spans="1:16" x14ac:dyDescent="0.2">
      <c r="A43" s="69"/>
      <c r="B43" s="69"/>
      <c r="C43" s="69"/>
      <c r="D43" s="69"/>
      <c r="E43" s="69"/>
      <c r="F43" s="69"/>
      <c r="G43" s="69"/>
      <c r="H43" s="69"/>
      <c r="I43" s="69"/>
      <c r="J43" s="69"/>
      <c r="K43" s="69"/>
      <c r="L43" s="69"/>
      <c r="M43" s="69"/>
      <c r="N43" s="69"/>
      <c r="O43" s="69"/>
      <c r="P43" s="69"/>
    </row>
    <row r="44" spans="1:16" x14ac:dyDescent="0.2">
      <c r="A44" s="69"/>
      <c r="B44" s="69"/>
      <c r="C44" s="69"/>
      <c r="D44" s="69"/>
      <c r="E44" s="69"/>
      <c r="F44" s="69"/>
      <c r="G44" s="69"/>
      <c r="H44" s="69"/>
      <c r="I44" s="69"/>
      <c r="J44" s="69"/>
      <c r="K44" s="69"/>
      <c r="L44" s="69"/>
      <c r="M44" s="69"/>
      <c r="N44" s="69"/>
      <c r="O44" s="69"/>
      <c r="P44" s="69"/>
    </row>
    <row r="45" spans="1:16" x14ac:dyDescent="0.2">
      <c r="A45" s="69"/>
      <c r="B45" s="69"/>
      <c r="C45" s="69"/>
      <c r="D45" s="69"/>
      <c r="E45" s="69"/>
      <c r="F45" s="69"/>
      <c r="G45" s="69"/>
      <c r="H45" s="69"/>
      <c r="I45" s="69"/>
      <c r="J45" s="69"/>
      <c r="K45" s="69"/>
      <c r="L45" s="69"/>
      <c r="M45" s="69"/>
      <c r="N45" s="69"/>
      <c r="O45" s="69"/>
      <c r="P45" s="69"/>
    </row>
    <row r="46" spans="1:16" x14ac:dyDescent="0.2">
      <c r="A46" s="69"/>
      <c r="B46" s="69"/>
      <c r="C46" s="69"/>
      <c r="D46" s="69"/>
      <c r="E46" s="69"/>
      <c r="F46" s="69"/>
      <c r="G46" s="69"/>
      <c r="H46" s="69"/>
      <c r="I46" s="69"/>
      <c r="J46" s="69"/>
      <c r="K46" s="69"/>
      <c r="L46" s="69"/>
      <c r="M46" s="69"/>
      <c r="N46" s="69"/>
      <c r="O46" s="69"/>
      <c r="P46" s="69"/>
    </row>
    <row r="47" spans="1:16" x14ac:dyDescent="0.2">
      <c r="A47" s="69"/>
      <c r="B47" s="69"/>
      <c r="C47" s="69"/>
      <c r="D47" s="69"/>
      <c r="E47" s="69"/>
      <c r="F47" s="69"/>
      <c r="G47" s="69"/>
      <c r="H47" s="69"/>
      <c r="I47" s="69"/>
      <c r="J47" s="69"/>
      <c r="K47" s="69"/>
      <c r="L47" s="69"/>
      <c r="M47" s="69"/>
      <c r="N47" s="69"/>
      <c r="O47" s="69"/>
      <c r="P47" s="69"/>
    </row>
    <row r="48" spans="1:16" x14ac:dyDescent="0.2">
      <c r="A48" s="69"/>
      <c r="B48" s="69"/>
      <c r="C48" s="69"/>
      <c r="D48" s="69"/>
      <c r="E48" s="69"/>
      <c r="F48" s="69"/>
      <c r="G48" s="69"/>
      <c r="H48" s="69"/>
      <c r="I48" s="69"/>
      <c r="J48" s="69"/>
      <c r="K48" s="69"/>
      <c r="L48" s="69"/>
      <c r="M48" s="69"/>
      <c r="N48" s="69"/>
      <c r="O48" s="69"/>
      <c r="P48" s="69"/>
    </row>
    <row r="49" spans="1:16" x14ac:dyDescent="0.2">
      <c r="A49" s="69"/>
      <c r="B49" s="69"/>
      <c r="C49" s="69"/>
      <c r="D49" s="69"/>
      <c r="E49" s="69"/>
      <c r="F49" s="69"/>
      <c r="G49" s="69"/>
      <c r="H49" s="69"/>
      <c r="I49" s="69"/>
      <c r="J49" s="69"/>
      <c r="K49" s="69"/>
      <c r="L49" s="69"/>
      <c r="M49" s="69"/>
      <c r="N49" s="69"/>
      <c r="O49" s="69"/>
      <c r="P49" s="69"/>
    </row>
    <row r="50" spans="1:16" x14ac:dyDescent="0.2">
      <c r="A50" s="69"/>
      <c r="B50" s="69"/>
      <c r="C50" s="69"/>
      <c r="D50" s="69"/>
      <c r="E50" s="69"/>
      <c r="F50" s="69"/>
      <c r="G50" s="69"/>
      <c r="H50" s="69"/>
      <c r="I50" s="69"/>
      <c r="J50" s="69"/>
      <c r="K50" s="69"/>
      <c r="L50" s="69"/>
      <c r="M50" s="69"/>
      <c r="N50" s="69"/>
      <c r="O50" s="69"/>
      <c r="P50" s="69"/>
    </row>
    <row r="51" spans="1:16" x14ac:dyDescent="0.2">
      <c r="A51" s="69"/>
      <c r="B51" s="69"/>
      <c r="C51" s="69"/>
      <c r="D51" s="69"/>
      <c r="E51" s="69"/>
      <c r="F51" s="69"/>
      <c r="G51" s="69"/>
      <c r="H51" s="69"/>
      <c r="I51" s="69"/>
      <c r="J51" s="69"/>
      <c r="K51" s="69"/>
      <c r="L51" s="69"/>
      <c r="M51" s="69"/>
      <c r="N51" s="69"/>
      <c r="O51" s="69"/>
      <c r="P51" s="69"/>
    </row>
    <row r="52" spans="1:16" x14ac:dyDescent="0.2">
      <c r="A52" s="69"/>
      <c r="B52" s="69"/>
      <c r="C52" s="69"/>
      <c r="D52" s="69"/>
      <c r="E52" s="69"/>
      <c r="F52" s="69"/>
      <c r="G52" s="69"/>
      <c r="H52" s="69"/>
      <c r="I52" s="69"/>
      <c r="J52" s="69"/>
      <c r="K52" s="69"/>
      <c r="L52" s="69"/>
      <c r="M52" s="69"/>
      <c r="N52" s="69"/>
      <c r="O52" s="69"/>
      <c r="P52" s="69"/>
    </row>
    <row r="53" spans="1:16" x14ac:dyDescent="0.2">
      <c r="A53" s="69"/>
      <c r="B53" s="69"/>
      <c r="C53" s="69"/>
      <c r="D53" s="69"/>
      <c r="E53" s="69"/>
      <c r="F53" s="69"/>
      <c r="G53" s="69"/>
      <c r="H53" s="69"/>
      <c r="I53" s="69"/>
      <c r="J53" s="69"/>
      <c r="K53" s="69"/>
      <c r="L53" s="69"/>
      <c r="M53" s="69"/>
      <c r="N53" s="69"/>
      <c r="O53" s="69"/>
      <c r="P53" s="69"/>
    </row>
    <row r="54" spans="1:16" x14ac:dyDescent="0.2">
      <c r="A54" s="69"/>
      <c r="B54" s="69"/>
      <c r="C54" s="69"/>
      <c r="D54" s="69"/>
      <c r="E54" s="69"/>
      <c r="F54" s="69"/>
      <c r="G54" s="69"/>
      <c r="H54" s="69"/>
      <c r="I54" s="69"/>
      <c r="J54" s="69"/>
      <c r="K54" s="69"/>
      <c r="L54" s="69"/>
      <c r="M54" s="69"/>
      <c r="N54" s="69"/>
      <c r="O54" s="69"/>
      <c r="P54" s="69"/>
    </row>
    <row r="55" spans="1:16" x14ac:dyDescent="0.2">
      <c r="A55" s="69"/>
      <c r="B55" s="69"/>
      <c r="C55" s="69"/>
      <c r="D55" s="69"/>
      <c r="E55" s="69"/>
      <c r="F55" s="69"/>
      <c r="G55" s="69"/>
      <c r="H55" s="69"/>
      <c r="I55" s="69"/>
      <c r="J55" s="69"/>
      <c r="K55" s="69"/>
      <c r="L55" s="69"/>
      <c r="M55" s="69"/>
      <c r="N55" s="69"/>
      <c r="O55" s="69"/>
      <c r="P55" s="69"/>
    </row>
    <row r="56" spans="1:16" x14ac:dyDescent="0.2">
      <c r="A56" s="69"/>
      <c r="B56" s="69"/>
      <c r="C56" s="69"/>
      <c r="D56" s="69"/>
      <c r="E56" s="69"/>
      <c r="F56" s="69"/>
      <c r="G56" s="69"/>
      <c r="H56" s="69"/>
      <c r="I56" s="69"/>
      <c r="J56" s="69"/>
      <c r="K56" s="69"/>
      <c r="L56" s="69"/>
      <c r="M56" s="69"/>
      <c r="N56" s="69"/>
      <c r="O56" s="69"/>
      <c r="P56" s="69"/>
    </row>
    <row r="57" spans="1:16" x14ac:dyDescent="0.2">
      <c r="A57" s="69"/>
      <c r="B57" s="69"/>
      <c r="C57" s="69"/>
      <c r="D57" s="69"/>
      <c r="E57" s="69"/>
      <c r="F57" s="69"/>
      <c r="G57" s="69"/>
      <c r="H57" s="69"/>
      <c r="I57" s="69"/>
      <c r="J57" s="69"/>
      <c r="K57" s="69"/>
      <c r="L57" s="69"/>
      <c r="M57" s="69"/>
      <c r="N57" s="69"/>
      <c r="O57" s="69"/>
      <c r="P57" s="69"/>
    </row>
    <row r="58" spans="1:16" x14ac:dyDescent="0.2">
      <c r="A58" s="69"/>
      <c r="B58" s="69"/>
      <c r="C58" s="69"/>
      <c r="D58" s="69"/>
      <c r="E58" s="69"/>
      <c r="F58" s="69"/>
      <c r="G58" s="69"/>
      <c r="H58" s="69"/>
      <c r="I58" s="69"/>
      <c r="J58" s="69"/>
      <c r="K58" s="69"/>
      <c r="L58" s="69"/>
      <c r="M58" s="69"/>
      <c r="N58" s="69"/>
      <c r="O58" s="69"/>
      <c r="P58" s="69"/>
    </row>
    <row r="59" spans="1:16" x14ac:dyDescent="0.2">
      <c r="A59" s="69"/>
      <c r="B59" s="69"/>
      <c r="C59" s="69"/>
      <c r="D59" s="69"/>
      <c r="E59" s="69"/>
      <c r="F59" s="69"/>
      <c r="G59" s="69"/>
      <c r="H59" s="69"/>
      <c r="I59" s="69"/>
      <c r="J59" s="69"/>
      <c r="K59" s="69"/>
      <c r="L59" s="69"/>
      <c r="M59" s="69"/>
      <c r="N59" s="69"/>
      <c r="O59" s="69"/>
      <c r="P59" s="69"/>
    </row>
    <row r="60" spans="1:16" x14ac:dyDescent="0.2">
      <c r="A60" s="69"/>
      <c r="B60" s="69"/>
      <c r="C60" s="69"/>
      <c r="D60" s="69"/>
      <c r="E60" s="69"/>
      <c r="F60" s="69"/>
      <c r="G60" s="69"/>
      <c r="H60" s="69"/>
      <c r="I60" s="69"/>
      <c r="J60" s="69"/>
      <c r="K60" s="69"/>
      <c r="L60" s="69"/>
      <c r="M60" s="69"/>
      <c r="N60" s="69"/>
      <c r="O60" s="69"/>
      <c r="P60" s="69"/>
    </row>
    <row r="61" spans="1:16" x14ac:dyDescent="0.2">
      <c r="A61" s="69"/>
      <c r="B61" s="69"/>
      <c r="C61" s="69"/>
      <c r="D61" s="69"/>
      <c r="E61" s="69"/>
      <c r="F61" s="69"/>
      <c r="G61" s="69"/>
      <c r="H61" s="69"/>
      <c r="I61" s="69"/>
      <c r="J61" s="69"/>
      <c r="K61" s="69"/>
      <c r="L61" s="69"/>
      <c r="M61" s="69"/>
      <c r="N61" s="69"/>
      <c r="O61" s="69"/>
      <c r="P61" s="69"/>
    </row>
    <row r="62" spans="1:16" x14ac:dyDescent="0.2">
      <c r="O62" s="44"/>
      <c r="P62" s="44"/>
    </row>
    <row r="63" spans="1:16" x14ac:dyDescent="0.2">
      <c r="O63" s="44"/>
      <c r="P63" s="44"/>
    </row>
    <row r="64" spans="1:16"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N24:O24"/>
    <mergeCell ref="N25:O25"/>
    <mergeCell ref="A1:XFD2"/>
    <mergeCell ref="N3:O3"/>
    <mergeCell ref="N4:O4"/>
    <mergeCell ref="N13:O13"/>
    <mergeCell ref="N18:O18"/>
    <mergeCell ref="A19:B19"/>
    <mergeCell ref="C19:D19"/>
    <mergeCell ref="A20:E27"/>
  </mergeCells>
  <hyperlinks>
    <hyperlink ref="F9" r:id="rId1" display="https://finbox.com/NASDAQGS:QLYS/explorer/revenue_proj" xr:uid="{7B05FC45-59C4-4A46-803E-AC7497FBAC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created xsi:type="dcterms:W3CDTF">2023-10-09T11:18:58Z</dcterms:created>
  <dcterms:modified xsi:type="dcterms:W3CDTF">2023-10-30T06:59:01Z</dcterms:modified>
</cp:coreProperties>
</file>