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CFF21323-EF73-874F-8203-6A7D0E4E1FD7}" xr6:coauthVersionLast="47" xr6:coauthVersionMax="47" xr10:uidLastSave="{00000000-0000-0000-0000-000000000000}"/>
  <bookViews>
    <workbookView xWindow="23820" yWindow="460" windowWidth="2738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4" i="1" l="1"/>
  <c r="V103" i="1"/>
  <c r="V102" i="1"/>
  <c r="V105" i="1" s="1"/>
  <c r="V107" i="1" s="1"/>
  <c r="V98" i="1"/>
  <c r="W98" i="1" s="1"/>
  <c r="V111" i="1" l="1"/>
  <c r="V110" i="1"/>
  <c r="W100" i="1"/>
  <c r="X98" i="1"/>
  <c r="X100" i="1" s="1"/>
  <c r="V100" i="1"/>
  <c r="Z49" i="1"/>
  <c r="Z38" i="1"/>
  <c r="Z37" i="1"/>
  <c r="Z35" i="1"/>
  <c r="Z34" i="1"/>
  <c r="Z33" i="1"/>
  <c r="Z46" i="1"/>
  <c r="Z39" i="1"/>
  <c r="Z36" i="1"/>
  <c r="Z40" i="1" s="1"/>
  <c r="Y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4" i="1"/>
  <c r="Y4" i="1" s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Z51" i="1" l="1"/>
  <c r="AA50" i="1" s="1"/>
  <c r="AA49" i="1" l="1"/>
  <c r="Z54" i="1" s="1"/>
</calcChain>
</file>

<file path=xl/sharedStrings.xml><?xml version="1.0" encoding="utf-8"?>
<sst xmlns="http://schemas.openxmlformats.org/spreadsheetml/2006/main" count="765" uniqueCount="133">
  <si>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</si>
  <si>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</si>
  <si>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</si>
  <si>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</si>
  <si>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</si>
  <si>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</si>
  <si>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</si>
  <si>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</si>
  <si>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</si>
  <si>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</si>
  <si>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</si>
  <si>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</si>
  <si>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</si>
  <si>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</si>
  <si>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</si>
  <si>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</si>
  <si>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</si>
  <si>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</si>
  <si>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</si>
  <si>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</si>
  <si>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</si>
  <si>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</si>
  <si>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</si>
  <si>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</si>
  <si>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</si>
  <si>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</si>
  <si>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</si>
  <si>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</si>
  <si>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</si>
  <si>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</si>
  <si>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</si>
  <si>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</si>
  <si>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</si>
  <si>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</si>
  <si>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</si>
  <si>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</si>
  <si>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</si>
  <si>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</si>
  <si>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</si>
  <si>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</si>
  <si>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</si>
  <si>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</si>
  <si>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</si>
  <si>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</si>
  <si>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</si>
  <si>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</si>
  <si>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</si>
  <si>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</si>
  <si>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</si>
  <si>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</si>
  <si>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</si>
  <si>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</si>
  <si>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</si>
  <si>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</si>
  <si>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</si>
  <si>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</si>
  <si>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</si>
  <si>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</si>
  <si>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</si>
  <si>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</si>
  <si>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</si>
  <si>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</si>
  <si>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</si>
  <si>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</si>
  <si>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</si>
  <si>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</si>
  <si>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</si>
  <si>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</si>
  <si>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</si>
  <si>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</si>
  <si>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</si>
  <si>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</si>
  <si>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</si>
  <si>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</si>
  <si>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</si>
  <si>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</si>
  <si>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</si>
  <si>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</si>
  <si>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</si>
  <si>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</si>
  <si>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</si>
  <si>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</si>
  <si>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</si>
  <si>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</si>
  <si>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</si>
  <si>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</si>
  <si>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</si>
  <si>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</si>
  <si>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</si>
  <si>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</si>
  <si>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</si>
  <si>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</si>
  <si>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</si>
  <si>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</si>
  <si>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ULTA</t>
  </si>
  <si>
    <t>Revenue Growth YoY %</t>
  </si>
  <si>
    <t>Terminal Value</t>
  </si>
  <si>
    <t>5 Year Revenue CAGR</t>
  </si>
  <si>
    <t>FCF Growth YoY %</t>
  </si>
  <si>
    <t>5 Year FCF CAGR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</si>
  <si>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</si>
  <si>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</si>
  <si>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</si>
  <si>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</si>
  <si>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</si>
  <si>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</si>
  <si>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</si>
  <si>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</si>
  <si>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</si>
  <si>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</si>
  <si>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</si>
  <si>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</si>
  <si>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</si>
  <si>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</si>
  <si>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</si>
  <si>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</si>
  <si>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</si>
  <si>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</si>
  <si>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(10/23)</t>
  </si>
  <si>
    <t>Weight of Equity</t>
  </si>
  <si>
    <t>Total</t>
  </si>
  <si>
    <t xml:space="preserve">WACC Calculation </t>
  </si>
  <si>
    <t>WACC</t>
  </si>
  <si>
    <t>Present Value of Future Cash Flows</t>
  </si>
  <si>
    <t>Sum of FCFs</t>
  </si>
  <si>
    <t>Debt</t>
  </si>
  <si>
    <t>Cash</t>
  </si>
  <si>
    <t>Equity Value</t>
  </si>
  <si>
    <t>Shares Outstanding</t>
  </si>
  <si>
    <t>Price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</si>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</sst>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4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0" fontId="10" fillId="0" borderId="0" xfId="0" applyFont="1"/>
    <xf numFmtId="167" fontId="9" fillId="0" borderId="0" xfId="1" applyNumberFormat="1" applyFont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vertical="center" wrapText="1"/>
    </xf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164" fontId="1" fillId="3" borderId="0" xfId="0" applyNumberFormat="1" applyFont="1" applyFill="1"/>
    <xf numFmtId="0" fontId="1" fillId="0" borderId="0" xfId="0" applyFont="1" applyAlignment="1">
      <alignment indent="1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403568/000095013708005469/0000950137-08-005469-index.html" TargetMode="External"/><Relationship Id="rId18" Type="http://schemas.openxmlformats.org/officeDocument/2006/relationships/hyperlink" Target="https://www.sec.gov/Archives/edgar/data/1403568/000095012311030900/c63694e10vk.htm" TargetMode="External"/><Relationship Id="rId26" Type="http://schemas.openxmlformats.org/officeDocument/2006/relationships/hyperlink" Target="https://www.sec.gov/Archives/edgar/data/1403568/000119312515115602/0001193125-15-115602-index.html" TargetMode="External"/><Relationship Id="rId39" Type="http://schemas.openxmlformats.org/officeDocument/2006/relationships/hyperlink" Target="https://www.sec.gov/Archives/edgar/data/1403568/000155837021003523/0001558370-21-003523-index.htm" TargetMode="External"/><Relationship Id="rId21" Type="http://schemas.openxmlformats.org/officeDocument/2006/relationships/hyperlink" Target="https://www.sec.gov/Archives/edgar/data/1403568/000119312512136579/0001193125-12-136579-index.html" TargetMode="External"/><Relationship Id="rId34" Type="http://schemas.openxmlformats.org/officeDocument/2006/relationships/hyperlink" Target="https://www.sec.gov/Archives/edgar/data/1403568/000155837019002739/0001558370-19-002739-index.html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403568/000095012310030932/0000950123-10-030932-index.html" TargetMode="External"/><Relationship Id="rId20" Type="http://schemas.openxmlformats.org/officeDocument/2006/relationships/hyperlink" Target="https://www.sec.gov/Archives/edgar/data/1403568/000119312512136579/0001193125-12-136579-index.html" TargetMode="External"/><Relationship Id="rId29" Type="http://schemas.openxmlformats.org/officeDocument/2006/relationships/hyperlink" Target="https://www.sec.gov/Archives/edgar/data/1403568/000119312516523101/0001193125-16-523101-index.html" TargetMode="External"/><Relationship Id="rId41" Type="http://schemas.openxmlformats.org/officeDocument/2006/relationships/hyperlink" Target="https://www.sec.gov/Archives/edgar/data/1403568/000155837022004330/0001558370-22-004330-index.htm" TargetMode="External"/><Relationship Id="rId1" Type="http://schemas.openxmlformats.org/officeDocument/2006/relationships/hyperlink" Target="https://roic.ai/company/ULTA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403568/000119312514127781/0001193125-14-127781-index.html" TargetMode="External"/><Relationship Id="rId32" Type="http://schemas.openxmlformats.org/officeDocument/2006/relationships/hyperlink" Target="https://www.sec.gov/Archives/edgar/data/1403568/000155837018002733/0001558370-18-002733-index.html" TargetMode="External"/><Relationship Id="rId37" Type="http://schemas.openxmlformats.org/officeDocument/2006/relationships/hyperlink" Target="https://www.sec.gov/Archives/edgar/data/1403568/000155837020003272/0001558370-20-003272-index.html" TargetMode="External"/><Relationship Id="rId40" Type="http://schemas.openxmlformats.org/officeDocument/2006/relationships/hyperlink" Target="https://www.sec.gov/Archives/edgar/data/1403568/000155837022004330/0001558370-22-004330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403568/000095013709002518/0000950137-09-002518-index.html" TargetMode="External"/><Relationship Id="rId23" Type="http://schemas.openxmlformats.org/officeDocument/2006/relationships/hyperlink" Target="https://www.sec.gov/Archives/edgar/data/1403568/000119312513140116/0001193125-13-140116-index.html" TargetMode="External"/><Relationship Id="rId28" Type="http://schemas.openxmlformats.org/officeDocument/2006/relationships/hyperlink" Target="https://www.sec.gov/Archives/edgar/data/1403568/000119312516523101/0001193125-16-523101-index.html" TargetMode="External"/><Relationship Id="rId36" Type="http://schemas.openxmlformats.org/officeDocument/2006/relationships/hyperlink" Target="https://www.sec.gov/Archives/edgar/data/1403568/000155837020003272/0001558370-20-003272-index.html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403568/000095012311030900/c63694e10vk.htm" TargetMode="External"/><Relationship Id="rId31" Type="http://schemas.openxmlformats.org/officeDocument/2006/relationships/hyperlink" Target="https://www.sec.gov/Archives/edgar/data/1403568/000119312517099261/0001193125-17-099261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403568/000095013709002518/0000950137-09-002518-index.html" TargetMode="External"/><Relationship Id="rId22" Type="http://schemas.openxmlformats.org/officeDocument/2006/relationships/hyperlink" Target="https://www.sec.gov/Archives/edgar/data/1403568/000119312513140116/0001193125-13-140116-index.html" TargetMode="External"/><Relationship Id="rId27" Type="http://schemas.openxmlformats.org/officeDocument/2006/relationships/hyperlink" Target="https://www.sec.gov/Archives/edgar/data/1403568/000119312515115602/0001193125-15-115602-index.html" TargetMode="External"/><Relationship Id="rId30" Type="http://schemas.openxmlformats.org/officeDocument/2006/relationships/hyperlink" Target="https://www.sec.gov/Archives/edgar/data/1403568/000119312517099261/0001193125-17-099261-index.html" TargetMode="External"/><Relationship Id="rId35" Type="http://schemas.openxmlformats.org/officeDocument/2006/relationships/hyperlink" Target="https://www.sec.gov/Archives/edgar/data/1403568/000155837019002739/0001558370-19-002739-index.html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403568/000095013708005469/0000950137-08-005469-index.html" TargetMode="External"/><Relationship Id="rId17" Type="http://schemas.openxmlformats.org/officeDocument/2006/relationships/hyperlink" Target="https://www.sec.gov/Archives/edgar/data/1403568/000095012310030932/0000950123-10-030932-index.html" TargetMode="External"/><Relationship Id="rId25" Type="http://schemas.openxmlformats.org/officeDocument/2006/relationships/hyperlink" Target="https://www.sec.gov/Archives/edgar/data/1403568/000119312514127781/0001193125-14-127781-index.html" TargetMode="External"/><Relationship Id="rId33" Type="http://schemas.openxmlformats.org/officeDocument/2006/relationships/hyperlink" Target="https://www.sec.gov/Archives/edgar/data/1403568/000155837018002733/0001558370-18-002733-index.html" TargetMode="External"/><Relationship Id="rId38" Type="http://schemas.openxmlformats.org/officeDocument/2006/relationships/hyperlink" Target="https://www.sec.gov/Archives/edgar/data/1403568/000155837021003523/0001558370-21-00352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"/>
  <sheetViews>
    <sheetView tabSelected="1" zoomScaleNormal="100" workbookViewId="0">
      <pane xSplit="1" ySplit="1" topLeftCell="R63" activePane="bottomRight" state="frozen"/>
      <selection pane="topRight"/>
      <selection pane="bottomLeft"/>
      <selection pane="bottomRight" activeCell="X119" sqref="X119"/>
    </sheetView>
  </sheetViews>
  <sheetFormatPr baseColWidth="10" defaultRowHeight="16" x14ac:dyDescent="0.2"/>
  <cols>
    <col min="1" max="1" width="50" customWidth="1"/>
    <col min="2" max="20" width="15" customWidth="1"/>
    <col min="21" max="21" width="18" customWidth="1"/>
    <col min="22" max="22" width="15.33203125" customWidth="1"/>
    <col min="23" max="23" width="14.1640625" customWidth="1"/>
    <col min="24" max="24" width="17.1640625" customWidth="1"/>
    <col min="25" max="25" width="22.33203125" customWidth="1"/>
    <col min="28" max="28" width="17.83203125" customWidth="1"/>
  </cols>
  <sheetData>
    <row r="1" spans="1:29" ht="21" x14ac:dyDescent="0.25">
      <c r="A1" s="3" t="s">
        <v>94</v>
      </c>
      <c r="B1" s="8">
        <v>2003</v>
      </c>
      <c r="C1" s="8">
        <v>2004</v>
      </c>
      <c r="D1" s="8">
        <v>2005</v>
      </c>
      <c r="E1" s="8">
        <v>2006</v>
      </c>
      <c r="F1" s="8">
        <v>2007</v>
      </c>
      <c r="G1" s="8">
        <v>2008</v>
      </c>
      <c r="H1" s="8">
        <v>2009</v>
      </c>
      <c r="I1" s="8">
        <v>2010</v>
      </c>
      <c r="J1" s="8">
        <v>2011</v>
      </c>
      <c r="K1" s="8">
        <v>2012</v>
      </c>
      <c r="L1" s="8">
        <v>2013</v>
      </c>
      <c r="M1" s="8">
        <v>2014</v>
      </c>
      <c r="N1" s="8">
        <v>2015</v>
      </c>
      <c r="O1" s="8">
        <v>2016</v>
      </c>
      <c r="P1" s="8">
        <v>2017</v>
      </c>
      <c r="Q1" s="8">
        <v>2018</v>
      </c>
      <c r="R1" s="8">
        <v>2019</v>
      </c>
      <c r="S1" s="8">
        <v>2020</v>
      </c>
      <c r="T1" s="8">
        <v>2021</v>
      </c>
      <c r="U1" s="8">
        <v>2022</v>
      </c>
      <c r="V1" s="20">
        <v>2023</v>
      </c>
      <c r="W1" s="20">
        <v>2024</v>
      </c>
      <c r="X1" s="21" t="s">
        <v>96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</row>
    <row r="3" spans="1:29" ht="20" x14ac:dyDescent="0.25">
      <c r="A3" s="5" t="s">
        <v>1</v>
      </c>
      <c r="B3" s="1">
        <v>362217000</v>
      </c>
      <c r="C3" s="1">
        <v>423863000</v>
      </c>
      <c r="D3" s="1">
        <v>491152000</v>
      </c>
      <c r="E3" s="1">
        <v>579075000</v>
      </c>
      <c r="F3" s="1">
        <v>755113000</v>
      </c>
      <c r="G3" s="1">
        <v>912100000</v>
      </c>
      <c r="H3" s="1">
        <v>1084646000</v>
      </c>
      <c r="I3" s="1">
        <v>1222800000</v>
      </c>
      <c r="J3" s="1">
        <v>1454800000</v>
      </c>
      <c r="K3" s="1">
        <v>1776200000</v>
      </c>
      <c r="L3" s="1">
        <v>2220300000</v>
      </c>
      <c r="M3" s="1">
        <v>2670600000</v>
      </c>
      <c r="N3" s="1">
        <v>3241369000</v>
      </c>
      <c r="O3" s="1">
        <v>3924116000</v>
      </c>
      <c r="P3" s="1">
        <v>4854737000</v>
      </c>
      <c r="Q3" s="1">
        <v>5884506000</v>
      </c>
      <c r="R3" s="1">
        <v>6716615000</v>
      </c>
      <c r="S3" s="1">
        <v>7398068000</v>
      </c>
      <c r="T3" s="1">
        <v>6151953000</v>
      </c>
      <c r="U3" s="1">
        <v>8630889000</v>
      </c>
      <c r="Y3" s="22" t="s">
        <v>97</v>
      </c>
    </row>
    <row r="4" spans="1:29" s="18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0.17019079722928532</v>
      </c>
      <c r="D4" s="15">
        <f t="shared" si="0"/>
        <v>0.15875176649058775</v>
      </c>
      <c r="E4" s="15">
        <f t="shared" si="0"/>
        <v>0.1790138287129035</v>
      </c>
      <c r="F4" s="15">
        <f t="shared" si="0"/>
        <v>0.30399861848637921</v>
      </c>
      <c r="G4" s="15">
        <f t="shared" si="0"/>
        <v>0.20789868536232325</v>
      </c>
      <c r="H4" s="15">
        <f t="shared" si="0"/>
        <v>0.18917443262800138</v>
      </c>
      <c r="I4" s="15">
        <f t="shared" si="0"/>
        <v>0.12737243303345047</v>
      </c>
      <c r="J4" s="16">
        <f t="shared" si="0"/>
        <v>0.18972849198560682</v>
      </c>
      <c r="K4" s="16">
        <f t="shared" si="0"/>
        <v>0.22092383832829254</v>
      </c>
      <c r="L4" s="16">
        <f t="shared" si="0"/>
        <v>0.25002814998311007</v>
      </c>
      <c r="M4" s="16">
        <f t="shared" si="0"/>
        <v>0.20281043102283469</v>
      </c>
      <c r="N4" s="17">
        <f>(N3/M3)-1</f>
        <v>0.21372313337826698</v>
      </c>
      <c r="O4" s="17">
        <f t="shared" ref="O4:U4" si="1">(O3/N3)-1</f>
        <v>0.21063538276573879</v>
      </c>
      <c r="P4" s="17">
        <f t="shared" si="1"/>
        <v>0.23715430430700835</v>
      </c>
      <c r="Q4" s="17">
        <f t="shared" si="1"/>
        <v>0.21211633091555737</v>
      </c>
      <c r="R4" s="17">
        <f t="shared" si="1"/>
        <v>0.14140677229320531</v>
      </c>
      <c r="S4" s="17">
        <f t="shared" si="1"/>
        <v>0.10145780277714289</v>
      </c>
      <c r="T4" s="17">
        <f t="shared" si="1"/>
        <v>-0.16843789486660576</v>
      </c>
      <c r="U4" s="17">
        <f t="shared" si="1"/>
        <v>0.40295106285759985</v>
      </c>
      <c r="V4" s="17"/>
      <c r="W4" s="17"/>
      <c r="X4" s="17"/>
      <c r="Y4" s="19">
        <f>(U4+T4+S4+R4+Q4)/5</f>
        <v>0.13789881479537994</v>
      </c>
      <c r="AC4" s="19"/>
    </row>
    <row r="5" spans="1:29" ht="19" x14ac:dyDescent="0.25">
      <c r="A5" s="5" t="s">
        <v>2</v>
      </c>
      <c r="B5" s="1">
        <v>259836000</v>
      </c>
      <c r="C5" s="1">
        <v>312203000</v>
      </c>
      <c r="D5" s="1" t="s">
        <v>92</v>
      </c>
      <c r="E5" s="1">
        <v>404794000</v>
      </c>
      <c r="F5" s="1">
        <v>519929000</v>
      </c>
      <c r="G5" s="1">
        <v>628500000</v>
      </c>
      <c r="H5" s="1">
        <v>756712000</v>
      </c>
      <c r="I5" s="1">
        <v>846200000</v>
      </c>
      <c r="J5" s="1">
        <v>970800000</v>
      </c>
      <c r="K5" s="1">
        <v>1159300000</v>
      </c>
      <c r="L5" s="1">
        <v>1436600000</v>
      </c>
      <c r="M5" s="1">
        <v>1729300000</v>
      </c>
      <c r="N5" s="1">
        <v>2104582000</v>
      </c>
      <c r="O5" s="1">
        <v>2539783000</v>
      </c>
      <c r="P5" s="1">
        <v>3107508000</v>
      </c>
      <c r="Q5" s="1">
        <v>3787697000</v>
      </c>
      <c r="R5" s="1">
        <v>4307304000</v>
      </c>
      <c r="S5" s="1">
        <v>4717004000</v>
      </c>
      <c r="T5" s="1">
        <v>4202794000</v>
      </c>
      <c r="U5" s="1">
        <v>5262335000</v>
      </c>
    </row>
    <row r="6" spans="1:29" ht="19" x14ac:dyDescent="0.25">
      <c r="A6" s="6" t="s">
        <v>3</v>
      </c>
      <c r="B6" s="10">
        <v>102381000</v>
      </c>
      <c r="C6" s="10">
        <v>111660000</v>
      </c>
      <c r="D6" s="10" t="s">
        <v>92</v>
      </c>
      <c r="E6" s="10">
        <v>174281000</v>
      </c>
      <c r="F6" s="10">
        <v>235184000</v>
      </c>
      <c r="G6" s="10">
        <v>283600000</v>
      </c>
      <c r="H6" s="10">
        <v>327934000</v>
      </c>
      <c r="I6" s="10">
        <v>376600000</v>
      </c>
      <c r="J6" s="10">
        <v>484000000</v>
      </c>
      <c r="K6" s="10">
        <v>616900000</v>
      </c>
      <c r="L6" s="10">
        <v>783700000</v>
      </c>
      <c r="M6" s="10">
        <v>941300000</v>
      </c>
      <c r="N6" s="10">
        <v>1136787000</v>
      </c>
      <c r="O6" s="10">
        <v>1384333000</v>
      </c>
      <c r="P6" s="10">
        <v>1747229000</v>
      </c>
      <c r="Q6" s="10">
        <v>2096809000</v>
      </c>
      <c r="R6" s="10">
        <v>2409311000</v>
      </c>
      <c r="S6" s="10">
        <v>2681064000</v>
      </c>
      <c r="T6" s="10">
        <v>1949159000</v>
      </c>
      <c r="U6" s="10">
        <v>3368554000</v>
      </c>
    </row>
    <row r="7" spans="1:29" ht="19" x14ac:dyDescent="0.25">
      <c r="A7" s="5" t="s">
        <v>4</v>
      </c>
      <c r="B7" s="2">
        <v>0.28270000000000001</v>
      </c>
      <c r="C7" s="2">
        <v>0.26340000000000002</v>
      </c>
      <c r="D7" s="2" t="s">
        <v>92</v>
      </c>
      <c r="E7" s="2">
        <v>0.30099999999999999</v>
      </c>
      <c r="F7" s="2">
        <v>0.3115</v>
      </c>
      <c r="G7" s="2">
        <v>0.31090000000000001</v>
      </c>
      <c r="H7" s="2">
        <v>0.30230000000000001</v>
      </c>
      <c r="I7" s="2">
        <v>0.308</v>
      </c>
      <c r="J7" s="2">
        <v>0.3327</v>
      </c>
      <c r="K7" s="2">
        <v>0.3473</v>
      </c>
      <c r="L7" s="2">
        <v>0.35299999999999998</v>
      </c>
      <c r="M7" s="2">
        <v>0.35249999999999998</v>
      </c>
      <c r="N7" s="2">
        <v>0.35070000000000001</v>
      </c>
      <c r="O7" s="2">
        <v>0.3528</v>
      </c>
      <c r="P7" s="2">
        <v>0.3599</v>
      </c>
      <c r="Q7" s="2">
        <v>0.35630000000000001</v>
      </c>
      <c r="R7" s="2">
        <v>0.35870000000000002</v>
      </c>
      <c r="S7" s="2">
        <v>0.3624</v>
      </c>
      <c r="T7" s="2">
        <v>0.31680000000000003</v>
      </c>
      <c r="U7" s="2">
        <v>0.39029999999999998</v>
      </c>
    </row>
    <row r="8" spans="1:29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 t="s">
        <v>92</v>
      </c>
    </row>
    <row r="9" spans="1:29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>
        <v>236900000</v>
      </c>
      <c r="H9" s="1">
        <v>281633000</v>
      </c>
      <c r="I9" s="1">
        <v>308400000</v>
      </c>
      <c r="J9" s="1">
        <v>365200000</v>
      </c>
      <c r="K9" s="1">
        <v>420600000</v>
      </c>
      <c r="L9" s="1">
        <v>503700000</v>
      </c>
      <c r="M9" s="1">
        <v>613700000</v>
      </c>
      <c r="N9" s="1">
        <v>712006000</v>
      </c>
      <c r="O9" s="1">
        <v>878036000</v>
      </c>
      <c r="P9" s="1">
        <v>1092405000</v>
      </c>
      <c r="Q9" s="1">
        <v>1311518000</v>
      </c>
      <c r="R9" s="1">
        <v>1555231000</v>
      </c>
      <c r="S9" s="1" t="s">
        <v>92</v>
      </c>
      <c r="T9" s="1">
        <v>1583017000</v>
      </c>
      <c r="U9" s="1" t="s">
        <v>92</v>
      </c>
    </row>
    <row r="10" spans="1:29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</row>
    <row r="11" spans="1:29" ht="19" x14ac:dyDescent="0.25">
      <c r="A11" s="5" t="s">
        <v>8</v>
      </c>
      <c r="B11" s="1">
        <v>86382000</v>
      </c>
      <c r="C11" s="1">
        <v>98446000</v>
      </c>
      <c r="D11" s="1" t="s">
        <v>92</v>
      </c>
      <c r="E11" s="1">
        <v>144857000</v>
      </c>
      <c r="F11" s="1">
        <v>195096000</v>
      </c>
      <c r="G11" s="1">
        <v>236925000</v>
      </c>
      <c r="H11" s="1">
        <v>281633000</v>
      </c>
      <c r="I11" s="1">
        <v>304896000</v>
      </c>
      <c r="J11" s="1">
        <v>365201000</v>
      </c>
      <c r="K11" s="1">
        <v>410658000</v>
      </c>
      <c r="L11" s="1">
        <v>488880000</v>
      </c>
      <c r="M11" s="1">
        <v>596390000</v>
      </c>
      <c r="N11" s="1">
        <v>712006000</v>
      </c>
      <c r="O11" s="1">
        <v>863354000</v>
      </c>
      <c r="P11" s="1">
        <v>1073834000</v>
      </c>
      <c r="Q11" s="1">
        <v>1287232000</v>
      </c>
      <c r="R11" s="1">
        <v>1535464000</v>
      </c>
      <c r="S11" s="1">
        <v>1760716000</v>
      </c>
      <c r="T11" s="1">
        <v>1583017000</v>
      </c>
      <c r="U11" s="1">
        <v>2061545000</v>
      </c>
    </row>
    <row r="12" spans="1:29" ht="19" x14ac:dyDescent="0.25">
      <c r="A12" s="5" t="s">
        <v>9</v>
      </c>
      <c r="B12" s="1">
        <v>2751000</v>
      </c>
      <c r="C12" s="1">
        <v>2318000</v>
      </c>
      <c r="D12" s="1" t="s">
        <v>92</v>
      </c>
      <c r="E12" s="1" t="s">
        <v>92</v>
      </c>
      <c r="F12" s="1" t="s">
        <v>92</v>
      </c>
      <c r="G12" s="1">
        <v>-25000</v>
      </c>
      <c r="H12" s="1" t="s">
        <v>92</v>
      </c>
      <c r="I12" s="1">
        <v>3504000</v>
      </c>
      <c r="J12" s="1">
        <v>-1000</v>
      </c>
      <c r="K12" s="1">
        <v>10042000</v>
      </c>
      <c r="L12" s="1">
        <v>14820000</v>
      </c>
      <c r="M12" s="1">
        <v>17310000</v>
      </c>
      <c r="N12" s="1">
        <v>14366000</v>
      </c>
      <c r="O12" s="1">
        <v>14682000</v>
      </c>
      <c r="P12" s="1">
        <v>18571000</v>
      </c>
      <c r="Q12" s="1">
        <v>24286000</v>
      </c>
      <c r="R12" s="1">
        <v>19767000</v>
      </c>
      <c r="S12" s="1">
        <v>19254000</v>
      </c>
      <c r="T12" s="1">
        <v>15000000</v>
      </c>
      <c r="U12" s="1">
        <v>9517000</v>
      </c>
    </row>
    <row r="13" spans="1:29" ht="19" x14ac:dyDescent="0.25">
      <c r="A13" s="5" t="s">
        <v>10</v>
      </c>
      <c r="B13" s="1">
        <v>89133000</v>
      </c>
      <c r="C13" s="1">
        <v>100764000</v>
      </c>
      <c r="D13" s="1" t="s">
        <v>92</v>
      </c>
      <c r="E13" s="1">
        <v>144857000</v>
      </c>
      <c r="F13" s="1">
        <v>195096000</v>
      </c>
      <c r="G13" s="1">
        <v>236900000</v>
      </c>
      <c r="H13" s="1">
        <v>281633000</v>
      </c>
      <c r="I13" s="1">
        <v>308400000</v>
      </c>
      <c r="J13" s="1">
        <v>365200000</v>
      </c>
      <c r="K13" s="1">
        <v>420700000</v>
      </c>
      <c r="L13" s="1">
        <v>503700000</v>
      </c>
      <c r="M13" s="1">
        <v>613700000</v>
      </c>
      <c r="N13" s="1">
        <v>726372000</v>
      </c>
      <c r="O13" s="1">
        <v>878036000</v>
      </c>
      <c r="P13" s="1">
        <v>1092405000</v>
      </c>
      <c r="Q13" s="1">
        <v>1311518000</v>
      </c>
      <c r="R13" s="1">
        <v>1555231000</v>
      </c>
      <c r="S13" s="1">
        <v>1779970000</v>
      </c>
      <c r="T13" s="1">
        <v>1598017000</v>
      </c>
      <c r="U13" s="1">
        <v>2071062000</v>
      </c>
    </row>
    <row r="14" spans="1:29" ht="19" x14ac:dyDescent="0.25">
      <c r="A14" s="5" t="s">
        <v>11</v>
      </c>
      <c r="B14" s="1">
        <v>348969000</v>
      </c>
      <c r="C14" s="1">
        <v>412967000</v>
      </c>
      <c r="D14" s="1" t="s">
        <v>92</v>
      </c>
      <c r="E14" s="1">
        <v>549651000</v>
      </c>
      <c r="F14" s="1">
        <v>715025000</v>
      </c>
      <c r="G14" s="1">
        <v>865400000</v>
      </c>
      <c r="H14" s="1">
        <v>1038345000</v>
      </c>
      <c r="I14" s="1">
        <v>1154600000</v>
      </c>
      <c r="J14" s="1">
        <v>1336000000</v>
      </c>
      <c r="K14" s="1">
        <v>1580000000</v>
      </c>
      <c r="L14" s="1">
        <v>1940300000</v>
      </c>
      <c r="M14" s="1">
        <v>2343000000</v>
      </c>
      <c r="N14" s="1">
        <v>2830954000</v>
      </c>
      <c r="O14" s="1">
        <v>3417819000</v>
      </c>
      <c r="P14" s="1">
        <v>4199913000</v>
      </c>
      <c r="Q14" s="1">
        <v>5099215000</v>
      </c>
      <c r="R14" s="1">
        <v>5862535000</v>
      </c>
      <c r="S14" s="1">
        <v>6496974000</v>
      </c>
      <c r="T14" s="1">
        <v>5800811000</v>
      </c>
      <c r="U14" s="1">
        <v>7333397000</v>
      </c>
    </row>
    <row r="15" spans="1:29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>
        <v>3943000</v>
      </c>
      <c r="I15" s="1">
        <v>2202000</v>
      </c>
      <c r="J15" s="1">
        <v>755000</v>
      </c>
      <c r="K15" s="1">
        <v>587000</v>
      </c>
      <c r="L15" s="1">
        <v>185000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>
        <v>5056000</v>
      </c>
      <c r="T15" s="1">
        <v>-5735000</v>
      </c>
      <c r="U15" s="1">
        <v>-1663000</v>
      </c>
    </row>
    <row r="16" spans="1:29" ht="19" x14ac:dyDescent="0.25">
      <c r="A16" s="5" t="s">
        <v>13</v>
      </c>
      <c r="B16" s="1">
        <v>12522000</v>
      </c>
      <c r="C16" s="1">
        <v>15411000</v>
      </c>
      <c r="D16" s="1" t="s">
        <v>92</v>
      </c>
      <c r="E16" s="1">
        <v>22285000</v>
      </c>
      <c r="F16" s="1">
        <v>29736000</v>
      </c>
      <c r="G16" s="1">
        <v>39503000</v>
      </c>
      <c r="H16" s="1">
        <v>51445000</v>
      </c>
      <c r="I16" s="1">
        <v>62166000</v>
      </c>
      <c r="J16" s="1">
        <v>64936000</v>
      </c>
      <c r="K16" s="1">
        <v>75931000</v>
      </c>
      <c r="L16" s="1">
        <v>88233000</v>
      </c>
      <c r="M16" s="1">
        <v>106283000</v>
      </c>
      <c r="N16" s="1">
        <v>131764000</v>
      </c>
      <c r="O16" s="1">
        <v>165049000</v>
      </c>
      <c r="P16" s="1">
        <v>210295000</v>
      </c>
      <c r="Q16" s="1">
        <v>252713000</v>
      </c>
      <c r="R16" s="1">
        <v>279472000</v>
      </c>
      <c r="S16" s="1">
        <v>295599000</v>
      </c>
      <c r="T16" s="1">
        <v>297772000</v>
      </c>
      <c r="U16" s="1">
        <v>268460000</v>
      </c>
    </row>
    <row r="17" spans="1:27" ht="19" x14ac:dyDescent="0.25">
      <c r="A17" s="6" t="s">
        <v>14</v>
      </c>
      <c r="B17" s="10">
        <v>23421000</v>
      </c>
      <c r="C17" s="10">
        <v>23518000</v>
      </c>
      <c r="D17" s="10">
        <v>9460000</v>
      </c>
      <c r="E17" s="10">
        <v>48758000</v>
      </c>
      <c r="F17" s="10">
        <v>66510000</v>
      </c>
      <c r="G17" s="10">
        <v>81647000</v>
      </c>
      <c r="H17" s="10">
        <v>97746000</v>
      </c>
      <c r="I17" s="10">
        <v>130363000</v>
      </c>
      <c r="J17" s="10">
        <v>183790000</v>
      </c>
      <c r="K17" s="10">
        <v>272162000</v>
      </c>
      <c r="L17" s="10">
        <v>368162000</v>
      </c>
      <c r="M17" s="10">
        <v>433940000</v>
      </c>
      <c r="N17" s="10">
        <v>543073000</v>
      </c>
      <c r="O17" s="10">
        <v>672489000</v>
      </c>
      <c r="P17" s="10">
        <v>866009000</v>
      </c>
      <c r="Q17" s="10">
        <v>1039572000</v>
      </c>
      <c r="R17" s="10">
        <v>1138613000</v>
      </c>
      <c r="S17" s="10">
        <v>1206805000</v>
      </c>
      <c r="T17" s="10">
        <v>523122000</v>
      </c>
      <c r="U17" s="10">
        <v>1562626000</v>
      </c>
    </row>
    <row r="18" spans="1:27" ht="19" x14ac:dyDescent="0.25">
      <c r="A18" s="5" t="s">
        <v>15</v>
      </c>
      <c r="B18" s="2">
        <v>6.4699999999999994E-2</v>
      </c>
      <c r="C18" s="2">
        <v>5.5500000000000001E-2</v>
      </c>
      <c r="D18" s="2">
        <v>1.9300000000000001E-2</v>
      </c>
      <c r="E18" s="2">
        <v>8.4199999999999997E-2</v>
      </c>
      <c r="F18" s="2">
        <v>8.8099999999999998E-2</v>
      </c>
      <c r="G18" s="2">
        <v>8.9499999999999996E-2</v>
      </c>
      <c r="H18" s="2">
        <v>9.01E-2</v>
      </c>
      <c r="I18" s="2">
        <v>0.1066</v>
      </c>
      <c r="J18" s="2">
        <v>0.1263</v>
      </c>
      <c r="K18" s="2">
        <v>0.1532</v>
      </c>
      <c r="L18" s="2">
        <v>0.1658</v>
      </c>
      <c r="M18" s="2">
        <v>0.16250000000000001</v>
      </c>
      <c r="N18" s="2">
        <v>0.16750000000000001</v>
      </c>
      <c r="O18" s="2">
        <v>0.1714</v>
      </c>
      <c r="P18" s="2">
        <v>0.1784</v>
      </c>
      <c r="Q18" s="2">
        <v>0.1767</v>
      </c>
      <c r="R18" s="2">
        <v>0.16950000000000001</v>
      </c>
      <c r="S18" s="2">
        <v>0.16309999999999999</v>
      </c>
      <c r="T18" s="2">
        <v>8.5000000000000006E-2</v>
      </c>
      <c r="U18" s="2">
        <v>0.18110000000000001</v>
      </c>
    </row>
    <row r="19" spans="1:27" ht="19" x14ac:dyDescent="0.25">
      <c r="A19" s="6" t="s">
        <v>16</v>
      </c>
      <c r="B19" s="10">
        <v>13248000</v>
      </c>
      <c r="C19" s="10">
        <v>10896000</v>
      </c>
      <c r="D19" s="10">
        <v>491152000</v>
      </c>
      <c r="E19" s="10">
        <v>29424000</v>
      </c>
      <c r="F19" s="10">
        <v>40088000</v>
      </c>
      <c r="G19" s="10">
        <v>46721000</v>
      </c>
      <c r="H19" s="10">
        <v>46301000</v>
      </c>
      <c r="I19" s="10">
        <v>68153000</v>
      </c>
      <c r="J19" s="10">
        <v>118884000</v>
      </c>
      <c r="K19" s="10">
        <v>196195000</v>
      </c>
      <c r="L19" s="10">
        <v>279978000</v>
      </c>
      <c r="M19" s="10">
        <v>327588000</v>
      </c>
      <c r="N19" s="10">
        <v>410415000</v>
      </c>
      <c r="O19" s="10">
        <v>506297000</v>
      </c>
      <c r="P19" s="10">
        <v>654824000</v>
      </c>
      <c r="Q19" s="10">
        <v>785291000</v>
      </c>
      <c r="R19" s="10">
        <v>854080000</v>
      </c>
      <c r="S19" s="10">
        <v>901094000</v>
      </c>
      <c r="T19" s="10">
        <v>236820000</v>
      </c>
      <c r="U19" s="10">
        <v>1297492000</v>
      </c>
    </row>
    <row r="20" spans="1:27" ht="19" x14ac:dyDescent="0.25">
      <c r="A20" s="5" t="s">
        <v>17</v>
      </c>
      <c r="B20" s="2">
        <v>3.6600000000000001E-2</v>
      </c>
      <c r="C20" s="2">
        <v>2.5700000000000001E-2</v>
      </c>
      <c r="D20" s="2">
        <v>1</v>
      </c>
      <c r="E20" s="2">
        <v>5.0799999999999998E-2</v>
      </c>
      <c r="F20" s="2">
        <v>5.3100000000000001E-2</v>
      </c>
      <c r="G20" s="2">
        <v>5.1200000000000002E-2</v>
      </c>
      <c r="H20" s="2">
        <v>4.2700000000000002E-2</v>
      </c>
      <c r="I20" s="2">
        <v>5.57E-2</v>
      </c>
      <c r="J20" s="2">
        <v>8.1699999999999995E-2</v>
      </c>
      <c r="K20" s="2">
        <v>0.1105</v>
      </c>
      <c r="L20" s="2">
        <v>0.12609999999999999</v>
      </c>
      <c r="M20" s="2">
        <v>0.1227</v>
      </c>
      <c r="N20" s="2">
        <v>0.12659999999999999</v>
      </c>
      <c r="O20" s="2">
        <v>0.129</v>
      </c>
      <c r="P20" s="2">
        <v>0.13489999999999999</v>
      </c>
      <c r="Q20" s="2">
        <v>0.13350000000000001</v>
      </c>
      <c r="R20" s="2">
        <v>0.12720000000000001</v>
      </c>
      <c r="S20" s="2">
        <v>0.12180000000000001</v>
      </c>
      <c r="T20" s="2">
        <v>3.85E-2</v>
      </c>
      <c r="U20" s="2">
        <v>0.15029999999999999</v>
      </c>
    </row>
    <row r="21" spans="1:27" ht="19" x14ac:dyDescent="0.25">
      <c r="A21" s="5" t="s">
        <v>18</v>
      </c>
      <c r="B21" s="1">
        <v>-2349000</v>
      </c>
      <c r="C21" s="1">
        <v>-2789000</v>
      </c>
      <c r="D21" s="1" t="s">
        <v>92</v>
      </c>
      <c r="E21" s="1">
        <v>-2951000</v>
      </c>
      <c r="F21" s="1">
        <v>-3314000</v>
      </c>
      <c r="G21" s="1">
        <v>-4521000</v>
      </c>
      <c r="H21" s="1">
        <v>-3943000</v>
      </c>
      <c r="I21" s="1">
        <v>-2153000</v>
      </c>
      <c r="J21" s="1">
        <v>-784000</v>
      </c>
      <c r="K21" s="1">
        <v>-595000</v>
      </c>
      <c r="L21" s="1">
        <v>-178000</v>
      </c>
      <c r="M21" s="1">
        <v>112000</v>
      </c>
      <c r="N21" s="1">
        <v>894000</v>
      </c>
      <c r="O21" s="1">
        <v>1143000</v>
      </c>
      <c r="P21" s="1">
        <v>890000</v>
      </c>
      <c r="Q21" s="1">
        <v>1568000</v>
      </c>
      <c r="R21" s="1">
        <v>5061000</v>
      </c>
      <c r="S21" s="1">
        <v>5056000</v>
      </c>
      <c r="T21" s="1">
        <v>-5735000</v>
      </c>
      <c r="U21" s="1">
        <v>-1663000</v>
      </c>
    </row>
    <row r="22" spans="1:27" ht="19" x14ac:dyDescent="0.25">
      <c r="A22" s="6" t="s">
        <v>19</v>
      </c>
      <c r="B22" s="10">
        <v>10899000</v>
      </c>
      <c r="C22" s="10">
        <v>8107000</v>
      </c>
      <c r="D22" s="10" t="s">
        <v>92</v>
      </c>
      <c r="E22" s="10">
        <v>26473000</v>
      </c>
      <c r="F22" s="10">
        <v>36774000</v>
      </c>
      <c r="G22" s="10">
        <v>42200000</v>
      </c>
      <c r="H22" s="10">
        <v>42358000</v>
      </c>
      <c r="I22" s="10">
        <v>66000000</v>
      </c>
      <c r="J22" s="10">
        <v>118100000</v>
      </c>
      <c r="K22" s="10">
        <v>195600000</v>
      </c>
      <c r="L22" s="10">
        <v>279800000</v>
      </c>
      <c r="M22" s="10">
        <v>327700000</v>
      </c>
      <c r="N22" s="10">
        <v>411309000</v>
      </c>
      <c r="O22" s="10">
        <v>507440000</v>
      </c>
      <c r="P22" s="10">
        <v>655714000</v>
      </c>
      <c r="Q22" s="10">
        <v>786859000</v>
      </c>
      <c r="R22" s="10">
        <v>859141000</v>
      </c>
      <c r="S22" s="10">
        <v>906150000</v>
      </c>
      <c r="T22" s="10">
        <v>231085000</v>
      </c>
      <c r="U22" s="10">
        <v>1295829000</v>
      </c>
    </row>
    <row r="23" spans="1:27" ht="19" x14ac:dyDescent="0.25">
      <c r="A23" s="5" t="s">
        <v>20</v>
      </c>
      <c r="B23" s="2">
        <v>3.0099999999999998E-2</v>
      </c>
      <c r="C23" s="2">
        <v>1.9099999999999999E-2</v>
      </c>
      <c r="D23" s="2" t="s">
        <v>92</v>
      </c>
      <c r="E23" s="2">
        <v>4.5699999999999998E-2</v>
      </c>
      <c r="F23" s="2">
        <v>4.87E-2</v>
      </c>
      <c r="G23" s="2">
        <v>4.6300000000000001E-2</v>
      </c>
      <c r="H23" s="2">
        <v>3.9100000000000003E-2</v>
      </c>
      <c r="I23" s="2">
        <v>5.3999999999999999E-2</v>
      </c>
      <c r="J23" s="2">
        <v>8.1199999999999994E-2</v>
      </c>
      <c r="K23" s="2">
        <v>0.1101</v>
      </c>
      <c r="L23" s="2">
        <v>0.126</v>
      </c>
      <c r="M23" s="2">
        <v>0.1227</v>
      </c>
      <c r="N23" s="2">
        <v>0.12690000000000001</v>
      </c>
      <c r="O23" s="2">
        <v>0.1293</v>
      </c>
      <c r="P23" s="2">
        <v>0.1351</v>
      </c>
      <c r="Q23" s="2">
        <v>0.13370000000000001</v>
      </c>
      <c r="R23" s="2">
        <v>0.12790000000000001</v>
      </c>
      <c r="S23" s="2">
        <v>0.1225</v>
      </c>
      <c r="T23" s="2">
        <v>3.7600000000000001E-2</v>
      </c>
      <c r="U23" s="2">
        <v>0.15010000000000001</v>
      </c>
    </row>
    <row r="24" spans="1:27" ht="19" x14ac:dyDescent="0.25">
      <c r="A24" s="5" t="s">
        <v>21</v>
      </c>
      <c r="B24" s="1">
        <v>1203000</v>
      </c>
      <c r="C24" s="1">
        <v>3023000</v>
      </c>
      <c r="D24" s="1" t="s">
        <v>92</v>
      </c>
      <c r="E24" s="1">
        <v>10504000</v>
      </c>
      <c r="F24" s="1">
        <v>14231000</v>
      </c>
      <c r="G24" s="1">
        <v>16844000</v>
      </c>
      <c r="H24" s="1">
        <v>17090000</v>
      </c>
      <c r="I24" s="1">
        <v>26595000</v>
      </c>
      <c r="J24" s="1">
        <v>47099000</v>
      </c>
      <c r="K24" s="1">
        <v>75344000</v>
      </c>
      <c r="L24" s="1">
        <v>107244000</v>
      </c>
      <c r="M24" s="1">
        <v>124857000</v>
      </c>
      <c r="N24" s="1">
        <v>154174000</v>
      </c>
      <c r="O24" s="1">
        <v>187432000</v>
      </c>
      <c r="P24" s="1">
        <v>245954000</v>
      </c>
      <c r="Q24" s="1">
        <v>231625000</v>
      </c>
      <c r="R24" s="1">
        <v>200582000</v>
      </c>
      <c r="S24" s="1">
        <v>200205000</v>
      </c>
      <c r="T24" s="1">
        <v>55250000</v>
      </c>
      <c r="U24" s="1">
        <v>309992000</v>
      </c>
    </row>
    <row r="25" spans="1:27" ht="19" x14ac:dyDescent="0.25">
      <c r="A25" s="7" t="s">
        <v>22</v>
      </c>
      <c r="B25" s="11">
        <v>9696000</v>
      </c>
      <c r="C25" s="11">
        <v>5084000</v>
      </c>
      <c r="D25" s="11">
        <v>9460000</v>
      </c>
      <c r="E25" s="11">
        <v>15969000</v>
      </c>
      <c r="F25" s="11">
        <v>22543000</v>
      </c>
      <c r="G25" s="11">
        <v>25300000</v>
      </c>
      <c r="H25" s="11">
        <v>25268000</v>
      </c>
      <c r="I25" s="11">
        <v>39400000</v>
      </c>
      <c r="J25" s="11">
        <v>71000000</v>
      </c>
      <c r="K25" s="11">
        <v>120300000</v>
      </c>
      <c r="L25" s="11">
        <v>172500000</v>
      </c>
      <c r="M25" s="11">
        <v>202800000</v>
      </c>
      <c r="N25" s="11">
        <v>257135000</v>
      </c>
      <c r="O25" s="11">
        <v>320008000</v>
      </c>
      <c r="P25" s="11">
        <v>409760000</v>
      </c>
      <c r="Q25" s="11">
        <v>555234000</v>
      </c>
      <c r="R25" s="11">
        <v>658559000</v>
      </c>
      <c r="S25" s="11">
        <v>705945000</v>
      </c>
      <c r="T25" s="11">
        <v>175835000</v>
      </c>
      <c r="U25" s="11">
        <v>985837000</v>
      </c>
    </row>
    <row r="26" spans="1:27" ht="19" x14ac:dyDescent="0.25">
      <c r="A26" s="5" t="s">
        <v>23</v>
      </c>
      <c r="B26" s="2">
        <v>2.6800000000000001E-2</v>
      </c>
      <c r="C26" s="2">
        <v>1.2E-2</v>
      </c>
      <c r="D26" s="2">
        <v>1.9300000000000001E-2</v>
      </c>
      <c r="E26" s="2">
        <v>2.76E-2</v>
      </c>
      <c r="F26" s="2">
        <v>2.9899999999999999E-2</v>
      </c>
      <c r="G26" s="2">
        <v>2.7699999999999999E-2</v>
      </c>
      <c r="H26" s="2">
        <v>2.3300000000000001E-2</v>
      </c>
      <c r="I26" s="2">
        <v>3.2199999999999999E-2</v>
      </c>
      <c r="J26" s="2">
        <v>4.8800000000000003E-2</v>
      </c>
      <c r="K26" s="2">
        <v>6.7699999999999996E-2</v>
      </c>
      <c r="L26" s="2">
        <v>7.7700000000000005E-2</v>
      </c>
      <c r="M26" s="2">
        <v>7.5899999999999995E-2</v>
      </c>
      <c r="N26" s="2">
        <v>7.9299999999999995E-2</v>
      </c>
      <c r="O26" s="2">
        <v>8.1500000000000003E-2</v>
      </c>
      <c r="P26" s="2">
        <v>8.4400000000000003E-2</v>
      </c>
      <c r="Q26" s="2">
        <v>9.4399999999999998E-2</v>
      </c>
      <c r="R26" s="2">
        <v>9.8000000000000004E-2</v>
      </c>
      <c r="S26" s="2">
        <v>9.5399999999999999E-2</v>
      </c>
      <c r="T26" s="2">
        <v>2.86E-2</v>
      </c>
      <c r="U26" s="2">
        <v>0.1142</v>
      </c>
    </row>
    <row r="27" spans="1:27" ht="19" x14ac:dyDescent="0.25">
      <c r="A27" s="5" t="s">
        <v>24</v>
      </c>
      <c r="B27" s="12">
        <v>5.01</v>
      </c>
      <c r="C27" s="12">
        <v>2.1800000000000002</v>
      </c>
      <c r="D27" s="12">
        <v>2.97</v>
      </c>
      <c r="E27" s="12">
        <v>0.74</v>
      </c>
      <c r="F27" s="12">
        <v>1.38</v>
      </c>
      <c r="G27" s="12">
        <v>0.69</v>
      </c>
      <c r="H27" s="12">
        <v>0.44</v>
      </c>
      <c r="I27" s="12">
        <v>0.68</v>
      </c>
      <c r="J27" s="12">
        <v>1.2</v>
      </c>
      <c r="K27" s="12">
        <v>1.96</v>
      </c>
      <c r="L27" s="12">
        <v>2.73</v>
      </c>
      <c r="M27" s="12">
        <v>3.17</v>
      </c>
      <c r="N27" s="12">
        <v>4</v>
      </c>
      <c r="O27" s="12">
        <v>5</v>
      </c>
      <c r="P27" s="12">
        <v>6.55</v>
      </c>
      <c r="Q27" s="12">
        <v>9.02</v>
      </c>
      <c r="R27" s="12">
        <v>11</v>
      </c>
      <c r="S27" s="12">
        <v>12.21</v>
      </c>
      <c r="T27" s="12">
        <v>3.12</v>
      </c>
      <c r="U27" s="12">
        <v>17.489999999999998</v>
      </c>
    </row>
    <row r="28" spans="1:27" ht="19" x14ac:dyDescent="0.25">
      <c r="A28" s="5" t="s">
        <v>25</v>
      </c>
      <c r="B28" s="12">
        <v>2.4500000000000002</v>
      </c>
      <c r="C28" s="12">
        <v>2.1800000000000002</v>
      </c>
      <c r="D28" s="12">
        <v>2.97</v>
      </c>
      <c r="E28" s="12">
        <v>0.33</v>
      </c>
      <c r="F28" s="12">
        <v>0.45</v>
      </c>
      <c r="G28" s="12">
        <v>0.48</v>
      </c>
      <c r="H28" s="12">
        <v>0.43</v>
      </c>
      <c r="I28" s="12">
        <v>0.66</v>
      </c>
      <c r="J28" s="12">
        <v>1.1599999999999999</v>
      </c>
      <c r="K28" s="12">
        <v>1.9</v>
      </c>
      <c r="L28" s="12">
        <v>2.68</v>
      </c>
      <c r="M28" s="12">
        <v>3.15</v>
      </c>
      <c r="N28" s="12">
        <v>3.98</v>
      </c>
      <c r="O28" s="12">
        <v>4.9800000000000004</v>
      </c>
      <c r="P28" s="12">
        <v>6.52</v>
      </c>
      <c r="Q28" s="12">
        <v>8.9600000000000009</v>
      </c>
      <c r="R28" s="12">
        <v>10.94</v>
      </c>
      <c r="S28" s="12">
        <v>12.15</v>
      </c>
      <c r="T28" s="12">
        <v>3.11</v>
      </c>
      <c r="U28" s="12">
        <v>17.43</v>
      </c>
    </row>
    <row r="29" spans="1:27" ht="19" x14ac:dyDescent="0.25">
      <c r="A29" s="5" t="s">
        <v>26</v>
      </c>
      <c r="B29" s="1">
        <v>1936416</v>
      </c>
      <c r="C29" s="1">
        <v>2331000</v>
      </c>
      <c r="D29" s="1">
        <v>3180611</v>
      </c>
      <c r="E29" s="1">
        <v>4094233</v>
      </c>
      <c r="F29" s="1">
        <v>5770601</v>
      </c>
      <c r="G29" s="1">
        <v>20383000</v>
      </c>
      <c r="H29" s="1">
        <v>57425000</v>
      </c>
      <c r="I29" s="1">
        <v>57915000</v>
      </c>
      <c r="J29" s="1">
        <v>58959000</v>
      </c>
      <c r="K29" s="1">
        <v>61259000</v>
      </c>
      <c r="L29" s="1">
        <v>63250000</v>
      </c>
      <c r="M29" s="1">
        <v>63992000</v>
      </c>
      <c r="N29" s="1">
        <v>64335000</v>
      </c>
      <c r="O29" s="1">
        <v>63949000</v>
      </c>
      <c r="P29" s="1">
        <v>62519000</v>
      </c>
      <c r="Q29" s="1">
        <v>61556000</v>
      </c>
      <c r="R29" s="1">
        <v>59864000</v>
      </c>
      <c r="S29" s="1">
        <v>57840000</v>
      </c>
      <c r="T29" s="1">
        <v>56351000</v>
      </c>
      <c r="U29" s="1">
        <v>54482000</v>
      </c>
    </row>
    <row r="30" spans="1:27" ht="19" x14ac:dyDescent="0.25">
      <c r="A30" s="5" t="s">
        <v>27</v>
      </c>
      <c r="B30" s="1">
        <v>3960891</v>
      </c>
      <c r="C30" s="1">
        <v>2331000</v>
      </c>
      <c r="D30" s="1">
        <v>3180611</v>
      </c>
      <c r="E30" s="1">
        <v>48196240</v>
      </c>
      <c r="F30" s="1">
        <v>49920577</v>
      </c>
      <c r="G30" s="1">
        <v>53293000</v>
      </c>
      <c r="H30" s="1">
        <v>58967000</v>
      </c>
      <c r="I30" s="1">
        <v>59237000</v>
      </c>
      <c r="J30" s="1">
        <v>61288000</v>
      </c>
      <c r="K30" s="1">
        <v>63334000</v>
      </c>
      <c r="L30" s="1">
        <v>64396000</v>
      </c>
      <c r="M30" s="1">
        <v>64461000</v>
      </c>
      <c r="N30" s="1">
        <v>64651000</v>
      </c>
      <c r="O30" s="1">
        <v>64275000</v>
      </c>
      <c r="P30" s="1">
        <v>62851000</v>
      </c>
      <c r="Q30" s="1">
        <v>61975000</v>
      </c>
      <c r="R30" s="1">
        <v>60181000</v>
      </c>
      <c r="S30" s="1">
        <v>58105000</v>
      </c>
      <c r="T30" s="1">
        <v>56558000</v>
      </c>
      <c r="U30" s="1">
        <v>54841000</v>
      </c>
    </row>
    <row r="31" spans="1:27" ht="19" x14ac:dyDescent="0.25">
      <c r="A31" s="5" t="s">
        <v>28</v>
      </c>
      <c r="B31" s="13" t="s">
        <v>93</v>
      </c>
      <c r="C31" s="13" t="s">
        <v>93</v>
      </c>
      <c r="D31" s="13" t="s">
        <v>93</v>
      </c>
      <c r="E31" s="13" t="s">
        <v>93</v>
      </c>
      <c r="F31" s="13" t="s">
        <v>93</v>
      </c>
      <c r="G31" s="13" t="s">
        <v>93</v>
      </c>
      <c r="H31" s="13" t="s">
        <v>93</v>
      </c>
      <c r="I31" s="13" t="s">
        <v>93</v>
      </c>
      <c r="J31" s="13" t="s">
        <v>93</v>
      </c>
      <c r="K31" s="13" t="s">
        <v>93</v>
      </c>
      <c r="L31" s="13" t="s">
        <v>93</v>
      </c>
      <c r="M31" s="13" t="s">
        <v>93</v>
      </c>
      <c r="N31" s="13" t="s">
        <v>93</v>
      </c>
      <c r="O31" s="13" t="s">
        <v>93</v>
      </c>
      <c r="P31" s="13" t="s">
        <v>93</v>
      </c>
      <c r="Q31" s="13" t="s">
        <v>93</v>
      </c>
      <c r="R31" s="13" t="s">
        <v>93</v>
      </c>
      <c r="S31" s="13" t="s">
        <v>93</v>
      </c>
      <c r="T31" s="13" t="s">
        <v>93</v>
      </c>
      <c r="U31" s="13" t="s">
        <v>93</v>
      </c>
    </row>
    <row r="32" spans="1:27" ht="40" x14ac:dyDescent="0.25">
      <c r="A32" s="4" t="s">
        <v>29</v>
      </c>
      <c r="B32" s="9" t="s">
        <v>91</v>
      </c>
      <c r="C32" s="9" t="s">
        <v>91</v>
      </c>
      <c r="D32" s="9" t="s">
        <v>91</v>
      </c>
      <c r="E32" s="9" t="s">
        <v>91</v>
      </c>
      <c r="F32" s="9" t="s">
        <v>91</v>
      </c>
      <c r="G32" s="9" t="s">
        <v>91</v>
      </c>
      <c r="H32" s="9" t="s">
        <v>91</v>
      </c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9" t="s">
        <v>91</v>
      </c>
      <c r="O32" s="9" t="s">
        <v>91</v>
      </c>
      <c r="P32" s="9" t="s">
        <v>91</v>
      </c>
      <c r="Q32" s="9" t="s">
        <v>91</v>
      </c>
      <c r="R32" s="9" t="s">
        <v>91</v>
      </c>
      <c r="S32" s="9" t="s">
        <v>91</v>
      </c>
      <c r="T32" s="9" t="s">
        <v>91</v>
      </c>
      <c r="U32" s="9" t="s">
        <v>91</v>
      </c>
      <c r="Y32" s="28" t="s">
        <v>100</v>
      </c>
      <c r="Z32" s="29"/>
      <c r="AA32" s="29"/>
    </row>
    <row r="33" spans="1:27" ht="20" x14ac:dyDescent="0.25">
      <c r="A33" s="5" t="s">
        <v>30</v>
      </c>
      <c r="B33" s="1" t="s">
        <v>92</v>
      </c>
      <c r="C33" s="1">
        <v>2628000</v>
      </c>
      <c r="D33" s="1">
        <v>3178000</v>
      </c>
      <c r="E33" s="1">
        <v>2839000</v>
      </c>
      <c r="F33" s="1">
        <v>3645000</v>
      </c>
      <c r="G33" s="1">
        <v>3800000</v>
      </c>
      <c r="H33" s="1">
        <v>3638000</v>
      </c>
      <c r="I33" s="1">
        <v>4000000</v>
      </c>
      <c r="J33" s="1">
        <v>111200000</v>
      </c>
      <c r="K33" s="1">
        <v>253700000</v>
      </c>
      <c r="L33" s="1">
        <v>320500000</v>
      </c>
      <c r="M33" s="1">
        <v>419500000</v>
      </c>
      <c r="N33" s="1">
        <v>389149000</v>
      </c>
      <c r="O33" s="1">
        <v>345840000</v>
      </c>
      <c r="P33" s="1">
        <v>385010000</v>
      </c>
      <c r="Q33" s="1">
        <v>277445000</v>
      </c>
      <c r="R33" s="1">
        <v>409251000</v>
      </c>
      <c r="S33" s="1">
        <v>392325000</v>
      </c>
      <c r="T33" s="1">
        <v>1046051000</v>
      </c>
      <c r="U33" s="1">
        <v>431560000</v>
      </c>
      <c r="Y33" s="30" t="s">
        <v>101</v>
      </c>
      <c r="Z33" s="31">
        <f>U15</f>
        <v>-1663000</v>
      </c>
      <c r="AA33" s="29"/>
    </row>
    <row r="34" spans="1:27" ht="20" x14ac:dyDescent="0.25">
      <c r="A34" s="5" t="s">
        <v>31</v>
      </c>
      <c r="B34" s="1" t="s">
        <v>92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 t="s">
        <v>92</v>
      </c>
      <c r="L34" s="1" t="s">
        <v>92</v>
      </c>
      <c r="M34" s="1" t="s">
        <v>92</v>
      </c>
      <c r="N34" s="1">
        <v>150209000</v>
      </c>
      <c r="O34" s="1">
        <v>130000000</v>
      </c>
      <c r="P34" s="1">
        <v>30000000</v>
      </c>
      <c r="Q34" s="1">
        <v>120000000</v>
      </c>
      <c r="R34" s="1" t="s">
        <v>92</v>
      </c>
      <c r="S34" s="1">
        <v>110000000</v>
      </c>
      <c r="T34" s="1" t="s">
        <v>92</v>
      </c>
      <c r="U34" s="1" t="s">
        <v>92</v>
      </c>
      <c r="Y34" s="30" t="s">
        <v>102</v>
      </c>
      <c r="Z34" s="31">
        <f>U51</f>
        <v>274118000</v>
      </c>
      <c r="AA34" s="29"/>
    </row>
    <row r="35" spans="1:27" ht="20" x14ac:dyDescent="0.25">
      <c r="A35" s="5" t="s">
        <v>32</v>
      </c>
      <c r="B35" s="1" t="s">
        <v>92</v>
      </c>
      <c r="C35" s="1">
        <v>2628000</v>
      </c>
      <c r="D35" s="1">
        <v>3178000</v>
      </c>
      <c r="E35" s="1">
        <v>2839000</v>
      </c>
      <c r="F35" s="1">
        <v>3645000</v>
      </c>
      <c r="G35" s="1">
        <v>3800000</v>
      </c>
      <c r="H35" s="1">
        <v>3638000</v>
      </c>
      <c r="I35" s="1">
        <v>4000000</v>
      </c>
      <c r="J35" s="1">
        <v>111200000</v>
      </c>
      <c r="K35" s="1">
        <v>253700000</v>
      </c>
      <c r="L35" s="1">
        <v>320500000</v>
      </c>
      <c r="M35" s="1">
        <v>419500000</v>
      </c>
      <c r="N35" s="1">
        <v>539358000</v>
      </c>
      <c r="O35" s="1">
        <v>475840000</v>
      </c>
      <c r="P35" s="1">
        <v>415010000</v>
      </c>
      <c r="Q35" s="1">
        <v>397445000</v>
      </c>
      <c r="R35" s="1">
        <v>409251000</v>
      </c>
      <c r="S35" s="1">
        <v>502325000</v>
      </c>
      <c r="T35" s="1">
        <v>1046051000</v>
      </c>
      <c r="U35" s="1">
        <v>431560000</v>
      </c>
      <c r="Y35" s="30" t="s">
        <v>103</v>
      </c>
      <c r="Z35" s="31">
        <f>U56</f>
        <v>1572638000</v>
      </c>
      <c r="AA35" s="29"/>
    </row>
    <row r="36" spans="1:27" ht="20" x14ac:dyDescent="0.25">
      <c r="A36" s="5" t="s">
        <v>33</v>
      </c>
      <c r="B36" s="1" t="s">
        <v>92</v>
      </c>
      <c r="C36" s="1" t="s">
        <v>92</v>
      </c>
      <c r="D36" s="1" t="s">
        <v>92</v>
      </c>
      <c r="E36" s="1">
        <v>15757000</v>
      </c>
      <c r="F36" s="1">
        <v>18476000</v>
      </c>
      <c r="G36" s="1">
        <v>20600000</v>
      </c>
      <c r="H36" s="1">
        <v>18268000</v>
      </c>
      <c r="I36" s="1">
        <v>13500000</v>
      </c>
      <c r="J36" s="1">
        <v>22300000</v>
      </c>
      <c r="K36" s="1">
        <v>26200000</v>
      </c>
      <c r="L36" s="1">
        <v>41500000</v>
      </c>
      <c r="M36" s="1">
        <v>47000000</v>
      </c>
      <c r="N36" s="1">
        <v>52440000</v>
      </c>
      <c r="O36" s="1">
        <v>64992000</v>
      </c>
      <c r="P36" s="1">
        <v>88631000</v>
      </c>
      <c r="Q36" s="1">
        <v>99719000</v>
      </c>
      <c r="R36" s="1">
        <v>136168000</v>
      </c>
      <c r="S36" s="1">
        <v>139337000</v>
      </c>
      <c r="T36" s="1">
        <v>193109000</v>
      </c>
      <c r="U36" s="1">
        <v>233682000</v>
      </c>
      <c r="Y36" s="32" t="s">
        <v>104</v>
      </c>
      <c r="Z36" s="33">
        <f>Z33/(Z34+Z35)</f>
        <v>-9.0049795425058859E-4</v>
      </c>
      <c r="AA36" s="29"/>
    </row>
    <row r="37" spans="1:27" ht="20" x14ac:dyDescent="0.25">
      <c r="A37" s="5" t="s">
        <v>34</v>
      </c>
      <c r="B37" s="1" t="s">
        <v>92</v>
      </c>
      <c r="C37" s="1" t="s">
        <v>92</v>
      </c>
      <c r="D37" s="1" t="s">
        <v>92</v>
      </c>
      <c r="E37" s="1">
        <v>109374000</v>
      </c>
      <c r="F37" s="1">
        <v>129237000</v>
      </c>
      <c r="G37" s="1">
        <v>176100000</v>
      </c>
      <c r="H37" s="1">
        <v>213602000</v>
      </c>
      <c r="I37" s="1">
        <v>206900000</v>
      </c>
      <c r="J37" s="1">
        <v>218500000</v>
      </c>
      <c r="K37" s="1">
        <v>244600000</v>
      </c>
      <c r="L37" s="1">
        <v>361100000</v>
      </c>
      <c r="M37" s="1">
        <v>457900000</v>
      </c>
      <c r="N37" s="1">
        <v>581229000</v>
      </c>
      <c r="O37" s="1">
        <v>761793000</v>
      </c>
      <c r="P37" s="1">
        <v>943975000</v>
      </c>
      <c r="Q37" s="1">
        <v>1096424000</v>
      </c>
      <c r="R37" s="1">
        <v>1214329000</v>
      </c>
      <c r="S37" s="1">
        <v>1293701000</v>
      </c>
      <c r="T37" s="1">
        <v>1168215000</v>
      </c>
      <c r="U37" s="1">
        <v>1499218000</v>
      </c>
      <c r="Y37" s="30" t="s">
        <v>105</v>
      </c>
      <c r="Z37" s="31">
        <f>U24</f>
        <v>309992000</v>
      </c>
      <c r="AA37" s="29"/>
    </row>
    <row r="38" spans="1:27" ht="20" x14ac:dyDescent="0.25">
      <c r="A38" s="5" t="s">
        <v>35</v>
      </c>
      <c r="B38" s="1" t="s">
        <v>92</v>
      </c>
      <c r="C38" s="1" t="s">
        <v>92</v>
      </c>
      <c r="D38" s="1" t="s">
        <v>92</v>
      </c>
      <c r="E38" s="1">
        <v>17481000</v>
      </c>
      <c r="F38" s="1">
        <v>20688000</v>
      </c>
      <c r="G38" s="1">
        <v>28400000</v>
      </c>
      <c r="H38" s="1">
        <v>41200000</v>
      </c>
      <c r="I38" s="1">
        <v>38400000</v>
      </c>
      <c r="J38" s="1">
        <v>52400000</v>
      </c>
      <c r="K38" s="1">
        <v>55700000</v>
      </c>
      <c r="L38" s="1">
        <v>66200000</v>
      </c>
      <c r="M38" s="1">
        <v>78300000</v>
      </c>
      <c r="N38" s="1">
        <v>87328000</v>
      </c>
      <c r="O38" s="1">
        <v>72548000</v>
      </c>
      <c r="P38" s="1">
        <v>88621000</v>
      </c>
      <c r="Q38" s="1">
        <v>100155000</v>
      </c>
      <c r="R38" s="1">
        <v>155113000</v>
      </c>
      <c r="S38" s="1">
        <v>119954000</v>
      </c>
      <c r="T38" s="1">
        <v>107402000</v>
      </c>
      <c r="U38" s="1">
        <v>116723000</v>
      </c>
      <c r="Y38" s="30" t="s">
        <v>19</v>
      </c>
      <c r="Z38" s="31">
        <f>U22</f>
        <v>1295829000</v>
      </c>
      <c r="AA38" s="29"/>
    </row>
    <row r="39" spans="1:27" ht="20" x14ac:dyDescent="0.25">
      <c r="A39" s="6" t="s">
        <v>36</v>
      </c>
      <c r="B39" s="10" t="s">
        <v>92</v>
      </c>
      <c r="C39" s="10" t="s">
        <v>92</v>
      </c>
      <c r="D39" s="10" t="s">
        <v>92</v>
      </c>
      <c r="E39" s="10">
        <v>145451000</v>
      </c>
      <c r="F39" s="10">
        <v>172046000</v>
      </c>
      <c r="G39" s="10">
        <v>228900000</v>
      </c>
      <c r="H39" s="10">
        <v>276708000</v>
      </c>
      <c r="I39" s="10">
        <v>262800000</v>
      </c>
      <c r="J39" s="10">
        <v>404400000</v>
      </c>
      <c r="K39" s="10">
        <v>580200000</v>
      </c>
      <c r="L39" s="10">
        <v>789300000</v>
      </c>
      <c r="M39" s="10">
        <v>1002700000</v>
      </c>
      <c r="N39" s="10">
        <v>1260355000</v>
      </c>
      <c r="O39" s="10">
        <v>1375173000</v>
      </c>
      <c r="P39" s="10">
        <v>1536237000</v>
      </c>
      <c r="Q39" s="10">
        <v>1693743000</v>
      </c>
      <c r="R39" s="10">
        <v>1914861000</v>
      </c>
      <c r="S39" s="10">
        <v>2055317000</v>
      </c>
      <c r="T39" s="10">
        <v>2514777000</v>
      </c>
      <c r="U39" s="10">
        <v>2281183000</v>
      </c>
      <c r="Y39" s="32" t="s">
        <v>106</v>
      </c>
      <c r="Z39" s="33">
        <f>Z37/Z38</f>
        <v>0.23922292216025418</v>
      </c>
      <c r="AA39" s="29"/>
    </row>
    <row r="40" spans="1:27" ht="20" x14ac:dyDescent="0.25">
      <c r="A40" s="5" t="s">
        <v>37</v>
      </c>
      <c r="B40" s="1" t="s">
        <v>92</v>
      </c>
      <c r="C40" s="1">
        <v>85180000</v>
      </c>
      <c r="D40" s="1">
        <v>99577000</v>
      </c>
      <c r="E40" s="1">
        <v>133003000</v>
      </c>
      <c r="F40" s="1">
        <v>162080000</v>
      </c>
      <c r="G40" s="1">
        <v>236400000</v>
      </c>
      <c r="H40" s="1">
        <v>292224000</v>
      </c>
      <c r="I40" s="1">
        <v>290900000</v>
      </c>
      <c r="J40" s="1">
        <v>326100000</v>
      </c>
      <c r="K40" s="1">
        <v>377000000</v>
      </c>
      <c r="L40" s="1">
        <v>483100000</v>
      </c>
      <c r="M40" s="1">
        <v>595700000</v>
      </c>
      <c r="N40" s="1">
        <v>717159000</v>
      </c>
      <c r="O40" s="1">
        <v>847600000</v>
      </c>
      <c r="P40" s="1">
        <v>1004358000</v>
      </c>
      <c r="Q40" s="1">
        <v>1189453000</v>
      </c>
      <c r="R40" s="1">
        <v>1226029000</v>
      </c>
      <c r="S40" s="1">
        <v>2743089000</v>
      </c>
      <c r="T40" s="1">
        <v>2500409000</v>
      </c>
      <c r="U40" s="1">
        <v>2396732000</v>
      </c>
      <c r="Y40" s="32" t="s">
        <v>107</v>
      </c>
      <c r="Z40" s="33">
        <f>Z36*(1-Z39)</f>
        <v>-6.8507820223543184E-4</v>
      </c>
      <c r="AA40" s="29"/>
    </row>
    <row r="41" spans="1:27" ht="19" x14ac:dyDescent="0.25">
      <c r="A41" s="5" t="s">
        <v>38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>
        <v>10870000</v>
      </c>
      <c r="S41" s="1">
        <v>10870000</v>
      </c>
      <c r="T41" s="1">
        <v>10870000</v>
      </c>
      <c r="U41" s="1">
        <v>10870000</v>
      </c>
      <c r="Y41" s="30"/>
      <c r="Z41" s="29"/>
      <c r="AA41" s="29"/>
    </row>
    <row r="42" spans="1:27" ht="40" x14ac:dyDescent="0.25">
      <c r="A42" s="5" t="s">
        <v>39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>
        <v>4317000</v>
      </c>
      <c r="S42" s="1">
        <v>3391000</v>
      </c>
      <c r="T42" s="1">
        <v>2465000</v>
      </c>
      <c r="U42" s="1">
        <v>1538000</v>
      </c>
      <c r="Y42" s="28" t="s">
        <v>108</v>
      </c>
      <c r="Z42" s="29"/>
      <c r="AA42" s="29"/>
    </row>
    <row r="43" spans="1:27" ht="20" x14ac:dyDescent="0.25">
      <c r="A43" s="5" t="s">
        <v>40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 t="s">
        <v>92</v>
      </c>
      <c r="L43" s="1" t="s">
        <v>92</v>
      </c>
      <c r="M43" s="1" t="s">
        <v>92</v>
      </c>
      <c r="N43" s="1" t="s">
        <v>92</v>
      </c>
      <c r="O43" s="1" t="s">
        <v>92</v>
      </c>
      <c r="P43" s="1" t="s">
        <v>92</v>
      </c>
      <c r="Q43" s="1" t="s">
        <v>92</v>
      </c>
      <c r="R43" s="1">
        <v>15187000</v>
      </c>
      <c r="S43" s="1">
        <v>14261000</v>
      </c>
      <c r="T43" s="1">
        <v>13335000</v>
      </c>
      <c r="U43" s="1">
        <v>12408000</v>
      </c>
      <c r="Y43" s="30" t="s">
        <v>109</v>
      </c>
      <c r="Z43" s="34">
        <v>4.2209999999999998E-2</v>
      </c>
      <c r="AA43" s="29"/>
    </row>
    <row r="44" spans="1:27" ht="20" x14ac:dyDescent="0.25">
      <c r="A44" s="5" t="s">
        <v>41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 t="s">
        <v>92</v>
      </c>
      <c r="L44" s="1" t="s">
        <v>92</v>
      </c>
      <c r="M44" s="1" t="s">
        <v>92</v>
      </c>
      <c r="N44" s="1" t="s">
        <v>92</v>
      </c>
      <c r="O44" s="1" t="s">
        <v>92</v>
      </c>
      <c r="P44" s="1" t="s">
        <v>92</v>
      </c>
      <c r="Q44" s="1" t="s">
        <v>92</v>
      </c>
      <c r="R44" s="1" t="s">
        <v>92</v>
      </c>
      <c r="S44" s="1" t="s">
        <v>92</v>
      </c>
      <c r="T44" s="1" t="s">
        <v>92</v>
      </c>
      <c r="U44" s="1" t="s">
        <v>92</v>
      </c>
      <c r="Y44" s="30" t="s">
        <v>110</v>
      </c>
      <c r="Z44" s="29">
        <v>1.35</v>
      </c>
      <c r="AA44" s="29"/>
    </row>
    <row r="45" spans="1:27" ht="20" x14ac:dyDescent="0.25">
      <c r="A45" s="5" t="s">
        <v>42</v>
      </c>
      <c r="B45" s="1" t="s">
        <v>92</v>
      </c>
      <c r="C45" s="1" t="s">
        <v>92</v>
      </c>
      <c r="D45" s="1" t="s">
        <v>92</v>
      </c>
      <c r="E45" s="1">
        <v>3962000</v>
      </c>
      <c r="F45" s="1">
        <v>4125000</v>
      </c>
      <c r="G45" s="1" t="s">
        <v>92</v>
      </c>
      <c r="H45" s="1" t="s">
        <v>92</v>
      </c>
      <c r="I45" s="1">
        <v>21000000</v>
      </c>
      <c r="J45" s="1">
        <v>30000000</v>
      </c>
      <c r="K45" s="1">
        <v>44200000</v>
      </c>
      <c r="L45" s="1">
        <v>56400000</v>
      </c>
      <c r="M45" s="1">
        <v>66700000</v>
      </c>
      <c r="N45" s="1" t="s">
        <v>92</v>
      </c>
      <c r="O45" s="1">
        <v>59527000</v>
      </c>
      <c r="P45" s="1">
        <v>86498000</v>
      </c>
      <c r="Q45" s="1">
        <v>59403000</v>
      </c>
      <c r="R45" s="1">
        <v>83864000</v>
      </c>
      <c r="S45" s="1" t="s">
        <v>92</v>
      </c>
      <c r="T45" s="1" t="s">
        <v>92</v>
      </c>
      <c r="U45" s="1" t="s">
        <v>92</v>
      </c>
      <c r="Y45" s="30" t="s">
        <v>111</v>
      </c>
      <c r="Z45" s="34">
        <v>8.5099999999999995E-2</v>
      </c>
      <c r="AA45" s="29"/>
    </row>
    <row r="46" spans="1:27" ht="20" x14ac:dyDescent="0.25">
      <c r="A46" s="5" t="s">
        <v>43</v>
      </c>
      <c r="B46" s="1" t="s">
        <v>92</v>
      </c>
      <c r="C46" s="1" t="s">
        <v>92</v>
      </c>
      <c r="D46" s="1" t="s">
        <v>92</v>
      </c>
      <c r="E46" s="1">
        <v>199000</v>
      </c>
      <c r="F46" s="1">
        <v>346000</v>
      </c>
      <c r="G46" s="1">
        <v>4100000</v>
      </c>
      <c r="H46" s="1" t="s">
        <v>92</v>
      </c>
      <c r="I46" s="1">
        <v>-21100000</v>
      </c>
      <c r="J46" s="1">
        <v>-30000000</v>
      </c>
      <c r="K46" s="1">
        <v>-44200000</v>
      </c>
      <c r="L46" s="1">
        <v>-53600000</v>
      </c>
      <c r="M46" s="1">
        <v>-62400000</v>
      </c>
      <c r="N46" s="1">
        <v>5656000</v>
      </c>
      <c r="O46" s="1">
        <v>-51382000</v>
      </c>
      <c r="P46" s="1">
        <v>-75215000</v>
      </c>
      <c r="Q46" s="1">
        <v>-33912000</v>
      </c>
      <c r="R46" s="1">
        <v>-48769000</v>
      </c>
      <c r="S46" s="1">
        <v>51205000</v>
      </c>
      <c r="T46" s="1">
        <v>61448000</v>
      </c>
      <c r="U46" s="1">
        <v>74056000</v>
      </c>
      <c r="Y46" s="32" t="s">
        <v>112</v>
      </c>
      <c r="Z46" s="35">
        <f>(Z43)+((Z44)*(Z45-Z43))</f>
        <v>0.10011149999999999</v>
      </c>
      <c r="AA46" s="29"/>
    </row>
    <row r="47" spans="1:27" ht="19" x14ac:dyDescent="0.25">
      <c r="A47" s="5" t="s">
        <v>44</v>
      </c>
      <c r="B47" s="1" t="s">
        <v>92</v>
      </c>
      <c r="C47" s="1" t="s">
        <v>92</v>
      </c>
      <c r="D47" s="1" t="s">
        <v>92</v>
      </c>
      <c r="E47" s="1">
        <v>137164000</v>
      </c>
      <c r="F47" s="1">
        <v>166551000</v>
      </c>
      <c r="G47" s="1">
        <v>240500000</v>
      </c>
      <c r="H47" s="1">
        <v>292224000</v>
      </c>
      <c r="I47" s="1">
        <v>290800000</v>
      </c>
      <c r="J47" s="1">
        <v>326100000</v>
      </c>
      <c r="K47" s="1">
        <v>377000000</v>
      </c>
      <c r="L47" s="1">
        <v>485900000</v>
      </c>
      <c r="M47" s="1">
        <v>600000000</v>
      </c>
      <c r="N47" s="1">
        <v>722815000</v>
      </c>
      <c r="O47" s="1">
        <v>855745000</v>
      </c>
      <c r="P47" s="1">
        <v>1015641000</v>
      </c>
      <c r="Q47" s="1">
        <v>1214944000</v>
      </c>
      <c r="R47" s="1">
        <v>1276311000</v>
      </c>
      <c r="S47" s="1">
        <v>2808555000</v>
      </c>
      <c r="T47" s="1">
        <v>2575192000</v>
      </c>
      <c r="U47" s="1">
        <v>2483196000</v>
      </c>
      <c r="Y47" s="30"/>
      <c r="Z47" s="29"/>
      <c r="AA47" s="29"/>
    </row>
    <row r="48" spans="1:27" ht="40" x14ac:dyDescent="0.25">
      <c r="A48" s="5" t="s">
        <v>45</v>
      </c>
      <c r="B48" s="1" t="s">
        <v>92</v>
      </c>
      <c r="C48" s="1">
        <v>195059000</v>
      </c>
      <c r="D48" s="1">
        <v>206420000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 t="s">
        <v>92</v>
      </c>
      <c r="M48" s="1" t="s">
        <v>92</v>
      </c>
      <c r="N48" s="1" t="s">
        <v>92</v>
      </c>
      <c r="O48" s="1" t="s">
        <v>92</v>
      </c>
      <c r="P48" s="1" t="s">
        <v>92</v>
      </c>
      <c r="Q48" s="1" t="s">
        <v>92</v>
      </c>
      <c r="R48" s="1" t="s">
        <v>92</v>
      </c>
      <c r="S48" s="1" t="s">
        <v>92</v>
      </c>
      <c r="T48" s="1" t="s">
        <v>92</v>
      </c>
      <c r="U48" s="1" t="s">
        <v>92</v>
      </c>
      <c r="Y48" s="36" t="s">
        <v>113</v>
      </c>
      <c r="Z48" s="37" t="s">
        <v>114</v>
      </c>
      <c r="AA48" s="37" t="s">
        <v>115</v>
      </c>
    </row>
    <row r="49" spans="1:28" ht="20" x14ac:dyDescent="0.25">
      <c r="A49" s="7" t="s">
        <v>46</v>
      </c>
      <c r="B49" s="11" t="s">
        <v>92</v>
      </c>
      <c r="C49" s="11">
        <v>195059000</v>
      </c>
      <c r="D49" s="11">
        <v>206420000</v>
      </c>
      <c r="E49" s="11">
        <v>282615000</v>
      </c>
      <c r="F49" s="11">
        <v>338597000</v>
      </c>
      <c r="G49" s="11">
        <v>469400000</v>
      </c>
      <c r="H49" s="11">
        <v>568932000</v>
      </c>
      <c r="I49" s="11">
        <v>553600000</v>
      </c>
      <c r="J49" s="11">
        <v>730500000</v>
      </c>
      <c r="K49" s="11">
        <v>957200000</v>
      </c>
      <c r="L49" s="11">
        <v>1275200000</v>
      </c>
      <c r="M49" s="11">
        <v>1602700000</v>
      </c>
      <c r="N49" s="11">
        <v>1983170000</v>
      </c>
      <c r="O49" s="11">
        <v>2230918000</v>
      </c>
      <c r="P49" s="11">
        <v>2551878000</v>
      </c>
      <c r="Q49" s="11">
        <v>2908687000</v>
      </c>
      <c r="R49" s="11">
        <v>3191172000</v>
      </c>
      <c r="S49" s="11">
        <v>4863872000</v>
      </c>
      <c r="T49" s="11">
        <v>5089969000</v>
      </c>
      <c r="U49" s="11">
        <v>4764379000</v>
      </c>
      <c r="Y49" s="30" t="s">
        <v>116</v>
      </c>
      <c r="Z49" s="31">
        <f>Z34+Z35</f>
        <v>1846756000</v>
      </c>
      <c r="AA49" s="38">
        <f>Z49/Z51</f>
        <v>8.6076765450047527E-2</v>
      </c>
      <c r="AB49" s="39" t="s">
        <v>117</v>
      </c>
    </row>
    <row r="50" spans="1:28" ht="20" x14ac:dyDescent="0.25">
      <c r="A50" s="5" t="s">
        <v>47</v>
      </c>
      <c r="B50" s="1" t="s">
        <v>92</v>
      </c>
      <c r="C50" s="1" t="s">
        <v>92</v>
      </c>
      <c r="D50" s="1" t="s">
        <v>92</v>
      </c>
      <c r="E50" s="1">
        <v>34435000</v>
      </c>
      <c r="F50" s="1">
        <v>43071000</v>
      </c>
      <c r="G50" s="1">
        <v>52100000</v>
      </c>
      <c r="H50" s="1">
        <v>47811000</v>
      </c>
      <c r="I50" s="1">
        <v>56400000</v>
      </c>
      <c r="J50" s="1">
        <v>87100000</v>
      </c>
      <c r="K50" s="1">
        <v>86400000</v>
      </c>
      <c r="L50" s="1">
        <v>118900000</v>
      </c>
      <c r="M50" s="1">
        <v>148300000</v>
      </c>
      <c r="N50" s="1">
        <v>190778000</v>
      </c>
      <c r="O50" s="1">
        <v>196174000</v>
      </c>
      <c r="P50" s="1">
        <v>259518000</v>
      </c>
      <c r="Q50" s="1">
        <v>325758000</v>
      </c>
      <c r="R50" s="1">
        <v>404016000</v>
      </c>
      <c r="S50" s="1">
        <v>414009000</v>
      </c>
      <c r="T50" s="1">
        <v>477052000</v>
      </c>
      <c r="U50" s="1">
        <v>552730000</v>
      </c>
      <c r="Y50" s="30" t="s">
        <v>118</v>
      </c>
      <c r="Z50" s="31">
        <v>19608000000</v>
      </c>
      <c r="AA50" s="38">
        <f>Z50/Z51</f>
        <v>0.9139232345499525</v>
      </c>
      <c r="AB50" s="39" t="s">
        <v>119</v>
      </c>
    </row>
    <row r="51" spans="1:28" ht="20" x14ac:dyDescent="0.25">
      <c r="A51" s="5" t="s">
        <v>48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>
        <v>18000000</v>
      </c>
      <c r="I51" s="1" t="s">
        <v>92</v>
      </c>
      <c r="J51" s="1" t="s">
        <v>92</v>
      </c>
      <c r="K51" s="1" t="s">
        <v>92</v>
      </c>
      <c r="L51" s="1" t="s">
        <v>92</v>
      </c>
      <c r="M51" s="1" t="s">
        <v>92</v>
      </c>
      <c r="N51" s="1" t="s">
        <v>92</v>
      </c>
      <c r="O51" s="1" t="s">
        <v>92</v>
      </c>
      <c r="P51" s="1" t="s">
        <v>92</v>
      </c>
      <c r="Q51" s="1" t="s">
        <v>92</v>
      </c>
      <c r="R51" s="1" t="s">
        <v>92</v>
      </c>
      <c r="S51" s="1">
        <v>239629000</v>
      </c>
      <c r="T51" s="1">
        <v>253415000</v>
      </c>
      <c r="U51" s="1">
        <v>274118000</v>
      </c>
      <c r="Y51" s="30" t="s">
        <v>120</v>
      </c>
      <c r="Z51" s="31">
        <f>Z49+Z50</f>
        <v>21454756000</v>
      </c>
      <c r="AA51" s="29"/>
    </row>
    <row r="52" spans="1:28" ht="19" x14ac:dyDescent="0.25">
      <c r="A52" s="5" t="s">
        <v>49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>
        <v>10781000</v>
      </c>
      <c r="J52" s="1" t="s">
        <v>92</v>
      </c>
      <c r="K52" s="1">
        <v>11621000</v>
      </c>
      <c r="L52" s="1">
        <v>20045000</v>
      </c>
      <c r="M52" s="1">
        <v>28137000</v>
      </c>
      <c r="N52" s="1">
        <v>37228000</v>
      </c>
      <c r="O52" s="1">
        <v>33188000</v>
      </c>
      <c r="P52" s="1">
        <v>33854000</v>
      </c>
      <c r="Q52" s="1">
        <v>41717000</v>
      </c>
      <c r="R52" s="1">
        <v>32085000</v>
      </c>
      <c r="S52" s="1">
        <v>39051000</v>
      </c>
      <c r="T52" s="1">
        <v>79316000</v>
      </c>
      <c r="U52" s="1">
        <v>56250000</v>
      </c>
      <c r="Y52" s="30"/>
      <c r="Z52" s="29"/>
      <c r="AA52" s="29"/>
    </row>
    <row r="53" spans="1:28" ht="20" x14ac:dyDescent="0.25">
      <c r="A53" s="5" t="s">
        <v>50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>
        <v>9219000</v>
      </c>
      <c r="H53" s="1" t="s">
        <v>92</v>
      </c>
      <c r="I53" s="1">
        <v>8060000</v>
      </c>
      <c r="J53" s="1">
        <v>8922000</v>
      </c>
      <c r="K53" s="1">
        <v>10573000</v>
      </c>
      <c r="L53" s="1">
        <v>13364000</v>
      </c>
      <c r="M53" s="1">
        <v>16439000</v>
      </c>
      <c r="N53" s="1" t="s">
        <v>92</v>
      </c>
      <c r="O53" s="1">
        <v>31830000</v>
      </c>
      <c r="P53" s="1">
        <v>46268000</v>
      </c>
      <c r="Q53" s="1">
        <v>63139000</v>
      </c>
      <c r="R53" s="1">
        <v>199054000</v>
      </c>
      <c r="S53" s="1">
        <v>237535000</v>
      </c>
      <c r="T53" s="1">
        <v>274383000</v>
      </c>
      <c r="U53" s="1">
        <v>353579000</v>
      </c>
      <c r="Y53" s="40" t="s">
        <v>121</v>
      </c>
      <c r="Z53" s="29"/>
      <c r="AA53" s="29"/>
    </row>
    <row r="54" spans="1:28" ht="20" x14ac:dyDescent="0.25">
      <c r="A54" s="5" t="s">
        <v>51</v>
      </c>
      <c r="B54" s="1" t="s">
        <v>92</v>
      </c>
      <c r="C54" s="1" t="s">
        <v>92</v>
      </c>
      <c r="D54" s="1" t="s">
        <v>92</v>
      </c>
      <c r="E54" s="1">
        <v>34543000</v>
      </c>
      <c r="F54" s="1">
        <v>40870000</v>
      </c>
      <c r="G54" s="1">
        <v>50581000</v>
      </c>
      <c r="H54" s="1">
        <v>51202000</v>
      </c>
      <c r="I54" s="1">
        <v>61940000</v>
      </c>
      <c r="J54" s="1">
        <v>67378000</v>
      </c>
      <c r="K54" s="1">
        <v>67927000</v>
      </c>
      <c r="L54" s="1">
        <v>88836000</v>
      </c>
      <c r="M54" s="1">
        <v>102061000</v>
      </c>
      <c r="N54" s="1">
        <v>168816000</v>
      </c>
      <c r="O54" s="1">
        <v>168223000</v>
      </c>
      <c r="P54" s="1">
        <v>223557000</v>
      </c>
      <c r="Q54" s="1">
        <v>253269000</v>
      </c>
      <c r="R54" s="1">
        <v>220666000</v>
      </c>
      <c r="S54" s="1">
        <v>246088000</v>
      </c>
      <c r="T54" s="1">
        <v>338863000</v>
      </c>
      <c r="U54" s="1">
        <v>377583000</v>
      </c>
      <c r="Y54" s="32" t="s">
        <v>122</v>
      </c>
      <c r="Z54" s="33">
        <f>(AA49*Z36)+(AA50*Z46)</f>
        <v>9.1416713944451292E-2</v>
      </c>
      <c r="AA54" s="29"/>
    </row>
    <row r="55" spans="1:28" ht="19" x14ac:dyDescent="0.25">
      <c r="A55" s="6" t="s">
        <v>52</v>
      </c>
      <c r="B55" s="10" t="s">
        <v>92</v>
      </c>
      <c r="C55" s="10" t="s">
        <v>92</v>
      </c>
      <c r="D55" s="10" t="s">
        <v>92</v>
      </c>
      <c r="E55" s="10">
        <v>68978000</v>
      </c>
      <c r="F55" s="10">
        <v>83941000</v>
      </c>
      <c r="G55" s="10">
        <v>111900000</v>
      </c>
      <c r="H55" s="10">
        <v>117013000</v>
      </c>
      <c r="I55" s="10">
        <v>126400000</v>
      </c>
      <c r="J55" s="10">
        <v>163400000</v>
      </c>
      <c r="K55" s="10">
        <v>164900000</v>
      </c>
      <c r="L55" s="10">
        <v>221100000</v>
      </c>
      <c r="M55" s="10">
        <v>266800000</v>
      </c>
      <c r="N55" s="10">
        <v>359594000</v>
      </c>
      <c r="O55" s="10">
        <v>396227000</v>
      </c>
      <c r="P55" s="10">
        <v>529343000</v>
      </c>
      <c r="Q55" s="10">
        <v>642166000</v>
      </c>
      <c r="R55" s="10">
        <v>823736000</v>
      </c>
      <c r="S55" s="10">
        <v>1137261000</v>
      </c>
      <c r="T55" s="10">
        <v>1343713000</v>
      </c>
      <c r="U55" s="10">
        <v>1558010000</v>
      </c>
    </row>
    <row r="56" spans="1:28" ht="19" x14ac:dyDescent="0.25">
      <c r="A56" s="5" t="s">
        <v>53</v>
      </c>
      <c r="B56" s="1" t="s">
        <v>92</v>
      </c>
      <c r="C56" s="1" t="s">
        <v>92</v>
      </c>
      <c r="D56" s="1" t="s">
        <v>92</v>
      </c>
      <c r="E56" s="1">
        <v>45381000</v>
      </c>
      <c r="F56" s="1">
        <v>50737000</v>
      </c>
      <c r="G56" s="1">
        <v>74800000</v>
      </c>
      <c r="H56" s="1">
        <v>88047000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1698718000</v>
      </c>
      <c r="T56" s="1">
        <v>1643386000</v>
      </c>
      <c r="U56" s="1">
        <v>1572638000</v>
      </c>
    </row>
    <row r="57" spans="1:28" ht="19" x14ac:dyDescent="0.25">
      <c r="A57" s="5" t="s">
        <v>50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>
        <v>101288000</v>
      </c>
      <c r="I57" s="1" t="s">
        <v>92</v>
      </c>
      <c r="J57" s="1" t="s">
        <v>92</v>
      </c>
      <c r="K57" s="1">
        <v>163463000</v>
      </c>
      <c r="L57" s="1">
        <v>208003000</v>
      </c>
      <c r="M57" s="1">
        <v>261630000</v>
      </c>
      <c r="N57" s="1" t="s">
        <v>92</v>
      </c>
      <c r="O57" s="1">
        <v>321789000</v>
      </c>
      <c r="P57" s="1">
        <v>366191000</v>
      </c>
      <c r="Q57" s="1">
        <v>407916000</v>
      </c>
      <c r="R57" s="1">
        <v>434980000</v>
      </c>
      <c r="S57" s="1" t="s">
        <v>92</v>
      </c>
      <c r="T57" s="1" t="s">
        <v>92</v>
      </c>
      <c r="U57" s="1" t="s">
        <v>92</v>
      </c>
    </row>
    <row r="58" spans="1:28" ht="19" x14ac:dyDescent="0.25">
      <c r="A58" s="5" t="s">
        <v>54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>
        <v>17616000</v>
      </c>
      <c r="I58" s="1" t="s">
        <v>92</v>
      </c>
      <c r="J58" s="1" t="s">
        <v>92</v>
      </c>
      <c r="K58" s="1">
        <v>44195000</v>
      </c>
      <c r="L58" s="1">
        <v>56361000</v>
      </c>
      <c r="M58" s="1">
        <v>66718000</v>
      </c>
      <c r="N58" s="1">
        <v>74498000</v>
      </c>
      <c r="O58" s="1">
        <v>59527000</v>
      </c>
      <c r="P58" s="1">
        <v>86498000</v>
      </c>
      <c r="Q58" s="1">
        <v>59403000</v>
      </c>
      <c r="R58" s="1">
        <v>83864000</v>
      </c>
      <c r="S58" s="1">
        <v>89367000</v>
      </c>
      <c r="T58" s="1">
        <v>65359000</v>
      </c>
      <c r="U58" s="1">
        <v>39693000</v>
      </c>
    </row>
    <row r="59" spans="1:28" ht="19" x14ac:dyDescent="0.25">
      <c r="A59" s="5" t="s">
        <v>55</v>
      </c>
      <c r="B59" s="1" t="s">
        <v>92</v>
      </c>
      <c r="C59" s="1" t="s">
        <v>92</v>
      </c>
      <c r="D59" s="1" t="s">
        <v>92</v>
      </c>
      <c r="E59" s="1">
        <v>45241000</v>
      </c>
      <c r="F59" s="1">
        <v>55159000</v>
      </c>
      <c r="G59" s="1">
        <v>71200000</v>
      </c>
      <c r="H59" s="1" t="s">
        <v>92</v>
      </c>
      <c r="I59" s="1">
        <v>134600000</v>
      </c>
      <c r="J59" s="1">
        <v>164600000</v>
      </c>
      <c r="K59" s="1">
        <v>-58000</v>
      </c>
      <c r="L59" s="1">
        <v>2836000</v>
      </c>
      <c r="M59" s="1">
        <v>4452000</v>
      </c>
      <c r="N59" s="1">
        <v>301569000</v>
      </c>
      <c r="O59" s="1">
        <v>10489000</v>
      </c>
      <c r="P59" s="1">
        <v>19628000</v>
      </c>
      <c r="Q59" s="1">
        <v>24985000</v>
      </c>
      <c r="R59" s="1">
        <v>28374000</v>
      </c>
      <c r="S59" s="1">
        <v>36432000</v>
      </c>
      <c r="T59" s="1">
        <v>37962000</v>
      </c>
      <c r="U59" s="1">
        <v>58665000</v>
      </c>
    </row>
    <row r="60" spans="1:28" ht="19" x14ac:dyDescent="0.25">
      <c r="A60" s="5" t="s">
        <v>56</v>
      </c>
      <c r="B60" s="1" t="s">
        <v>92</v>
      </c>
      <c r="C60" s="1" t="s">
        <v>92</v>
      </c>
      <c r="D60" s="1" t="s">
        <v>92</v>
      </c>
      <c r="E60" s="1">
        <v>90622000</v>
      </c>
      <c r="F60" s="1">
        <v>105896000</v>
      </c>
      <c r="G60" s="1">
        <v>146000000</v>
      </c>
      <c r="H60" s="1">
        <v>206951000</v>
      </c>
      <c r="I60" s="1">
        <v>134600000</v>
      </c>
      <c r="J60" s="1">
        <v>164600000</v>
      </c>
      <c r="K60" s="1">
        <v>207600000</v>
      </c>
      <c r="L60" s="1">
        <v>267200000</v>
      </c>
      <c r="M60" s="1">
        <v>332800000</v>
      </c>
      <c r="N60" s="1">
        <v>376067000</v>
      </c>
      <c r="O60" s="1">
        <v>391805000</v>
      </c>
      <c r="P60" s="1">
        <v>472317000</v>
      </c>
      <c r="Q60" s="1">
        <v>492304000</v>
      </c>
      <c r="R60" s="1">
        <v>547218000</v>
      </c>
      <c r="S60" s="1">
        <v>1824517000</v>
      </c>
      <c r="T60" s="1">
        <v>1746707000</v>
      </c>
      <c r="U60" s="1">
        <v>1670996000</v>
      </c>
    </row>
    <row r="61" spans="1:28" ht="19" x14ac:dyDescent="0.25">
      <c r="A61" s="5" t="s">
        <v>57</v>
      </c>
      <c r="B61" s="1" t="s">
        <v>92</v>
      </c>
      <c r="C61" s="1">
        <v>107700000</v>
      </c>
      <c r="D61" s="1">
        <v>113642000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</row>
    <row r="62" spans="1:28" ht="19" x14ac:dyDescent="0.25">
      <c r="A62" s="6" t="s">
        <v>58</v>
      </c>
      <c r="B62" s="10" t="s">
        <v>92</v>
      </c>
      <c r="C62" s="10">
        <v>107700000</v>
      </c>
      <c r="D62" s="10">
        <v>113642000</v>
      </c>
      <c r="E62" s="10">
        <v>159600000</v>
      </c>
      <c r="F62" s="10">
        <v>189837000</v>
      </c>
      <c r="G62" s="10">
        <v>257900000</v>
      </c>
      <c r="H62" s="10">
        <v>323964000</v>
      </c>
      <c r="I62" s="10">
        <v>261000000</v>
      </c>
      <c r="J62" s="10">
        <v>328000000</v>
      </c>
      <c r="K62" s="10">
        <v>372500000</v>
      </c>
      <c r="L62" s="10">
        <v>488300000</v>
      </c>
      <c r="M62" s="10">
        <v>599600000</v>
      </c>
      <c r="N62" s="10">
        <v>735661000</v>
      </c>
      <c r="O62" s="10">
        <v>788032000</v>
      </c>
      <c r="P62" s="10">
        <v>1001660000</v>
      </c>
      <c r="Q62" s="10">
        <v>1134470000</v>
      </c>
      <c r="R62" s="10">
        <v>1370954000</v>
      </c>
      <c r="S62" s="10">
        <v>2961778000</v>
      </c>
      <c r="T62" s="10">
        <v>3090420000</v>
      </c>
      <c r="U62" s="10">
        <v>3229006000</v>
      </c>
    </row>
    <row r="63" spans="1:28" ht="19" x14ac:dyDescent="0.25">
      <c r="A63" s="5" t="s">
        <v>59</v>
      </c>
      <c r="B63" s="1" t="s">
        <v>92</v>
      </c>
      <c r="C63" s="1" t="s">
        <v>92</v>
      </c>
      <c r="D63" s="1" t="s">
        <v>92</v>
      </c>
      <c r="E63" s="1">
        <v>71000</v>
      </c>
      <c r="F63" s="1">
        <v>117000</v>
      </c>
      <c r="G63" s="1">
        <v>600000</v>
      </c>
      <c r="H63" s="1">
        <v>582000</v>
      </c>
      <c r="I63" s="1">
        <v>600000</v>
      </c>
      <c r="J63" s="1">
        <v>600000</v>
      </c>
      <c r="K63" s="1">
        <v>600000</v>
      </c>
      <c r="L63" s="1">
        <v>600000</v>
      </c>
      <c r="M63" s="1">
        <v>600000</v>
      </c>
      <c r="N63" s="1">
        <v>647000</v>
      </c>
      <c r="O63" s="1">
        <v>641000</v>
      </c>
      <c r="P63" s="1">
        <v>627000</v>
      </c>
      <c r="Q63" s="1">
        <v>614000</v>
      </c>
      <c r="R63" s="1">
        <v>592000</v>
      </c>
      <c r="S63" s="1">
        <v>573000</v>
      </c>
      <c r="T63" s="1">
        <v>569000</v>
      </c>
      <c r="U63" s="1">
        <v>530000</v>
      </c>
    </row>
    <row r="64" spans="1:28" ht="19" x14ac:dyDescent="0.25">
      <c r="A64" s="5" t="s">
        <v>60</v>
      </c>
      <c r="B64" s="1" t="s">
        <v>92</v>
      </c>
      <c r="C64" s="1" t="s">
        <v>92</v>
      </c>
      <c r="D64" s="1" t="s">
        <v>92</v>
      </c>
      <c r="E64" s="1">
        <v>-91199000</v>
      </c>
      <c r="F64" s="1">
        <v>-83240000</v>
      </c>
      <c r="G64" s="1">
        <v>-69100000</v>
      </c>
      <c r="H64" s="1">
        <v>-43856000</v>
      </c>
      <c r="I64" s="1">
        <v>-4500000</v>
      </c>
      <c r="J64" s="1">
        <v>66500000</v>
      </c>
      <c r="K64" s="1">
        <v>186800000</v>
      </c>
      <c r="L64" s="1">
        <v>296900000</v>
      </c>
      <c r="M64" s="1">
        <v>462400000</v>
      </c>
      <c r="N64" s="1">
        <v>679593000</v>
      </c>
      <c r="O64" s="1">
        <v>832215000</v>
      </c>
      <c r="P64" s="1">
        <v>905785000</v>
      </c>
      <c r="Q64" s="1">
        <v>1093453000</v>
      </c>
      <c r="R64" s="1">
        <v>1105863000</v>
      </c>
      <c r="S64" s="1">
        <v>1128477000</v>
      </c>
      <c r="T64" s="1">
        <v>1189422000</v>
      </c>
      <c r="U64" s="1">
        <v>653376000</v>
      </c>
    </row>
    <row r="65" spans="1:21" ht="19" x14ac:dyDescent="0.25">
      <c r="A65" s="5" t="s">
        <v>61</v>
      </c>
      <c r="B65" s="1" t="s">
        <v>92</v>
      </c>
      <c r="C65" s="1" t="s">
        <v>92</v>
      </c>
      <c r="D65" s="1" t="s">
        <v>92</v>
      </c>
      <c r="E65" s="1">
        <v>-853000</v>
      </c>
      <c r="F65" s="1">
        <v>-4448000</v>
      </c>
      <c r="G65" s="1">
        <v>-719000</v>
      </c>
      <c r="H65" s="1">
        <v>-631000</v>
      </c>
      <c r="I65" s="1" t="s">
        <v>92</v>
      </c>
      <c r="J65" s="1">
        <v>-253700000</v>
      </c>
      <c r="K65" s="1">
        <v>-296400000</v>
      </c>
      <c r="L65" s="1">
        <v>-355300000</v>
      </c>
      <c r="M65" s="1">
        <v>-426900000</v>
      </c>
      <c r="N65" s="1">
        <v>-526090000</v>
      </c>
      <c r="O65" s="1">
        <v>-654355000</v>
      </c>
      <c r="P65" s="1">
        <v>-798759000</v>
      </c>
      <c r="Q65" s="1">
        <v>-959208000</v>
      </c>
      <c r="R65" s="1">
        <v>-1149107000</v>
      </c>
      <c r="S65" s="1">
        <v>-1360316000</v>
      </c>
      <c r="T65" s="1">
        <v>56000</v>
      </c>
      <c r="U65" s="1" t="s">
        <v>92</v>
      </c>
    </row>
    <row r="66" spans="1:21" ht="19" x14ac:dyDescent="0.25">
      <c r="A66" s="5" t="s">
        <v>62</v>
      </c>
      <c r="B66" s="1" t="s">
        <v>92</v>
      </c>
      <c r="C66" s="1">
        <v>87359000</v>
      </c>
      <c r="D66" s="1">
        <v>92778000</v>
      </c>
      <c r="E66" s="1">
        <v>6533000</v>
      </c>
      <c r="F66" s="1">
        <v>13284000</v>
      </c>
      <c r="G66" s="1">
        <v>280722000</v>
      </c>
      <c r="H66" s="1">
        <v>288873000</v>
      </c>
      <c r="I66" s="1">
        <v>296508000</v>
      </c>
      <c r="J66" s="1">
        <v>589133000</v>
      </c>
      <c r="K66" s="1">
        <v>693704000</v>
      </c>
      <c r="L66" s="1">
        <v>844742000</v>
      </c>
      <c r="M66" s="1">
        <v>966994000</v>
      </c>
      <c r="N66" s="1">
        <v>1093359000</v>
      </c>
      <c r="O66" s="1">
        <v>1264385000</v>
      </c>
      <c r="P66" s="1">
        <v>1442565000</v>
      </c>
      <c r="Q66" s="1">
        <v>1639358000</v>
      </c>
      <c r="R66" s="1">
        <v>1862870000</v>
      </c>
      <c r="S66" s="1">
        <v>2133360000</v>
      </c>
      <c r="T66" s="1">
        <v>809502000</v>
      </c>
      <c r="U66" s="1">
        <v>881467000</v>
      </c>
    </row>
    <row r="67" spans="1:21" ht="19" x14ac:dyDescent="0.25">
      <c r="A67" s="6" t="s">
        <v>63</v>
      </c>
      <c r="B67" s="10" t="s">
        <v>92</v>
      </c>
      <c r="C67" s="10">
        <v>87359000</v>
      </c>
      <c r="D67" s="10">
        <v>92778000</v>
      </c>
      <c r="E67" s="10">
        <v>123015000</v>
      </c>
      <c r="F67" s="10">
        <v>148760000</v>
      </c>
      <c r="G67" s="10">
        <v>211503000</v>
      </c>
      <c r="H67" s="10">
        <v>244968000</v>
      </c>
      <c r="I67" s="10">
        <v>292608000</v>
      </c>
      <c r="J67" s="10">
        <v>402533000</v>
      </c>
      <c r="K67" s="10">
        <v>584704000</v>
      </c>
      <c r="L67" s="10">
        <v>786942000</v>
      </c>
      <c r="M67" s="10">
        <v>1003094000</v>
      </c>
      <c r="N67" s="10">
        <v>1247509000</v>
      </c>
      <c r="O67" s="10">
        <v>1442886000</v>
      </c>
      <c r="P67" s="10">
        <v>1550218000</v>
      </c>
      <c r="Q67" s="10">
        <v>1774217000</v>
      </c>
      <c r="R67" s="10">
        <v>1820218000</v>
      </c>
      <c r="S67" s="10">
        <v>1902094000</v>
      </c>
      <c r="T67" s="10">
        <v>1999549000</v>
      </c>
      <c r="U67" s="10">
        <v>1535373000</v>
      </c>
    </row>
    <row r="68" spans="1:21" ht="19" x14ac:dyDescent="0.25">
      <c r="A68" s="7" t="s">
        <v>64</v>
      </c>
      <c r="B68" s="11" t="s">
        <v>92</v>
      </c>
      <c r="C68" s="11">
        <v>195059000</v>
      </c>
      <c r="D68" s="11">
        <v>206420000</v>
      </c>
      <c r="E68" s="11">
        <v>282615000</v>
      </c>
      <c r="F68" s="11">
        <v>338597000</v>
      </c>
      <c r="G68" s="11">
        <v>469403000</v>
      </c>
      <c r="H68" s="11">
        <v>568932000</v>
      </c>
      <c r="I68" s="11">
        <v>553608000</v>
      </c>
      <c r="J68" s="11">
        <v>730533000</v>
      </c>
      <c r="K68" s="11">
        <v>957204000</v>
      </c>
      <c r="L68" s="11">
        <v>1275242000</v>
      </c>
      <c r="M68" s="11">
        <v>1602694000</v>
      </c>
      <c r="N68" s="11">
        <v>1983170000</v>
      </c>
      <c r="O68" s="11">
        <v>2230918000</v>
      </c>
      <c r="P68" s="11">
        <v>2551878000</v>
      </c>
      <c r="Q68" s="11">
        <v>2908687000</v>
      </c>
      <c r="R68" s="11">
        <v>3191172000</v>
      </c>
      <c r="S68" s="11">
        <v>4863872000</v>
      </c>
      <c r="T68" s="11">
        <v>5089969000</v>
      </c>
      <c r="U68" s="11">
        <v>4764379000</v>
      </c>
    </row>
    <row r="69" spans="1:21" ht="19" x14ac:dyDescent="0.25">
      <c r="A69" s="5" t="s">
        <v>28</v>
      </c>
      <c r="B69" s="13" t="s">
        <v>93</v>
      </c>
      <c r="C69" s="13" t="s">
        <v>93</v>
      </c>
      <c r="D69" s="13" t="s">
        <v>93</v>
      </c>
      <c r="E69" s="13" t="s">
        <v>93</v>
      </c>
      <c r="F69" s="13" t="s">
        <v>93</v>
      </c>
      <c r="G69" s="13" t="s">
        <v>93</v>
      </c>
      <c r="H69" s="13" t="s">
        <v>93</v>
      </c>
      <c r="I69" s="13" t="s">
        <v>93</v>
      </c>
      <c r="J69" s="13" t="s">
        <v>93</v>
      </c>
      <c r="K69" s="13" t="s">
        <v>93</v>
      </c>
      <c r="L69" s="13" t="s">
        <v>93</v>
      </c>
      <c r="M69" s="13" t="s">
        <v>93</v>
      </c>
      <c r="N69" s="13" t="s">
        <v>93</v>
      </c>
      <c r="O69" s="13" t="s">
        <v>93</v>
      </c>
      <c r="P69" s="13" t="s">
        <v>93</v>
      </c>
      <c r="Q69" s="13" t="s">
        <v>93</v>
      </c>
      <c r="R69" s="13" t="s">
        <v>93</v>
      </c>
      <c r="S69" s="13" t="s">
        <v>93</v>
      </c>
      <c r="T69" s="13" t="s">
        <v>93</v>
      </c>
      <c r="U69" s="13" t="s">
        <v>93</v>
      </c>
    </row>
    <row r="70" spans="1:21" ht="21" x14ac:dyDescent="0.25">
      <c r="A70" s="4" t="s">
        <v>65</v>
      </c>
      <c r="B70" s="9" t="s">
        <v>91</v>
      </c>
      <c r="C70" s="9" t="s">
        <v>91</v>
      </c>
      <c r="D70" s="9" t="s">
        <v>91</v>
      </c>
      <c r="E70" s="9" t="s">
        <v>91</v>
      </c>
      <c r="F70" s="9" t="s">
        <v>91</v>
      </c>
      <c r="G70" s="9" t="s">
        <v>91</v>
      </c>
      <c r="H70" s="9" t="s">
        <v>91</v>
      </c>
      <c r="I70" s="9" t="s">
        <v>91</v>
      </c>
      <c r="J70" s="9" t="s">
        <v>91</v>
      </c>
      <c r="K70" s="9" t="s">
        <v>91</v>
      </c>
      <c r="L70" s="9" t="s">
        <v>91</v>
      </c>
      <c r="M70" s="9" t="s">
        <v>91</v>
      </c>
      <c r="N70" s="9" t="s">
        <v>91</v>
      </c>
      <c r="O70" s="9" t="s">
        <v>91</v>
      </c>
      <c r="P70" s="9" t="s">
        <v>91</v>
      </c>
      <c r="Q70" s="9" t="s">
        <v>91</v>
      </c>
      <c r="R70" s="9" t="s">
        <v>91</v>
      </c>
      <c r="S70" s="9" t="s">
        <v>91</v>
      </c>
      <c r="T70" s="9" t="s">
        <v>91</v>
      </c>
      <c r="U70" s="9" t="s">
        <v>91</v>
      </c>
    </row>
    <row r="71" spans="1:21" ht="19" x14ac:dyDescent="0.25">
      <c r="A71" s="5" t="s">
        <v>66</v>
      </c>
      <c r="B71" s="1" t="s">
        <v>92</v>
      </c>
      <c r="C71" s="1">
        <v>9696000</v>
      </c>
      <c r="D71" s="1">
        <v>5084000</v>
      </c>
      <c r="E71" s="1">
        <v>15969000</v>
      </c>
      <c r="F71" s="1">
        <v>22543000</v>
      </c>
      <c r="G71" s="1">
        <v>25300000</v>
      </c>
      <c r="H71" s="1">
        <v>25268000</v>
      </c>
      <c r="I71" s="1">
        <v>39400000</v>
      </c>
      <c r="J71" s="1">
        <v>71000000</v>
      </c>
      <c r="K71" s="1">
        <v>120300000</v>
      </c>
      <c r="L71" s="1">
        <v>172500000</v>
      </c>
      <c r="M71" s="1">
        <v>202800000</v>
      </c>
      <c r="N71" s="1">
        <v>257135000</v>
      </c>
      <c r="O71" s="1">
        <v>320008000</v>
      </c>
      <c r="P71" s="1">
        <v>409760000</v>
      </c>
      <c r="Q71" s="1">
        <v>555234000</v>
      </c>
      <c r="R71" s="1">
        <v>658559000</v>
      </c>
      <c r="S71" s="1">
        <v>705945000</v>
      </c>
      <c r="T71" s="1">
        <v>175835000</v>
      </c>
      <c r="U71" s="1">
        <v>985837000</v>
      </c>
    </row>
    <row r="72" spans="1:21" ht="19" x14ac:dyDescent="0.25">
      <c r="A72" s="5" t="s">
        <v>13</v>
      </c>
      <c r="B72" s="1" t="s">
        <v>92</v>
      </c>
      <c r="C72" s="1">
        <v>12522000</v>
      </c>
      <c r="D72" s="1">
        <v>15411000</v>
      </c>
      <c r="E72" s="1">
        <v>22285000</v>
      </c>
      <c r="F72" s="1">
        <v>29736000</v>
      </c>
      <c r="G72" s="1">
        <v>39503000</v>
      </c>
      <c r="H72" s="1">
        <v>51445000</v>
      </c>
      <c r="I72" s="1">
        <v>62166000</v>
      </c>
      <c r="J72" s="1">
        <v>64936000</v>
      </c>
      <c r="K72" s="1">
        <v>75931000</v>
      </c>
      <c r="L72" s="1">
        <v>88233000</v>
      </c>
      <c r="M72" s="1">
        <v>106283000</v>
      </c>
      <c r="N72" s="1">
        <v>131764000</v>
      </c>
      <c r="O72" s="1">
        <v>165049000</v>
      </c>
      <c r="P72" s="1">
        <v>210295000</v>
      </c>
      <c r="Q72" s="1">
        <v>252713000</v>
      </c>
      <c r="R72" s="1">
        <v>279472000</v>
      </c>
      <c r="S72" s="1">
        <v>295599000</v>
      </c>
      <c r="T72" s="1">
        <v>297772000</v>
      </c>
      <c r="U72" s="1">
        <v>268460000</v>
      </c>
    </row>
    <row r="73" spans="1:21" ht="19" x14ac:dyDescent="0.25">
      <c r="A73" s="5" t="s">
        <v>67</v>
      </c>
      <c r="B73" s="1" t="s">
        <v>92</v>
      </c>
      <c r="C73" s="1" t="s">
        <v>92</v>
      </c>
      <c r="D73" s="1" t="s">
        <v>92</v>
      </c>
      <c r="E73" s="1">
        <v>-3037000</v>
      </c>
      <c r="F73" s="1">
        <v>-3080000</v>
      </c>
      <c r="G73" s="1">
        <v>-3284000</v>
      </c>
      <c r="H73" s="1">
        <v>22583000</v>
      </c>
      <c r="I73" s="1">
        <v>3143000</v>
      </c>
      <c r="J73" s="1">
        <v>7741000</v>
      </c>
      <c r="K73" s="1">
        <v>10827000</v>
      </c>
      <c r="L73" s="1">
        <v>8673000</v>
      </c>
      <c r="M73" s="1">
        <v>3868000</v>
      </c>
      <c r="N73" s="1">
        <v>9246000</v>
      </c>
      <c r="O73" s="1">
        <v>5809000</v>
      </c>
      <c r="P73" s="1">
        <v>26971000</v>
      </c>
      <c r="Q73" s="1">
        <v>-27095000</v>
      </c>
      <c r="R73" s="1">
        <v>34080000</v>
      </c>
      <c r="S73" s="1">
        <v>5503000</v>
      </c>
      <c r="T73" s="1">
        <v>-24008000</v>
      </c>
      <c r="U73" s="1">
        <v>-25666000</v>
      </c>
    </row>
    <row r="74" spans="1:21" ht="19" x14ac:dyDescent="0.25">
      <c r="A74" s="5" t="s">
        <v>68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>
        <v>3877000</v>
      </c>
      <c r="I74" s="1">
        <v>5949000</v>
      </c>
      <c r="J74" s="1">
        <v>11155000</v>
      </c>
      <c r="K74" s="1">
        <v>11605000</v>
      </c>
      <c r="L74" s="1">
        <v>13375000</v>
      </c>
      <c r="M74" s="1">
        <v>16003000</v>
      </c>
      <c r="N74" s="1">
        <v>14923000</v>
      </c>
      <c r="O74" s="1">
        <v>15594000</v>
      </c>
      <c r="P74" s="1">
        <v>19340000</v>
      </c>
      <c r="Q74" s="1">
        <v>24399000</v>
      </c>
      <c r="R74" s="1">
        <v>26636000</v>
      </c>
      <c r="S74" s="1">
        <v>25045000</v>
      </c>
      <c r="T74" s="1">
        <v>27583000</v>
      </c>
      <c r="U74" s="1">
        <v>47259000</v>
      </c>
    </row>
    <row r="75" spans="1:21" ht="19" x14ac:dyDescent="0.25">
      <c r="A75" s="5" t="s">
        <v>69</v>
      </c>
      <c r="B75" s="1" t="s">
        <v>92</v>
      </c>
      <c r="C75" s="1" t="s">
        <v>92</v>
      </c>
      <c r="D75" s="1" t="s">
        <v>92</v>
      </c>
      <c r="E75" s="1">
        <v>899000</v>
      </c>
      <c r="F75" s="1">
        <v>7290000</v>
      </c>
      <c r="G75" s="1">
        <v>-15551000</v>
      </c>
      <c r="H75" s="1">
        <v>-26463000</v>
      </c>
      <c r="I75" s="1">
        <v>62740000</v>
      </c>
      <c r="J75" s="1">
        <v>32840000</v>
      </c>
      <c r="K75" s="1">
        <v>26835000</v>
      </c>
      <c r="L75" s="1">
        <v>2442000</v>
      </c>
      <c r="M75" s="1">
        <v>8198000</v>
      </c>
      <c r="N75" s="1">
        <v>-17715000</v>
      </c>
      <c r="O75" s="1">
        <v>-124779000</v>
      </c>
      <c r="P75" s="1">
        <v>-31768000</v>
      </c>
      <c r="Q75" s="1">
        <v>-33403000</v>
      </c>
      <c r="R75" s="1">
        <v>-45505000</v>
      </c>
      <c r="S75" s="1">
        <v>-215469000</v>
      </c>
      <c r="T75" s="1">
        <v>-14258000</v>
      </c>
      <c r="U75" s="1">
        <v>-498212000</v>
      </c>
    </row>
    <row r="76" spans="1:21" ht="19" x14ac:dyDescent="0.25">
      <c r="A76" s="5" t="s">
        <v>70</v>
      </c>
      <c r="B76" s="1" t="s">
        <v>92</v>
      </c>
      <c r="C76" s="1" t="s">
        <v>92</v>
      </c>
      <c r="D76" s="1" t="s">
        <v>92</v>
      </c>
      <c r="E76" s="1" t="s">
        <v>92</v>
      </c>
      <c r="F76" s="1" t="s">
        <v>92</v>
      </c>
      <c r="G76" s="1" t="s">
        <v>92</v>
      </c>
      <c r="H76" s="1" t="s">
        <v>92</v>
      </c>
      <c r="I76" s="1" t="s">
        <v>92</v>
      </c>
      <c r="J76" s="1" t="s">
        <v>92</v>
      </c>
      <c r="K76" s="1" t="s">
        <v>92</v>
      </c>
      <c r="L76" s="1" t="s">
        <v>92</v>
      </c>
      <c r="M76" s="1" t="s">
        <v>92</v>
      </c>
      <c r="N76" s="1" t="s">
        <v>92</v>
      </c>
      <c r="O76" s="1" t="s">
        <v>92</v>
      </c>
      <c r="P76" s="1" t="s">
        <v>92</v>
      </c>
      <c r="Q76" s="1" t="s">
        <v>92</v>
      </c>
      <c r="R76" s="1" t="s">
        <v>92</v>
      </c>
      <c r="S76" s="1" t="s">
        <v>92</v>
      </c>
      <c r="T76" s="1" t="s">
        <v>92</v>
      </c>
      <c r="U76" s="1">
        <v>-40573000</v>
      </c>
    </row>
    <row r="77" spans="1:21" ht="19" x14ac:dyDescent="0.25">
      <c r="A77" s="5" t="s">
        <v>34</v>
      </c>
      <c r="B77" s="1" t="s">
        <v>92</v>
      </c>
      <c r="C77" s="1" t="s">
        <v>92</v>
      </c>
      <c r="D77" s="1" t="s">
        <v>92</v>
      </c>
      <c r="E77" s="1">
        <v>-5134000</v>
      </c>
      <c r="F77" s="1">
        <v>-19863000</v>
      </c>
      <c r="G77" s="1">
        <v>-46872000</v>
      </c>
      <c r="H77" s="1">
        <v>-37493000</v>
      </c>
      <c r="I77" s="1">
        <v>6654000</v>
      </c>
      <c r="J77" s="1">
        <v>-11568000</v>
      </c>
      <c r="K77" s="1">
        <v>-26131000</v>
      </c>
      <c r="L77" s="1">
        <v>-116478000</v>
      </c>
      <c r="M77" s="1">
        <v>-96808000</v>
      </c>
      <c r="N77" s="1">
        <v>-123296000</v>
      </c>
      <c r="O77" s="1">
        <v>-180564000</v>
      </c>
      <c r="P77" s="1">
        <v>-182182000</v>
      </c>
      <c r="Q77" s="1">
        <v>-152449000</v>
      </c>
      <c r="R77" s="1">
        <v>-122019000</v>
      </c>
      <c r="S77" s="1">
        <v>-79372000</v>
      </c>
      <c r="T77" s="1">
        <v>125486000</v>
      </c>
      <c r="U77" s="1">
        <v>-331003000</v>
      </c>
    </row>
    <row r="78" spans="1:21" ht="19" x14ac:dyDescent="0.25">
      <c r="A78" s="5" t="s">
        <v>47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>
        <v>-4311000</v>
      </c>
      <c r="I78" s="1">
        <v>8576000</v>
      </c>
      <c r="J78" s="1">
        <v>30706000</v>
      </c>
      <c r="K78" s="1">
        <v>-651000</v>
      </c>
      <c r="L78" s="1">
        <v>32444000</v>
      </c>
      <c r="M78" s="1">
        <v>29396000</v>
      </c>
      <c r="N78" s="1">
        <v>42496000</v>
      </c>
      <c r="O78" s="1">
        <v>5396000</v>
      </c>
      <c r="P78" s="1">
        <v>63344000</v>
      </c>
      <c r="Q78" s="1">
        <v>66240000</v>
      </c>
      <c r="R78" s="1">
        <v>78256000</v>
      </c>
      <c r="S78" s="1">
        <v>9993000</v>
      </c>
      <c r="T78" s="1">
        <v>62324000</v>
      </c>
      <c r="U78" s="1">
        <v>66156000</v>
      </c>
    </row>
    <row r="79" spans="1:21" ht="19" x14ac:dyDescent="0.25">
      <c r="A79" s="5" t="s">
        <v>71</v>
      </c>
      <c r="B79" s="1" t="s">
        <v>92</v>
      </c>
      <c r="C79" s="1" t="s">
        <v>92</v>
      </c>
      <c r="D79" s="1" t="s">
        <v>92</v>
      </c>
      <c r="E79" s="1">
        <v>7157000</v>
      </c>
      <c r="F79" s="1">
        <v>9918000</v>
      </c>
      <c r="G79" s="1">
        <v>20868000</v>
      </c>
      <c r="H79" s="1">
        <v>159695000</v>
      </c>
      <c r="I79" s="1">
        <v>136400000</v>
      </c>
      <c r="J79" s="1">
        <v>20854000</v>
      </c>
      <c r="K79" s="1">
        <v>69476000</v>
      </c>
      <c r="L79" s="1">
        <v>97937000</v>
      </c>
      <c r="M79" s="1">
        <v>72470000</v>
      </c>
      <c r="N79" s="1">
        <v>41387000</v>
      </c>
      <c r="O79" s="1">
        <v>31015000</v>
      </c>
      <c r="P79" s="1">
        <v>55725000</v>
      </c>
      <c r="Q79" s="1">
        <v>37048000</v>
      </c>
      <c r="R79" s="1">
        <v>-5854000</v>
      </c>
      <c r="S79" s="1">
        <v>93985000</v>
      </c>
      <c r="T79" s="1">
        <v>94981000</v>
      </c>
      <c r="U79" s="1">
        <v>55936000</v>
      </c>
    </row>
    <row r="80" spans="1:21" ht="19" x14ac:dyDescent="0.25">
      <c r="A80" s="5" t="s">
        <v>72</v>
      </c>
      <c r="B80" s="1" t="s">
        <v>92</v>
      </c>
      <c r="C80" s="1">
        <v>-22218000</v>
      </c>
      <c r="D80" s="1">
        <v>-20495000</v>
      </c>
      <c r="E80" s="1">
        <v>1485000</v>
      </c>
      <c r="F80" s="1">
        <v>-859000</v>
      </c>
      <c r="G80" s="1">
        <v>938000</v>
      </c>
      <c r="H80" s="1">
        <v>-1507000</v>
      </c>
      <c r="I80" s="1">
        <v>-571000</v>
      </c>
      <c r="J80" s="1">
        <v>-11129000</v>
      </c>
      <c r="K80" s="1">
        <v>-24611000</v>
      </c>
      <c r="L80" s="1">
        <v>-46222000</v>
      </c>
      <c r="M80" s="1">
        <v>-9427000</v>
      </c>
      <c r="N80" s="1">
        <v>1239000</v>
      </c>
      <c r="O80" s="1">
        <v>-5807000</v>
      </c>
      <c r="P80" s="1">
        <v>87000</v>
      </c>
      <c r="Q80" s="1">
        <v>7518000</v>
      </c>
      <c r="R80" s="1">
        <v>2885000</v>
      </c>
      <c r="S80" s="1">
        <v>284670000</v>
      </c>
      <c r="T80" s="1">
        <v>347431000</v>
      </c>
      <c r="U80" s="1">
        <v>281587000</v>
      </c>
    </row>
    <row r="81" spans="1:24" ht="19" x14ac:dyDescent="0.25">
      <c r="A81" s="6" t="s">
        <v>73</v>
      </c>
      <c r="B81" s="10" t="s">
        <v>92</v>
      </c>
      <c r="C81" s="10" t="s">
        <v>92</v>
      </c>
      <c r="D81" s="10" t="s">
        <v>92</v>
      </c>
      <c r="E81" s="10">
        <v>37601000</v>
      </c>
      <c r="F81" s="10">
        <v>55630000</v>
      </c>
      <c r="G81" s="10">
        <v>46906000</v>
      </c>
      <c r="H81" s="10">
        <v>75203000</v>
      </c>
      <c r="I81" s="10">
        <v>172827000</v>
      </c>
      <c r="J81" s="10">
        <v>176543000</v>
      </c>
      <c r="K81" s="10">
        <v>220887000</v>
      </c>
      <c r="L81" s="10">
        <v>239001000</v>
      </c>
      <c r="M81" s="10">
        <v>327725000</v>
      </c>
      <c r="N81" s="10">
        <v>396592000</v>
      </c>
      <c r="O81" s="10">
        <v>375874000</v>
      </c>
      <c r="P81" s="10">
        <v>634685000</v>
      </c>
      <c r="Q81" s="10">
        <v>779366000</v>
      </c>
      <c r="R81" s="10">
        <v>956127000</v>
      </c>
      <c r="S81" s="10">
        <v>1101293000</v>
      </c>
      <c r="T81" s="10">
        <v>810355000</v>
      </c>
      <c r="U81" s="10">
        <v>1059265000</v>
      </c>
    </row>
    <row r="82" spans="1:24" ht="19" x14ac:dyDescent="0.25">
      <c r="A82" s="5" t="s">
        <v>74</v>
      </c>
      <c r="B82" s="1" t="s">
        <v>92</v>
      </c>
      <c r="C82" s="1" t="s">
        <v>92</v>
      </c>
      <c r="D82" s="1" t="s">
        <v>92</v>
      </c>
      <c r="E82" s="1">
        <v>-41607000</v>
      </c>
      <c r="F82" s="1">
        <v>-62331000</v>
      </c>
      <c r="G82" s="1">
        <v>-101866000</v>
      </c>
      <c r="H82" s="1">
        <v>-110863000</v>
      </c>
      <c r="I82" s="1">
        <v>-68105000</v>
      </c>
      <c r="J82" s="1">
        <v>-97115000</v>
      </c>
      <c r="K82" s="1">
        <v>-128636000</v>
      </c>
      <c r="L82" s="1">
        <v>-188578000</v>
      </c>
      <c r="M82" s="1">
        <v>-226024000</v>
      </c>
      <c r="N82" s="1">
        <v>-249067000</v>
      </c>
      <c r="O82" s="1">
        <v>-299167000</v>
      </c>
      <c r="P82" s="1">
        <v>-373747000</v>
      </c>
      <c r="Q82" s="1">
        <v>-440714000</v>
      </c>
      <c r="R82" s="1">
        <v>-319400000</v>
      </c>
      <c r="S82" s="1" t="s">
        <v>92</v>
      </c>
      <c r="T82" s="1" t="s">
        <v>92</v>
      </c>
      <c r="U82" s="1" t="s">
        <v>92</v>
      </c>
    </row>
    <row r="83" spans="1:24" ht="19" x14ac:dyDescent="0.25">
      <c r="A83" s="5" t="s">
        <v>75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>
        <v>-15707000</v>
      </c>
      <c r="S83" s="1">
        <v>-62946000</v>
      </c>
      <c r="T83" s="1">
        <v>-6885000</v>
      </c>
      <c r="U83" s="1" t="s">
        <v>92</v>
      </c>
    </row>
    <row r="84" spans="1:24" ht="19" x14ac:dyDescent="0.25">
      <c r="A84" s="5" t="s">
        <v>76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>
        <v>-200209000</v>
      </c>
      <c r="O84" s="1">
        <v>-130000000</v>
      </c>
      <c r="P84" s="1">
        <v>-90000000</v>
      </c>
      <c r="Q84" s="1">
        <v>-330000000</v>
      </c>
      <c r="R84" s="1">
        <v>-386193000</v>
      </c>
      <c r="S84" s="1">
        <v>-110000000</v>
      </c>
      <c r="T84" s="1" t="s">
        <v>92</v>
      </c>
      <c r="U84" s="1">
        <v>-4297000</v>
      </c>
    </row>
    <row r="85" spans="1:24" ht="19" x14ac:dyDescent="0.25">
      <c r="A85" s="5" t="s">
        <v>77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>
        <v>50000000</v>
      </c>
      <c r="O85" s="1">
        <v>150209000</v>
      </c>
      <c r="P85" s="1">
        <v>190000000</v>
      </c>
      <c r="Q85" s="1">
        <v>240000000</v>
      </c>
      <c r="R85" s="1">
        <v>506193000</v>
      </c>
      <c r="S85" s="1" t="s">
        <v>92</v>
      </c>
      <c r="T85" s="1">
        <v>110000000</v>
      </c>
      <c r="U85" s="1" t="s">
        <v>92</v>
      </c>
    </row>
    <row r="86" spans="1:24" ht="19" x14ac:dyDescent="0.25">
      <c r="A86" s="5" t="s">
        <v>78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-2414000</v>
      </c>
      <c r="G86" s="1">
        <v>4467000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 t="s">
        <v>92</v>
      </c>
      <c r="N86" s="1" t="s">
        <v>92</v>
      </c>
      <c r="O86" s="1" t="s">
        <v>92</v>
      </c>
      <c r="P86" s="1" t="s">
        <v>92</v>
      </c>
      <c r="Q86" s="1" t="s">
        <v>92</v>
      </c>
      <c r="R86" s="1" t="s">
        <v>92</v>
      </c>
      <c r="S86" s="1">
        <v>-298534000</v>
      </c>
      <c r="T86" s="1">
        <v>-151866000</v>
      </c>
      <c r="U86" s="1">
        <v>-172187000</v>
      </c>
    </row>
    <row r="87" spans="1:24" ht="19" x14ac:dyDescent="0.25">
      <c r="A87" s="6" t="s">
        <v>79</v>
      </c>
      <c r="B87" s="10" t="s">
        <v>92</v>
      </c>
      <c r="C87" s="10" t="s">
        <v>92</v>
      </c>
      <c r="D87" s="10" t="s">
        <v>92</v>
      </c>
      <c r="E87" s="10">
        <v>-41607000</v>
      </c>
      <c r="F87" s="10">
        <v>-64745000</v>
      </c>
      <c r="G87" s="10">
        <v>-97399000</v>
      </c>
      <c r="H87" s="10">
        <v>-110863000</v>
      </c>
      <c r="I87" s="10">
        <v>-68105000</v>
      </c>
      <c r="J87" s="10">
        <v>-97115000</v>
      </c>
      <c r="K87" s="10">
        <v>-128636000</v>
      </c>
      <c r="L87" s="10">
        <v>-188578000</v>
      </c>
      <c r="M87" s="10">
        <v>-226024000</v>
      </c>
      <c r="N87" s="10">
        <v>-399276000</v>
      </c>
      <c r="O87" s="10">
        <v>-278958000</v>
      </c>
      <c r="P87" s="10">
        <v>-273747000</v>
      </c>
      <c r="Q87" s="10">
        <v>-530714000</v>
      </c>
      <c r="R87" s="10">
        <v>-215107000</v>
      </c>
      <c r="S87" s="10">
        <v>-471480000</v>
      </c>
      <c r="T87" s="10">
        <v>-48751000</v>
      </c>
      <c r="U87" s="10">
        <v>-176484000</v>
      </c>
    </row>
    <row r="88" spans="1:24" ht="19" x14ac:dyDescent="0.25">
      <c r="A88" s="5" t="s">
        <v>80</v>
      </c>
      <c r="B88" s="1" t="s">
        <v>92</v>
      </c>
      <c r="C88" s="1" t="s">
        <v>92</v>
      </c>
      <c r="D88" s="1" t="s">
        <v>92</v>
      </c>
      <c r="E88" s="1" t="s">
        <v>92</v>
      </c>
      <c r="F88" s="1" t="s">
        <v>92</v>
      </c>
      <c r="G88" s="1" t="s">
        <v>92</v>
      </c>
      <c r="H88" s="1">
        <v>-1186692000</v>
      </c>
      <c r="I88" s="1">
        <v>-1267720000</v>
      </c>
      <c r="J88" s="1" t="s">
        <v>92</v>
      </c>
      <c r="K88" s="1" t="s">
        <v>92</v>
      </c>
      <c r="L88" s="1" t="s">
        <v>92</v>
      </c>
      <c r="M88" s="1" t="s">
        <v>92</v>
      </c>
      <c r="N88" s="1" t="s">
        <v>92</v>
      </c>
      <c r="O88" s="1" t="s">
        <v>92</v>
      </c>
      <c r="P88" s="1" t="s">
        <v>92</v>
      </c>
      <c r="Q88" s="1" t="s">
        <v>92</v>
      </c>
      <c r="R88" s="1" t="s">
        <v>92</v>
      </c>
      <c r="S88" s="1" t="s">
        <v>92</v>
      </c>
      <c r="T88" s="1">
        <v>-800000000</v>
      </c>
      <c r="U88" s="1" t="s">
        <v>92</v>
      </c>
    </row>
    <row r="89" spans="1:24" ht="19" x14ac:dyDescent="0.25">
      <c r="A89" s="5" t="s">
        <v>81</v>
      </c>
      <c r="B89" s="1" t="s">
        <v>92</v>
      </c>
      <c r="C89" s="1" t="s">
        <v>92</v>
      </c>
      <c r="D89" s="1" t="s">
        <v>92</v>
      </c>
      <c r="E89" s="1">
        <v>630000</v>
      </c>
      <c r="F89" s="1">
        <v>1422000</v>
      </c>
      <c r="G89" s="1">
        <v>124783000</v>
      </c>
      <c r="H89" s="1">
        <v>2517000</v>
      </c>
      <c r="I89" s="1">
        <v>1228000</v>
      </c>
      <c r="J89" s="1">
        <v>17100000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  <c r="U89" s="1" t="s">
        <v>92</v>
      </c>
    </row>
    <row r="90" spans="1:24" ht="19" x14ac:dyDescent="0.25">
      <c r="A90" s="5" t="s">
        <v>82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-2217000</v>
      </c>
      <c r="G90" s="1">
        <v>-6742000</v>
      </c>
      <c r="H90" s="1">
        <v>-59000</v>
      </c>
      <c r="I90" s="1" t="s">
        <v>92</v>
      </c>
      <c r="J90" s="1" t="s">
        <v>92</v>
      </c>
      <c r="K90" s="1">
        <v>-3236000</v>
      </c>
      <c r="L90" s="1">
        <v>-79000</v>
      </c>
      <c r="M90" s="1">
        <v>-37968000</v>
      </c>
      <c r="N90" s="1">
        <v>-41511000</v>
      </c>
      <c r="O90" s="1">
        <v>-169368000</v>
      </c>
      <c r="P90" s="1">
        <v>-347114000</v>
      </c>
      <c r="Q90" s="1">
        <v>-371824000</v>
      </c>
      <c r="R90" s="1">
        <v>-622335000</v>
      </c>
      <c r="S90" s="1">
        <v>-690519000</v>
      </c>
      <c r="T90" s="1">
        <v>-118248000</v>
      </c>
      <c r="U90" s="1">
        <v>-1537602000</v>
      </c>
    </row>
    <row r="91" spans="1:24" ht="19" x14ac:dyDescent="0.25">
      <c r="A91" s="5" t="s">
        <v>83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-93012000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-62482000</v>
      </c>
      <c r="M91" s="1" t="s">
        <v>92</v>
      </c>
      <c r="N91" s="1" t="s">
        <v>92</v>
      </c>
      <c r="O91" s="1" t="s">
        <v>92</v>
      </c>
      <c r="P91" s="1" t="s">
        <v>92</v>
      </c>
      <c r="Q91" s="1" t="s">
        <v>92</v>
      </c>
      <c r="R91" s="1" t="s">
        <v>92</v>
      </c>
      <c r="S91" s="1" t="s">
        <v>92</v>
      </c>
      <c r="T91" s="1" t="s">
        <v>92</v>
      </c>
      <c r="U91" s="1" t="s">
        <v>92</v>
      </c>
    </row>
    <row r="92" spans="1:24" ht="19" x14ac:dyDescent="0.25">
      <c r="A92" s="5" t="s">
        <v>84</v>
      </c>
      <c r="B92" s="1" t="s">
        <v>92</v>
      </c>
      <c r="C92" s="1" t="s">
        <v>92</v>
      </c>
      <c r="D92" s="1" t="s">
        <v>92</v>
      </c>
      <c r="E92" s="1">
        <v>3211000</v>
      </c>
      <c r="F92" s="1">
        <v>10716000</v>
      </c>
      <c r="G92" s="1">
        <v>25608000</v>
      </c>
      <c r="H92" s="1">
        <v>1219743000</v>
      </c>
      <c r="I92" s="1">
        <v>1162149000</v>
      </c>
      <c r="J92" s="1">
        <v>10640000</v>
      </c>
      <c r="K92" s="1">
        <v>53538000</v>
      </c>
      <c r="L92" s="1">
        <v>78875000</v>
      </c>
      <c r="M92" s="1">
        <v>35268000</v>
      </c>
      <c r="N92" s="1">
        <v>13868000</v>
      </c>
      <c r="O92" s="1">
        <v>29143000</v>
      </c>
      <c r="P92" s="1">
        <v>25346000</v>
      </c>
      <c r="Q92" s="1">
        <v>15607000</v>
      </c>
      <c r="R92" s="1">
        <v>13121000</v>
      </c>
      <c r="S92" s="1">
        <v>43780000</v>
      </c>
      <c r="T92" s="1">
        <v>810314000</v>
      </c>
      <c r="U92" s="1">
        <v>40386000</v>
      </c>
    </row>
    <row r="93" spans="1:24" ht="19" x14ac:dyDescent="0.25">
      <c r="A93" s="6" t="s">
        <v>85</v>
      </c>
      <c r="B93" s="10" t="s">
        <v>92</v>
      </c>
      <c r="C93" s="10" t="s">
        <v>92</v>
      </c>
      <c r="D93" s="10" t="s">
        <v>92</v>
      </c>
      <c r="E93" s="10">
        <v>3841000</v>
      </c>
      <c r="F93" s="10">
        <v>9921000</v>
      </c>
      <c r="G93" s="10">
        <v>50637000</v>
      </c>
      <c r="H93" s="10">
        <v>35509000</v>
      </c>
      <c r="I93" s="10">
        <v>-104343000</v>
      </c>
      <c r="J93" s="10">
        <v>27740000</v>
      </c>
      <c r="K93" s="10">
        <v>50302000</v>
      </c>
      <c r="L93" s="10">
        <v>16314000</v>
      </c>
      <c r="M93" s="10">
        <v>-2700000</v>
      </c>
      <c r="N93" s="10">
        <v>-27643000</v>
      </c>
      <c r="O93" s="10">
        <v>-140225000</v>
      </c>
      <c r="P93" s="10">
        <v>-321768000</v>
      </c>
      <c r="Q93" s="10">
        <v>-356217000</v>
      </c>
      <c r="R93" s="10">
        <v>-609214000</v>
      </c>
      <c r="S93" s="10">
        <v>-646739000</v>
      </c>
      <c r="T93" s="10">
        <v>-107934000</v>
      </c>
      <c r="U93" s="10">
        <v>-1497216000</v>
      </c>
    </row>
    <row r="94" spans="1:24" ht="19" x14ac:dyDescent="0.25">
      <c r="A94" s="5" t="s">
        <v>86</v>
      </c>
      <c r="B94" s="1" t="s">
        <v>92</v>
      </c>
      <c r="C94" s="1" t="s">
        <v>92</v>
      </c>
      <c r="D94" s="1" t="s">
        <v>92</v>
      </c>
      <c r="E94" s="1" t="s">
        <v>92</v>
      </c>
      <c r="F94" s="1" t="s">
        <v>92</v>
      </c>
      <c r="G94" s="1" t="s">
        <v>92</v>
      </c>
      <c r="H94" s="1" t="s">
        <v>92</v>
      </c>
      <c r="I94" s="1" t="s">
        <v>92</v>
      </c>
      <c r="J94" s="1" t="s">
        <v>92</v>
      </c>
      <c r="K94" s="1" t="s">
        <v>92</v>
      </c>
      <c r="L94" s="1" t="s">
        <v>92</v>
      </c>
      <c r="M94" s="1" t="s">
        <v>92</v>
      </c>
      <c r="N94" s="1" t="s">
        <v>92</v>
      </c>
      <c r="O94" s="1" t="s">
        <v>92</v>
      </c>
      <c r="P94" s="1" t="s">
        <v>92</v>
      </c>
      <c r="Q94" s="1" t="s">
        <v>92</v>
      </c>
      <c r="R94" s="1" t="s">
        <v>92</v>
      </c>
      <c r="S94" s="1" t="s">
        <v>92</v>
      </c>
      <c r="T94" s="1">
        <v>56000</v>
      </c>
      <c r="U94" s="1">
        <v>-56000</v>
      </c>
    </row>
    <row r="95" spans="1:24" ht="19" x14ac:dyDescent="0.25">
      <c r="A95" s="6" t="s">
        <v>87</v>
      </c>
      <c r="B95" s="10" t="s">
        <v>92</v>
      </c>
      <c r="C95" s="10" t="s">
        <v>92</v>
      </c>
      <c r="D95" s="10" t="s">
        <v>92</v>
      </c>
      <c r="E95" s="10">
        <v>-165000</v>
      </c>
      <c r="F95" s="10">
        <v>806000</v>
      </c>
      <c r="G95" s="10">
        <v>144000</v>
      </c>
      <c r="H95" s="10">
        <v>-151000</v>
      </c>
      <c r="I95" s="10">
        <v>379000</v>
      </c>
      <c r="J95" s="10">
        <v>107168000</v>
      </c>
      <c r="K95" s="10">
        <v>142553000</v>
      </c>
      <c r="L95" s="10">
        <v>66737000</v>
      </c>
      <c r="M95" s="10">
        <v>99001000</v>
      </c>
      <c r="N95" s="10">
        <v>-30327000</v>
      </c>
      <c r="O95" s="10">
        <v>-43309000</v>
      </c>
      <c r="P95" s="10">
        <v>39170000</v>
      </c>
      <c r="Q95" s="10">
        <v>-107565000</v>
      </c>
      <c r="R95" s="10">
        <v>131806000</v>
      </c>
      <c r="S95" s="10">
        <v>-16926000</v>
      </c>
      <c r="T95" s="10">
        <v>653726000</v>
      </c>
      <c r="U95" s="10">
        <v>-614491000</v>
      </c>
    </row>
    <row r="96" spans="1:24" ht="19" x14ac:dyDescent="0.25">
      <c r="A96" s="5" t="s">
        <v>88</v>
      </c>
      <c r="B96" s="1" t="s">
        <v>92</v>
      </c>
      <c r="C96" s="1" t="s">
        <v>92</v>
      </c>
      <c r="D96" s="1" t="s">
        <v>92</v>
      </c>
      <c r="E96" s="1">
        <v>3004000</v>
      </c>
      <c r="F96" s="1">
        <v>2839000</v>
      </c>
      <c r="G96" s="1">
        <v>3645000</v>
      </c>
      <c r="H96" s="1">
        <v>3789000</v>
      </c>
      <c r="I96" s="1">
        <v>3638000</v>
      </c>
      <c r="J96" s="1">
        <v>4017000</v>
      </c>
      <c r="K96" s="1">
        <v>111185000</v>
      </c>
      <c r="L96" s="1">
        <v>253738000</v>
      </c>
      <c r="M96" s="1">
        <v>320475000</v>
      </c>
      <c r="N96" s="1">
        <v>419476000</v>
      </c>
      <c r="O96" s="1">
        <v>389149000</v>
      </c>
      <c r="P96" s="1">
        <v>345840000</v>
      </c>
      <c r="Q96" s="1">
        <v>385010000</v>
      </c>
      <c r="R96" s="1">
        <v>277445000</v>
      </c>
      <c r="S96" s="1">
        <v>409251000</v>
      </c>
      <c r="T96" s="1">
        <v>392325000</v>
      </c>
      <c r="U96" s="1">
        <v>1046051000</v>
      </c>
      <c r="X96" s="53" t="s">
        <v>96</v>
      </c>
    </row>
    <row r="97" spans="1:29" ht="19" x14ac:dyDescent="0.25">
      <c r="A97" s="7" t="s">
        <v>89</v>
      </c>
      <c r="B97" s="11" t="s">
        <v>92</v>
      </c>
      <c r="C97" s="11" t="s">
        <v>92</v>
      </c>
      <c r="D97" s="11" t="s">
        <v>92</v>
      </c>
      <c r="E97" s="11">
        <v>2839000</v>
      </c>
      <c r="F97" s="11">
        <v>3645000</v>
      </c>
      <c r="G97" s="11">
        <v>3789000</v>
      </c>
      <c r="H97" s="11">
        <v>3638000</v>
      </c>
      <c r="I97" s="11">
        <v>4017000</v>
      </c>
      <c r="J97" s="11">
        <v>111185000</v>
      </c>
      <c r="K97" s="11">
        <v>253738000</v>
      </c>
      <c r="L97" s="11">
        <v>320475000</v>
      </c>
      <c r="M97" s="11">
        <v>419476000</v>
      </c>
      <c r="N97" s="11">
        <v>389149000</v>
      </c>
      <c r="O97" s="11">
        <v>345840000</v>
      </c>
      <c r="P97" s="11">
        <v>385010000</v>
      </c>
      <c r="Q97" s="11">
        <v>277445000</v>
      </c>
      <c r="R97" s="11">
        <v>409251000</v>
      </c>
      <c r="S97" s="11">
        <v>392325000</v>
      </c>
      <c r="T97" s="11">
        <v>1046051000</v>
      </c>
      <c r="U97" s="11">
        <v>431560000</v>
      </c>
      <c r="V97" s="20">
        <v>1</v>
      </c>
      <c r="W97" s="20">
        <v>2</v>
      </c>
      <c r="X97" s="20">
        <v>2</v>
      </c>
    </row>
    <row r="98" spans="1:29" ht="20" x14ac:dyDescent="0.25">
      <c r="A98" s="5" t="s">
        <v>90</v>
      </c>
      <c r="B98" s="1" t="s">
        <v>92</v>
      </c>
      <c r="C98" s="1" t="s">
        <v>92</v>
      </c>
      <c r="D98" s="1" t="s">
        <v>92</v>
      </c>
      <c r="E98" s="1">
        <v>-4006000</v>
      </c>
      <c r="F98" s="1">
        <v>-6701000</v>
      </c>
      <c r="G98" s="1">
        <v>-54960000</v>
      </c>
      <c r="H98" s="1">
        <v>-35660000</v>
      </c>
      <c r="I98" s="1">
        <v>104722000</v>
      </c>
      <c r="J98" s="1">
        <v>79428000</v>
      </c>
      <c r="K98" s="1">
        <v>92251000</v>
      </c>
      <c r="L98" s="1">
        <v>50423000</v>
      </c>
      <c r="M98" s="1">
        <v>101701000</v>
      </c>
      <c r="N98" s="1">
        <v>147525000</v>
      </c>
      <c r="O98" s="1">
        <v>76707000</v>
      </c>
      <c r="P98" s="1">
        <v>260938000</v>
      </c>
      <c r="Q98" s="1">
        <v>338652000</v>
      </c>
      <c r="R98" s="1">
        <v>636727000</v>
      </c>
      <c r="S98" s="1">
        <v>802759000</v>
      </c>
      <c r="T98" s="1">
        <v>658489000</v>
      </c>
      <c r="U98" s="1">
        <v>887078000</v>
      </c>
      <c r="V98" s="41">
        <f>U98*(1+V99)</f>
        <v>1170942960</v>
      </c>
      <c r="W98" s="41">
        <f>V98*(1+W99)</f>
        <v>1545644707.2</v>
      </c>
      <c r="X98" s="41">
        <f>(W98*(1+X99))/(Z54-X99)</f>
        <v>23853721914.111012</v>
      </c>
      <c r="Y98" s="22" t="s">
        <v>99</v>
      </c>
    </row>
    <row r="99" spans="1:29" s="25" customFormat="1" ht="19" x14ac:dyDescent="0.25">
      <c r="A99" s="14" t="s">
        <v>98</v>
      </c>
      <c r="B99" s="16" t="e">
        <f>(B98/A98)-1</f>
        <v>#VALUE!</v>
      </c>
      <c r="C99" s="16" t="e">
        <f t="shared" ref="C99:M99" si="2">(C98/B98)-1</f>
        <v>#VALUE!</v>
      </c>
      <c r="D99" s="16" t="e">
        <f t="shared" si="2"/>
        <v>#VALUE!</v>
      </c>
      <c r="E99" s="16" t="e">
        <f t="shared" si="2"/>
        <v>#VALUE!</v>
      </c>
      <c r="F99" s="16">
        <f t="shared" si="2"/>
        <v>0.67274088866699944</v>
      </c>
      <c r="G99" s="16">
        <f t="shared" si="2"/>
        <v>7.2017609312042978</v>
      </c>
      <c r="H99" s="16">
        <f t="shared" si="2"/>
        <v>-0.35116448326055316</v>
      </c>
      <c r="I99" s="16">
        <f t="shared" si="2"/>
        <v>-3.9366797532249018</v>
      </c>
      <c r="J99" s="16">
        <f t="shared" si="2"/>
        <v>-0.24153473004717252</v>
      </c>
      <c r="K99" s="16">
        <f t="shared" si="2"/>
        <v>0.16144180893387716</v>
      </c>
      <c r="L99" s="16">
        <f t="shared" si="2"/>
        <v>-0.45341513913128317</v>
      </c>
      <c r="M99" s="16">
        <f t="shared" si="2"/>
        <v>1.0169565476072426</v>
      </c>
      <c r="N99" s="17">
        <f>(N98/M98)-1</f>
        <v>0.45057570722018458</v>
      </c>
      <c r="O99" s="17">
        <f t="shared" ref="O99:Y99" si="3">(O98/N98)-1</f>
        <v>-0.48004067107269954</v>
      </c>
      <c r="P99" s="17">
        <f t="shared" si="3"/>
        <v>2.40174951438591</v>
      </c>
      <c r="Q99" s="17">
        <f t="shared" si="3"/>
        <v>0.2978255371007672</v>
      </c>
      <c r="R99" s="17">
        <f t="shared" si="3"/>
        <v>0.88018083460307328</v>
      </c>
      <c r="S99" s="17">
        <f t="shared" si="3"/>
        <v>0.26075853544768801</v>
      </c>
      <c r="T99" s="17">
        <f t="shared" si="3"/>
        <v>-0.17971769858699804</v>
      </c>
      <c r="U99" s="17">
        <f t="shared" si="3"/>
        <v>0.34714171383272907</v>
      </c>
      <c r="V99" s="23">
        <v>0.32</v>
      </c>
      <c r="W99" s="23">
        <v>0.32</v>
      </c>
      <c r="X99" s="24">
        <v>2.5000000000000001E-2</v>
      </c>
      <c r="Y99" s="19">
        <f>(U99+T99+S99+R99+Q99)/5</f>
        <v>0.32123778447945195</v>
      </c>
      <c r="Z99" s="26"/>
      <c r="AA99" s="26"/>
      <c r="AB99" s="27"/>
      <c r="AC99" s="19"/>
    </row>
    <row r="100" spans="1:29" ht="19" x14ac:dyDescent="0.25">
      <c r="A100" s="42" t="s">
        <v>123</v>
      </c>
      <c r="V100" s="1">
        <f>V98/(1+$AD$54)^V97</f>
        <v>1170942960</v>
      </c>
      <c r="W100" s="1">
        <f>W98/(1+$AD$54)^W97</f>
        <v>1545644707.2</v>
      </c>
      <c r="X100" s="1">
        <f>X98/(1+$AD$54)^X97</f>
        <v>23853721914.111012</v>
      </c>
    </row>
    <row r="102" spans="1:29" x14ac:dyDescent="0.2">
      <c r="U102" s="46" t="s">
        <v>124</v>
      </c>
      <c r="V102" s="46">
        <f>SUM(V100:X100)</f>
        <v>26570309581.311012</v>
      </c>
    </row>
    <row r="103" spans="1:29" x14ac:dyDescent="0.2">
      <c r="U103" s="46" t="s">
        <v>125</v>
      </c>
      <c r="V103" s="46">
        <f>Z49</f>
        <v>1846756000</v>
      </c>
    </row>
    <row r="104" spans="1:29" x14ac:dyDescent="0.2">
      <c r="U104" s="47" t="s">
        <v>126</v>
      </c>
      <c r="V104" s="47">
        <f>U35</f>
        <v>431560000</v>
      </c>
    </row>
    <row r="105" spans="1:29" x14ac:dyDescent="0.2">
      <c r="U105" s="48" t="s">
        <v>127</v>
      </c>
      <c r="V105" s="48">
        <f>V102-V103+V104</f>
        <v>25155113581.311012</v>
      </c>
    </row>
    <row r="106" spans="1:29" x14ac:dyDescent="0.2">
      <c r="U106" s="47" t="s">
        <v>128</v>
      </c>
      <c r="V106" s="47">
        <v>51220000</v>
      </c>
    </row>
    <row r="107" spans="1:29" x14ac:dyDescent="0.2">
      <c r="U107" s="49" t="s">
        <v>129</v>
      </c>
      <c r="V107" s="50">
        <f>V105/V106</f>
        <v>491.118968787798</v>
      </c>
    </row>
    <row r="108" spans="1:29" ht="17" x14ac:dyDescent="0.2">
      <c r="U108" s="51" t="s">
        <v>130</v>
      </c>
      <c r="V108" s="52">
        <v>382.81</v>
      </c>
    </row>
    <row r="109" spans="1:29" x14ac:dyDescent="0.2">
      <c r="U109" s="51"/>
      <c r="V109" s="52"/>
    </row>
    <row r="110" spans="1:29" ht="17" x14ac:dyDescent="0.2">
      <c r="U110" s="43" t="s">
        <v>131</v>
      </c>
      <c r="V110" s="44" t="str">
        <f>IF(V107&gt;V108, "BUY", "SELL")</f>
        <v>BUY</v>
      </c>
    </row>
    <row r="111" spans="1:29" ht="17" x14ac:dyDescent="0.2">
      <c r="U111" s="43" t="s">
        <v>132</v>
      </c>
      <c r="V111" s="45">
        <f>(V107/V108)-1</f>
        <v>0.28293139883440355</v>
      </c>
    </row>
  </sheetData>
  <hyperlinks>
    <hyperlink ref="A1" r:id="rId1" tooltip="https://roic.ai/company/ULTA" display="ROIC.AI | ULTA" xr:uid="{00000000-0004-0000-0000-000000000000}"/>
    <hyperlink ref="B31" r:id="rId2" tooltip="https://sec.gov" xr:uid="{00000000-0004-0000-0000-000001000000}"/>
    <hyperlink ref="B69" r:id="rId3" tooltip="https://sec.gov" xr:uid="{00000000-0004-0000-0000-000002000000}"/>
    <hyperlink ref="C31" r:id="rId4" tooltip="https://sec.gov" xr:uid="{00000000-0004-0000-0000-000004000000}"/>
    <hyperlink ref="C69" r:id="rId5" tooltip="https://sec.gov" xr:uid="{00000000-0004-0000-0000-000005000000}"/>
    <hyperlink ref="D31" r:id="rId6" tooltip="https://sec.gov" xr:uid="{00000000-0004-0000-0000-000007000000}"/>
    <hyperlink ref="D69" r:id="rId7" tooltip="https://sec.gov" xr:uid="{00000000-0004-0000-0000-000008000000}"/>
    <hyperlink ref="E31" r:id="rId8" tooltip="https://sec.gov" xr:uid="{00000000-0004-0000-0000-00000A000000}"/>
    <hyperlink ref="E69" r:id="rId9" tooltip="https://sec.gov" xr:uid="{00000000-0004-0000-0000-00000B000000}"/>
    <hyperlink ref="F31" r:id="rId10" tooltip="https://sec.gov" xr:uid="{00000000-0004-0000-0000-00000D000000}"/>
    <hyperlink ref="F69" r:id="rId11" tooltip="https://sec.gov" xr:uid="{00000000-0004-0000-0000-00000E000000}"/>
    <hyperlink ref="G31" r:id="rId12" tooltip="https://www.sec.gov/Archives/edgar/data/1403568/000095013708005469/0000950137-08-005469-index.html" xr:uid="{00000000-0004-0000-0000-000010000000}"/>
    <hyperlink ref="G69" r:id="rId13" tooltip="https://www.sec.gov/Archives/edgar/data/1403568/000095013708005469/0000950137-08-005469-index.html" xr:uid="{00000000-0004-0000-0000-000011000000}"/>
    <hyperlink ref="H31" r:id="rId14" tooltip="https://www.sec.gov/Archives/edgar/data/1403568/000095013709002518/0000950137-09-002518-index.html" xr:uid="{00000000-0004-0000-0000-000013000000}"/>
    <hyperlink ref="H69" r:id="rId15" tooltip="https://www.sec.gov/Archives/edgar/data/1403568/000095013709002518/0000950137-09-002518-index.html" xr:uid="{00000000-0004-0000-0000-000014000000}"/>
    <hyperlink ref="I31" r:id="rId16" tooltip="https://www.sec.gov/Archives/edgar/data/1403568/000095012310030932/0000950123-10-030932-index.html" xr:uid="{00000000-0004-0000-0000-000016000000}"/>
    <hyperlink ref="I69" r:id="rId17" tooltip="https://www.sec.gov/Archives/edgar/data/1403568/000095012310030932/0000950123-10-030932-index.html" xr:uid="{00000000-0004-0000-0000-000017000000}"/>
    <hyperlink ref="J31" r:id="rId18" tooltip="https://www.sec.gov/Archives/edgar/data/1403568/000095012311030900/c63694e10vk.htm" xr:uid="{00000000-0004-0000-0000-000019000000}"/>
    <hyperlink ref="J69" r:id="rId19" tooltip="https://www.sec.gov/Archives/edgar/data/1403568/000095012311030900/c63694e10vk.htm" xr:uid="{00000000-0004-0000-0000-00001A000000}"/>
    <hyperlink ref="K31" r:id="rId20" tooltip="https://www.sec.gov/Archives/edgar/data/1403568/000119312512136579/0001193125-12-136579-index.html" xr:uid="{00000000-0004-0000-0000-00001C000000}"/>
    <hyperlink ref="K69" r:id="rId21" tooltip="https://www.sec.gov/Archives/edgar/data/1403568/000119312512136579/0001193125-12-136579-index.html" xr:uid="{00000000-0004-0000-0000-00001D000000}"/>
    <hyperlink ref="L31" r:id="rId22" tooltip="https://www.sec.gov/Archives/edgar/data/1403568/000119312513140116/0001193125-13-140116-index.html" xr:uid="{00000000-0004-0000-0000-00001F000000}"/>
    <hyperlink ref="L69" r:id="rId23" tooltip="https://www.sec.gov/Archives/edgar/data/1403568/000119312513140116/0001193125-13-140116-index.html" xr:uid="{00000000-0004-0000-0000-000020000000}"/>
    <hyperlink ref="M31" r:id="rId24" tooltip="https://www.sec.gov/Archives/edgar/data/1403568/000119312514127781/0001193125-14-127781-index.html" xr:uid="{00000000-0004-0000-0000-000022000000}"/>
    <hyperlink ref="M69" r:id="rId25" tooltip="https://www.sec.gov/Archives/edgar/data/1403568/000119312514127781/0001193125-14-127781-index.html" xr:uid="{00000000-0004-0000-0000-000023000000}"/>
    <hyperlink ref="N31" r:id="rId26" tooltip="https://www.sec.gov/Archives/edgar/data/1403568/000119312515115602/0001193125-15-115602-index.html" xr:uid="{00000000-0004-0000-0000-000025000000}"/>
    <hyperlink ref="N69" r:id="rId27" tooltip="https://www.sec.gov/Archives/edgar/data/1403568/000119312515115602/0001193125-15-115602-index.html" xr:uid="{00000000-0004-0000-0000-000026000000}"/>
    <hyperlink ref="O31" r:id="rId28" tooltip="https://www.sec.gov/Archives/edgar/data/1403568/000119312516523101/0001193125-16-523101-index.html" xr:uid="{00000000-0004-0000-0000-000028000000}"/>
    <hyperlink ref="O69" r:id="rId29" tooltip="https://www.sec.gov/Archives/edgar/data/1403568/000119312516523101/0001193125-16-523101-index.html" xr:uid="{00000000-0004-0000-0000-000029000000}"/>
    <hyperlink ref="P31" r:id="rId30" tooltip="https://www.sec.gov/Archives/edgar/data/1403568/000119312517099261/0001193125-17-099261-index.html" xr:uid="{00000000-0004-0000-0000-00002B000000}"/>
    <hyperlink ref="P69" r:id="rId31" tooltip="https://www.sec.gov/Archives/edgar/data/1403568/000119312517099261/0001193125-17-099261-index.html" xr:uid="{00000000-0004-0000-0000-00002C000000}"/>
    <hyperlink ref="Q31" r:id="rId32" tooltip="https://www.sec.gov/Archives/edgar/data/1403568/000155837018002733/0001558370-18-002733-index.html" xr:uid="{00000000-0004-0000-0000-00002E000000}"/>
    <hyperlink ref="Q69" r:id="rId33" tooltip="https://www.sec.gov/Archives/edgar/data/1403568/000155837018002733/0001558370-18-002733-index.html" xr:uid="{00000000-0004-0000-0000-00002F000000}"/>
    <hyperlink ref="R31" r:id="rId34" tooltip="https://www.sec.gov/Archives/edgar/data/1403568/000155837019002739/0001558370-19-002739-index.html" xr:uid="{00000000-0004-0000-0000-000031000000}"/>
    <hyperlink ref="R69" r:id="rId35" tooltip="https://www.sec.gov/Archives/edgar/data/1403568/000155837019002739/0001558370-19-002739-index.html" xr:uid="{00000000-0004-0000-0000-000032000000}"/>
    <hyperlink ref="S31" r:id="rId36" tooltip="https://www.sec.gov/Archives/edgar/data/1403568/000155837020003272/0001558370-20-003272-index.html" xr:uid="{00000000-0004-0000-0000-000034000000}"/>
    <hyperlink ref="S69" r:id="rId37" tooltip="https://www.sec.gov/Archives/edgar/data/1403568/000155837020003272/0001558370-20-003272-index.html" xr:uid="{00000000-0004-0000-0000-000035000000}"/>
    <hyperlink ref="T31" r:id="rId38" tooltip="https://www.sec.gov/Archives/edgar/data/1403568/000155837021003523/0001558370-21-003523-index.htm" xr:uid="{00000000-0004-0000-0000-000037000000}"/>
    <hyperlink ref="T69" r:id="rId39" tooltip="https://www.sec.gov/Archives/edgar/data/1403568/000155837021003523/0001558370-21-003523-index.htm" xr:uid="{00000000-0004-0000-0000-000038000000}"/>
    <hyperlink ref="U31" r:id="rId40" tooltip="https://www.sec.gov/Archives/edgar/data/1403568/000155837022004330/0001558370-22-004330-index.htm" xr:uid="{00000000-0004-0000-0000-00003A000000}"/>
    <hyperlink ref="U69" r:id="rId41" tooltip="https://www.sec.gov/Archives/edgar/data/1403568/000155837022004330/0001558370-22-004330-index.htm" xr:uid="{00000000-0004-0000-0000-00003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2022-10-05T04:19:00Z</dcterms:created>
  <dcterms:modified xsi:type="dcterms:W3CDTF">2022-10-21T20:55:29Z</dcterms:modified>
</cp:coreProperties>
</file>