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ACFF4DAA-3416-824A-A3B9-62A70D4CB61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1'!$B$106:$W$106</definedName>
    <definedName name="_xlchart.v1.4" hidden="1">'Sheet 1'!$B$19:$W$19</definedName>
    <definedName name="_xlchart.v1.5" hidden="1">'Sheet 1'!$B$3:$W$3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1" i="1" l="1"/>
  <c r="Y111" i="1"/>
  <c r="AE97" i="1"/>
  <c r="AE90" i="1"/>
  <c r="AE89" i="1"/>
  <c r="AE91" i="1" s="1"/>
  <c r="AE88" i="1"/>
  <c r="AE92" i="1" s="1"/>
  <c r="AE87" i="1"/>
  <c r="AE86" i="1"/>
  <c r="AE99" i="1" s="1"/>
  <c r="AE85" i="1"/>
  <c r="AC19" i="1"/>
  <c r="AF16" i="1"/>
  <c r="AE16" i="1"/>
  <c r="AD16" i="1"/>
  <c r="AC16" i="1"/>
  <c r="Y114" i="1" s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106" i="1" l="1"/>
  <c r="X106" i="1" s="1"/>
  <c r="Y106" i="1" s="1"/>
  <c r="Y112" i="1"/>
  <c r="AE103" i="1"/>
  <c r="AE102" i="1" s="1"/>
  <c r="X108" i="1"/>
  <c r="Y108" i="1" l="1"/>
  <c r="Z106" i="1"/>
  <c r="AE100" i="1"/>
  <c r="AE105" i="1" s="1"/>
  <c r="AE108" i="1" s="1"/>
  <c r="AA106" i="1" l="1"/>
  <c r="Z108" i="1"/>
  <c r="AB106" i="1" l="1"/>
  <c r="AB107" i="1" s="1"/>
  <c r="AB108" i="1" s="1"/>
  <c r="AA108" i="1"/>
  <c r="Y110" i="1" s="1"/>
  <c r="Y113" i="1" s="1"/>
  <c r="Y115" i="1" s="1"/>
  <c r="Y118" i="1" l="1"/>
  <c r="Y117" i="1"/>
</calcChain>
</file>

<file path=xl/sharedStrings.xml><?xml version="1.0" encoding="utf-8"?>
<sst xmlns="http://schemas.openxmlformats.org/spreadsheetml/2006/main" count="527" uniqueCount="161">
  <si>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</si>
  <si>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</si>
  <si>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</si>
  <si>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</si>
  <si>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</si>
  <si>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</si>
  <si>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</si>
  <si>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</si>
  <si>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</si>
  <si>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</si>
  <si>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</si>
  <si>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</si>
  <si>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</si>
  <si>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</si>
  <si>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</si>
  <si>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</si>
  <si>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</si>
  <si>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</si>
  <si>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</si>
  <si>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</si>
  <si>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</si>
  <si>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</si>
  <si>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</si>
  <si>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</si>
  <si>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</si>
  <si>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</si>
  <si>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</si>
  <si>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</si>
  <si>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</si>
  <si>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</si>
  <si>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</si>
  <si>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</si>
  <si>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</si>
  <si>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</si>
  <si>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</si>
  <si>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</si>
  <si>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</si>
  <si>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</si>
  <si>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</si>
  <si>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</si>
  <si>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</si>
  <si>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</si>
  <si>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</si>
  <si>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</si>
  <si>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</si>
  <si>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</si>
  <si>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</si>
  <si>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</si>
  <si>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</si>
  <si>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</si>
  <si>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</si>
  <si>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</si>
  <si>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</si>
  <si>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</si>
  <si>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</si>
  <si>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</si>
  <si>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</si>
  <si>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</si>
  <si>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</si>
  <si>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</si>
  <si>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</si>
  <si>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</si>
  <si>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</si>
  <si>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</si>
  <si>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</si>
  <si>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</si>
  <si>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</si>
  <si>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</si>
  <si>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</si>
  <si>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</si>
  <si>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</si>
  <si>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</si>
  <si>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</si>
  <si>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</si>
  <si>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</si>
  <si>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</si>
  <si>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</si>
  <si>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</si>
  <si>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</si>
  <si>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</si>
  <si>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</si>
  <si>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</si>
  <si>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</si>
  <si>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</si>
  <si>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</si>
  <si>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</si>
  <si>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</si>
  <si>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</si>
  <si>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</si>
  <si>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</si>
  <si>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</si>
  <si>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</si>
  <si>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</si>
  <si>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</si>
  <si>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Accenture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</si>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</sst>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94214876033058E-2"/>
          <c:y val="0.1113766842413591"/>
          <c:w val="0.85733553719008271"/>
          <c:h val="0.74554133281670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13061872000</c:v>
                </c:pt>
                <c:pt idx="1">
                  <c:v>13105024000</c:v>
                </c:pt>
                <c:pt idx="2">
                  <c:v>13397240000</c:v>
                </c:pt>
                <c:pt idx="3">
                  <c:v>15113582000</c:v>
                </c:pt>
                <c:pt idx="4">
                  <c:v>17094420000</c:v>
                </c:pt>
                <c:pt idx="5">
                  <c:v>18228366000</c:v>
                </c:pt>
                <c:pt idx="6">
                  <c:v>21452747000</c:v>
                </c:pt>
                <c:pt idx="7">
                  <c:v>25313826000</c:v>
                </c:pt>
                <c:pt idx="8">
                  <c:v>23170968000</c:v>
                </c:pt>
                <c:pt idx="9">
                  <c:v>23094078000</c:v>
                </c:pt>
                <c:pt idx="10">
                  <c:v>27352914000</c:v>
                </c:pt>
                <c:pt idx="11">
                  <c:v>29777985000</c:v>
                </c:pt>
                <c:pt idx="12">
                  <c:v>30394285000</c:v>
                </c:pt>
                <c:pt idx="13">
                  <c:v>31874678000</c:v>
                </c:pt>
                <c:pt idx="14">
                  <c:v>32914424000</c:v>
                </c:pt>
                <c:pt idx="15">
                  <c:v>34797661000</c:v>
                </c:pt>
                <c:pt idx="16">
                  <c:v>36765478000</c:v>
                </c:pt>
                <c:pt idx="17">
                  <c:v>41603428000</c:v>
                </c:pt>
                <c:pt idx="18">
                  <c:v>43215013000</c:v>
                </c:pt>
                <c:pt idx="19">
                  <c:v>44327039000</c:v>
                </c:pt>
                <c:pt idx="20">
                  <c:v>50533389000</c:v>
                </c:pt>
                <c:pt idx="21">
                  <c:v>61594305000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A84B-9051-14A8D8011811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1974091000</c:v>
                </c:pt>
                <c:pt idx="1">
                  <c:v>1021327000</c:v>
                </c:pt>
                <c:pt idx="2">
                  <c:v>1301542000</c:v>
                </c:pt>
                <c:pt idx="3">
                  <c:v>1545495000</c:v>
                </c:pt>
                <c:pt idx="4">
                  <c:v>1919644000</c:v>
                </c:pt>
                <c:pt idx="5">
                  <c:v>1784474000</c:v>
                </c:pt>
                <c:pt idx="6">
                  <c:v>2583508000</c:v>
                </c:pt>
                <c:pt idx="7">
                  <c:v>3093746000</c:v>
                </c:pt>
                <c:pt idx="8">
                  <c:v>2842265000</c:v>
                </c:pt>
                <c:pt idx="9">
                  <c:v>3123931000</c:v>
                </c:pt>
                <c:pt idx="10">
                  <c:v>3764715000</c:v>
                </c:pt>
                <c:pt idx="11">
                  <c:v>4241357000</c:v>
                </c:pt>
                <c:pt idx="12">
                  <c:v>4673716000</c:v>
                </c:pt>
                <c:pt idx="13">
                  <c:v>4701605000</c:v>
                </c:pt>
                <c:pt idx="14">
                  <c:v>4850823000</c:v>
                </c:pt>
                <c:pt idx="15">
                  <c:v>6111171000</c:v>
                </c:pt>
                <c:pt idx="16">
                  <c:v>5243583000</c:v>
                </c:pt>
                <c:pt idx="17">
                  <c:v>6599721000</c:v>
                </c:pt>
                <c:pt idx="18">
                  <c:v>7100391000</c:v>
                </c:pt>
                <c:pt idx="19">
                  <c:v>8503052000</c:v>
                </c:pt>
                <c:pt idx="20">
                  <c:v>8546139000</c:v>
                </c:pt>
                <c:pt idx="21">
                  <c:v>10003537000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A84B-9051-14A8D8011811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1902684000</c:v>
                </c:pt>
                <c:pt idx="1">
                  <c:v>800551000</c:v>
                </c:pt>
                <c:pt idx="2">
                  <c:v>1301543000</c:v>
                </c:pt>
                <c:pt idx="3">
                  <c:v>1473963000</c:v>
                </c:pt>
                <c:pt idx="4">
                  <c:v>1569309000</c:v>
                </c:pt>
                <c:pt idx="5">
                  <c:v>2361815000</c:v>
                </c:pt>
                <c:pt idx="6">
                  <c:v>2266194000</c:v>
                </c:pt>
                <c:pt idx="7">
                  <c:v>2482880000</c:v>
                </c:pt>
                <c:pt idx="8">
                  <c:v>2916747000</c:v>
                </c:pt>
                <c:pt idx="9">
                  <c:v>2853405000</c:v>
                </c:pt>
                <c:pt idx="10">
                  <c:v>3038025000</c:v>
                </c:pt>
                <c:pt idx="11">
                  <c:v>3884878000</c:v>
                </c:pt>
                <c:pt idx="12">
                  <c:v>2933535000</c:v>
                </c:pt>
                <c:pt idx="13">
                  <c:v>3164215000</c:v>
                </c:pt>
                <c:pt idx="14">
                  <c:v>3697120000</c:v>
                </c:pt>
                <c:pt idx="15">
                  <c:v>4078549000</c:v>
                </c:pt>
                <c:pt idx="16">
                  <c:v>4457120000</c:v>
                </c:pt>
                <c:pt idx="17">
                  <c:v>5407504000</c:v>
                </c:pt>
                <c:pt idx="18">
                  <c:v>6027944000</c:v>
                </c:pt>
                <c:pt idx="19">
                  <c:v>7616020000</c:v>
                </c:pt>
                <c:pt idx="20">
                  <c:v>8395016000</c:v>
                </c:pt>
                <c:pt idx="21">
                  <c:v>8823131000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A84B-9051-14A8D801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8647775"/>
        <c:axId val="1858650047"/>
      </c:barChart>
      <c:catAx>
        <c:axId val="18586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50047"/>
        <c:crosses val="autoZero"/>
        <c:auto val="1"/>
        <c:lblAlgn val="ctr"/>
        <c:lblOffset val="100"/>
        <c:noMultiLvlLbl val="0"/>
      </c:catAx>
      <c:valAx>
        <c:axId val="18586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08463590811473"/>
          <c:y val="0.92618979745282282"/>
          <c:w val="0.30305376456042166"/>
          <c:h val="4.803398696428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15874</xdr:colOff>
      <xdr:row>108</xdr:row>
      <xdr:rowOff>9524</xdr:rowOff>
    </xdr:from>
    <xdr:to>
      <xdr:col>30</xdr:col>
      <xdr:colOff>1603374</xdr:colOff>
      <xdr:row>132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6C1D2-B42B-D017-910B-D7B78F3E5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1467373/000146737313000482/0001467373-13-000482-index.htm" TargetMode="External"/><Relationship Id="rId39" Type="http://schemas.openxmlformats.org/officeDocument/2006/relationships/hyperlink" Target="https://www.sec.gov/Archives/edgar/data/1467373/000146737319000339/0001467373-19-000339-index.htm" TargetMode="External"/><Relationship Id="rId21" Type="http://schemas.openxmlformats.org/officeDocument/2006/relationships/hyperlink" Target="https://www.sec.gov/Archives/edgar/data/1467373/000119312510235847/0001193125-10-235847-index.htm" TargetMode="External"/><Relationship Id="rId34" Type="http://schemas.openxmlformats.org/officeDocument/2006/relationships/hyperlink" Target="https://www.sec.gov/Archives/edgar/data/1467373/000146737317000430/0001467373-17-000430-index.htm" TargetMode="External"/><Relationship Id="rId42" Type="http://schemas.openxmlformats.org/officeDocument/2006/relationships/hyperlink" Target="https://www.sec.gov/Archives/edgar/data/1467373/000146737321000229/0001467373-21-000229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467373/000146737314000467/0001467373-14-000467-index.htm" TargetMode="External"/><Relationship Id="rId1" Type="http://schemas.openxmlformats.org/officeDocument/2006/relationships/hyperlink" Target="https://roic.ai/company/ACN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67373/000146737312000170/0001467373-12-000170-index.htm" TargetMode="External"/><Relationship Id="rId32" Type="http://schemas.openxmlformats.org/officeDocument/2006/relationships/hyperlink" Target="https://www.sec.gov/Archives/edgar/data/1467373/000146737316001080/0001467373-16-001080-index.htm" TargetMode="External"/><Relationship Id="rId37" Type="http://schemas.openxmlformats.org/officeDocument/2006/relationships/hyperlink" Target="https://www.sec.gov/Archives/edgar/data/1467373/000146737318000318/0001467373-18-000318-index.htm" TargetMode="External"/><Relationship Id="rId40" Type="http://schemas.openxmlformats.org/officeDocument/2006/relationships/hyperlink" Target="https://www.sec.gov/Archives/edgar/data/1467373/000146737320000376/0001467373-20-000376-index.htm" TargetMode="External"/><Relationship Id="rId45" Type="http://schemas.openxmlformats.org/officeDocument/2006/relationships/hyperlink" Target="https://www.sec.gov/Archives/edgar/data/1467373/000146737322000295/0001467373-22-000295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1467373/000119312511277309/0001193125-11-277309-index.htm" TargetMode="External"/><Relationship Id="rId28" Type="http://schemas.openxmlformats.org/officeDocument/2006/relationships/hyperlink" Target="https://www.sec.gov/Archives/edgar/data/1467373/000146737314000467/0001467373-14-000467-index.htm" TargetMode="External"/><Relationship Id="rId36" Type="http://schemas.openxmlformats.org/officeDocument/2006/relationships/hyperlink" Target="https://www.sec.gov/Archives/edgar/data/1467373/000146737318000318/0001467373-18-000318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1467373/000146737315000457/0001467373-15-000457-index.htm" TargetMode="External"/><Relationship Id="rId44" Type="http://schemas.openxmlformats.org/officeDocument/2006/relationships/hyperlink" Target="https://www.sec.gov/Archives/edgar/data/1467373/000146737322000295/0001467373-22-000295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1467373/000119312511277309/0001193125-11-277309-index.htm" TargetMode="External"/><Relationship Id="rId27" Type="http://schemas.openxmlformats.org/officeDocument/2006/relationships/hyperlink" Target="https://www.sec.gov/Archives/edgar/data/1467373/000146737313000482/0001467373-13-000482-index.htm" TargetMode="External"/><Relationship Id="rId30" Type="http://schemas.openxmlformats.org/officeDocument/2006/relationships/hyperlink" Target="https://www.sec.gov/Archives/edgar/data/1467373/000146737315000457/0001467373-15-000457-index.htm" TargetMode="External"/><Relationship Id="rId35" Type="http://schemas.openxmlformats.org/officeDocument/2006/relationships/hyperlink" Target="https://www.sec.gov/Archives/edgar/data/1467373/000146737317000430/0001467373-17-000430-index.htm" TargetMode="External"/><Relationship Id="rId43" Type="http://schemas.openxmlformats.org/officeDocument/2006/relationships/hyperlink" Target="https://www.sec.gov/Archives/edgar/data/1467373/000146737321000229/0001467373-21-000229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467373/000146737312000170/0001467373-12-000170-index.htm" TargetMode="External"/><Relationship Id="rId33" Type="http://schemas.openxmlformats.org/officeDocument/2006/relationships/hyperlink" Target="https://www.sec.gov/Archives/edgar/data/1467373/000146737316001080/0001467373-16-001080-index.htm" TargetMode="External"/><Relationship Id="rId38" Type="http://schemas.openxmlformats.org/officeDocument/2006/relationships/hyperlink" Target="https://www.sec.gov/Archives/edgar/data/1467373/000146737319000339/0001467373-19-000339-index.htm" TargetMode="External"/><Relationship Id="rId46" Type="http://schemas.openxmlformats.org/officeDocument/2006/relationships/hyperlink" Target="https://finbox.com/NYSE:ACN/explorer/revenue_proj" TargetMode="External"/><Relationship Id="rId20" Type="http://schemas.openxmlformats.org/officeDocument/2006/relationships/hyperlink" Target="https://www.sec.gov/Archives/edgar/data/1467373/000119312510235847/0001193125-10-235847-index.htm" TargetMode="External"/><Relationship Id="rId41" Type="http://schemas.openxmlformats.org/officeDocument/2006/relationships/hyperlink" Target="https://www.sec.gov/Archives/edgar/data/1467373/000146737320000376/0001467373-20-00037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W103" activePane="bottomRight" state="frozen"/>
      <selection pane="topRight"/>
      <selection pane="bottomLeft"/>
      <selection pane="bottomRight" activeCell="AH117" sqref="AH117"/>
    </sheetView>
  </sheetViews>
  <sheetFormatPr baseColWidth="10" defaultRowHeight="16" x14ac:dyDescent="0.2"/>
  <cols>
    <col min="1" max="1" width="50" customWidth="1"/>
    <col min="2" max="23" width="15" customWidth="1"/>
    <col min="24" max="32" width="21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/>
      <c r="AB2" s="9"/>
      <c r="AC2" s="9"/>
      <c r="AD2" s="9"/>
      <c r="AE2" s="9"/>
      <c r="AF2" s="9"/>
    </row>
    <row r="3" spans="1:32" ht="40" x14ac:dyDescent="0.25">
      <c r="A3" s="5" t="s">
        <v>1</v>
      </c>
      <c r="B3" s="1">
        <v>13061872000</v>
      </c>
      <c r="C3" s="1">
        <v>13105024000</v>
      </c>
      <c r="D3" s="1">
        <v>13397240000</v>
      </c>
      <c r="E3" s="1">
        <v>15113582000</v>
      </c>
      <c r="F3" s="1">
        <v>17094420000</v>
      </c>
      <c r="G3" s="1">
        <v>18228366000</v>
      </c>
      <c r="H3" s="1">
        <v>21452747000</v>
      </c>
      <c r="I3" s="1">
        <v>25313826000</v>
      </c>
      <c r="J3" s="1">
        <v>23170968000</v>
      </c>
      <c r="K3" s="1">
        <v>23094078000</v>
      </c>
      <c r="L3" s="1">
        <v>27352914000</v>
      </c>
      <c r="M3" s="1">
        <v>29777985000</v>
      </c>
      <c r="N3" s="1">
        <v>30394285000</v>
      </c>
      <c r="O3" s="1">
        <v>31874678000</v>
      </c>
      <c r="P3" s="1">
        <v>32914424000</v>
      </c>
      <c r="Q3" s="1">
        <v>34797661000</v>
      </c>
      <c r="R3" s="1">
        <v>36765478000</v>
      </c>
      <c r="S3" s="1">
        <v>41603428000</v>
      </c>
      <c r="T3" s="1">
        <v>43215013000</v>
      </c>
      <c r="U3" s="1">
        <v>44327039000</v>
      </c>
      <c r="V3" s="1">
        <v>50533389000</v>
      </c>
      <c r="W3" s="1">
        <v>61594305000</v>
      </c>
      <c r="X3" s="28">
        <v>64342000000</v>
      </c>
      <c r="Y3" s="28">
        <v>68891000000</v>
      </c>
      <c r="Z3" s="28">
        <v>73798000000</v>
      </c>
      <c r="AA3" s="28">
        <v>77718000000</v>
      </c>
      <c r="AB3" s="28">
        <v>82216000000</v>
      </c>
      <c r="AC3" s="18" t="s">
        <v>110</v>
      </c>
      <c r="AD3" s="19" t="s">
        <v>111</v>
      </c>
      <c r="AE3" s="19" t="s">
        <v>112</v>
      </c>
      <c r="AF3" s="19" t="s">
        <v>113</v>
      </c>
    </row>
    <row r="4" spans="1:32" ht="19" x14ac:dyDescent="0.25">
      <c r="A4" s="14" t="s">
        <v>95</v>
      </c>
      <c r="B4" s="1"/>
      <c r="C4" s="15">
        <f>(C3/B3)-1</f>
        <v>3.3036612209949023E-3</v>
      </c>
      <c r="D4" s="15">
        <f>(D3/C3)-1</f>
        <v>2.229801334205872E-2</v>
      </c>
      <c r="E4" s="15">
        <f>(E3/D3)-1</f>
        <v>0.12811161104824587</v>
      </c>
      <c r="F4" s="15">
        <f t="shared" ref="F4:AB4" si="0">(F3/E3)-1</f>
        <v>0.13106343684773081</v>
      </c>
      <c r="G4" s="15">
        <f t="shared" si="0"/>
        <v>6.6334277501079342E-2</v>
      </c>
      <c r="H4" s="16">
        <f t="shared" si="0"/>
        <v>0.17688809847245768</v>
      </c>
      <c r="I4" s="16">
        <f t="shared" si="0"/>
        <v>0.1799806337155796</v>
      </c>
      <c r="J4" s="16">
        <f t="shared" si="0"/>
        <v>-8.4651684024374618E-2</v>
      </c>
      <c r="K4" s="16">
        <f t="shared" si="0"/>
        <v>-3.3183766858596586E-3</v>
      </c>
      <c r="L4" s="16">
        <f t="shared" si="0"/>
        <v>0.18441247145696837</v>
      </c>
      <c r="M4" s="16">
        <f t="shared" si="0"/>
        <v>8.8658597764026181E-2</v>
      </c>
      <c r="N4" s="16">
        <f t="shared" si="0"/>
        <v>2.0696497765043453E-2</v>
      </c>
      <c r="O4" s="16">
        <f t="shared" si="0"/>
        <v>4.8706294620847412E-2</v>
      </c>
      <c r="P4" s="16">
        <f t="shared" si="0"/>
        <v>3.2619811877001581E-2</v>
      </c>
      <c r="Q4" s="16">
        <f t="shared" si="0"/>
        <v>5.7216161522376963E-2</v>
      </c>
      <c r="R4" s="16">
        <f t="shared" si="0"/>
        <v>5.6550266410147598E-2</v>
      </c>
      <c r="S4" s="16">
        <f t="shared" si="0"/>
        <v>0.13158947641045216</v>
      </c>
      <c r="T4" s="16">
        <f t="shared" si="0"/>
        <v>3.8736831974518937E-2</v>
      </c>
      <c r="U4" s="16">
        <f t="shared" si="0"/>
        <v>2.5732399987939303E-2</v>
      </c>
      <c r="V4" s="16">
        <f t="shared" si="0"/>
        <v>0.14001273579315776</v>
      </c>
      <c r="W4" s="16">
        <f t="shared" si="0"/>
        <v>0.21888332088710705</v>
      </c>
      <c r="X4" s="16">
        <f t="shared" si="0"/>
        <v>4.4609562523678203E-2</v>
      </c>
      <c r="Y4" s="16">
        <f t="shared" si="0"/>
        <v>7.0700320164122976E-2</v>
      </c>
      <c r="Z4" s="16">
        <f t="shared" si="0"/>
        <v>7.1228462353573052E-2</v>
      </c>
      <c r="AA4" s="16">
        <f t="shared" si="0"/>
        <v>5.3117970676712201E-2</v>
      </c>
      <c r="AB4" s="16">
        <f t="shared" si="0"/>
        <v>5.7875910342520376E-2</v>
      </c>
      <c r="AC4" s="17">
        <f>(W4+V4+U4)/3</f>
        <v>0.12820948555606804</v>
      </c>
      <c r="AD4" s="17">
        <f>(W20+V20+U20)/3</f>
        <v>0.12438238774015546</v>
      </c>
      <c r="AE4" s="17">
        <f>(W29+V29+U29)/3</f>
        <v>0.12982756088689484</v>
      </c>
      <c r="AF4" s="17">
        <f>(W105+V105+U105)/3</f>
        <v>0.13891084907834084</v>
      </c>
    </row>
    <row r="5" spans="1:32" ht="19" x14ac:dyDescent="0.25">
      <c r="A5" s="5" t="s">
        <v>2</v>
      </c>
      <c r="B5" s="1">
        <v>7817365000</v>
      </c>
      <c r="C5" s="1">
        <v>8427730000</v>
      </c>
      <c r="D5" s="1">
        <v>9087300000</v>
      </c>
      <c r="E5" s="1">
        <v>10497265000</v>
      </c>
      <c r="F5" s="1">
        <v>12002221000</v>
      </c>
      <c r="G5" s="1">
        <v>13234327000</v>
      </c>
      <c r="H5" s="1">
        <v>15411274000</v>
      </c>
      <c r="I5" s="1">
        <v>18128241000</v>
      </c>
      <c r="J5" s="1">
        <v>16329854000</v>
      </c>
      <c r="K5" s="1">
        <v>15843331000</v>
      </c>
      <c r="L5" s="1">
        <v>18966195000</v>
      </c>
      <c r="M5" s="1">
        <v>20790284000</v>
      </c>
      <c r="N5" s="1">
        <v>21010110000</v>
      </c>
      <c r="O5" s="1">
        <v>22190212000</v>
      </c>
      <c r="P5" s="1">
        <v>23105185000</v>
      </c>
      <c r="Q5" s="1">
        <v>24520234000</v>
      </c>
      <c r="R5" s="1">
        <v>25734986000</v>
      </c>
      <c r="S5" s="1">
        <v>29160515000</v>
      </c>
      <c r="T5" s="1">
        <v>29900325000</v>
      </c>
      <c r="U5" s="1">
        <v>30350881000</v>
      </c>
      <c r="V5" s="1">
        <v>34169261000</v>
      </c>
      <c r="W5" s="1">
        <v>41892766000</v>
      </c>
    </row>
    <row r="6" spans="1:32" ht="20" x14ac:dyDescent="0.25">
      <c r="A6" s="6" t="s">
        <v>3</v>
      </c>
      <c r="B6" s="10">
        <v>5244507000</v>
      </c>
      <c r="C6" s="10">
        <v>4677294000</v>
      </c>
      <c r="D6" s="10">
        <v>4309940000</v>
      </c>
      <c r="E6" s="10">
        <v>4616317000</v>
      </c>
      <c r="F6" s="10">
        <v>5092199000</v>
      </c>
      <c r="G6" s="10">
        <v>4994039000</v>
      </c>
      <c r="H6" s="10">
        <v>6041473000</v>
      </c>
      <c r="I6" s="10">
        <v>7185585000</v>
      </c>
      <c r="J6" s="10">
        <v>6841114000</v>
      </c>
      <c r="K6" s="10">
        <v>7250747000</v>
      </c>
      <c r="L6" s="10">
        <v>8386719000</v>
      </c>
      <c r="M6" s="10">
        <v>8987701000</v>
      </c>
      <c r="N6" s="10">
        <v>9384175000</v>
      </c>
      <c r="O6" s="10">
        <v>9684466000</v>
      </c>
      <c r="P6" s="10">
        <v>9809239000</v>
      </c>
      <c r="Q6" s="10">
        <v>10277427000</v>
      </c>
      <c r="R6" s="10">
        <v>11030492000</v>
      </c>
      <c r="S6" s="10">
        <v>12442913000</v>
      </c>
      <c r="T6" s="10">
        <v>13314688000</v>
      </c>
      <c r="U6" s="10">
        <v>13976158000</v>
      </c>
      <c r="V6" s="10">
        <v>16364128000</v>
      </c>
      <c r="W6" s="10">
        <v>19701539000</v>
      </c>
      <c r="AC6" s="18" t="s">
        <v>114</v>
      </c>
      <c r="AD6" s="19" t="s">
        <v>115</v>
      </c>
      <c r="AE6" s="19" t="s">
        <v>116</v>
      </c>
      <c r="AF6" s="19" t="s">
        <v>117</v>
      </c>
    </row>
    <row r="7" spans="1:32" ht="19" x14ac:dyDescent="0.25">
      <c r="A7" s="5" t="s">
        <v>4</v>
      </c>
      <c r="B7" s="2">
        <v>0.40150000000000002</v>
      </c>
      <c r="C7" s="2">
        <v>0.3569</v>
      </c>
      <c r="D7" s="2">
        <v>0.32169999999999999</v>
      </c>
      <c r="E7" s="2">
        <v>0.3054</v>
      </c>
      <c r="F7" s="2">
        <v>0.2979</v>
      </c>
      <c r="G7" s="2">
        <v>0.27400000000000002</v>
      </c>
      <c r="H7" s="2">
        <v>0.28160000000000002</v>
      </c>
      <c r="I7" s="2">
        <v>0.28389999999999999</v>
      </c>
      <c r="J7" s="2">
        <v>0.29520000000000002</v>
      </c>
      <c r="K7" s="2">
        <v>0.314</v>
      </c>
      <c r="L7" s="2">
        <v>0.30659999999999998</v>
      </c>
      <c r="M7" s="2">
        <v>0.30180000000000001</v>
      </c>
      <c r="N7" s="2">
        <v>0.30869999999999997</v>
      </c>
      <c r="O7" s="2">
        <v>0.30380000000000001</v>
      </c>
      <c r="P7" s="2">
        <v>0.29799999999999999</v>
      </c>
      <c r="Q7" s="2">
        <v>0.29530000000000001</v>
      </c>
      <c r="R7" s="2">
        <v>0.3</v>
      </c>
      <c r="S7" s="2">
        <v>0.29909999999999998</v>
      </c>
      <c r="T7" s="2">
        <v>0.30809999999999998</v>
      </c>
      <c r="U7" s="2">
        <v>0.31530000000000002</v>
      </c>
      <c r="V7" s="2">
        <v>0.32379999999999998</v>
      </c>
      <c r="W7" s="2">
        <v>0.31990000000000002</v>
      </c>
      <c r="AC7" s="17">
        <f>W7</f>
        <v>0.31990000000000002</v>
      </c>
      <c r="AD7" s="20">
        <f>W21</f>
        <v>0.16239999999999999</v>
      </c>
      <c r="AE7" s="20">
        <f>W30</f>
        <v>0.11169999999999999</v>
      </c>
      <c r="AF7" s="20">
        <f>W106/W3</f>
        <v>0.14324588937240221</v>
      </c>
    </row>
    <row r="8" spans="1:3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32" ht="19" customHeight="1" x14ac:dyDescent="0.25">
      <c r="A9" s="14" t="s">
        <v>96</v>
      </c>
      <c r="B9" s="15">
        <f>B8/B3</f>
        <v>0</v>
      </c>
      <c r="C9" s="15">
        <f t="shared" ref="C9:W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AC9" s="18" t="s">
        <v>97</v>
      </c>
      <c r="AD9" s="19" t="s">
        <v>98</v>
      </c>
      <c r="AE9" s="19" t="s">
        <v>99</v>
      </c>
      <c r="AF9" s="19" t="s">
        <v>100</v>
      </c>
    </row>
    <row r="10" spans="1:3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>
        <v>1340467000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1788514000</v>
      </c>
      <c r="K10" s="1">
        <v>1668306000</v>
      </c>
      <c r="L10" s="1">
        <v>1820277000</v>
      </c>
      <c r="M10" s="1">
        <v>1810984000</v>
      </c>
      <c r="N10" s="1">
        <v>1835646000</v>
      </c>
      <c r="O10" s="1">
        <v>1819136000</v>
      </c>
      <c r="P10" s="1">
        <v>1868325000</v>
      </c>
      <c r="Q10" s="1">
        <v>1886543000</v>
      </c>
      <c r="R10" s="1">
        <v>2643570000</v>
      </c>
      <c r="S10" s="1">
        <v>2403315000</v>
      </c>
      <c r="T10" s="1">
        <v>2562158000</v>
      </c>
      <c r="U10" s="1">
        <v>2836585000</v>
      </c>
      <c r="V10" s="1">
        <v>3454362000</v>
      </c>
      <c r="W10" s="1">
        <v>4225957000</v>
      </c>
      <c r="AC10" s="17">
        <f>W9</f>
        <v>0</v>
      </c>
      <c r="AD10" s="20">
        <f>W13</f>
        <v>0.16778106352527233</v>
      </c>
      <c r="AE10" s="20">
        <f>W80</f>
        <v>2.7271823263530615E-2</v>
      </c>
      <c r="AF10" s="20">
        <f>W89</f>
        <v>1.1656889382873953E-2</v>
      </c>
    </row>
    <row r="11" spans="1:3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>
        <v>1488333000</v>
      </c>
      <c r="F11" s="1" t="s">
        <v>92</v>
      </c>
      <c r="G11" s="1" t="s">
        <v>92</v>
      </c>
      <c r="H11" s="1" t="s">
        <v>92</v>
      </c>
      <c r="I11" s="1" t="s">
        <v>92</v>
      </c>
      <c r="J11" s="1">
        <v>2159462000</v>
      </c>
      <c r="K11" s="1">
        <v>2658058000</v>
      </c>
      <c r="L11" s="1">
        <v>3094465000</v>
      </c>
      <c r="M11" s="1">
        <v>3303478000</v>
      </c>
      <c r="N11" s="1">
        <v>3481891000</v>
      </c>
      <c r="O11" s="1">
        <v>3582833000</v>
      </c>
      <c r="P11" s="1">
        <v>3505045000</v>
      </c>
      <c r="Q11" s="1">
        <v>3580439000</v>
      </c>
      <c r="R11" s="1">
        <v>3754313000</v>
      </c>
      <c r="S11" s="1">
        <v>4198557000</v>
      </c>
      <c r="T11" s="1">
        <v>4447456000</v>
      </c>
      <c r="U11" s="1">
        <v>4625929000</v>
      </c>
      <c r="V11" s="1">
        <v>5288237000</v>
      </c>
      <c r="W11" s="1">
        <v>6108401000</v>
      </c>
    </row>
    <row r="12" spans="1:32" ht="20" x14ac:dyDescent="0.25">
      <c r="A12" s="5" t="s">
        <v>8</v>
      </c>
      <c r="B12" s="1">
        <v>3581641000</v>
      </c>
      <c r="C12" s="1">
        <v>3181319000</v>
      </c>
      <c r="D12" s="1">
        <v>2758705000</v>
      </c>
      <c r="E12" s="1">
        <v>2828800000</v>
      </c>
      <c r="F12" s="1">
        <v>3070218000</v>
      </c>
      <c r="G12" s="1">
        <v>3200946000</v>
      </c>
      <c r="H12" s="1">
        <v>3522488000</v>
      </c>
      <c r="I12" s="1">
        <v>4151131000</v>
      </c>
      <c r="J12" s="1">
        <v>3947976000</v>
      </c>
      <c r="K12" s="1">
        <v>4326364000</v>
      </c>
      <c r="L12" s="1">
        <v>4914742000</v>
      </c>
      <c r="M12" s="1">
        <v>5114462000</v>
      </c>
      <c r="N12" s="1">
        <v>5317537000</v>
      </c>
      <c r="O12" s="1">
        <v>5401969000</v>
      </c>
      <c r="P12" s="1">
        <v>5373370000</v>
      </c>
      <c r="Q12" s="1">
        <v>5466982000</v>
      </c>
      <c r="R12" s="1">
        <v>6397883000</v>
      </c>
      <c r="S12" s="1">
        <v>6601872000</v>
      </c>
      <c r="T12" s="1">
        <v>7009614000</v>
      </c>
      <c r="U12" s="1">
        <v>7462514000</v>
      </c>
      <c r="V12" s="1">
        <v>8742599000</v>
      </c>
      <c r="W12" s="1">
        <v>10334358000</v>
      </c>
      <c r="AC12" s="18" t="s">
        <v>118</v>
      </c>
      <c r="AD12" s="19" t="s">
        <v>119</v>
      </c>
      <c r="AE12" s="19" t="s">
        <v>120</v>
      </c>
      <c r="AF12" s="19" t="s">
        <v>121</v>
      </c>
    </row>
    <row r="13" spans="1:32" ht="19" x14ac:dyDescent="0.25">
      <c r="A13" s="14" t="s">
        <v>101</v>
      </c>
      <c r="B13" s="15">
        <f>B12/B3</f>
        <v>0.27420579531019751</v>
      </c>
      <c r="C13" s="15">
        <f t="shared" ref="C13:W13" si="2">C12/C3</f>
        <v>0.24275567904339587</v>
      </c>
      <c r="D13" s="15">
        <f t="shared" si="2"/>
        <v>0.20591591999546174</v>
      </c>
      <c r="E13" s="15">
        <f t="shared" si="2"/>
        <v>0.187169395051418</v>
      </c>
      <c r="F13" s="15">
        <f t="shared" si="2"/>
        <v>0.1796035197450396</v>
      </c>
      <c r="G13" s="15">
        <f t="shared" si="2"/>
        <v>0.17560246486163378</v>
      </c>
      <c r="H13" s="15">
        <f t="shared" si="2"/>
        <v>0.16419752677827226</v>
      </c>
      <c r="I13" s="15">
        <f t="shared" si="2"/>
        <v>0.16398670829135034</v>
      </c>
      <c r="J13" s="15">
        <f t="shared" si="2"/>
        <v>0.17038459506741366</v>
      </c>
      <c r="K13" s="15">
        <f t="shared" si="2"/>
        <v>0.18733651111769867</v>
      </c>
      <c r="L13" s="15">
        <f t="shared" si="2"/>
        <v>0.17967891830464572</v>
      </c>
      <c r="M13" s="15">
        <f t="shared" si="2"/>
        <v>0.17175312567321127</v>
      </c>
      <c r="N13" s="15">
        <f t="shared" si="2"/>
        <v>0.17495187006373072</v>
      </c>
      <c r="O13" s="15">
        <f t="shared" si="2"/>
        <v>0.16947524928722418</v>
      </c>
      <c r="P13" s="15">
        <f t="shared" si="2"/>
        <v>0.16325274293118422</v>
      </c>
      <c r="Q13" s="15">
        <f t="shared" si="2"/>
        <v>0.15710774353483126</v>
      </c>
      <c r="R13" s="15">
        <f t="shared" si="2"/>
        <v>0.1740187629275485</v>
      </c>
      <c r="S13" s="15">
        <f t="shared" si="2"/>
        <v>0.15868576983608176</v>
      </c>
      <c r="T13" s="15">
        <f t="shared" si="2"/>
        <v>0.16220321396177759</v>
      </c>
      <c r="U13" s="15">
        <f t="shared" si="2"/>
        <v>0.16835128554379641</v>
      </c>
      <c r="V13" s="15">
        <f t="shared" si="2"/>
        <v>0.17300638593623713</v>
      </c>
      <c r="W13" s="15">
        <f t="shared" si="2"/>
        <v>0.16778106352527233</v>
      </c>
      <c r="AC13" s="17">
        <f>W28/W72</f>
        <v>0.31109829111850906</v>
      </c>
      <c r="AD13" s="20">
        <f>W28/W54</f>
        <v>0.14550731549302748</v>
      </c>
      <c r="AE13" s="20">
        <f>W22/(W72+W56+W61)</f>
        <v>0.36832475400042614</v>
      </c>
      <c r="AF13" s="21">
        <f>W67/W72</f>
        <v>1.1090289706048064</v>
      </c>
    </row>
    <row r="14" spans="1:32" ht="19" x14ac:dyDescent="0.25">
      <c r="A14" s="5" t="s">
        <v>9</v>
      </c>
      <c r="B14" s="1">
        <v>967110000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</row>
    <row r="15" spans="1:32" ht="20" x14ac:dyDescent="0.25">
      <c r="A15" s="5" t="s">
        <v>10</v>
      </c>
      <c r="B15" s="1">
        <v>4548751000</v>
      </c>
      <c r="C15" s="1">
        <v>3181319000</v>
      </c>
      <c r="D15" s="1">
        <v>2758705000</v>
      </c>
      <c r="E15" s="1">
        <v>2828800000</v>
      </c>
      <c r="F15" s="1">
        <v>3070218000</v>
      </c>
      <c r="G15" s="1">
        <v>3200946000</v>
      </c>
      <c r="H15" s="1">
        <v>3522488000</v>
      </c>
      <c r="I15" s="1">
        <v>4151131000</v>
      </c>
      <c r="J15" s="1">
        <v>3947976000</v>
      </c>
      <c r="K15" s="1">
        <v>4326364000</v>
      </c>
      <c r="L15" s="1">
        <v>4914742000</v>
      </c>
      <c r="M15" s="1">
        <v>5114462000</v>
      </c>
      <c r="N15" s="1">
        <v>5317537000</v>
      </c>
      <c r="O15" s="1">
        <v>5401969000</v>
      </c>
      <c r="P15" s="1">
        <v>5373370000</v>
      </c>
      <c r="Q15" s="1">
        <v>5466982000</v>
      </c>
      <c r="R15" s="1">
        <v>6397883000</v>
      </c>
      <c r="S15" s="1">
        <v>6601872000</v>
      </c>
      <c r="T15" s="1">
        <v>7009614000</v>
      </c>
      <c r="U15" s="1">
        <v>7462514000</v>
      </c>
      <c r="V15" s="1">
        <v>8742599000</v>
      </c>
      <c r="W15" s="1">
        <v>10334358000</v>
      </c>
      <c r="AC15" s="18" t="s">
        <v>122</v>
      </c>
      <c r="AD15" s="19" t="s">
        <v>123</v>
      </c>
      <c r="AE15" s="19" t="s">
        <v>124</v>
      </c>
      <c r="AF15" s="19" t="s">
        <v>125</v>
      </c>
    </row>
    <row r="16" spans="1:32" ht="19" x14ac:dyDescent="0.25">
      <c r="A16" s="5" t="s">
        <v>11</v>
      </c>
      <c r="B16" s="1">
        <v>12366116000</v>
      </c>
      <c r="C16" s="1">
        <v>11609049000</v>
      </c>
      <c r="D16" s="1">
        <v>11846005000</v>
      </c>
      <c r="E16" s="1">
        <v>13326065000</v>
      </c>
      <c r="F16" s="1">
        <v>15072439000</v>
      </c>
      <c r="G16" s="1">
        <v>16435273000</v>
      </c>
      <c r="H16" s="1">
        <v>18933762000</v>
      </c>
      <c r="I16" s="1">
        <v>22279372000</v>
      </c>
      <c r="J16" s="1">
        <v>20277830000</v>
      </c>
      <c r="K16" s="1">
        <v>20169695000</v>
      </c>
      <c r="L16" s="1">
        <v>23880937000</v>
      </c>
      <c r="M16" s="1">
        <v>25904746000</v>
      </c>
      <c r="N16" s="1">
        <v>26327647000</v>
      </c>
      <c r="O16" s="1">
        <v>27592181000</v>
      </c>
      <c r="P16" s="1">
        <v>28478555000</v>
      </c>
      <c r="Q16" s="1">
        <v>29987216000</v>
      </c>
      <c r="R16" s="1">
        <v>32132869000</v>
      </c>
      <c r="S16" s="1">
        <v>35762387000</v>
      </c>
      <c r="T16" s="1">
        <v>36909939000</v>
      </c>
      <c r="U16" s="1">
        <v>37813395000</v>
      </c>
      <c r="V16" s="1">
        <v>42911860000</v>
      </c>
      <c r="W16" s="1">
        <v>52227124000</v>
      </c>
      <c r="AC16" s="29">
        <f>(W35+V35+U35+T35+S35)/5</f>
        <v>-5.3926599951135499E-3</v>
      </c>
      <c r="AD16" s="30">
        <f>AE101/W3</f>
        <v>2.6091664683934659</v>
      </c>
      <c r="AE16" s="30">
        <f>AE101/W28</f>
        <v>23.368597638068803</v>
      </c>
      <c r="AF16" s="31">
        <f>AE101/W106</f>
        <v>18.214599244871238</v>
      </c>
    </row>
    <row r="17" spans="1:29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>
        <v>22044000</v>
      </c>
      <c r="F17" s="1" t="s">
        <v>92</v>
      </c>
      <c r="G17" s="1" t="s">
        <v>92</v>
      </c>
      <c r="H17" s="1" t="s">
        <v>92</v>
      </c>
      <c r="I17" s="1" t="s">
        <v>92</v>
      </c>
      <c r="J17" s="1">
        <v>14121000</v>
      </c>
      <c r="K17" s="1">
        <v>14677000</v>
      </c>
      <c r="L17" s="1">
        <v>15000000</v>
      </c>
      <c r="M17" s="1">
        <v>15061000</v>
      </c>
      <c r="N17" s="1">
        <v>14035000</v>
      </c>
      <c r="O17" s="1">
        <v>17621000</v>
      </c>
      <c r="P17" s="1">
        <v>14578000</v>
      </c>
      <c r="Q17" s="1">
        <v>16258000</v>
      </c>
      <c r="R17" s="1">
        <v>15545000</v>
      </c>
      <c r="S17" s="1">
        <v>19539000</v>
      </c>
      <c r="T17" s="1">
        <v>22963000</v>
      </c>
      <c r="U17" s="1">
        <v>33071000</v>
      </c>
      <c r="V17" s="1">
        <v>59492000</v>
      </c>
      <c r="W17" s="1">
        <v>47320000</v>
      </c>
    </row>
    <row r="18" spans="1:29" ht="20" x14ac:dyDescent="0.25">
      <c r="A18" s="5" t="s">
        <v>13</v>
      </c>
      <c r="B18" s="1">
        <v>414072000</v>
      </c>
      <c r="C18" s="1">
        <v>285361000</v>
      </c>
      <c r="D18" s="1">
        <v>237205000</v>
      </c>
      <c r="E18" s="1">
        <v>257080000</v>
      </c>
      <c r="F18" s="1">
        <v>282073000</v>
      </c>
      <c r="G18" s="1">
        <v>320610000</v>
      </c>
      <c r="H18" s="1">
        <v>444499000</v>
      </c>
      <c r="I18" s="1">
        <v>491421000</v>
      </c>
      <c r="J18" s="1">
        <v>498591000</v>
      </c>
      <c r="K18" s="1">
        <v>474688000</v>
      </c>
      <c r="L18" s="1">
        <v>513256000</v>
      </c>
      <c r="M18" s="1">
        <v>593545000</v>
      </c>
      <c r="N18" s="1">
        <v>593028000</v>
      </c>
      <c r="O18" s="1">
        <v>620743000</v>
      </c>
      <c r="P18" s="1">
        <v>645923000</v>
      </c>
      <c r="Q18" s="1">
        <v>729052000</v>
      </c>
      <c r="R18" s="1">
        <v>801789000</v>
      </c>
      <c r="S18" s="1">
        <v>926776000</v>
      </c>
      <c r="T18" s="1">
        <v>892760000</v>
      </c>
      <c r="U18" s="1">
        <v>1773124000</v>
      </c>
      <c r="V18" s="1">
        <v>809267000</v>
      </c>
      <c r="W18" s="1">
        <v>871841000</v>
      </c>
      <c r="AC18" s="18" t="s">
        <v>126</v>
      </c>
    </row>
    <row r="19" spans="1:29" ht="19" x14ac:dyDescent="0.25">
      <c r="A19" s="6" t="s">
        <v>14</v>
      </c>
      <c r="B19" s="10">
        <v>1974091000</v>
      </c>
      <c r="C19" s="10">
        <v>1021327000</v>
      </c>
      <c r="D19" s="10">
        <v>1301542000</v>
      </c>
      <c r="E19" s="10">
        <v>1545495000</v>
      </c>
      <c r="F19" s="10">
        <v>1919644000</v>
      </c>
      <c r="G19" s="10">
        <v>1784474000</v>
      </c>
      <c r="H19" s="10">
        <v>2583508000</v>
      </c>
      <c r="I19" s="10">
        <v>3093746000</v>
      </c>
      <c r="J19" s="10">
        <v>2842265000</v>
      </c>
      <c r="K19" s="10">
        <v>3123931000</v>
      </c>
      <c r="L19" s="10">
        <v>3764715000</v>
      </c>
      <c r="M19" s="10">
        <v>4241357000</v>
      </c>
      <c r="N19" s="10">
        <v>4673716000</v>
      </c>
      <c r="O19" s="10">
        <v>4701605000</v>
      </c>
      <c r="P19" s="10">
        <v>4850823000</v>
      </c>
      <c r="Q19" s="10">
        <v>6111171000</v>
      </c>
      <c r="R19" s="10">
        <v>5243583000</v>
      </c>
      <c r="S19" s="10">
        <v>6599721000</v>
      </c>
      <c r="T19" s="10">
        <v>7100391000</v>
      </c>
      <c r="U19" s="10">
        <v>8503052000</v>
      </c>
      <c r="V19" s="10">
        <v>8546139000</v>
      </c>
      <c r="W19" s="10">
        <v>10003537000</v>
      </c>
      <c r="AC19" s="32">
        <f>W40-W56-W61</f>
        <v>4568050000</v>
      </c>
    </row>
    <row r="20" spans="1:29" ht="19" customHeight="1" x14ac:dyDescent="0.25">
      <c r="A20" s="14" t="s">
        <v>102</v>
      </c>
      <c r="B20" s="1"/>
      <c r="C20" s="15">
        <f>(C19/B19)-1</f>
        <v>-0.48263428585612311</v>
      </c>
      <c r="D20" s="15">
        <f>(D19/C19)-1</f>
        <v>0.27436364651086276</v>
      </c>
      <c r="E20" s="15">
        <f>(E19/D19)-1</f>
        <v>0.18743382848959156</v>
      </c>
      <c r="F20" s="15">
        <f t="shared" ref="F20:W20" si="3">(F19/E19)-1</f>
        <v>0.24209007470098576</v>
      </c>
      <c r="G20" s="15">
        <f t="shared" si="3"/>
        <v>-7.041409761393258E-2</v>
      </c>
      <c r="H20" s="15">
        <f t="shared" si="3"/>
        <v>0.44777004316117797</v>
      </c>
      <c r="I20" s="15">
        <f t="shared" si="3"/>
        <v>0.19749813044898645</v>
      </c>
      <c r="J20" s="15">
        <f t="shared" si="3"/>
        <v>-8.1286892976992986E-2</v>
      </c>
      <c r="K20" s="15">
        <f t="shared" si="3"/>
        <v>9.9099133965341091E-2</v>
      </c>
      <c r="L20" s="15">
        <f t="shared" si="3"/>
        <v>0.20512104780803408</v>
      </c>
      <c r="M20" s="15">
        <f t="shared" si="3"/>
        <v>0.12660772462191683</v>
      </c>
      <c r="N20" s="15">
        <f t="shared" si="3"/>
        <v>0.10193883702786621</v>
      </c>
      <c r="O20" s="15">
        <f t="shared" si="3"/>
        <v>5.9672004032764736E-3</v>
      </c>
      <c r="P20" s="15">
        <f t="shared" si="3"/>
        <v>3.1737672560753216E-2</v>
      </c>
      <c r="Q20" s="15">
        <f t="shared" si="3"/>
        <v>0.25982147771625552</v>
      </c>
      <c r="R20" s="15">
        <f t="shared" si="3"/>
        <v>-0.14196755417251461</v>
      </c>
      <c r="S20" s="15">
        <f t="shared" si="3"/>
        <v>0.25862811745327585</v>
      </c>
      <c r="T20" s="15">
        <f t="shared" si="3"/>
        <v>7.5862297815316726E-2</v>
      </c>
      <c r="U20" s="15">
        <f t="shared" si="3"/>
        <v>0.19754700832672456</v>
      </c>
      <c r="V20" s="15">
        <f t="shared" si="3"/>
        <v>5.0672393865167642E-3</v>
      </c>
      <c r="W20" s="15">
        <f t="shared" si="3"/>
        <v>0.17053291550722505</v>
      </c>
    </row>
    <row r="21" spans="1:29" ht="19" x14ac:dyDescent="0.25">
      <c r="A21" s="5" t="s">
        <v>15</v>
      </c>
      <c r="B21" s="2">
        <v>0.15110000000000001</v>
      </c>
      <c r="C21" s="2">
        <v>7.7899999999999997E-2</v>
      </c>
      <c r="D21" s="2">
        <v>9.7199999999999995E-2</v>
      </c>
      <c r="E21" s="2">
        <v>0.1023</v>
      </c>
      <c r="F21" s="2">
        <v>0.1123</v>
      </c>
      <c r="G21" s="2">
        <v>9.7900000000000001E-2</v>
      </c>
      <c r="H21" s="2">
        <v>0.12039999999999999</v>
      </c>
      <c r="I21" s="2">
        <v>0.1222</v>
      </c>
      <c r="J21" s="2">
        <v>0.1227</v>
      </c>
      <c r="K21" s="2">
        <v>0.1353</v>
      </c>
      <c r="L21" s="2">
        <v>0.1376</v>
      </c>
      <c r="M21" s="2">
        <v>0.1424</v>
      </c>
      <c r="N21" s="2">
        <v>0.15379999999999999</v>
      </c>
      <c r="O21" s="2">
        <v>0.14749999999999999</v>
      </c>
      <c r="P21" s="2">
        <v>0.1474</v>
      </c>
      <c r="Q21" s="2">
        <v>0.17560000000000001</v>
      </c>
      <c r="R21" s="2">
        <v>0.1426</v>
      </c>
      <c r="S21" s="2">
        <v>0.15859999999999999</v>
      </c>
      <c r="T21" s="2">
        <v>0.1643</v>
      </c>
      <c r="U21" s="2">
        <v>0.1918</v>
      </c>
      <c r="V21" s="2">
        <v>0.1691</v>
      </c>
      <c r="W21" s="2">
        <v>0.16239999999999999</v>
      </c>
    </row>
    <row r="22" spans="1:29" ht="19" x14ac:dyDescent="0.25">
      <c r="A22" s="6" t="s">
        <v>16</v>
      </c>
      <c r="B22" s="10">
        <v>695756000</v>
      </c>
      <c r="C22" s="10">
        <v>1385451000</v>
      </c>
      <c r="D22" s="10">
        <v>1551235000</v>
      </c>
      <c r="E22" s="10">
        <v>1758626000</v>
      </c>
      <c r="F22" s="10">
        <v>2111238000</v>
      </c>
      <c r="G22" s="10">
        <v>1841059000</v>
      </c>
      <c r="H22" s="10">
        <v>2492619000</v>
      </c>
      <c r="I22" s="10">
        <v>3011582000</v>
      </c>
      <c r="J22" s="10">
        <v>2643865000</v>
      </c>
      <c r="K22" s="10">
        <v>2914845000</v>
      </c>
      <c r="L22" s="10">
        <v>3470457000</v>
      </c>
      <c r="M22" s="10">
        <v>3871548000</v>
      </c>
      <c r="N22" s="10">
        <v>4338680000</v>
      </c>
      <c r="O22" s="10">
        <v>4300512000</v>
      </c>
      <c r="P22" s="10">
        <v>4435869000</v>
      </c>
      <c r="Q22" s="10">
        <v>4810445000</v>
      </c>
      <c r="R22" s="10">
        <v>4632609000</v>
      </c>
      <c r="S22" s="10">
        <v>5841041000</v>
      </c>
      <c r="T22" s="10">
        <v>6305074000</v>
      </c>
      <c r="U22" s="10">
        <v>6513644000</v>
      </c>
      <c r="V22" s="10">
        <v>7621529000</v>
      </c>
      <c r="W22" s="10">
        <v>9367181000</v>
      </c>
    </row>
    <row r="23" spans="1:29" ht="19" x14ac:dyDescent="0.25">
      <c r="A23" s="5" t="s">
        <v>17</v>
      </c>
      <c r="B23" s="2">
        <v>5.33E-2</v>
      </c>
      <c r="C23" s="2">
        <v>0.1057</v>
      </c>
      <c r="D23" s="2">
        <v>0.1158</v>
      </c>
      <c r="E23" s="2">
        <v>0.1164</v>
      </c>
      <c r="F23" s="2">
        <v>0.1235</v>
      </c>
      <c r="G23" s="2">
        <v>0.10100000000000001</v>
      </c>
      <c r="H23" s="2">
        <v>0.1162</v>
      </c>
      <c r="I23" s="2">
        <v>0.11899999999999999</v>
      </c>
      <c r="J23" s="2">
        <v>0.11409999999999999</v>
      </c>
      <c r="K23" s="2">
        <v>0.12620000000000001</v>
      </c>
      <c r="L23" s="2">
        <v>0.12690000000000001</v>
      </c>
      <c r="M23" s="2">
        <v>0.13</v>
      </c>
      <c r="N23" s="2">
        <v>0.14269999999999999</v>
      </c>
      <c r="O23" s="2">
        <v>0.13489999999999999</v>
      </c>
      <c r="P23" s="2">
        <v>0.1348</v>
      </c>
      <c r="Q23" s="2">
        <v>0.13819999999999999</v>
      </c>
      <c r="R23" s="2">
        <v>0.126</v>
      </c>
      <c r="S23" s="2">
        <v>0.1404</v>
      </c>
      <c r="T23" s="2">
        <v>0.1459</v>
      </c>
      <c r="U23" s="2">
        <v>0.1469</v>
      </c>
      <c r="V23" s="2">
        <v>0.15079999999999999</v>
      </c>
      <c r="W23" s="2">
        <v>0.15210000000000001</v>
      </c>
    </row>
    <row r="24" spans="1:29" ht="19" x14ac:dyDescent="0.25">
      <c r="A24" s="5" t="s">
        <v>18</v>
      </c>
      <c r="B24" s="1">
        <v>99101000</v>
      </c>
      <c r="C24" s="1">
        <v>-317893000</v>
      </c>
      <c r="D24" s="1">
        <v>61582000</v>
      </c>
      <c r="E24" s="1">
        <v>39944000</v>
      </c>
      <c r="F24" s="1">
        <v>94764000</v>
      </c>
      <c r="G24" s="1">
        <v>82608000</v>
      </c>
      <c r="H24" s="1">
        <v>126299000</v>
      </c>
      <c r="I24" s="1">
        <v>96180000</v>
      </c>
      <c r="J24" s="1">
        <v>33871000</v>
      </c>
      <c r="K24" s="1">
        <v>-476000</v>
      </c>
      <c r="L24" s="1">
        <v>41565000</v>
      </c>
      <c r="M24" s="1">
        <v>32626000</v>
      </c>
      <c r="N24" s="1">
        <v>614000</v>
      </c>
      <c r="O24" s="1">
        <v>-2811000</v>
      </c>
      <c r="P24" s="1">
        <v>-25339000</v>
      </c>
      <c r="Q24" s="1">
        <v>793127000</v>
      </c>
      <c r="R24" s="1">
        <v>-16577000</v>
      </c>
      <c r="S24" s="1">
        <v>-32948000</v>
      </c>
      <c r="T24" s="1">
        <v>-53277000</v>
      </c>
      <c r="U24" s="1">
        <v>260687000</v>
      </c>
      <c r="V24" s="1">
        <v>139587000</v>
      </c>
      <c r="W24" s="1">
        <v>-171014000</v>
      </c>
    </row>
    <row r="25" spans="1:29" ht="19" x14ac:dyDescent="0.25">
      <c r="A25" s="6" t="s">
        <v>19</v>
      </c>
      <c r="B25" s="10">
        <v>794857000</v>
      </c>
      <c r="C25" s="10">
        <v>1067558000</v>
      </c>
      <c r="D25" s="10">
        <v>1612817000</v>
      </c>
      <c r="E25" s="10">
        <v>1798570000</v>
      </c>
      <c r="F25" s="10">
        <v>2206002000</v>
      </c>
      <c r="G25" s="10">
        <v>1923667000</v>
      </c>
      <c r="H25" s="10">
        <v>2618918000</v>
      </c>
      <c r="I25" s="10">
        <v>3107762000</v>
      </c>
      <c r="J25" s="10">
        <v>2677736000</v>
      </c>
      <c r="K25" s="10">
        <v>2914369000</v>
      </c>
      <c r="L25" s="10">
        <v>3512022000</v>
      </c>
      <c r="M25" s="10">
        <v>3904174000</v>
      </c>
      <c r="N25" s="10">
        <v>4339294000</v>
      </c>
      <c r="O25" s="10">
        <v>4297701000</v>
      </c>
      <c r="P25" s="10">
        <v>4410530000</v>
      </c>
      <c r="Q25" s="10">
        <v>5603572000</v>
      </c>
      <c r="R25" s="10">
        <v>4616032000</v>
      </c>
      <c r="S25" s="10">
        <v>5808093000</v>
      </c>
      <c r="T25" s="10">
        <v>6251797000</v>
      </c>
      <c r="U25" s="10">
        <v>6774331000</v>
      </c>
      <c r="V25" s="10">
        <v>7761116000</v>
      </c>
      <c r="W25" s="10">
        <v>9196167000</v>
      </c>
    </row>
    <row r="26" spans="1:29" ht="19" x14ac:dyDescent="0.25">
      <c r="A26" s="5" t="s">
        <v>20</v>
      </c>
      <c r="B26" s="2">
        <v>6.0900000000000003E-2</v>
      </c>
      <c r="C26" s="2">
        <v>8.1500000000000003E-2</v>
      </c>
      <c r="D26" s="2">
        <v>0.12039999999999999</v>
      </c>
      <c r="E26" s="2">
        <v>0.11899999999999999</v>
      </c>
      <c r="F26" s="2">
        <v>0.129</v>
      </c>
      <c r="G26" s="2">
        <v>0.1055</v>
      </c>
      <c r="H26" s="2">
        <v>0.1221</v>
      </c>
      <c r="I26" s="2">
        <v>0.12280000000000001</v>
      </c>
      <c r="J26" s="2">
        <v>0.11559999999999999</v>
      </c>
      <c r="K26" s="2">
        <v>0.12620000000000001</v>
      </c>
      <c r="L26" s="2">
        <v>0.12839999999999999</v>
      </c>
      <c r="M26" s="2">
        <v>0.13109999999999999</v>
      </c>
      <c r="N26" s="2">
        <v>0.14280000000000001</v>
      </c>
      <c r="O26" s="2">
        <v>0.1348</v>
      </c>
      <c r="P26" s="2">
        <v>0.13400000000000001</v>
      </c>
      <c r="Q26" s="2">
        <v>0.161</v>
      </c>
      <c r="R26" s="2">
        <v>0.12559999999999999</v>
      </c>
      <c r="S26" s="2">
        <v>0.1396</v>
      </c>
      <c r="T26" s="2">
        <v>0.1447</v>
      </c>
      <c r="U26" s="2">
        <v>0.15279999999999999</v>
      </c>
      <c r="V26" s="2">
        <v>0.15359999999999999</v>
      </c>
      <c r="W26" s="2">
        <v>0.14929999999999999</v>
      </c>
    </row>
    <row r="27" spans="1:29" ht="19" x14ac:dyDescent="0.25">
      <c r="A27" s="5" t="s">
        <v>21</v>
      </c>
      <c r="B27" s="1">
        <v>502616000</v>
      </c>
      <c r="C27" s="1">
        <v>491071000</v>
      </c>
      <c r="D27" s="1">
        <v>566099000</v>
      </c>
      <c r="E27" s="1">
        <v>575543000</v>
      </c>
      <c r="F27" s="1">
        <v>697097000</v>
      </c>
      <c r="G27" s="1">
        <v>490535000</v>
      </c>
      <c r="H27" s="1">
        <v>895861000</v>
      </c>
      <c r="I27" s="1">
        <v>910574000</v>
      </c>
      <c r="J27" s="1">
        <v>739590000</v>
      </c>
      <c r="K27" s="1">
        <v>853910000</v>
      </c>
      <c r="L27" s="1">
        <v>958782000</v>
      </c>
      <c r="M27" s="1">
        <v>1079241000</v>
      </c>
      <c r="N27" s="1">
        <v>784775000</v>
      </c>
      <c r="O27" s="1">
        <v>1121743000</v>
      </c>
      <c r="P27" s="1">
        <v>1136741000</v>
      </c>
      <c r="Q27" s="1">
        <v>1253969000</v>
      </c>
      <c r="R27" s="1">
        <v>981100000</v>
      </c>
      <c r="S27" s="1">
        <v>1593499000</v>
      </c>
      <c r="T27" s="1">
        <v>1405556000</v>
      </c>
      <c r="U27" s="1">
        <v>1589018000</v>
      </c>
      <c r="V27" s="1">
        <v>1770571000</v>
      </c>
      <c r="W27" s="1">
        <v>2207207000</v>
      </c>
    </row>
    <row r="28" spans="1:29" ht="20" thickBot="1" x14ac:dyDescent="0.3">
      <c r="A28" s="7" t="s">
        <v>22</v>
      </c>
      <c r="B28" s="11">
        <v>1057403000</v>
      </c>
      <c r="C28" s="11">
        <v>244895000</v>
      </c>
      <c r="D28" s="11">
        <v>498238000</v>
      </c>
      <c r="E28" s="11">
        <v>690828000</v>
      </c>
      <c r="F28" s="11">
        <v>940474000</v>
      </c>
      <c r="G28" s="11">
        <v>973329000</v>
      </c>
      <c r="H28" s="11">
        <v>1243148000</v>
      </c>
      <c r="I28" s="11">
        <v>1691751000</v>
      </c>
      <c r="J28" s="11">
        <v>1589963000</v>
      </c>
      <c r="K28" s="11">
        <v>1780656000</v>
      </c>
      <c r="L28" s="11">
        <v>2277677000</v>
      </c>
      <c r="M28" s="11">
        <v>2553510000</v>
      </c>
      <c r="N28" s="11">
        <v>3281878000</v>
      </c>
      <c r="O28" s="11">
        <v>2941498000</v>
      </c>
      <c r="P28" s="11">
        <v>3053581000</v>
      </c>
      <c r="Q28" s="11">
        <v>4111892000</v>
      </c>
      <c r="R28" s="11">
        <v>3445149000</v>
      </c>
      <c r="S28" s="11">
        <v>4059907000</v>
      </c>
      <c r="T28" s="11">
        <v>4779112000</v>
      </c>
      <c r="U28" s="11">
        <v>5107839000</v>
      </c>
      <c r="V28" s="11">
        <v>5906809000</v>
      </c>
      <c r="W28" s="11">
        <v>6877169000</v>
      </c>
    </row>
    <row r="29" spans="1:29" ht="20" customHeight="1" thickTop="1" x14ac:dyDescent="0.25">
      <c r="A29" s="14" t="s">
        <v>103</v>
      </c>
      <c r="B29" s="1"/>
      <c r="C29" s="15">
        <f>(C28/B28)-1</f>
        <v>-0.76839956005420829</v>
      </c>
      <c r="D29" s="15">
        <f>(D28/C28)-1</f>
        <v>1.0344964168317032</v>
      </c>
      <c r="E29" s="15">
        <f>(E28/D28)-1</f>
        <v>0.38654217462337281</v>
      </c>
      <c r="F29" s="15">
        <f t="shared" ref="F29:W29" si="4">(F28/E28)-1</f>
        <v>0.36137215052082428</v>
      </c>
      <c r="G29" s="15">
        <f t="shared" si="4"/>
        <v>3.4934511746204544E-2</v>
      </c>
      <c r="H29" s="15">
        <f t="shared" si="4"/>
        <v>0.27721253553526104</v>
      </c>
      <c r="I29" s="15">
        <f t="shared" si="4"/>
        <v>0.36086049287775879</v>
      </c>
      <c r="J29" s="15">
        <f t="shared" si="4"/>
        <v>-6.0167246834788357E-2</v>
      </c>
      <c r="K29" s="15">
        <f t="shared" si="4"/>
        <v>0.11993549535429437</v>
      </c>
      <c r="L29" s="15">
        <f t="shared" si="4"/>
        <v>0.27912241331284648</v>
      </c>
      <c r="M29" s="15">
        <f t="shared" si="4"/>
        <v>0.12110277269340641</v>
      </c>
      <c r="N29" s="15">
        <f t="shared" si="4"/>
        <v>0.28524188274179463</v>
      </c>
      <c r="O29" s="15">
        <f t="shared" si="4"/>
        <v>-0.10371500707826431</v>
      </c>
      <c r="P29" s="15">
        <f t="shared" si="4"/>
        <v>3.8104054464765946E-2</v>
      </c>
      <c r="Q29" s="15">
        <f t="shared" si="4"/>
        <v>0.34658029376001487</v>
      </c>
      <c r="R29" s="15">
        <f t="shared" si="4"/>
        <v>-0.16214993000788935</v>
      </c>
      <c r="S29" s="15">
        <f t="shared" si="4"/>
        <v>0.17844162908483785</v>
      </c>
      <c r="T29" s="15">
        <f t="shared" si="4"/>
        <v>0.17714814649695176</v>
      </c>
      <c r="U29" s="15">
        <f t="shared" si="4"/>
        <v>6.8784117216754925E-2</v>
      </c>
      <c r="V29" s="15">
        <f t="shared" si="4"/>
        <v>0.15642035702378254</v>
      </c>
      <c r="W29" s="15">
        <f t="shared" si="4"/>
        <v>0.16427820842014706</v>
      </c>
    </row>
    <row r="30" spans="1:29" ht="19" x14ac:dyDescent="0.25">
      <c r="A30" s="5" t="s">
        <v>23</v>
      </c>
      <c r="B30" s="2">
        <v>8.1000000000000003E-2</v>
      </c>
      <c r="C30" s="2">
        <v>1.8700000000000001E-2</v>
      </c>
      <c r="D30" s="2">
        <v>3.7199999999999997E-2</v>
      </c>
      <c r="E30" s="2">
        <v>4.5699999999999998E-2</v>
      </c>
      <c r="F30" s="2">
        <v>5.5E-2</v>
      </c>
      <c r="G30" s="2">
        <v>5.3400000000000003E-2</v>
      </c>
      <c r="H30" s="2">
        <v>5.79E-2</v>
      </c>
      <c r="I30" s="2">
        <v>6.6799999999999998E-2</v>
      </c>
      <c r="J30" s="2">
        <v>6.8599999999999994E-2</v>
      </c>
      <c r="K30" s="2">
        <v>7.7100000000000002E-2</v>
      </c>
      <c r="L30" s="2">
        <v>8.3299999999999999E-2</v>
      </c>
      <c r="M30" s="2">
        <v>8.5800000000000001E-2</v>
      </c>
      <c r="N30" s="2">
        <v>0.108</v>
      </c>
      <c r="O30" s="2">
        <v>9.2299999999999993E-2</v>
      </c>
      <c r="P30" s="2">
        <v>9.2799999999999994E-2</v>
      </c>
      <c r="Q30" s="2">
        <v>0.1182</v>
      </c>
      <c r="R30" s="2">
        <v>9.3700000000000006E-2</v>
      </c>
      <c r="S30" s="2">
        <v>9.7600000000000006E-2</v>
      </c>
      <c r="T30" s="2">
        <v>0.1106</v>
      </c>
      <c r="U30" s="2">
        <v>0.1152</v>
      </c>
      <c r="V30" s="2">
        <v>0.1169</v>
      </c>
      <c r="W30" s="2">
        <v>0.11169999999999999</v>
      </c>
    </row>
    <row r="31" spans="1:29" ht="19" x14ac:dyDescent="0.25">
      <c r="A31" s="5" t="s">
        <v>24</v>
      </c>
      <c r="B31" s="12">
        <v>0.91</v>
      </c>
      <c r="C31" s="12">
        <v>0.56999999999999995</v>
      </c>
      <c r="D31" s="12">
        <v>1.06</v>
      </c>
      <c r="E31" s="12">
        <v>1.25</v>
      </c>
      <c r="F31" s="12">
        <v>1.6</v>
      </c>
      <c r="G31" s="12">
        <v>1.65</v>
      </c>
      <c r="H31" s="12">
        <v>2.06</v>
      </c>
      <c r="I31" s="12">
        <v>2.77</v>
      </c>
      <c r="J31" s="12">
        <v>2.5499999999999998</v>
      </c>
      <c r="K31" s="12">
        <v>2.79</v>
      </c>
      <c r="L31" s="12">
        <v>3.53</v>
      </c>
      <c r="M31" s="12">
        <v>3.97</v>
      </c>
      <c r="N31" s="12">
        <v>5.08</v>
      </c>
      <c r="O31" s="12">
        <v>4.6399999999999997</v>
      </c>
      <c r="P31" s="12">
        <v>4.87</v>
      </c>
      <c r="Q31" s="12">
        <v>6.58</v>
      </c>
      <c r="R31" s="12">
        <v>5.56</v>
      </c>
      <c r="S31" s="12">
        <v>6.46</v>
      </c>
      <c r="T31" s="12">
        <v>7.49</v>
      </c>
      <c r="U31" s="12">
        <v>8.0299999999999994</v>
      </c>
      <c r="V31" s="12">
        <v>9.31</v>
      </c>
      <c r="W31" s="12">
        <v>10.87</v>
      </c>
    </row>
    <row r="32" spans="1:29" ht="19" x14ac:dyDescent="0.25">
      <c r="A32" s="5" t="s">
        <v>25</v>
      </c>
      <c r="B32" s="12">
        <v>0.91</v>
      </c>
      <c r="C32" s="12">
        <v>0.56000000000000005</v>
      </c>
      <c r="D32" s="12">
        <v>1.05</v>
      </c>
      <c r="E32" s="12">
        <v>1.22</v>
      </c>
      <c r="F32" s="12">
        <v>1.56</v>
      </c>
      <c r="G32" s="12">
        <v>1.59</v>
      </c>
      <c r="H32" s="12">
        <v>1.97</v>
      </c>
      <c r="I32" s="12">
        <v>2.65</v>
      </c>
      <c r="J32" s="12">
        <v>2.44</v>
      </c>
      <c r="K32" s="12">
        <v>2.66</v>
      </c>
      <c r="L32" s="12">
        <v>3.4</v>
      </c>
      <c r="M32" s="12">
        <v>3.84</v>
      </c>
      <c r="N32" s="12">
        <v>4.93</v>
      </c>
      <c r="O32" s="12">
        <v>4.5199999999999996</v>
      </c>
      <c r="P32" s="12">
        <v>4.76</v>
      </c>
      <c r="Q32" s="12">
        <v>6.45</v>
      </c>
      <c r="R32" s="12">
        <v>5.44</v>
      </c>
      <c r="S32" s="12">
        <v>6.34</v>
      </c>
      <c r="T32" s="12">
        <v>7.36</v>
      </c>
      <c r="U32" s="12">
        <v>7.89</v>
      </c>
      <c r="V32" s="12">
        <v>9.16</v>
      </c>
      <c r="W32" s="12">
        <v>10.71</v>
      </c>
    </row>
    <row r="33" spans="1:23" ht="19" x14ac:dyDescent="0.25">
      <c r="A33" s="5" t="s">
        <v>26</v>
      </c>
      <c r="B33" s="1">
        <v>412705954</v>
      </c>
      <c r="C33" s="1">
        <v>425941809</v>
      </c>
      <c r="D33" s="1">
        <v>468592110</v>
      </c>
      <c r="E33" s="1">
        <v>553298104</v>
      </c>
      <c r="F33" s="1">
        <v>588505335</v>
      </c>
      <c r="G33" s="1">
        <v>589099824</v>
      </c>
      <c r="H33" s="1">
        <v>604128805</v>
      </c>
      <c r="I33" s="1">
        <v>610949205</v>
      </c>
      <c r="J33" s="1">
        <v>623007198</v>
      </c>
      <c r="K33" s="1">
        <v>637170234</v>
      </c>
      <c r="L33" s="1">
        <v>645631170</v>
      </c>
      <c r="M33" s="1">
        <v>643132601</v>
      </c>
      <c r="N33" s="1">
        <v>645536995</v>
      </c>
      <c r="O33" s="1">
        <v>634216250</v>
      </c>
      <c r="P33" s="1">
        <v>626799586</v>
      </c>
      <c r="Q33" s="1">
        <v>624797820</v>
      </c>
      <c r="R33" s="1">
        <v>620104250</v>
      </c>
      <c r="S33" s="1">
        <v>628451742</v>
      </c>
      <c r="T33" s="1">
        <v>638098125</v>
      </c>
      <c r="U33" s="1">
        <v>636299913</v>
      </c>
      <c r="V33" s="1">
        <v>634745073</v>
      </c>
      <c r="W33" s="1">
        <v>632762710</v>
      </c>
    </row>
    <row r="34" spans="1:23" ht="19" x14ac:dyDescent="0.25">
      <c r="A34" s="5" t="s">
        <v>27</v>
      </c>
      <c r="B34" s="1">
        <v>1008163290</v>
      </c>
      <c r="C34" s="1">
        <v>1023789546</v>
      </c>
      <c r="D34" s="1">
        <v>996754596</v>
      </c>
      <c r="E34" s="1">
        <v>1002813443</v>
      </c>
      <c r="F34" s="1">
        <v>960514976</v>
      </c>
      <c r="G34" s="1">
        <v>893810585</v>
      </c>
      <c r="H34" s="1">
        <v>861923335</v>
      </c>
      <c r="I34" s="1">
        <v>822371710</v>
      </c>
      <c r="J34" s="1">
        <v>785374271</v>
      </c>
      <c r="K34" s="1">
        <v>766047794</v>
      </c>
      <c r="L34" s="1">
        <v>742184540</v>
      </c>
      <c r="M34" s="1">
        <v>726416452</v>
      </c>
      <c r="N34" s="1">
        <v>712763616</v>
      </c>
      <c r="O34" s="1">
        <v>692389966</v>
      </c>
      <c r="P34" s="1">
        <v>678757070</v>
      </c>
      <c r="Q34" s="1">
        <v>667770274</v>
      </c>
      <c r="R34" s="1">
        <v>660463227</v>
      </c>
      <c r="S34" s="1">
        <v>655296150</v>
      </c>
      <c r="T34" s="1">
        <v>650204873</v>
      </c>
      <c r="U34" s="1">
        <v>647797003</v>
      </c>
      <c r="V34" s="1">
        <v>645909042</v>
      </c>
      <c r="W34" s="1">
        <v>642839181</v>
      </c>
    </row>
    <row r="35" spans="1:23" ht="20" customHeight="1" x14ac:dyDescent="0.25">
      <c r="A35" s="14" t="s">
        <v>104</v>
      </c>
      <c r="B35" s="1"/>
      <c r="C35" s="22">
        <f>(C34-B34)/B34</f>
        <v>1.5499727231686843E-2</v>
      </c>
      <c r="D35" s="22">
        <f t="shared" ref="D35:W35" si="5">(D34-C34)/C34</f>
        <v>-2.6406745512910328E-2</v>
      </c>
      <c r="E35" s="22">
        <f t="shared" si="5"/>
        <v>6.0785744297686692E-3</v>
      </c>
      <c r="F35" s="22">
        <f t="shared" si="5"/>
        <v>-4.2179796546664365E-2</v>
      </c>
      <c r="G35" s="22">
        <f t="shared" si="5"/>
        <v>-6.9446487214375296E-2</v>
      </c>
      <c r="H35" s="22">
        <f t="shared" si="5"/>
        <v>-3.5675623599825686E-2</v>
      </c>
      <c r="I35" s="22">
        <f t="shared" si="5"/>
        <v>-4.5887636862737911E-2</v>
      </c>
      <c r="J35" s="22">
        <f t="shared" si="5"/>
        <v>-4.4988705897969182E-2</v>
      </c>
      <c r="K35" s="22">
        <f t="shared" si="5"/>
        <v>-2.4607983370007802E-2</v>
      </c>
      <c r="L35" s="22">
        <f t="shared" si="5"/>
        <v>-3.1151129455507576E-2</v>
      </c>
      <c r="M35" s="22">
        <f t="shared" si="5"/>
        <v>-2.1245508563139837E-2</v>
      </c>
      <c r="N35" s="22">
        <f t="shared" si="5"/>
        <v>-1.8794778067609076E-2</v>
      </c>
      <c r="O35" s="22">
        <f t="shared" si="5"/>
        <v>-2.858402076460648E-2</v>
      </c>
      <c r="P35" s="22">
        <f t="shared" si="5"/>
        <v>-1.9689620978707252E-2</v>
      </c>
      <c r="Q35" s="22">
        <f t="shared" si="5"/>
        <v>-1.6186639499755046E-2</v>
      </c>
      <c r="R35" s="22">
        <f t="shared" si="5"/>
        <v>-1.0942456237577296E-2</v>
      </c>
      <c r="S35" s="22">
        <f t="shared" si="5"/>
        <v>-7.8234136114893795E-3</v>
      </c>
      <c r="T35" s="22">
        <f t="shared" si="5"/>
        <v>-7.7694291352085618E-3</v>
      </c>
      <c r="U35" s="22">
        <f t="shared" si="5"/>
        <v>-3.7032481606762736E-3</v>
      </c>
      <c r="V35" s="22">
        <f t="shared" si="5"/>
        <v>-2.9144330573570129E-3</v>
      </c>
      <c r="W35" s="22">
        <f t="shared" si="5"/>
        <v>-4.7527760108365229E-3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>
        <v>1880083000</v>
      </c>
      <c r="C38" s="1">
        <v>1316976000</v>
      </c>
      <c r="D38" s="1">
        <v>2332161000</v>
      </c>
      <c r="E38" s="1">
        <v>2552958000</v>
      </c>
      <c r="F38" s="1">
        <v>2483990000</v>
      </c>
      <c r="G38" s="1">
        <v>3066988000</v>
      </c>
      <c r="H38" s="1">
        <v>3314396000</v>
      </c>
      <c r="I38" s="1">
        <v>3602760000</v>
      </c>
      <c r="J38" s="1">
        <v>4541662000</v>
      </c>
      <c r="K38" s="1">
        <v>4838292000</v>
      </c>
      <c r="L38" s="1">
        <v>5701078000</v>
      </c>
      <c r="M38" s="1">
        <v>6640526000</v>
      </c>
      <c r="N38" s="1">
        <v>5631885000</v>
      </c>
      <c r="O38" s="1">
        <v>4921305000</v>
      </c>
      <c r="P38" s="1">
        <v>4360766000</v>
      </c>
      <c r="Q38" s="1">
        <v>4905609000</v>
      </c>
      <c r="R38" s="1">
        <v>4126860000</v>
      </c>
      <c r="S38" s="1">
        <v>5061360000</v>
      </c>
      <c r="T38" s="1">
        <v>6126853000</v>
      </c>
      <c r="U38" s="1">
        <v>8415330000</v>
      </c>
      <c r="V38" s="1">
        <v>8168174000</v>
      </c>
      <c r="W38" s="1">
        <v>7889833000</v>
      </c>
    </row>
    <row r="39" spans="1:2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285288000</v>
      </c>
      <c r="F39" s="1">
        <v>463460000</v>
      </c>
      <c r="G39" s="1">
        <v>352951000</v>
      </c>
      <c r="H39" s="1">
        <v>231278000</v>
      </c>
      <c r="I39" s="1">
        <v>20282000</v>
      </c>
      <c r="J39" s="1">
        <v>7904000</v>
      </c>
      <c r="K39" s="1">
        <v>2987000</v>
      </c>
      <c r="L39" s="1">
        <v>4929000</v>
      </c>
      <c r="M39" s="1">
        <v>2261000</v>
      </c>
      <c r="N39" s="1">
        <v>2525000</v>
      </c>
      <c r="O39" s="1">
        <v>2602000</v>
      </c>
      <c r="P39" s="1">
        <v>2448000</v>
      </c>
      <c r="Q39" s="1">
        <v>2875000</v>
      </c>
      <c r="R39" s="1">
        <v>3011000</v>
      </c>
      <c r="S39" s="1">
        <v>3192000</v>
      </c>
      <c r="T39" s="1">
        <v>3313000</v>
      </c>
      <c r="U39" s="1">
        <v>94309000</v>
      </c>
      <c r="V39" s="1">
        <v>4294000</v>
      </c>
      <c r="W39" s="1">
        <v>3973000</v>
      </c>
    </row>
    <row r="40" spans="1:23" ht="19" x14ac:dyDescent="0.25">
      <c r="A40" s="5" t="s">
        <v>32</v>
      </c>
      <c r="B40" s="1">
        <v>1880083000</v>
      </c>
      <c r="C40" s="1">
        <v>1316976000</v>
      </c>
      <c r="D40" s="1">
        <v>2332161000</v>
      </c>
      <c r="E40" s="1">
        <v>2838246000</v>
      </c>
      <c r="F40" s="1">
        <v>2947450000</v>
      </c>
      <c r="G40" s="1">
        <v>3419939000</v>
      </c>
      <c r="H40" s="1">
        <v>3545674000</v>
      </c>
      <c r="I40" s="1">
        <v>3623042000</v>
      </c>
      <c r="J40" s="1">
        <v>4549566000</v>
      </c>
      <c r="K40" s="1">
        <v>4841279000</v>
      </c>
      <c r="L40" s="1">
        <v>5706007000</v>
      </c>
      <c r="M40" s="1">
        <v>6642787000</v>
      </c>
      <c r="N40" s="1">
        <v>5634410000</v>
      </c>
      <c r="O40" s="1">
        <v>4923907000</v>
      </c>
      <c r="P40" s="1">
        <v>4363214000</v>
      </c>
      <c r="Q40" s="1">
        <v>4908484000</v>
      </c>
      <c r="R40" s="1">
        <v>4129871000</v>
      </c>
      <c r="S40" s="1">
        <v>5064552000</v>
      </c>
      <c r="T40" s="1">
        <v>6130166000</v>
      </c>
      <c r="U40" s="1">
        <v>8509639000</v>
      </c>
      <c r="V40" s="1">
        <v>8172468000</v>
      </c>
      <c r="W40" s="1">
        <v>7893806000</v>
      </c>
    </row>
    <row r="41" spans="1:23" ht="19" x14ac:dyDescent="0.25">
      <c r="A41" s="5" t="s">
        <v>33</v>
      </c>
      <c r="B41" s="1">
        <v>2300114000</v>
      </c>
      <c r="C41" s="1">
        <v>2144344000</v>
      </c>
      <c r="D41" s="1">
        <v>2245407000</v>
      </c>
      <c r="E41" s="1">
        <v>2677081000</v>
      </c>
      <c r="F41" s="1">
        <v>3106613000</v>
      </c>
      <c r="G41" s="1">
        <v>3266661000</v>
      </c>
      <c r="H41" s="1">
        <v>3699334000</v>
      </c>
      <c r="I41" s="1">
        <v>4515395000</v>
      </c>
      <c r="J41" s="1">
        <v>3361785000</v>
      </c>
      <c r="K41" s="1">
        <v>3662425000</v>
      </c>
      <c r="L41" s="1">
        <v>4621792000</v>
      </c>
      <c r="M41" s="1">
        <v>4480711000</v>
      </c>
      <c r="N41" s="1">
        <v>4846574000</v>
      </c>
      <c r="O41" s="1">
        <v>5663334000</v>
      </c>
      <c r="P41" s="1">
        <v>5725424000</v>
      </c>
      <c r="Q41" s="1">
        <v>6222399000</v>
      </c>
      <c r="R41" s="1">
        <v>6885257000</v>
      </c>
      <c r="S41" s="1">
        <v>7496368000</v>
      </c>
      <c r="T41" s="1">
        <v>8095071000</v>
      </c>
      <c r="U41" s="1">
        <v>7846892000</v>
      </c>
      <c r="V41" s="1">
        <v>9728212000</v>
      </c>
      <c r="W41" s="1">
        <v>11776775000</v>
      </c>
    </row>
    <row r="42" spans="1:23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</row>
    <row r="43" spans="1:23" ht="19" x14ac:dyDescent="0.25">
      <c r="A43" s="5" t="s">
        <v>35</v>
      </c>
      <c r="B43" s="1">
        <v>399440000</v>
      </c>
      <c r="C43" s="1">
        <v>599768000</v>
      </c>
      <c r="D43" s="1">
        <v>459643000</v>
      </c>
      <c r="E43" s="1">
        <v>581062000</v>
      </c>
      <c r="F43" s="1">
        <v>631204000</v>
      </c>
      <c r="G43" s="1">
        <v>667221000</v>
      </c>
      <c r="H43" s="1">
        <v>726170000</v>
      </c>
      <c r="I43" s="1">
        <v>1020691000</v>
      </c>
      <c r="J43" s="1">
        <v>1079163000</v>
      </c>
      <c r="K43" s="1">
        <v>1059921000</v>
      </c>
      <c r="L43" s="1">
        <v>1143384000</v>
      </c>
      <c r="M43" s="1">
        <v>1464433000</v>
      </c>
      <c r="N43" s="1">
        <v>1363194000</v>
      </c>
      <c r="O43" s="1">
        <v>1317201000</v>
      </c>
      <c r="P43" s="1">
        <v>1490756000</v>
      </c>
      <c r="Q43" s="1">
        <v>845339000</v>
      </c>
      <c r="R43" s="1">
        <v>1082161000</v>
      </c>
      <c r="S43" s="1">
        <v>1024639000</v>
      </c>
      <c r="T43" s="1">
        <v>1225364000</v>
      </c>
      <c r="U43" s="1">
        <v>1393225000</v>
      </c>
      <c r="V43" s="1">
        <v>1765831000</v>
      </c>
      <c r="W43" s="1">
        <v>1940290000</v>
      </c>
    </row>
    <row r="44" spans="1:23" ht="19" x14ac:dyDescent="0.25">
      <c r="A44" s="6" t="s">
        <v>36</v>
      </c>
      <c r="B44" s="10">
        <v>4579637000</v>
      </c>
      <c r="C44" s="10">
        <v>4061088000</v>
      </c>
      <c r="D44" s="10">
        <v>5037211000</v>
      </c>
      <c r="E44" s="10">
        <v>6096389000</v>
      </c>
      <c r="F44" s="10">
        <v>6685267000</v>
      </c>
      <c r="G44" s="10">
        <v>7353821000</v>
      </c>
      <c r="H44" s="10">
        <v>7971178000</v>
      </c>
      <c r="I44" s="10">
        <v>9159128000</v>
      </c>
      <c r="J44" s="10">
        <v>8990514000</v>
      </c>
      <c r="K44" s="10">
        <v>9563625000</v>
      </c>
      <c r="L44" s="10">
        <v>11471183000</v>
      </c>
      <c r="M44" s="10">
        <v>12587931000</v>
      </c>
      <c r="N44" s="10">
        <v>11844178000</v>
      </c>
      <c r="O44" s="10">
        <v>11904442000</v>
      </c>
      <c r="P44" s="10">
        <v>11579394000</v>
      </c>
      <c r="Q44" s="10">
        <v>11976222000</v>
      </c>
      <c r="R44" s="10">
        <v>12097289000</v>
      </c>
      <c r="S44" s="10">
        <v>13585559000</v>
      </c>
      <c r="T44" s="10">
        <v>15450601000</v>
      </c>
      <c r="U44" s="10">
        <v>17749756000</v>
      </c>
      <c r="V44" s="10">
        <v>19666511000</v>
      </c>
      <c r="W44" s="10">
        <v>21610871000</v>
      </c>
    </row>
    <row r="45" spans="1:23" ht="19" x14ac:dyDescent="0.25">
      <c r="A45" s="5" t="s">
        <v>37</v>
      </c>
      <c r="B45" s="1">
        <v>822318000</v>
      </c>
      <c r="C45" s="1">
        <v>716504000</v>
      </c>
      <c r="D45" s="1">
        <v>650455000</v>
      </c>
      <c r="E45" s="1">
        <v>643946000</v>
      </c>
      <c r="F45" s="1">
        <v>693710000</v>
      </c>
      <c r="G45" s="1">
        <v>727692000</v>
      </c>
      <c r="H45" s="1">
        <v>808069000</v>
      </c>
      <c r="I45" s="1">
        <v>800164000</v>
      </c>
      <c r="J45" s="1">
        <v>701144000</v>
      </c>
      <c r="K45" s="1">
        <v>659569000</v>
      </c>
      <c r="L45" s="1">
        <v>785231000</v>
      </c>
      <c r="M45" s="1">
        <v>779494000</v>
      </c>
      <c r="N45" s="1">
        <v>779675000</v>
      </c>
      <c r="O45" s="1">
        <v>793444000</v>
      </c>
      <c r="P45" s="1">
        <v>801884000</v>
      </c>
      <c r="Q45" s="1">
        <v>956542000</v>
      </c>
      <c r="R45" s="1">
        <v>1140598000</v>
      </c>
      <c r="S45" s="1">
        <v>1264020000</v>
      </c>
      <c r="T45" s="1">
        <v>1391166000</v>
      </c>
      <c r="U45" s="1">
        <v>4728914000</v>
      </c>
      <c r="V45" s="1">
        <v>4821624000</v>
      </c>
      <c r="W45" s="1">
        <v>4677675000</v>
      </c>
    </row>
    <row r="46" spans="1:23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>
        <v>214482000</v>
      </c>
      <c r="F46" s="1" t="s">
        <v>92</v>
      </c>
      <c r="G46" s="1">
        <v>527648000</v>
      </c>
      <c r="H46" s="1">
        <v>643728000</v>
      </c>
      <c r="I46" s="1">
        <v>839957000</v>
      </c>
      <c r="J46" s="1">
        <v>825152000</v>
      </c>
      <c r="K46" s="1">
        <v>841234000</v>
      </c>
      <c r="L46" s="1">
        <v>1131991000</v>
      </c>
      <c r="M46" s="1">
        <v>1215383000</v>
      </c>
      <c r="N46" s="1">
        <v>1818586000</v>
      </c>
      <c r="O46" s="1">
        <v>2395894000</v>
      </c>
      <c r="P46" s="1">
        <v>2929833000</v>
      </c>
      <c r="Q46" s="1">
        <v>3609437000</v>
      </c>
      <c r="R46" s="1">
        <v>5002352000</v>
      </c>
      <c r="S46" s="1">
        <v>5383012000</v>
      </c>
      <c r="T46" s="1">
        <v>6205550000</v>
      </c>
      <c r="U46" s="1">
        <v>7709820000</v>
      </c>
      <c r="V46" s="1">
        <v>11125861000</v>
      </c>
      <c r="W46" s="1">
        <v>13133293000</v>
      </c>
    </row>
    <row r="47" spans="1:23" ht="19" x14ac:dyDescent="0.25">
      <c r="A47" s="5" t="s">
        <v>39</v>
      </c>
      <c r="B47" s="1" t="s">
        <v>92</v>
      </c>
      <c r="C47" s="1">
        <v>167603000</v>
      </c>
      <c r="D47" s="1">
        <v>188659000</v>
      </c>
      <c r="E47" s="1" t="s">
        <v>92</v>
      </c>
      <c r="F47" s="1">
        <v>378488000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>
        <v>397880000</v>
      </c>
      <c r="P47" s="1">
        <v>464907000</v>
      </c>
      <c r="Q47" s="1">
        <v>510151000</v>
      </c>
      <c r="R47" s="1">
        <v>710382000</v>
      </c>
      <c r="S47" s="1">
        <v>687110000</v>
      </c>
      <c r="T47" s="1">
        <v>840779000</v>
      </c>
      <c r="U47" s="1">
        <v>1029218000</v>
      </c>
      <c r="V47" s="1">
        <v>1710938000</v>
      </c>
      <c r="W47" s="1" t="s">
        <v>92</v>
      </c>
    </row>
    <row r="48" spans="1:23" ht="19" x14ac:dyDescent="0.25">
      <c r="A48" s="5" t="s">
        <v>40</v>
      </c>
      <c r="B48" s="1" t="s">
        <v>92</v>
      </c>
      <c r="C48" s="1">
        <v>167603000</v>
      </c>
      <c r="D48" s="1">
        <v>188659000</v>
      </c>
      <c r="E48" s="1">
        <v>214482000</v>
      </c>
      <c r="F48" s="1">
        <v>378488000</v>
      </c>
      <c r="G48" s="1">
        <v>527648000</v>
      </c>
      <c r="H48" s="1">
        <v>643728000</v>
      </c>
      <c r="I48" s="1">
        <v>839957000</v>
      </c>
      <c r="J48" s="1">
        <v>825152000</v>
      </c>
      <c r="K48" s="1">
        <v>841234000</v>
      </c>
      <c r="L48" s="1">
        <v>1131991000</v>
      </c>
      <c r="M48" s="1">
        <v>1215383000</v>
      </c>
      <c r="N48" s="1">
        <v>1818586000</v>
      </c>
      <c r="O48" s="1">
        <v>2793774000</v>
      </c>
      <c r="P48" s="1">
        <v>3394740000</v>
      </c>
      <c r="Q48" s="1">
        <v>4119588000</v>
      </c>
      <c r="R48" s="1">
        <v>5712734000</v>
      </c>
      <c r="S48" s="1">
        <v>6070122000</v>
      </c>
      <c r="T48" s="1">
        <v>7046329000</v>
      </c>
      <c r="U48" s="1">
        <v>8739038000</v>
      </c>
      <c r="V48" s="1">
        <v>12836799000</v>
      </c>
      <c r="W48" s="1">
        <v>13133293000</v>
      </c>
    </row>
    <row r="49" spans="1:2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>
        <v>340121000</v>
      </c>
      <c r="F49" s="1" t="s">
        <v>92</v>
      </c>
      <c r="G49" s="1" t="s">
        <v>92</v>
      </c>
      <c r="H49" s="1" t="s">
        <v>92</v>
      </c>
      <c r="I49" s="1" t="s">
        <v>92</v>
      </c>
      <c r="J49" s="1">
        <v>29011000</v>
      </c>
      <c r="K49" s="1">
        <v>41023000</v>
      </c>
      <c r="L49" s="1">
        <v>40365000</v>
      </c>
      <c r="M49" s="1">
        <v>28180000</v>
      </c>
      <c r="N49" s="1">
        <v>43631000</v>
      </c>
      <c r="O49" s="1">
        <v>66783000</v>
      </c>
      <c r="P49" s="1">
        <v>45027000</v>
      </c>
      <c r="Q49" s="1">
        <v>198633000</v>
      </c>
      <c r="R49" s="1">
        <v>211610000</v>
      </c>
      <c r="S49" s="1">
        <v>215532000</v>
      </c>
      <c r="T49" s="1">
        <v>240313000</v>
      </c>
      <c r="U49" s="1">
        <v>324514000</v>
      </c>
      <c r="V49" s="1">
        <v>329526000</v>
      </c>
      <c r="W49" s="1">
        <v>317972000</v>
      </c>
    </row>
    <row r="50" spans="1:23" ht="19" x14ac:dyDescent="0.25">
      <c r="A50" s="5" t="s">
        <v>42</v>
      </c>
      <c r="B50" s="1">
        <v>213617000</v>
      </c>
      <c r="C50" s="1">
        <v>283969000</v>
      </c>
      <c r="D50" s="1">
        <v>326286000</v>
      </c>
      <c r="E50" s="1">
        <v>309045000</v>
      </c>
      <c r="F50" s="1">
        <v>291033000</v>
      </c>
      <c r="G50" s="1">
        <v>392211000</v>
      </c>
      <c r="H50" s="1">
        <v>389858000</v>
      </c>
      <c r="I50" s="1">
        <v>613943000</v>
      </c>
      <c r="J50" s="1">
        <v>745228000</v>
      </c>
      <c r="K50" s="1">
        <v>532191000</v>
      </c>
      <c r="L50" s="1">
        <v>756079000</v>
      </c>
      <c r="M50" s="1">
        <v>808765000</v>
      </c>
      <c r="N50" s="1">
        <v>1018567000</v>
      </c>
      <c r="O50" s="1">
        <v>1152105000</v>
      </c>
      <c r="P50" s="1">
        <v>1274019000</v>
      </c>
      <c r="Q50" s="1">
        <v>2077312000</v>
      </c>
      <c r="R50" s="1">
        <v>2214901000</v>
      </c>
      <c r="S50" s="1">
        <v>2086807000</v>
      </c>
      <c r="T50" s="1">
        <v>4349464000</v>
      </c>
      <c r="U50" s="1">
        <v>4153146000</v>
      </c>
      <c r="V50" s="1">
        <v>4007130000</v>
      </c>
      <c r="W50" s="1">
        <v>4001200000</v>
      </c>
    </row>
    <row r="51" spans="1:23" ht="19" x14ac:dyDescent="0.25">
      <c r="A51" s="5" t="s">
        <v>43</v>
      </c>
      <c r="B51" s="1">
        <v>445784000</v>
      </c>
      <c r="C51" s="1">
        <v>249784000</v>
      </c>
      <c r="D51" s="1">
        <v>256629000</v>
      </c>
      <c r="E51" s="1">
        <v>383696000</v>
      </c>
      <c r="F51" s="1">
        <v>908854000</v>
      </c>
      <c r="G51" s="1">
        <v>416708000</v>
      </c>
      <c r="H51" s="1">
        <v>934329000</v>
      </c>
      <c r="I51" s="1">
        <v>985333000</v>
      </c>
      <c r="J51" s="1">
        <v>964685000</v>
      </c>
      <c r="K51" s="1">
        <v>1197611000</v>
      </c>
      <c r="L51" s="1">
        <v>1546661000</v>
      </c>
      <c r="M51" s="1">
        <v>1245662000</v>
      </c>
      <c r="N51" s="1">
        <v>1362412000</v>
      </c>
      <c r="O51" s="1">
        <v>1219904000</v>
      </c>
      <c r="P51" s="1">
        <v>1170994000</v>
      </c>
      <c r="Q51" s="1">
        <v>1280707000</v>
      </c>
      <c r="R51" s="1">
        <v>1312758000</v>
      </c>
      <c r="S51" s="1">
        <v>1227043000</v>
      </c>
      <c r="T51" s="1">
        <v>1312007000</v>
      </c>
      <c r="U51" s="1">
        <v>1383225000</v>
      </c>
      <c r="V51" s="1">
        <v>1514253000</v>
      </c>
      <c r="W51" s="1">
        <v>3522379000</v>
      </c>
    </row>
    <row r="52" spans="1:23" ht="19" x14ac:dyDescent="0.25">
      <c r="A52" s="5" t="s">
        <v>44</v>
      </c>
      <c r="B52" s="1">
        <v>1481719000</v>
      </c>
      <c r="C52" s="1">
        <v>1417860000</v>
      </c>
      <c r="D52" s="1">
        <v>1422029000</v>
      </c>
      <c r="E52" s="1">
        <v>1891290000</v>
      </c>
      <c r="F52" s="1">
        <v>2272085000</v>
      </c>
      <c r="G52" s="1">
        <v>2064259000</v>
      </c>
      <c r="H52" s="1">
        <v>2775984000</v>
      </c>
      <c r="I52" s="1">
        <v>3239397000</v>
      </c>
      <c r="J52" s="1">
        <v>3265220000</v>
      </c>
      <c r="K52" s="1">
        <v>3271628000</v>
      </c>
      <c r="L52" s="1">
        <v>4260327000</v>
      </c>
      <c r="M52" s="1">
        <v>4077484000</v>
      </c>
      <c r="N52" s="1">
        <v>5022871000</v>
      </c>
      <c r="O52" s="1">
        <v>6026010000</v>
      </c>
      <c r="P52" s="1">
        <v>6686664000</v>
      </c>
      <c r="Q52" s="1">
        <v>8632782000</v>
      </c>
      <c r="R52" s="1">
        <v>10592601000</v>
      </c>
      <c r="S52" s="1">
        <v>10863524000</v>
      </c>
      <c r="T52" s="1">
        <v>14339279000</v>
      </c>
      <c r="U52" s="1">
        <v>19328837000</v>
      </c>
      <c r="V52" s="1">
        <v>23509332000</v>
      </c>
      <c r="W52" s="1">
        <v>25652519000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20" thickBot="1" x14ac:dyDescent="0.3">
      <c r="A54" s="7" t="s">
        <v>46</v>
      </c>
      <c r="B54" s="11">
        <v>6061356000</v>
      </c>
      <c r="C54" s="11">
        <v>5478948000</v>
      </c>
      <c r="D54" s="11">
        <v>6459240000</v>
      </c>
      <c r="E54" s="11">
        <v>7987679000</v>
      </c>
      <c r="F54" s="11">
        <v>8957352000</v>
      </c>
      <c r="G54" s="11">
        <v>9418080000</v>
      </c>
      <c r="H54" s="11">
        <v>10747162000</v>
      </c>
      <c r="I54" s="11">
        <v>12398525000</v>
      </c>
      <c r="J54" s="11">
        <v>12255734000</v>
      </c>
      <c r="K54" s="11">
        <v>12835253000</v>
      </c>
      <c r="L54" s="11">
        <v>15731510000</v>
      </c>
      <c r="M54" s="11">
        <v>16665415000</v>
      </c>
      <c r="N54" s="11">
        <v>16867049000</v>
      </c>
      <c r="O54" s="11">
        <v>17930452000</v>
      </c>
      <c r="P54" s="11">
        <v>18266058000</v>
      </c>
      <c r="Q54" s="11">
        <v>20609004000</v>
      </c>
      <c r="R54" s="11">
        <v>22689890000</v>
      </c>
      <c r="S54" s="11">
        <v>24449083000</v>
      </c>
      <c r="T54" s="11">
        <v>29789880000</v>
      </c>
      <c r="U54" s="11">
        <v>37078593000</v>
      </c>
      <c r="V54" s="11">
        <v>43175843000</v>
      </c>
      <c r="W54" s="11">
        <v>47263390000</v>
      </c>
    </row>
    <row r="55" spans="1:23" ht="20" thickTop="1" x14ac:dyDescent="0.25">
      <c r="A55" s="5" t="s">
        <v>47</v>
      </c>
      <c r="B55" s="1">
        <v>371794000</v>
      </c>
      <c r="C55" s="1">
        <v>450208000</v>
      </c>
      <c r="D55" s="1">
        <v>573201000</v>
      </c>
      <c r="E55" s="1">
        <v>523931000</v>
      </c>
      <c r="F55" s="1">
        <v>807317000</v>
      </c>
      <c r="G55" s="1">
        <v>856087000</v>
      </c>
      <c r="H55" s="1">
        <v>985071000</v>
      </c>
      <c r="I55" s="1">
        <v>1017227000</v>
      </c>
      <c r="J55" s="1">
        <v>717379000</v>
      </c>
      <c r="K55" s="1">
        <v>885328000</v>
      </c>
      <c r="L55" s="1">
        <v>949250000</v>
      </c>
      <c r="M55" s="1">
        <v>903847000</v>
      </c>
      <c r="N55" s="1">
        <v>961851000</v>
      </c>
      <c r="O55" s="1">
        <v>1064228000</v>
      </c>
      <c r="P55" s="1">
        <v>1151464000</v>
      </c>
      <c r="Q55" s="1">
        <v>1280821000</v>
      </c>
      <c r="R55" s="1">
        <v>1525065000</v>
      </c>
      <c r="S55" s="1">
        <v>1348802000</v>
      </c>
      <c r="T55" s="1">
        <v>1646641000</v>
      </c>
      <c r="U55" s="1">
        <v>1349874000</v>
      </c>
      <c r="V55" s="1">
        <v>2274057000</v>
      </c>
      <c r="W55" s="1">
        <v>2559485000</v>
      </c>
    </row>
    <row r="56" spans="1:23" ht="19" x14ac:dyDescent="0.25">
      <c r="A56" s="5" t="s">
        <v>48</v>
      </c>
      <c r="B56" s="1">
        <v>190669000</v>
      </c>
      <c r="C56" s="1">
        <v>63099000</v>
      </c>
      <c r="D56" s="1">
        <v>46162000</v>
      </c>
      <c r="E56" s="1">
        <v>31715000</v>
      </c>
      <c r="F56" s="1">
        <v>31072000</v>
      </c>
      <c r="G56" s="1">
        <v>24792000</v>
      </c>
      <c r="H56" s="1">
        <v>23795000</v>
      </c>
      <c r="I56" s="1">
        <v>6570000</v>
      </c>
      <c r="J56" s="1">
        <v>594000</v>
      </c>
      <c r="K56" s="1">
        <v>143000</v>
      </c>
      <c r="L56" s="1">
        <v>4419000</v>
      </c>
      <c r="M56" s="1">
        <v>11000</v>
      </c>
      <c r="N56" s="1" t="s">
        <v>92</v>
      </c>
      <c r="O56" s="1">
        <v>330000</v>
      </c>
      <c r="P56" s="1">
        <v>1848000</v>
      </c>
      <c r="Q56" s="1">
        <v>2773000</v>
      </c>
      <c r="R56" s="1">
        <v>2907000</v>
      </c>
      <c r="S56" s="1">
        <v>5337000</v>
      </c>
      <c r="T56" s="1">
        <v>6411000</v>
      </c>
      <c r="U56" s="1">
        <v>763877000</v>
      </c>
      <c r="V56" s="1">
        <v>756244000</v>
      </c>
      <c r="W56" s="1">
        <v>716773000</v>
      </c>
    </row>
    <row r="57" spans="1:2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>
        <v>795948000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492559000</v>
      </c>
      <c r="K57" s="1">
        <v>511028000</v>
      </c>
      <c r="L57" s="1">
        <v>586543000</v>
      </c>
      <c r="M57" s="1">
        <v>571149000</v>
      </c>
      <c r="N57" s="1">
        <v>575248000</v>
      </c>
      <c r="O57" s="1">
        <v>715704000</v>
      </c>
      <c r="P57" s="1">
        <v>836177000</v>
      </c>
      <c r="Q57" s="1">
        <v>721322000</v>
      </c>
      <c r="R57" s="1">
        <v>1091876000</v>
      </c>
      <c r="S57" s="1">
        <v>497885000</v>
      </c>
      <c r="T57" s="1">
        <v>378017000</v>
      </c>
      <c r="U57" s="1">
        <v>1115951000</v>
      </c>
      <c r="V57" s="1">
        <v>1032953000</v>
      </c>
      <c r="W57" s="1">
        <v>646471000</v>
      </c>
    </row>
    <row r="58" spans="1:23" ht="19" x14ac:dyDescent="0.25">
      <c r="A58" s="5" t="s">
        <v>50</v>
      </c>
      <c r="B58" s="1">
        <v>810043000</v>
      </c>
      <c r="C58" s="1">
        <v>543917000</v>
      </c>
      <c r="D58" s="1">
        <v>676841000</v>
      </c>
      <c r="E58" s="1">
        <v>980461000</v>
      </c>
      <c r="F58" s="1">
        <v>1284303000</v>
      </c>
      <c r="G58" s="1">
        <v>1511259000</v>
      </c>
      <c r="H58" s="1">
        <v>1785286000</v>
      </c>
      <c r="I58" s="1">
        <v>1810661000</v>
      </c>
      <c r="J58" s="1">
        <v>1725179000</v>
      </c>
      <c r="K58" s="1">
        <v>1772833000</v>
      </c>
      <c r="L58" s="1">
        <v>2219270000</v>
      </c>
      <c r="M58" s="1">
        <v>2275052000</v>
      </c>
      <c r="N58" s="1">
        <v>2230615000</v>
      </c>
      <c r="O58" s="1">
        <v>2348034000</v>
      </c>
      <c r="P58" s="1">
        <v>2251617000</v>
      </c>
      <c r="Q58" s="1">
        <v>2364728000</v>
      </c>
      <c r="R58" s="1">
        <v>2669520000</v>
      </c>
      <c r="S58" s="1">
        <v>2837682000</v>
      </c>
      <c r="T58" s="1">
        <v>3188835000</v>
      </c>
      <c r="U58" s="1">
        <v>3636741000</v>
      </c>
      <c r="V58" s="1">
        <v>4229177000</v>
      </c>
      <c r="W58" s="1">
        <v>4478048000</v>
      </c>
    </row>
    <row r="59" spans="1:23" ht="19" x14ac:dyDescent="0.25">
      <c r="A59" s="5" t="s">
        <v>51</v>
      </c>
      <c r="B59" s="1">
        <v>2806314000</v>
      </c>
      <c r="C59" s="1">
        <v>2269838000</v>
      </c>
      <c r="D59" s="1">
        <v>2054892000</v>
      </c>
      <c r="E59" s="1">
        <v>2080929000</v>
      </c>
      <c r="F59" s="1">
        <v>2739697000</v>
      </c>
      <c r="G59" s="1">
        <v>3424344000</v>
      </c>
      <c r="H59" s="1">
        <v>4168464000</v>
      </c>
      <c r="I59" s="1">
        <v>4013420000</v>
      </c>
      <c r="J59" s="1">
        <v>3215670000</v>
      </c>
      <c r="K59" s="1">
        <v>3398272000</v>
      </c>
      <c r="L59" s="1">
        <v>4147107000</v>
      </c>
      <c r="M59" s="1">
        <v>4359146000</v>
      </c>
      <c r="N59" s="1">
        <v>4393276000</v>
      </c>
      <c r="O59" s="1">
        <v>4029783000</v>
      </c>
      <c r="P59" s="1">
        <v>4291093000</v>
      </c>
      <c r="Q59" s="1">
        <v>4509280000</v>
      </c>
      <c r="R59" s="1">
        <v>4534911000</v>
      </c>
      <c r="S59" s="1">
        <v>5462045000</v>
      </c>
      <c r="T59" s="1">
        <v>5841992000</v>
      </c>
      <c r="U59" s="1">
        <v>5796147000</v>
      </c>
      <c r="V59" s="1">
        <v>7416436000</v>
      </c>
      <c r="W59" s="1">
        <v>9122719000</v>
      </c>
    </row>
    <row r="60" spans="1:23" ht="19" x14ac:dyDescent="0.25">
      <c r="A60" s="6" t="s">
        <v>52</v>
      </c>
      <c r="B60" s="10">
        <v>4178820000</v>
      </c>
      <c r="C60" s="10">
        <v>3327062000</v>
      </c>
      <c r="D60" s="10">
        <v>3351096000</v>
      </c>
      <c r="E60" s="10">
        <v>4412984000</v>
      </c>
      <c r="F60" s="10">
        <v>4862389000</v>
      </c>
      <c r="G60" s="10">
        <v>5816482000</v>
      </c>
      <c r="H60" s="10">
        <v>6962616000</v>
      </c>
      <c r="I60" s="10">
        <v>6847878000</v>
      </c>
      <c r="J60" s="10">
        <v>6151381000</v>
      </c>
      <c r="K60" s="10">
        <v>6567604000</v>
      </c>
      <c r="L60" s="10">
        <v>7906589000</v>
      </c>
      <c r="M60" s="10">
        <v>8109205000</v>
      </c>
      <c r="N60" s="10">
        <v>8160990000</v>
      </c>
      <c r="O60" s="10">
        <v>8158079000</v>
      </c>
      <c r="P60" s="10">
        <v>8532199000</v>
      </c>
      <c r="Q60" s="10">
        <v>8878924000</v>
      </c>
      <c r="R60" s="10">
        <v>9824279000</v>
      </c>
      <c r="S60" s="10">
        <v>10151751000</v>
      </c>
      <c r="T60" s="10">
        <v>11061896000</v>
      </c>
      <c r="U60" s="10">
        <v>12662590000</v>
      </c>
      <c r="V60" s="10">
        <v>15708867000</v>
      </c>
      <c r="W60" s="10">
        <v>17523496000</v>
      </c>
    </row>
    <row r="61" spans="1:23" ht="19" x14ac:dyDescent="0.25">
      <c r="A61" s="5" t="s">
        <v>53</v>
      </c>
      <c r="B61" s="1">
        <v>1090000</v>
      </c>
      <c r="C61" s="1">
        <v>3428000</v>
      </c>
      <c r="D61" s="1">
        <v>589928000</v>
      </c>
      <c r="E61" s="1">
        <v>2161000</v>
      </c>
      <c r="F61" s="1">
        <v>44116000</v>
      </c>
      <c r="G61" s="1">
        <v>27065000</v>
      </c>
      <c r="H61" s="1">
        <v>2565000</v>
      </c>
      <c r="I61" s="1">
        <v>1708000</v>
      </c>
      <c r="J61" s="1">
        <v>361000</v>
      </c>
      <c r="K61" s="1">
        <v>1445000</v>
      </c>
      <c r="L61" s="1" t="s">
        <v>92</v>
      </c>
      <c r="M61" s="1">
        <v>22000</v>
      </c>
      <c r="N61" s="1">
        <v>25600000</v>
      </c>
      <c r="O61" s="1">
        <v>26403000</v>
      </c>
      <c r="P61" s="1">
        <v>25587000</v>
      </c>
      <c r="Q61" s="1">
        <v>24457000</v>
      </c>
      <c r="R61" s="1">
        <v>22163000</v>
      </c>
      <c r="S61" s="1">
        <v>19676000</v>
      </c>
      <c r="T61" s="1">
        <v>16247000</v>
      </c>
      <c r="U61" s="1">
        <v>2721636000</v>
      </c>
      <c r="V61" s="1">
        <v>2750390000</v>
      </c>
      <c r="W61" s="1">
        <v>2608983000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>
        <v>536065000</v>
      </c>
      <c r="K62" s="1">
        <v>497102000</v>
      </c>
      <c r="L62" s="1">
        <v>553440000</v>
      </c>
      <c r="M62" s="1">
        <v>553764000</v>
      </c>
      <c r="N62" s="1">
        <v>517397000</v>
      </c>
      <c r="O62" s="1">
        <v>544831000</v>
      </c>
      <c r="P62" s="1">
        <v>524455000</v>
      </c>
      <c r="Q62" s="1">
        <v>754812000</v>
      </c>
      <c r="R62" s="1">
        <v>663248000</v>
      </c>
      <c r="S62" s="1">
        <v>618124000</v>
      </c>
      <c r="T62" s="1">
        <v>565224000</v>
      </c>
      <c r="U62" s="1">
        <v>690931000</v>
      </c>
      <c r="V62" s="1">
        <v>700080000</v>
      </c>
      <c r="W62" s="1">
        <v>712715000</v>
      </c>
    </row>
    <row r="63" spans="1:23" ht="19" x14ac:dyDescent="0.25">
      <c r="A63" s="5" t="s">
        <v>54</v>
      </c>
      <c r="B63" s="1">
        <v>50969000</v>
      </c>
      <c r="C63" s="1">
        <v>16674000</v>
      </c>
      <c r="D63" s="1">
        <v>3572000</v>
      </c>
      <c r="E63" s="1">
        <v>18769000</v>
      </c>
      <c r="F63" s="1">
        <v>5621000</v>
      </c>
      <c r="G63" s="1">
        <v>16880000</v>
      </c>
      <c r="H63" s="1">
        <v>31758000</v>
      </c>
      <c r="I63" s="1">
        <v>32258000</v>
      </c>
      <c r="J63" s="1">
        <v>1174530000</v>
      </c>
      <c r="K63" s="1">
        <v>67976000</v>
      </c>
      <c r="L63" s="1">
        <v>72257000</v>
      </c>
      <c r="M63" s="1">
        <v>105544000</v>
      </c>
      <c r="N63" s="1">
        <v>174818000</v>
      </c>
      <c r="O63" s="1">
        <v>198734000</v>
      </c>
      <c r="P63" s="1">
        <v>113590000</v>
      </c>
      <c r="Q63" s="1">
        <v>111020000</v>
      </c>
      <c r="R63" s="1">
        <v>137098000</v>
      </c>
      <c r="S63" s="1">
        <v>125729000</v>
      </c>
      <c r="T63" s="1">
        <v>133232000</v>
      </c>
      <c r="U63" s="1">
        <v>179703000</v>
      </c>
      <c r="V63" s="1">
        <v>243636000</v>
      </c>
      <c r="W63" s="1">
        <v>318584000</v>
      </c>
    </row>
    <row r="64" spans="1:23" ht="19" x14ac:dyDescent="0.25">
      <c r="A64" s="5" t="s">
        <v>55</v>
      </c>
      <c r="B64" s="1">
        <v>1140363000</v>
      </c>
      <c r="C64" s="1">
        <v>1173762000</v>
      </c>
      <c r="D64" s="1">
        <v>836850000</v>
      </c>
      <c r="E64" s="1">
        <v>1140996000</v>
      </c>
      <c r="F64" s="1">
        <v>1367353000</v>
      </c>
      <c r="G64" s="1">
        <v>795520000</v>
      </c>
      <c r="H64" s="1">
        <v>946705000</v>
      </c>
      <c r="I64" s="1">
        <v>2324006000</v>
      </c>
      <c r="J64" s="1">
        <v>919613000</v>
      </c>
      <c r="K64" s="1">
        <v>2426403000</v>
      </c>
      <c r="L64" s="1">
        <v>2848352000</v>
      </c>
      <c r="M64" s="1">
        <v>3272452000</v>
      </c>
      <c r="N64" s="1">
        <v>2560415000</v>
      </c>
      <c r="O64" s="1">
        <v>2717068000</v>
      </c>
      <c r="P64" s="1">
        <v>2422656000</v>
      </c>
      <c r="Q64" s="1">
        <v>2650415000</v>
      </c>
      <c r="R64" s="1">
        <v>2332902000</v>
      </c>
      <c r="S64" s="1">
        <v>2809215000</v>
      </c>
      <c r="T64" s="1">
        <v>3185590000</v>
      </c>
      <c r="U64" s="1">
        <v>3324560000</v>
      </c>
      <c r="V64" s="1">
        <v>3675756000</v>
      </c>
      <c r="W64" s="1">
        <v>3352524000</v>
      </c>
    </row>
    <row r="65" spans="1:23" ht="19" x14ac:dyDescent="0.25">
      <c r="A65" s="5" t="s">
        <v>56</v>
      </c>
      <c r="B65" s="1">
        <v>1192422000</v>
      </c>
      <c r="C65" s="1">
        <v>1193864000</v>
      </c>
      <c r="D65" s="1">
        <v>1430350000</v>
      </c>
      <c r="E65" s="1">
        <v>1161926000</v>
      </c>
      <c r="F65" s="1">
        <v>1417090000</v>
      </c>
      <c r="G65" s="1">
        <v>839465000</v>
      </c>
      <c r="H65" s="1">
        <v>981028000</v>
      </c>
      <c r="I65" s="1">
        <v>2357972000</v>
      </c>
      <c r="J65" s="1">
        <v>2630569000</v>
      </c>
      <c r="K65" s="1">
        <v>2992926000</v>
      </c>
      <c r="L65" s="1">
        <v>3474049000</v>
      </c>
      <c r="M65" s="1">
        <v>3931782000</v>
      </c>
      <c r="N65" s="1">
        <v>3278230000</v>
      </c>
      <c r="O65" s="1">
        <v>3487036000</v>
      </c>
      <c r="P65" s="1">
        <v>3086288000</v>
      </c>
      <c r="Q65" s="1">
        <v>3540704000</v>
      </c>
      <c r="R65" s="1">
        <v>3155411000</v>
      </c>
      <c r="S65" s="1">
        <v>3572744000</v>
      </c>
      <c r="T65" s="1">
        <v>3900293000</v>
      </c>
      <c r="U65" s="1">
        <v>6916830000</v>
      </c>
      <c r="V65" s="1">
        <v>7369862000</v>
      </c>
      <c r="W65" s="1">
        <v>6992806000</v>
      </c>
    </row>
    <row r="66" spans="1:2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3" ht="19" x14ac:dyDescent="0.25">
      <c r="A67" s="6" t="s">
        <v>58</v>
      </c>
      <c r="B67" s="10">
        <v>5371242000</v>
      </c>
      <c r="C67" s="10">
        <v>4520926000</v>
      </c>
      <c r="D67" s="10">
        <v>4781446000</v>
      </c>
      <c r="E67" s="10">
        <v>5574910000</v>
      </c>
      <c r="F67" s="10">
        <v>6279479000</v>
      </c>
      <c r="G67" s="10">
        <v>6655947000</v>
      </c>
      <c r="H67" s="10">
        <v>7943644000</v>
      </c>
      <c r="I67" s="10">
        <v>9205850000</v>
      </c>
      <c r="J67" s="10">
        <v>8781950000</v>
      </c>
      <c r="K67" s="10">
        <v>9560530000</v>
      </c>
      <c r="L67" s="10">
        <v>11380638000</v>
      </c>
      <c r="M67" s="10">
        <v>12040987000</v>
      </c>
      <c r="N67" s="10">
        <v>11439220000</v>
      </c>
      <c r="O67" s="10">
        <v>11645115000</v>
      </c>
      <c r="P67" s="10">
        <v>11618487000</v>
      </c>
      <c r="Q67" s="10">
        <v>12419628000</v>
      </c>
      <c r="R67" s="10">
        <v>12979690000</v>
      </c>
      <c r="S67" s="10">
        <v>13724495000</v>
      </c>
      <c r="T67" s="10">
        <v>14962189000</v>
      </c>
      <c r="U67" s="10">
        <v>19579420000</v>
      </c>
      <c r="V67" s="10">
        <v>23078729000</v>
      </c>
      <c r="W67" s="10">
        <v>24516302000</v>
      </c>
    </row>
    <row r="68" spans="1:23" ht="19" x14ac:dyDescent="0.25">
      <c r="A68" s="5" t="s">
        <v>59</v>
      </c>
      <c r="B68" s="1">
        <v>21000</v>
      </c>
      <c r="C68" s="1">
        <v>23000</v>
      </c>
      <c r="D68" s="1">
        <v>21000</v>
      </c>
      <c r="E68" s="1">
        <v>475262000</v>
      </c>
      <c r="F68" s="1">
        <v>20000</v>
      </c>
      <c r="G68" s="1">
        <v>20000</v>
      </c>
      <c r="H68" s="1">
        <v>18000</v>
      </c>
      <c r="I68" s="1">
        <v>18000</v>
      </c>
      <c r="J68" s="1">
        <v>17000</v>
      </c>
      <c r="K68" s="1">
        <v>74000</v>
      </c>
      <c r="L68" s="1">
        <v>74000</v>
      </c>
      <c r="M68" s="1">
        <v>74000</v>
      </c>
      <c r="N68" s="1">
        <v>75000</v>
      </c>
      <c r="O68" s="1">
        <v>76000</v>
      </c>
      <c r="P68" s="1">
        <v>76000</v>
      </c>
      <c r="Q68" s="1">
        <v>72000</v>
      </c>
      <c r="R68" s="1">
        <v>71000</v>
      </c>
      <c r="S68" s="1">
        <v>72000</v>
      </c>
      <c r="T68" s="1">
        <v>72000</v>
      </c>
      <c r="U68" s="1">
        <v>72000</v>
      </c>
      <c r="V68" s="1">
        <v>72000</v>
      </c>
      <c r="W68" s="1">
        <v>72000</v>
      </c>
    </row>
    <row r="69" spans="1:23" ht="19" x14ac:dyDescent="0.25">
      <c r="A69" s="5" t="s">
        <v>60</v>
      </c>
      <c r="B69" s="1">
        <v>-1435310000</v>
      </c>
      <c r="C69" s="1">
        <v>-1190415000</v>
      </c>
      <c r="D69" s="1">
        <v>-641915000</v>
      </c>
      <c r="E69" s="1">
        <v>46636000</v>
      </c>
      <c r="F69" s="1">
        <v>962339000</v>
      </c>
      <c r="G69" s="1">
        <v>1607391000</v>
      </c>
      <c r="H69" s="1">
        <v>2362703000</v>
      </c>
      <c r="I69" s="1">
        <v>3120515000</v>
      </c>
      <c r="J69" s="1">
        <v>3998501000</v>
      </c>
      <c r="K69" s="1">
        <v>4634329000</v>
      </c>
      <c r="L69" s="1">
        <v>6281517000</v>
      </c>
      <c r="M69" s="1">
        <v>7904242000</v>
      </c>
      <c r="N69" s="1">
        <v>10069844000</v>
      </c>
      <c r="O69" s="1">
        <v>11758131000</v>
      </c>
      <c r="P69" s="1">
        <v>13470008000</v>
      </c>
      <c r="Q69" s="1">
        <v>7879960000</v>
      </c>
      <c r="R69" s="1">
        <v>7081855000</v>
      </c>
      <c r="S69" s="1">
        <v>7952413000</v>
      </c>
      <c r="T69" s="1">
        <v>10421538000</v>
      </c>
      <c r="U69" s="1">
        <v>12375533000</v>
      </c>
      <c r="V69" s="1">
        <v>13988748000</v>
      </c>
      <c r="W69" s="1">
        <v>18203842000</v>
      </c>
    </row>
    <row r="70" spans="1:23" ht="19" x14ac:dyDescent="0.25">
      <c r="A70" s="5" t="s">
        <v>61</v>
      </c>
      <c r="B70" s="1">
        <v>-695569000</v>
      </c>
      <c r="C70" s="1">
        <v>-852698000</v>
      </c>
      <c r="D70" s="1">
        <v>306791000</v>
      </c>
      <c r="E70" s="1">
        <v>-113760000</v>
      </c>
      <c r="F70" s="1">
        <v>133224000</v>
      </c>
      <c r="G70" s="1">
        <v>455795000</v>
      </c>
      <c r="H70" s="1">
        <v>733636000</v>
      </c>
      <c r="I70" s="1">
        <v>825705000</v>
      </c>
      <c r="J70" s="1">
        <v>-227178000</v>
      </c>
      <c r="K70" s="1">
        <v>-386292000</v>
      </c>
      <c r="L70" s="1">
        <v>-134380000</v>
      </c>
      <c r="M70" s="1">
        <v>-678148000</v>
      </c>
      <c r="N70" s="1">
        <v>-1052746000</v>
      </c>
      <c r="O70" s="1">
        <v>-871948000</v>
      </c>
      <c r="P70" s="1">
        <v>-1411972000</v>
      </c>
      <c r="Q70" s="1">
        <v>-1661720000</v>
      </c>
      <c r="R70" s="1">
        <v>-1094784000</v>
      </c>
      <c r="S70" s="1">
        <v>-1576171000</v>
      </c>
      <c r="T70" s="1">
        <v>-1840577000</v>
      </c>
      <c r="U70" s="1">
        <v>-1561837000</v>
      </c>
      <c r="V70" s="1">
        <v>-1419497000</v>
      </c>
      <c r="W70" s="1">
        <v>-2190342000</v>
      </c>
    </row>
    <row r="71" spans="1:23" ht="19" x14ac:dyDescent="0.25">
      <c r="A71" s="5" t="s">
        <v>62</v>
      </c>
      <c r="B71" s="1">
        <v>2820972000</v>
      </c>
      <c r="C71" s="1">
        <v>3001112000</v>
      </c>
      <c r="D71" s="1">
        <v>1129311000</v>
      </c>
      <c r="E71" s="1">
        <v>1063668000</v>
      </c>
      <c r="F71" s="1">
        <v>601331000</v>
      </c>
      <c r="G71" s="1">
        <v>-168951000</v>
      </c>
      <c r="H71" s="1">
        <v>-1033025000</v>
      </c>
      <c r="I71" s="1">
        <v>-1405732000</v>
      </c>
      <c r="J71" s="1">
        <v>-884747000</v>
      </c>
      <c r="K71" s="1">
        <v>-1412365000</v>
      </c>
      <c r="L71" s="1">
        <v>-2268260000</v>
      </c>
      <c r="M71" s="1">
        <v>-3080335000</v>
      </c>
      <c r="N71" s="1">
        <v>-4056987000</v>
      </c>
      <c r="O71" s="1">
        <v>-5154224000</v>
      </c>
      <c r="P71" s="1">
        <v>-5924387000</v>
      </c>
      <c r="Q71" s="1">
        <v>1336950000</v>
      </c>
      <c r="R71" s="1">
        <v>2962335000</v>
      </c>
      <c r="S71" s="1">
        <v>3988439000</v>
      </c>
      <c r="T71" s="1">
        <v>5827975000</v>
      </c>
      <c r="U71" s="1">
        <v>6186768000</v>
      </c>
      <c r="V71" s="1">
        <v>6960131000</v>
      </c>
      <c r="W71" s="1" t="s">
        <v>92</v>
      </c>
    </row>
    <row r="72" spans="1:23" ht="19" x14ac:dyDescent="0.25">
      <c r="A72" s="6" t="s">
        <v>63</v>
      </c>
      <c r="B72" s="10">
        <v>690114000</v>
      </c>
      <c r="C72" s="10">
        <v>958022000</v>
      </c>
      <c r="D72" s="10">
        <v>794208000</v>
      </c>
      <c r="E72" s="10">
        <v>1471806000</v>
      </c>
      <c r="F72" s="10">
        <v>1696914000</v>
      </c>
      <c r="G72" s="10">
        <v>1894255000</v>
      </c>
      <c r="H72" s="10">
        <v>2063332000</v>
      </c>
      <c r="I72" s="10">
        <v>2540506000</v>
      </c>
      <c r="J72" s="10">
        <v>2886593000</v>
      </c>
      <c r="K72" s="10">
        <v>2835746000</v>
      </c>
      <c r="L72" s="10">
        <v>3878951000</v>
      </c>
      <c r="M72" s="10">
        <v>4145833000</v>
      </c>
      <c r="N72" s="10">
        <v>4960186000</v>
      </c>
      <c r="O72" s="10">
        <v>5732035000</v>
      </c>
      <c r="P72" s="10">
        <v>6133725000</v>
      </c>
      <c r="Q72" s="10">
        <v>7555262000</v>
      </c>
      <c r="R72" s="10">
        <v>8949477000</v>
      </c>
      <c r="S72" s="10">
        <v>10364753000</v>
      </c>
      <c r="T72" s="10">
        <v>14409008000</v>
      </c>
      <c r="U72" s="10">
        <v>17000536000</v>
      </c>
      <c r="V72" s="10">
        <v>19529454000</v>
      </c>
      <c r="W72" s="10">
        <v>22106097000</v>
      </c>
    </row>
    <row r="73" spans="1:23" ht="20" thickBot="1" x14ac:dyDescent="0.3">
      <c r="A73" s="7" t="s">
        <v>64</v>
      </c>
      <c r="B73" s="11">
        <v>6061356000</v>
      </c>
      <c r="C73" s="11">
        <v>5478948000</v>
      </c>
      <c r="D73" s="11">
        <v>5575654000</v>
      </c>
      <c r="E73" s="11">
        <v>7046716000</v>
      </c>
      <c r="F73" s="11">
        <v>7976393000</v>
      </c>
      <c r="G73" s="11">
        <v>8550202000</v>
      </c>
      <c r="H73" s="11">
        <v>10006976000</v>
      </c>
      <c r="I73" s="11">
        <v>11746356000</v>
      </c>
      <c r="J73" s="11">
        <v>11668543000</v>
      </c>
      <c r="K73" s="11">
        <v>12396276000</v>
      </c>
      <c r="L73" s="11">
        <v>15259589000</v>
      </c>
      <c r="M73" s="11">
        <v>16186820000</v>
      </c>
      <c r="N73" s="11">
        <v>16399406000</v>
      </c>
      <c r="O73" s="11">
        <v>17377150000</v>
      </c>
      <c r="P73" s="11">
        <v>17752212000</v>
      </c>
      <c r="Q73" s="11">
        <v>19974890000</v>
      </c>
      <c r="R73" s="11">
        <v>21929167000</v>
      </c>
      <c r="S73" s="11">
        <v>24089248000</v>
      </c>
      <c r="T73" s="11">
        <v>29371197000</v>
      </c>
      <c r="U73" s="11">
        <v>36579956000</v>
      </c>
      <c r="V73" s="11">
        <v>42608183000</v>
      </c>
      <c r="W73" s="11">
        <v>46622399000</v>
      </c>
    </row>
    <row r="74" spans="1:23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3" ht="19" x14ac:dyDescent="0.25">
      <c r="A76" s="5" t="s">
        <v>66</v>
      </c>
      <c r="B76" s="1">
        <v>1057403000</v>
      </c>
      <c r="C76" s="1">
        <v>244895000</v>
      </c>
      <c r="D76" s="1">
        <v>498238000</v>
      </c>
      <c r="E76" s="1">
        <v>690828000</v>
      </c>
      <c r="F76" s="1">
        <v>940474000</v>
      </c>
      <c r="G76" s="1">
        <v>973329000</v>
      </c>
      <c r="H76" s="1">
        <v>1243148000</v>
      </c>
      <c r="I76" s="1">
        <v>1691751000</v>
      </c>
      <c r="J76" s="1">
        <v>1589963000</v>
      </c>
      <c r="K76" s="1">
        <v>2060459000</v>
      </c>
      <c r="L76" s="1">
        <v>2553240000</v>
      </c>
      <c r="M76" s="1">
        <v>2824933000</v>
      </c>
      <c r="N76" s="1">
        <v>3554519000</v>
      </c>
      <c r="O76" s="1">
        <v>3175958000</v>
      </c>
      <c r="P76" s="1">
        <v>3273789000</v>
      </c>
      <c r="Q76" s="1">
        <v>4349603000</v>
      </c>
      <c r="R76" s="1">
        <v>3634932000</v>
      </c>
      <c r="S76" s="1">
        <v>4214594000</v>
      </c>
      <c r="T76" s="1">
        <v>4846241000</v>
      </c>
      <c r="U76" s="1">
        <v>5185313000</v>
      </c>
      <c r="V76" s="1">
        <v>5990545000</v>
      </c>
      <c r="W76" s="1">
        <v>6988960000</v>
      </c>
    </row>
    <row r="77" spans="1:23" ht="19" x14ac:dyDescent="0.25">
      <c r="A77" s="5" t="s">
        <v>13</v>
      </c>
      <c r="B77" s="1">
        <v>414072000</v>
      </c>
      <c r="C77" s="1">
        <v>285361000</v>
      </c>
      <c r="D77" s="1">
        <v>237205000</v>
      </c>
      <c r="E77" s="1">
        <v>257080000</v>
      </c>
      <c r="F77" s="1">
        <v>282073000</v>
      </c>
      <c r="G77" s="1">
        <v>320610000</v>
      </c>
      <c r="H77" s="1">
        <v>444499000</v>
      </c>
      <c r="I77" s="1">
        <v>491421000</v>
      </c>
      <c r="J77" s="1">
        <v>498591000</v>
      </c>
      <c r="K77" s="1">
        <v>474688000</v>
      </c>
      <c r="L77" s="1">
        <v>513256000</v>
      </c>
      <c r="M77" s="1">
        <v>593545000</v>
      </c>
      <c r="N77" s="1">
        <v>593028000</v>
      </c>
      <c r="O77" s="1">
        <v>620743000</v>
      </c>
      <c r="P77" s="1">
        <v>645923000</v>
      </c>
      <c r="Q77" s="1">
        <v>729052000</v>
      </c>
      <c r="R77" s="1">
        <v>801789000</v>
      </c>
      <c r="S77" s="1">
        <v>926776000</v>
      </c>
      <c r="T77" s="1">
        <v>892760000</v>
      </c>
      <c r="U77" s="1">
        <v>1773124000</v>
      </c>
      <c r="V77" s="1">
        <v>809267000</v>
      </c>
      <c r="W77" s="1">
        <v>871841000</v>
      </c>
    </row>
    <row r="78" spans="1:23" ht="19" x14ac:dyDescent="0.25">
      <c r="A78" s="5" t="s">
        <v>67</v>
      </c>
      <c r="B78" s="1">
        <v>-299647000</v>
      </c>
      <c r="C78" s="1">
        <v>-138740000</v>
      </c>
      <c r="D78" s="1">
        <v>63012000</v>
      </c>
      <c r="E78" s="1">
        <v>92864000</v>
      </c>
      <c r="F78" s="1">
        <v>63139000</v>
      </c>
      <c r="G78" s="1">
        <v>-223637000</v>
      </c>
      <c r="H78" s="1">
        <v>-107673000</v>
      </c>
      <c r="I78" s="1">
        <v>-89952000</v>
      </c>
      <c r="J78" s="1">
        <v>-62979000</v>
      </c>
      <c r="K78" s="1">
        <v>58729000</v>
      </c>
      <c r="L78" s="1">
        <v>-196395000</v>
      </c>
      <c r="M78" s="1">
        <v>-176078000</v>
      </c>
      <c r="N78" s="1">
        <v>-209674000</v>
      </c>
      <c r="O78" s="1">
        <v>-74092000</v>
      </c>
      <c r="P78" s="1">
        <v>-459109000</v>
      </c>
      <c r="Q78" s="1">
        <v>65940000</v>
      </c>
      <c r="R78" s="1">
        <v>-364133000</v>
      </c>
      <c r="S78" s="1">
        <v>94000000</v>
      </c>
      <c r="T78" s="1">
        <v>-96360000</v>
      </c>
      <c r="U78" s="1">
        <v>170951000</v>
      </c>
      <c r="V78" s="1">
        <v>60930000</v>
      </c>
      <c r="W78" s="1">
        <v>-213294000</v>
      </c>
    </row>
    <row r="79" spans="1:23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>
        <v>60486000</v>
      </c>
      <c r="F79" s="1" t="s">
        <v>92</v>
      </c>
      <c r="G79" s="1" t="s">
        <v>92</v>
      </c>
      <c r="H79" s="1" t="s">
        <v>92</v>
      </c>
      <c r="I79" s="1" t="s">
        <v>92</v>
      </c>
      <c r="J79" s="1">
        <v>452823000</v>
      </c>
      <c r="K79" s="1">
        <v>425822000</v>
      </c>
      <c r="L79" s="1">
        <v>450137000</v>
      </c>
      <c r="M79" s="1">
        <v>538086000</v>
      </c>
      <c r="N79" s="1">
        <v>615878000</v>
      </c>
      <c r="O79" s="1">
        <v>671301000</v>
      </c>
      <c r="P79" s="1">
        <v>680329000</v>
      </c>
      <c r="Q79" s="1">
        <v>758176000</v>
      </c>
      <c r="R79" s="1">
        <v>795235000</v>
      </c>
      <c r="S79" s="1">
        <v>976908000</v>
      </c>
      <c r="T79" s="1">
        <v>1093253000</v>
      </c>
      <c r="U79" s="1">
        <v>1197806000</v>
      </c>
      <c r="V79" s="1">
        <v>1342951000</v>
      </c>
      <c r="W79" s="1">
        <v>1679789000</v>
      </c>
    </row>
    <row r="80" spans="1:23" ht="19" x14ac:dyDescent="0.25">
      <c r="A80" s="14" t="s">
        <v>105</v>
      </c>
      <c r="B80" s="15" t="e">
        <f t="shared" ref="B80:W80" si="6">B79/B3</f>
        <v>#VALUE!</v>
      </c>
      <c r="C80" s="15" t="e">
        <f t="shared" si="6"/>
        <v>#VALUE!</v>
      </c>
      <c r="D80" s="15" t="e">
        <f t="shared" si="6"/>
        <v>#VALUE!</v>
      </c>
      <c r="E80" s="15">
        <f t="shared" si="6"/>
        <v>4.0020955985152961E-3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>
        <f t="shared" si="6"/>
        <v>1.9542688074145196E-2</v>
      </c>
      <c r="K80" s="15">
        <f t="shared" si="6"/>
        <v>1.8438579795218499E-2</v>
      </c>
      <c r="L80" s="15">
        <f t="shared" si="6"/>
        <v>1.6456637855842341E-2</v>
      </c>
      <c r="M80" s="15">
        <f t="shared" si="6"/>
        <v>1.8069926490996622E-2</v>
      </c>
      <c r="N80" s="15">
        <f t="shared" si="6"/>
        <v>2.026295403889251E-2</v>
      </c>
      <c r="O80" s="15">
        <f t="shared" si="6"/>
        <v>2.106063628313359E-2</v>
      </c>
      <c r="P80" s="15">
        <f t="shared" si="6"/>
        <v>2.0669631040786254E-2</v>
      </c>
      <c r="Q80" s="15">
        <f t="shared" si="6"/>
        <v>2.178813110455901E-2</v>
      </c>
      <c r="R80" s="15">
        <f t="shared" si="6"/>
        <v>2.162993773669963E-2</v>
      </c>
      <c r="S80" s="15">
        <f t="shared" si="6"/>
        <v>2.3481430424435217E-2</v>
      </c>
      <c r="T80" s="15">
        <f t="shared" si="6"/>
        <v>2.5297990770013188E-2</v>
      </c>
      <c r="U80" s="15">
        <f t="shared" si="6"/>
        <v>2.7022016968018099E-2</v>
      </c>
      <c r="V80" s="15">
        <f t="shared" si="6"/>
        <v>2.6575518218261592E-2</v>
      </c>
      <c r="W80" s="15">
        <f t="shared" si="6"/>
        <v>2.7271823263530615E-2</v>
      </c>
    </row>
    <row r="81" spans="1:31" ht="19" x14ac:dyDescent="0.25">
      <c r="A81" s="5" t="s">
        <v>69</v>
      </c>
      <c r="B81" s="1">
        <v>953387000</v>
      </c>
      <c r="C81" s="1">
        <v>-62490000</v>
      </c>
      <c r="D81" s="1">
        <v>120144000</v>
      </c>
      <c r="E81" s="1">
        <v>195779000</v>
      </c>
      <c r="F81" s="1">
        <v>50183000</v>
      </c>
      <c r="G81" s="1">
        <v>884792000</v>
      </c>
      <c r="H81" s="1">
        <v>252290000</v>
      </c>
      <c r="I81" s="1">
        <v>-184988000</v>
      </c>
      <c r="J81" s="1">
        <v>1418000</v>
      </c>
      <c r="K81" s="1">
        <v>26780000</v>
      </c>
      <c r="L81" s="1">
        <v>38854000</v>
      </c>
      <c r="M81" s="1">
        <v>569007000</v>
      </c>
      <c r="N81" s="1">
        <v>-888538000</v>
      </c>
      <c r="O81" s="1">
        <v>-994760000</v>
      </c>
      <c r="P81" s="1">
        <v>189081000</v>
      </c>
      <c r="Q81" s="1">
        <v>-425127000</v>
      </c>
      <c r="R81" s="1">
        <v>-444067000</v>
      </c>
      <c r="S81" s="1">
        <v>-193196000</v>
      </c>
      <c r="T81" s="1">
        <v>-21419000</v>
      </c>
      <c r="U81" s="1">
        <v>131825000</v>
      </c>
      <c r="V81" s="1">
        <v>32329000</v>
      </c>
      <c r="W81" s="1">
        <v>-806567000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>
        <v>-182998000</v>
      </c>
      <c r="F82" s="1" t="s">
        <v>92</v>
      </c>
      <c r="G82" s="1" t="s">
        <v>92</v>
      </c>
      <c r="H82" s="1" t="s">
        <v>92</v>
      </c>
      <c r="I82" s="1" t="s">
        <v>92</v>
      </c>
      <c r="J82" s="1">
        <v>982062000</v>
      </c>
      <c r="K82" s="1">
        <v>-377233000</v>
      </c>
      <c r="L82" s="1">
        <v>-620481000</v>
      </c>
      <c r="M82" s="1">
        <v>15822000</v>
      </c>
      <c r="N82" s="1">
        <v>-213634000</v>
      </c>
      <c r="O82" s="1">
        <v>-464639000</v>
      </c>
      <c r="P82" s="1">
        <v>-158990000</v>
      </c>
      <c r="Q82" s="1">
        <v>-177156000</v>
      </c>
      <c r="R82" s="1">
        <v>-169714000</v>
      </c>
      <c r="S82" s="1">
        <v>-476041000</v>
      </c>
      <c r="T82" s="1">
        <v>-526297000</v>
      </c>
      <c r="U82" s="1" t="s">
        <v>92</v>
      </c>
      <c r="V82" s="1" t="s">
        <v>92</v>
      </c>
      <c r="W82" s="1" t="s">
        <v>92</v>
      </c>
    </row>
    <row r="83" spans="1:31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AD83" s="33" t="s">
        <v>127</v>
      </c>
      <c r="AE83" s="34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>
        <v>-65486000</v>
      </c>
      <c r="F84" s="1" t="s">
        <v>92</v>
      </c>
      <c r="G84" s="1" t="s">
        <v>92</v>
      </c>
      <c r="H84" s="1" t="s">
        <v>92</v>
      </c>
      <c r="I84" s="1" t="s">
        <v>92</v>
      </c>
      <c r="J84" s="1">
        <v>-306166000</v>
      </c>
      <c r="K84" s="1">
        <v>125126000</v>
      </c>
      <c r="L84" s="1">
        <v>63005000</v>
      </c>
      <c r="M84" s="1">
        <v>-68082000</v>
      </c>
      <c r="N84" s="1">
        <v>-5073000</v>
      </c>
      <c r="O84" s="1">
        <v>72526000</v>
      </c>
      <c r="P84" s="1">
        <v>113548000</v>
      </c>
      <c r="Q84" s="1">
        <v>72626000</v>
      </c>
      <c r="R84" s="1">
        <v>173712000</v>
      </c>
      <c r="S84" s="1">
        <v>-167971000</v>
      </c>
      <c r="T84" s="1">
        <v>177186000</v>
      </c>
      <c r="U84" s="1">
        <v>-359682000</v>
      </c>
      <c r="V84" s="1">
        <v>825472000</v>
      </c>
      <c r="W84" s="1">
        <v>374349000</v>
      </c>
      <c r="AD84" s="35" t="s">
        <v>128</v>
      </c>
      <c r="AE84" s="36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-151132000</v>
      </c>
      <c r="F85" s="1" t="s">
        <v>92</v>
      </c>
      <c r="G85" s="1">
        <v>-32996000</v>
      </c>
      <c r="H85" s="1">
        <v>-661167000</v>
      </c>
      <c r="I85" s="1">
        <v>-506952000</v>
      </c>
      <c r="J85" s="1">
        <v>-411760000</v>
      </c>
      <c r="K85" s="1">
        <v>-269907000</v>
      </c>
      <c r="L85" s="1">
        <v>409393000</v>
      </c>
      <c r="M85" s="1">
        <v>692519000</v>
      </c>
      <c r="N85" s="1">
        <v>-81878000</v>
      </c>
      <c r="O85" s="1">
        <v>93927000</v>
      </c>
      <c r="P85" s="1">
        <v>182836000</v>
      </c>
      <c r="Q85" s="1">
        <v>302738000</v>
      </c>
      <c r="R85" s="1">
        <v>-38954000</v>
      </c>
      <c r="S85" s="1">
        <v>176853000</v>
      </c>
      <c r="T85" s="1">
        <v>258067000</v>
      </c>
      <c r="U85" s="1">
        <v>236207000</v>
      </c>
      <c r="V85" s="1">
        <v>554830000</v>
      </c>
      <c r="W85" s="1">
        <v>648506000</v>
      </c>
      <c r="AD85" s="23" t="s">
        <v>129</v>
      </c>
      <c r="AE85" s="24">
        <f>W17</f>
        <v>47320000</v>
      </c>
    </row>
    <row r="86" spans="1:31" ht="20" x14ac:dyDescent="0.25">
      <c r="A86" s="5" t="s">
        <v>72</v>
      </c>
      <c r="B86" s="1">
        <v>155399000</v>
      </c>
      <c r="C86" s="1">
        <v>734356000</v>
      </c>
      <c r="D86" s="1">
        <v>594509000</v>
      </c>
      <c r="E86" s="1">
        <v>458912000</v>
      </c>
      <c r="F86" s="1">
        <v>551212000</v>
      </c>
      <c r="G86" s="1">
        <v>712895000</v>
      </c>
      <c r="H86" s="1">
        <v>798301000</v>
      </c>
      <c r="I86" s="1">
        <v>895016000</v>
      </c>
      <c r="J86" s="1">
        <v>680386000</v>
      </c>
      <c r="K86" s="1">
        <v>45142000</v>
      </c>
      <c r="L86" s="1">
        <v>82647000</v>
      </c>
      <c r="M86" s="1">
        <v>-92641000</v>
      </c>
      <c r="N86" s="1">
        <v>-362085000</v>
      </c>
      <c r="O86" s="1">
        <v>86935000</v>
      </c>
      <c r="P86" s="1">
        <v>-237876000</v>
      </c>
      <c r="Q86" s="1">
        <v>-902529000</v>
      </c>
      <c r="R86" s="1">
        <v>549283000</v>
      </c>
      <c r="S86" s="1">
        <v>7609000</v>
      </c>
      <c r="T86" s="1">
        <v>-87522000</v>
      </c>
      <c r="U86" s="1">
        <v>-243867000</v>
      </c>
      <c r="V86" s="1">
        <v>739126000</v>
      </c>
      <c r="W86" s="1">
        <v>1020400000</v>
      </c>
      <c r="AD86" s="23" t="s">
        <v>130</v>
      </c>
      <c r="AE86" s="24">
        <f>W56</f>
        <v>716773000</v>
      </c>
    </row>
    <row r="87" spans="1:31" ht="20" x14ac:dyDescent="0.25">
      <c r="A87" s="6" t="s">
        <v>73</v>
      </c>
      <c r="B87" s="10">
        <v>2280614000</v>
      </c>
      <c r="C87" s="10">
        <v>1063382000</v>
      </c>
      <c r="D87" s="10">
        <v>1513108000</v>
      </c>
      <c r="E87" s="10">
        <v>1755949000</v>
      </c>
      <c r="F87" s="10">
        <v>1887081000</v>
      </c>
      <c r="G87" s="10">
        <v>2667989000</v>
      </c>
      <c r="H87" s="10">
        <v>2630565000</v>
      </c>
      <c r="I87" s="10">
        <v>2803248000</v>
      </c>
      <c r="J87" s="10">
        <v>3160202000</v>
      </c>
      <c r="K87" s="10">
        <v>3091620000</v>
      </c>
      <c r="L87" s="10">
        <v>3441739000</v>
      </c>
      <c r="M87" s="10">
        <v>4256852000</v>
      </c>
      <c r="N87" s="10">
        <v>3303128000</v>
      </c>
      <c r="O87" s="10">
        <v>3486085000</v>
      </c>
      <c r="P87" s="10">
        <v>4092137000</v>
      </c>
      <c r="Q87" s="10">
        <v>4575115000</v>
      </c>
      <c r="R87" s="10">
        <v>4973039000</v>
      </c>
      <c r="S87" s="10">
        <v>6026691000</v>
      </c>
      <c r="T87" s="10">
        <v>6626953000</v>
      </c>
      <c r="U87" s="10">
        <v>8215152000</v>
      </c>
      <c r="V87" s="10">
        <v>8975148000</v>
      </c>
      <c r="W87" s="10">
        <v>9541129000</v>
      </c>
      <c r="AD87" s="23" t="s">
        <v>131</v>
      </c>
      <c r="AE87" s="24">
        <f>W61</f>
        <v>2608983000</v>
      </c>
    </row>
    <row r="88" spans="1:31" ht="20" x14ac:dyDescent="0.25">
      <c r="A88" s="5" t="s">
        <v>74</v>
      </c>
      <c r="B88" s="1">
        <v>-377930000</v>
      </c>
      <c r="C88" s="1">
        <v>-262831000</v>
      </c>
      <c r="D88" s="1">
        <v>-211565000</v>
      </c>
      <c r="E88" s="1">
        <v>-281986000</v>
      </c>
      <c r="F88" s="1">
        <v>-317772000</v>
      </c>
      <c r="G88" s="1">
        <v>-306174000</v>
      </c>
      <c r="H88" s="1">
        <v>-364371000</v>
      </c>
      <c r="I88" s="1">
        <v>-320368000</v>
      </c>
      <c r="J88" s="1">
        <v>-243455000</v>
      </c>
      <c r="K88" s="1">
        <v>-238215000</v>
      </c>
      <c r="L88" s="1">
        <v>-403714000</v>
      </c>
      <c r="M88" s="1">
        <v>-371974000</v>
      </c>
      <c r="N88" s="1">
        <v>-369593000</v>
      </c>
      <c r="O88" s="1">
        <v>-321870000</v>
      </c>
      <c r="P88" s="1">
        <v>-395017000</v>
      </c>
      <c r="Q88" s="1">
        <v>-496566000</v>
      </c>
      <c r="R88" s="1">
        <v>-515919000</v>
      </c>
      <c r="S88" s="1">
        <v>-619187000</v>
      </c>
      <c r="T88" s="1">
        <v>-599009000</v>
      </c>
      <c r="U88" s="1">
        <v>-599132000</v>
      </c>
      <c r="V88" s="1">
        <v>-580132000</v>
      </c>
      <c r="W88" s="1">
        <v>-717998000</v>
      </c>
      <c r="AD88" s="37" t="s">
        <v>132</v>
      </c>
      <c r="AE88" s="38">
        <f>AE85/(AE86+AE87)</f>
        <v>1.4228343871288213E-2</v>
      </c>
    </row>
    <row r="89" spans="1:31" ht="20" customHeight="1" x14ac:dyDescent="0.25">
      <c r="A89" s="14" t="s">
        <v>106</v>
      </c>
      <c r="B89" s="15">
        <f t="shared" ref="B89:W89" si="7">(-1*B88)/B3</f>
        <v>2.8933831230316755E-2</v>
      </c>
      <c r="C89" s="15">
        <f t="shared" si="7"/>
        <v>2.0055743507222879E-2</v>
      </c>
      <c r="D89" s="15">
        <f t="shared" si="7"/>
        <v>1.5791685451630337E-2</v>
      </c>
      <c r="E89" s="15">
        <f t="shared" si="7"/>
        <v>1.8657787412672919E-2</v>
      </c>
      <c r="F89" s="15">
        <f t="shared" si="7"/>
        <v>1.8589223851993807E-2</v>
      </c>
      <c r="G89" s="15">
        <f t="shared" si="7"/>
        <v>1.6796568600827962E-2</v>
      </c>
      <c r="H89" s="15">
        <f t="shared" si="7"/>
        <v>1.6984817841743063E-2</v>
      </c>
      <c r="I89" s="15">
        <f t="shared" si="7"/>
        <v>1.2655850601169496E-2</v>
      </c>
      <c r="J89" s="15">
        <f t="shared" si="7"/>
        <v>1.0506898114916908E-2</v>
      </c>
      <c r="K89" s="15">
        <f t="shared" si="7"/>
        <v>1.0314982048644679E-2</v>
      </c>
      <c r="L89" s="15">
        <f t="shared" si="7"/>
        <v>1.4759451223368742E-2</v>
      </c>
      <c r="M89" s="15">
        <f t="shared" si="7"/>
        <v>1.2491577250777713E-2</v>
      </c>
      <c r="N89" s="15">
        <f t="shared" si="7"/>
        <v>1.2159950464371839E-2</v>
      </c>
      <c r="O89" s="15">
        <f t="shared" si="7"/>
        <v>1.0097984362383206E-2</v>
      </c>
      <c r="P89" s="15">
        <f t="shared" si="7"/>
        <v>1.2001334126339261E-2</v>
      </c>
      <c r="Q89" s="15">
        <f t="shared" si="7"/>
        <v>1.4270097061983563E-2</v>
      </c>
      <c r="R89" s="15">
        <f t="shared" si="7"/>
        <v>1.403270209080377E-2</v>
      </c>
      <c r="S89" s="15">
        <f t="shared" si="7"/>
        <v>1.4883076461872325E-2</v>
      </c>
      <c r="T89" s="15">
        <f t="shared" si="7"/>
        <v>1.3861132009841117E-2</v>
      </c>
      <c r="U89" s="15">
        <f t="shared" si="7"/>
        <v>1.3516174631019229E-2</v>
      </c>
      <c r="V89" s="15">
        <f t="shared" si="7"/>
        <v>1.1480172050206251E-2</v>
      </c>
      <c r="W89" s="15">
        <f t="shared" si="7"/>
        <v>1.1656889382873953E-2</v>
      </c>
      <c r="AD89" s="23" t="s">
        <v>107</v>
      </c>
      <c r="AE89" s="24">
        <f>W27</f>
        <v>2207207000</v>
      </c>
    </row>
    <row r="90" spans="1:31" ht="20" x14ac:dyDescent="0.25">
      <c r="A90" s="5" t="s">
        <v>75</v>
      </c>
      <c r="B90" s="1" t="s">
        <v>92</v>
      </c>
      <c r="C90" s="1">
        <v>-69743000</v>
      </c>
      <c r="D90" s="1">
        <v>-19833000</v>
      </c>
      <c r="E90" s="1">
        <v>-31662000</v>
      </c>
      <c r="F90" s="1">
        <v>-188469000</v>
      </c>
      <c r="G90" s="1">
        <v>-220985000</v>
      </c>
      <c r="H90" s="1">
        <v>-192356000</v>
      </c>
      <c r="I90" s="1">
        <v>-296312000</v>
      </c>
      <c r="J90" s="1">
        <v>-27324000</v>
      </c>
      <c r="K90" s="1">
        <v>-41075000</v>
      </c>
      <c r="L90" s="1">
        <v>-306187000</v>
      </c>
      <c r="M90" s="1">
        <v>-174383000</v>
      </c>
      <c r="N90" s="1">
        <v>-803988000</v>
      </c>
      <c r="O90" s="1">
        <v>-740067000</v>
      </c>
      <c r="P90" s="1">
        <v>-791704000</v>
      </c>
      <c r="Q90" s="1">
        <v>-118004000</v>
      </c>
      <c r="R90" s="1">
        <v>-1728223000</v>
      </c>
      <c r="S90" s="1">
        <v>-637349000</v>
      </c>
      <c r="T90" s="1">
        <v>-1165120000</v>
      </c>
      <c r="U90" s="1">
        <v>-1301206000</v>
      </c>
      <c r="V90" s="1">
        <v>-3757570000</v>
      </c>
      <c r="W90" s="1">
        <v>-3555211000</v>
      </c>
      <c r="AD90" s="23" t="s">
        <v>19</v>
      </c>
      <c r="AE90" s="24">
        <f>W25</f>
        <v>9196167000</v>
      </c>
    </row>
    <row r="91" spans="1:31" ht="20" x14ac:dyDescent="0.25">
      <c r="A91" s="5" t="s">
        <v>76</v>
      </c>
      <c r="B91" s="1">
        <v>-326086000</v>
      </c>
      <c r="C91" s="1" t="s">
        <v>92</v>
      </c>
      <c r="D91" s="1" t="s">
        <v>92</v>
      </c>
      <c r="E91" s="1">
        <v>-1014998000</v>
      </c>
      <c r="F91" s="1">
        <v>-1019317000</v>
      </c>
      <c r="G91" s="1">
        <v>-401181000</v>
      </c>
      <c r="H91" s="1">
        <v>-693733000</v>
      </c>
      <c r="I91" s="1">
        <v>-27694000</v>
      </c>
      <c r="J91" s="1">
        <v>-1782000</v>
      </c>
      <c r="K91" s="1">
        <v>-13528000</v>
      </c>
      <c r="L91" s="1">
        <v>-11173000</v>
      </c>
      <c r="M91" s="1">
        <v>-7554000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  <c r="V91" s="1" t="s">
        <v>92</v>
      </c>
      <c r="W91" s="1" t="s">
        <v>92</v>
      </c>
      <c r="AD91" s="37" t="s">
        <v>133</v>
      </c>
      <c r="AE91" s="38">
        <f>AE89/AE90</f>
        <v>0.24001380140225814</v>
      </c>
    </row>
    <row r="92" spans="1:31" ht="20" x14ac:dyDescent="0.25">
      <c r="A92" s="5" t="s">
        <v>77</v>
      </c>
      <c r="B92" s="1">
        <v>427561000</v>
      </c>
      <c r="C92" s="1">
        <v>16233000</v>
      </c>
      <c r="D92" s="1">
        <v>103790000</v>
      </c>
      <c r="E92" s="1">
        <v>421003000</v>
      </c>
      <c r="F92" s="1">
        <v>944484000</v>
      </c>
      <c r="G92" s="1">
        <v>657629000</v>
      </c>
      <c r="H92" s="1">
        <v>885463000</v>
      </c>
      <c r="I92" s="1">
        <v>309541000</v>
      </c>
      <c r="J92" s="1">
        <v>22722000</v>
      </c>
      <c r="K92" s="1">
        <v>15261000</v>
      </c>
      <c r="L92" s="1">
        <v>10932000</v>
      </c>
      <c r="M92" s="1">
        <v>12549000</v>
      </c>
      <c r="N92" s="1" t="s">
        <v>92</v>
      </c>
      <c r="O92" s="1" t="s">
        <v>92</v>
      </c>
      <c r="P92" s="1">
        <v>10553000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AD92" s="39" t="s">
        <v>134</v>
      </c>
      <c r="AE92" s="40">
        <f>AE88*(1-AE91)</f>
        <v>1.0813344971081806E-2</v>
      </c>
    </row>
    <row r="93" spans="1:31" ht="19" x14ac:dyDescent="0.25">
      <c r="A93" s="5" t="s">
        <v>78</v>
      </c>
      <c r="B93" s="1">
        <v>-134222000</v>
      </c>
      <c r="C93" s="1">
        <v>68309000</v>
      </c>
      <c r="D93" s="1">
        <v>18768000</v>
      </c>
      <c r="E93" s="1">
        <v>11026000</v>
      </c>
      <c r="F93" s="1">
        <v>6318000</v>
      </c>
      <c r="G93" s="1">
        <v>18211000</v>
      </c>
      <c r="H93" s="1">
        <v>14549000</v>
      </c>
      <c r="I93" s="1">
        <v>10839000</v>
      </c>
      <c r="J93" s="1">
        <v>4665000</v>
      </c>
      <c r="K93" s="1">
        <v>3792000</v>
      </c>
      <c r="L93" s="1">
        <v>6755000</v>
      </c>
      <c r="M93" s="1">
        <v>5977000</v>
      </c>
      <c r="N93" s="1">
        <v>17366000</v>
      </c>
      <c r="O93" s="1">
        <v>5526000</v>
      </c>
      <c r="P93" s="1">
        <v>5784000</v>
      </c>
      <c r="Q93" s="1">
        <v>4220000</v>
      </c>
      <c r="R93" s="1">
        <v>10263000</v>
      </c>
      <c r="S93" s="1">
        <v>6932000</v>
      </c>
      <c r="T93" s="1">
        <v>8553000</v>
      </c>
      <c r="U93" s="1">
        <v>5819000</v>
      </c>
      <c r="V93" s="1">
        <v>27936000</v>
      </c>
      <c r="W93" s="1">
        <v>12580000</v>
      </c>
      <c r="AD93" s="35" t="s">
        <v>135</v>
      </c>
      <c r="AE93" s="36"/>
    </row>
    <row r="94" spans="1:31" ht="20" x14ac:dyDescent="0.25">
      <c r="A94" s="6" t="s">
        <v>79</v>
      </c>
      <c r="B94" s="10">
        <v>-410677000</v>
      </c>
      <c r="C94" s="10">
        <v>-248032000</v>
      </c>
      <c r="D94" s="10">
        <v>-108840000</v>
      </c>
      <c r="E94" s="10">
        <v>-896617000</v>
      </c>
      <c r="F94" s="10">
        <v>-574756000</v>
      </c>
      <c r="G94" s="10">
        <v>-252500000</v>
      </c>
      <c r="H94" s="10">
        <v>-350448000</v>
      </c>
      <c r="I94" s="10">
        <v>-323994000</v>
      </c>
      <c r="J94" s="10">
        <v>-245174000</v>
      </c>
      <c r="K94" s="10">
        <v>-273765000</v>
      </c>
      <c r="L94" s="10">
        <v>-703387000</v>
      </c>
      <c r="M94" s="10">
        <v>-535385000</v>
      </c>
      <c r="N94" s="10">
        <v>-1156215000</v>
      </c>
      <c r="O94" s="10">
        <v>-1056411000</v>
      </c>
      <c r="P94" s="10">
        <v>-1170384000</v>
      </c>
      <c r="Q94" s="10">
        <v>-610350000</v>
      </c>
      <c r="R94" s="10">
        <v>-2233879000</v>
      </c>
      <c r="S94" s="10">
        <v>-1249604000</v>
      </c>
      <c r="T94" s="10">
        <v>-1755576000</v>
      </c>
      <c r="U94" s="10">
        <v>-1894519000</v>
      </c>
      <c r="V94" s="10">
        <v>-4309766000</v>
      </c>
      <c r="W94" s="10">
        <v>-4260629000</v>
      </c>
      <c r="AD94" s="23" t="s">
        <v>136</v>
      </c>
      <c r="AE94" s="41">
        <v>4.095E-2</v>
      </c>
    </row>
    <row r="95" spans="1:31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>
        <v>-119549000</v>
      </c>
      <c r="F95" s="1" t="s">
        <v>92</v>
      </c>
      <c r="G95" s="1" t="s">
        <v>92</v>
      </c>
      <c r="H95" s="1" t="s">
        <v>92</v>
      </c>
      <c r="I95" s="1" t="s">
        <v>92</v>
      </c>
      <c r="J95" s="1">
        <v>-58939000</v>
      </c>
      <c r="K95" s="1" t="s">
        <v>92</v>
      </c>
      <c r="L95" s="1" t="s">
        <v>92</v>
      </c>
      <c r="M95" s="1">
        <v>-6399000</v>
      </c>
      <c r="N95" s="1">
        <v>-34000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AD95" s="42" t="s">
        <v>137</v>
      </c>
      <c r="AE95" s="43">
        <v>1.24</v>
      </c>
    </row>
    <row r="96" spans="1:31" ht="20" x14ac:dyDescent="0.25">
      <c r="A96" s="5" t="s">
        <v>81</v>
      </c>
      <c r="B96" s="1">
        <v>1791444000</v>
      </c>
      <c r="C96" s="1">
        <v>121864000</v>
      </c>
      <c r="D96" s="1">
        <v>242607000</v>
      </c>
      <c r="E96" s="1">
        <v>2741474000</v>
      </c>
      <c r="F96" s="1">
        <v>298707000</v>
      </c>
      <c r="G96" s="1">
        <v>436918000</v>
      </c>
      <c r="H96" s="1">
        <v>488250000</v>
      </c>
      <c r="I96" s="1">
        <v>440967000</v>
      </c>
      <c r="J96" s="1">
        <v>404710000</v>
      </c>
      <c r="K96" s="1">
        <v>437025000</v>
      </c>
      <c r="L96" s="1">
        <v>557366000</v>
      </c>
      <c r="M96" s="1">
        <v>454387000</v>
      </c>
      <c r="N96" s="1">
        <v>515812000</v>
      </c>
      <c r="O96" s="1">
        <v>558497000</v>
      </c>
      <c r="P96" s="1">
        <v>554149000</v>
      </c>
      <c r="Q96" s="1">
        <v>591357000</v>
      </c>
      <c r="R96" s="1">
        <v>676045000</v>
      </c>
      <c r="S96" s="1">
        <v>753146000</v>
      </c>
      <c r="T96" s="1">
        <v>848445000</v>
      </c>
      <c r="U96" s="1">
        <v>955308000</v>
      </c>
      <c r="V96" s="1">
        <v>1065775000</v>
      </c>
      <c r="W96" s="1">
        <v>1349064000</v>
      </c>
      <c r="AD96" s="23" t="s">
        <v>138</v>
      </c>
      <c r="AE96" s="41">
        <v>8.4000000000000005E-2</v>
      </c>
    </row>
    <row r="97" spans="1:31" ht="20" x14ac:dyDescent="0.25">
      <c r="A97" s="5" t="s">
        <v>82</v>
      </c>
      <c r="B97" s="1" t="s">
        <v>92</v>
      </c>
      <c r="C97" s="1">
        <v>-560718000</v>
      </c>
      <c r="D97" s="1">
        <v>-560414000</v>
      </c>
      <c r="E97" s="1">
        <v>-3459934000</v>
      </c>
      <c r="F97" s="1">
        <v>-1625097000</v>
      </c>
      <c r="G97" s="1">
        <v>-2087027000</v>
      </c>
      <c r="H97" s="1">
        <v>-2307947000</v>
      </c>
      <c r="I97" s="1">
        <v>-2261234000</v>
      </c>
      <c r="J97" s="1">
        <v>-1855384000</v>
      </c>
      <c r="K97" s="1">
        <v>-2070875000</v>
      </c>
      <c r="L97" s="1">
        <v>-2171877000</v>
      </c>
      <c r="M97" s="1">
        <v>-2098841000</v>
      </c>
      <c r="N97" s="1">
        <v>-2544352000</v>
      </c>
      <c r="O97" s="1">
        <v>-2559434000</v>
      </c>
      <c r="P97" s="1">
        <v>-2452989000</v>
      </c>
      <c r="Q97" s="1">
        <v>-2604989000</v>
      </c>
      <c r="R97" s="1">
        <v>-2649051000</v>
      </c>
      <c r="S97" s="1">
        <v>-2639094000</v>
      </c>
      <c r="T97" s="1">
        <v>-2691114000</v>
      </c>
      <c r="U97" s="1">
        <v>-2915847000</v>
      </c>
      <c r="V97" s="1">
        <v>-3703124000</v>
      </c>
      <c r="W97" s="1">
        <v>-4116378000</v>
      </c>
      <c r="AD97" s="39" t="s">
        <v>139</v>
      </c>
      <c r="AE97" s="40">
        <f>(AE94)+((AE95)*(AE96-AE94))</f>
        <v>9.4331999999999999E-2</v>
      </c>
    </row>
    <row r="98" spans="1:3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-267973000</v>
      </c>
      <c r="H98" s="1">
        <v>-293059000</v>
      </c>
      <c r="I98" s="1">
        <v>-333685000</v>
      </c>
      <c r="J98" s="1">
        <v>-378446000</v>
      </c>
      <c r="K98" s="1">
        <v>-824148000</v>
      </c>
      <c r="L98" s="1">
        <v>-643642000</v>
      </c>
      <c r="M98" s="1">
        <v>-950857000</v>
      </c>
      <c r="N98" s="1">
        <v>-1121738000</v>
      </c>
      <c r="O98" s="1">
        <v>-1254916000</v>
      </c>
      <c r="P98" s="1">
        <v>-1353471000</v>
      </c>
      <c r="Q98" s="1">
        <v>-1438138000</v>
      </c>
      <c r="R98" s="1">
        <v>-1567578000</v>
      </c>
      <c r="S98" s="1">
        <v>-1708724000</v>
      </c>
      <c r="T98" s="1">
        <v>-1864353000</v>
      </c>
      <c r="U98" s="1">
        <v>-2037733000</v>
      </c>
      <c r="V98" s="1">
        <v>-2236094000</v>
      </c>
      <c r="W98" s="1">
        <v>-2457306000</v>
      </c>
      <c r="AD98" s="35" t="s">
        <v>140</v>
      </c>
      <c r="AE98" s="36"/>
    </row>
    <row r="99" spans="1:31" ht="20" x14ac:dyDescent="0.25">
      <c r="A99" s="5" t="s">
        <v>84</v>
      </c>
      <c r="B99" s="1">
        <v>-2958410000</v>
      </c>
      <c r="C99" s="1">
        <v>-975901000</v>
      </c>
      <c r="D99" s="1">
        <v>-173822000</v>
      </c>
      <c r="E99" s="1">
        <v>150324000</v>
      </c>
      <c r="F99" s="1">
        <v>-51068000</v>
      </c>
      <c r="G99" s="1">
        <v>-16385000</v>
      </c>
      <c r="H99" s="1">
        <v>-14950000</v>
      </c>
      <c r="I99" s="1">
        <v>-7565000</v>
      </c>
      <c r="J99" s="1">
        <v>37756000</v>
      </c>
      <c r="K99" s="1">
        <v>28972000</v>
      </c>
      <c r="L99" s="1">
        <v>136649000</v>
      </c>
      <c r="M99" s="1">
        <v>42855000</v>
      </c>
      <c r="N99" s="1">
        <v>84683000</v>
      </c>
      <c r="O99" s="1">
        <v>90437000</v>
      </c>
      <c r="P99" s="1">
        <v>50015000</v>
      </c>
      <c r="Q99" s="1">
        <v>54837000</v>
      </c>
      <c r="R99" s="1">
        <v>-19651000</v>
      </c>
      <c r="S99" s="1">
        <v>-114356000</v>
      </c>
      <c r="T99" s="1">
        <v>-60149000</v>
      </c>
      <c r="U99" s="1">
        <v>-50820000</v>
      </c>
      <c r="V99" s="1">
        <v>-52894000</v>
      </c>
      <c r="W99" s="1">
        <v>-86406000</v>
      </c>
      <c r="AD99" s="23" t="s">
        <v>141</v>
      </c>
      <c r="AE99" s="24">
        <f>AE86+AE87</f>
        <v>3325756000</v>
      </c>
    </row>
    <row r="100" spans="1:31" ht="20" x14ac:dyDescent="0.25">
      <c r="A100" s="6" t="s">
        <v>85</v>
      </c>
      <c r="B100" s="10">
        <v>-1166966000</v>
      </c>
      <c r="C100" s="10">
        <v>-1414755000</v>
      </c>
      <c r="D100" s="10">
        <v>-491629000</v>
      </c>
      <c r="E100" s="10">
        <v>-687685000</v>
      </c>
      <c r="F100" s="10">
        <v>-1377458000</v>
      </c>
      <c r="G100" s="10">
        <v>-1934467000</v>
      </c>
      <c r="H100" s="10">
        <v>-2127706000</v>
      </c>
      <c r="I100" s="10">
        <v>-2161517000</v>
      </c>
      <c r="J100" s="10">
        <v>-1850303000</v>
      </c>
      <c r="K100" s="10">
        <v>-2429026000</v>
      </c>
      <c r="L100" s="10">
        <v>-2121504000</v>
      </c>
      <c r="M100" s="10">
        <v>-2558855000</v>
      </c>
      <c r="N100" s="10">
        <v>-3065629000</v>
      </c>
      <c r="O100" s="10">
        <v>-3165416000</v>
      </c>
      <c r="P100" s="10">
        <v>-3202296000</v>
      </c>
      <c r="Q100" s="10">
        <v>-3396933000</v>
      </c>
      <c r="R100" s="10">
        <v>-3560235000</v>
      </c>
      <c r="S100" s="10">
        <v>-3709028000</v>
      </c>
      <c r="T100" s="10">
        <v>-3767171000</v>
      </c>
      <c r="U100" s="10">
        <v>-4049092000</v>
      </c>
      <c r="V100" s="10">
        <v>-4926337000</v>
      </c>
      <c r="W100" s="10">
        <v>-5311026000</v>
      </c>
      <c r="AD100" s="37" t="s">
        <v>142</v>
      </c>
      <c r="AE100" s="38">
        <f>AE99/AE103</f>
        <v>2.0274604953967258E-2</v>
      </c>
    </row>
    <row r="101" spans="1:31" ht="20" x14ac:dyDescent="0.25">
      <c r="A101" s="5" t="s">
        <v>86</v>
      </c>
      <c r="B101" s="1">
        <v>-93404000</v>
      </c>
      <c r="C101" s="1">
        <v>36298000</v>
      </c>
      <c r="D101" s="1">
        <v>102546000</v>
      </c>
      <c r="E101" s="1">
        <v>49150000</v>
      </c>
      <c r="F101" s="1">
        <v>-3835000</v>
      </c>
      <c r="G101" s="1">
        <v>101976000</v>
      </c>
      <c r="H101" s="1">
        <v>94997000</v>
      </c>
      <c r="I101" s="1">
        <v>-29373000</v>
      </c>
      <c r="J101" s="1">
        <v>-125823000</v>
      </c>
      <c r="K101" s="1">
        <v>-92199000</v>
      </c>
      <c r="L101" s="1">
        <v>245938000</v>
      </c>
      <c r="M101" s="1">
        <v>-223164000</v>
      </c>
      <c r="N101" s="1">
        <v>-89925000</v>
      </c>
      <c r="O101" s="1">
        <v>25162000</v>
      </c>
      <c r="P101" s="1">
        <v>-279996000</v>
      </c>
      <c r="Q101" s="1">
        <v>-22989000</v>
      </c>
      <c r="R101" s="1">
        <v>42326000</v>
      </c>
      <c r="S101" s="1">
        <v>-133559000</v>
      </c>
      <c r="T101" s="1">
        <v>-38713000</v>
      </c>
      <c r="U101" s="1">
        <v>16936000</v>
      </c>
      <c r="V101" s="1">
        <v>13799000</v>
      </c>
      <c r="W101" s="1">
        <v>-247815000</v>
      </c>
      <c r="AD101" s="23" t="s">
        <v>143</v>
      </c>
      <c r="AE101" s="58">
        <f>W34*Y116</f>
        <v>160709795250</v>
      </c>
    </row>
    <row r="102" spans="1:31" ht="20" x14ac:dyDescent="0.25">
      <c r="A102" s="6" t="s">
        <v>87</v>
      </c>
      <c r="B102" s="10">
        <v>609567000</v>
      </c>
      <c r="C102" s="10">
        <v>-563107000</v>
      </c>
      <c r="D102" s="10">
        <v>1015185000</v>
      </c>
      <c r="E102" s="10">
        <v>220797000</v>
      </c>
      <c r="F102" s="10">
        <v>-68968000</v>
      </c>
      <c r="G102" s="10">
        <v>582998000</v>
      </c>
      <c r="H102" s="10">
        <v>247408000</v>
      </c>
      <c r="I102" s="10">
        <v>288364000</v>
      </c>
      <c r="J102" s="10">
        <v>938902000</v>
      </c>
      <c r="K102" s="10">
        <v>296630000</v>
      </c>
      <c r="L102" s="10">
        <v>862786000</v>
      </c>
      <c r="M102" s="10">
        <v>939448000</v>
      </c>
      <c r="N102" s="10">
        <v>-1008641000</v>
      </c>
      <c r="O102" s="10">
        <v>-710580000</v>
      </c>
      <c r="P102" s="10">
        <v>-560539000</v>
      </c>
      <c r="Q102" s="10">
        <v>544843000</v>
      </c>
      <c r="R102" s="10">
        <v>-778749000</v>
      </c>
      <c r="S102" s="10">
        <v>934500000</v>
      </c>
      <c r="T102" s="10">
        <v>1065493000</v>
      </c>
      <c r="U102" s="10">
        <v>2288477000</v>
      </c>
      <c r="V102" s="10">
        <v>-247156000</v>
      </c>
      <c r="W102" s="10">
        <v>-278341000</v>
      </c>
      <c r="AD102" s="37" t="s">
        <v>144</v>
      </c>
      <c r="AE102" s="38">
        <f>AE101/AE103</f>
        <v>0.97972539504603273</v>
      </c>
    </row>
    <row r="103" spans="1:31" ht="20" x14ac:dyDescent="0.25">
      <c r="A103" s="5" t="s">
        <v>88</v>
      </c>
      <c r="B103" s="1">
        <v>1270516000</v>
      </c>
      <c r="C103" s="1">
        <v>1880083000</v>
      </c>
      <c r="D103" s="1">
        <v>1316976000</v>
      </c>
      <c r="E103" s="1">
        <v>2332161000</v>
      </c>
      <c r="F103" s="1">
        <v>2552958000</v>
      </c>
      <c r="G103" s="1">
        <v>2483990000</v>
      </c>
      <c r="H103" s="1">
        <v>3066988000</v>
      </c>
      <c r="I103" s="1">
        <v>3314396000</v>
      </c>
      <c r="J103" s="1">
        <v>3602760000</v>
      </c>
      <c r="K103" s="1">
        <v>4541662000</v>
      </c>
      <c r="L103" s="1">
        <v>4838292000</v>
      </c>
      <c r="M103" s="1">
        <v>5701078000</v>
      </c>
      <c r="N103" s="1">
        <v>6640526000</v>
      </c>
      <c r="O103" s="1">
        <v>5631885000</v>
      </c>
      <c r="P103" s="1">
        <v>4921305000</v>
      </c>
      <c r="Q103" s="1">
        <v>4360766000</v>
      </c>
      <c r="R103" s="1">
        <v>4905609000</v>
      </c>
      <c r="S103" s="1">
        <v>4126860000</v>
      </c>
      <c r="T103" s="1">
        <v>5061360000</v>
      </c>
      <c r="U103" s="1">
        <v>6126853000</v>
      </c>
      <c r="V103" s="1">
        <v>8415330000</v>
      </c>
      <c r="W103" s="1">
        <v>8168174000</v>
      </c>
      <c r="AD103" s="39" t="s">
        <v>145</v>
      </c>
      <c r="AE103" s="44">
        <f>AE99+AE101</f>
        <v>164035551250</v>
      </c>
    </row>
    <row r="104" spans="1:31" ht="20" thickBot="1" x14ac:dyDescent="0.3">
      <c r="A104" s="7" t="s">
        <v>89</v>
      </c>
      <c r="B104" s="11">
        <v>1880083000</v>
      </c>
      <c r="C104" s="11">
        <v>1316976000</v>
      </c>
      <c r="D104" s="11">
        <v>2332161000</v>
      </c>
      <c r="E104" s="11">
        <v>2552958000</v>
      </c>
      <c r="F104" s="11">
        <v>2483990000</v>
      </c>
      <c r="G104" s="11">
        <v>3066988000</v>
      </c>
      <c r="H104" s="11">
        <v>3314396000</v>
      </c>
      <c r="I104" s="11">
        <v>3602760000</v>
      </c>
      <c r="J104" s="11">
        <v>4541662000</v>
      </c>
      <c r="K104" s="11">
        <v>4838292000</v>
      </c>
      <c r="L104" s="11">
        <v>5701078000</v>
      </c>
      <c r="M104" s="11">
        <v>6640526000</v>
      </c>
      <c r="N104" s="11">
        <v>5631885000</v>
      </c>
      <c r="O104" s="11">
        <v>4921305000</v>
      </c>
      <c r="P104" s="11">
        <v>4360766000</v>
      </c>
      <c r="Q104" s="11">
        <v>4905609000</v>
      </c>
      <c r="R104" s="11">
        <v>4126860000</v>
      </c>
      <c r="S104" s="11">
        <v>5061360000</v>
      </c>
      <c r="T104" s="11">
        <v>6126853000</v>
      </c>
      <c r="U104" s="11">
        <v>8415330000</v>
      </c>
      <c r="V104" s="11">
        <v>8168174000</v>
      </c>
      <c r="W104" s="11">
        <v>7889833000</v>
      </c>
      <c r="AD104" s="35" t="s">
        <v>146</v>
      </c>
      <c r="AE104" s="36"/>
    </row>
    <row r="105" spans="1:31" ht="21" thickTop="1" x14ac:dyDescent="0.25">
      <c r="A105" s="14" t="s">
        <v>108</v>
      </c>
      <c r="B105" s="1"/>
      <c r="C105" s="15">
        <f>(C106/B106)-1</f>
        <v>-0.57925173071303493</v>
      </c>
      <c r="D105" s="15">
        <f>(D106/C106)-1</f>
        <v>0.62580897406910996</v>
      </c>
      <c r="E105" s="15">
        <f>(E106/D106)-1</f>
        <v>0.13247353333696998</v>
      </c>
      <c r="F105" s="15">
        <f>(F106/E106)-1</f>
        <v>6.4686834065712739E-2</v>
      </c>
      <c r="G105" s="15">
        <f>(G106/F106)-1</f>
        <v>0.50500315744063151</v>
      </c>
      <c r="H105" s="15">
        <f t="shared" ref="H105:W105" si="8">(H106/G106)-1</f>
        <v>-4.0486236220872551E-2</v>
      </c>
      <c r="I105" s="15">
        <f t="shared" si="8"/>
        <v>9.561670360083907E-2</v>
      </c>
      <c r="J105" s="15">
        <f t="shared" si="8"/>
        <v>0.17474344309833745</v>
      </c>
      <c r="K105" s="15">
        <f t="shared" si="8"/>
        <v>-2.1716659004020533E-2</v>
      </c>
      <c r="L105" s="15">
        <f t="shared" si="8"/>
        <v>6.4701645928285645E-2</v>
      </c>
      <c r="M105" s="15">
        <f t="shared" si="8"/>
        <v>0.27875116235054032</v>
      </c>
      <c r="N105" s="15">
        <f t="shared" si="8"/>
        <v>-0.24488362311506306</v>
      </c>
      <c r="O105" s="15">
        <f t="shared" si="8"/>
        <v>7.8635502900084697E-2</v>
      </c>
      <c r="P105" s="15">
        <f t="shared" si="8"/>
        <v>0.16841617905230843</v>
      </c>
      <c r="Q105" s="15">
        <f t="shared" si="8"/>
        <v>0.1031692236118924</v>
      </c>
      <c r="R105" s="15">
        <f t="shared" si="8"/>
        <v>9.2820020061056052E-2</v>
      </c>
      <c r="S105" s="15">
        <f t="shared" si="8"/>
        <v>0.2132282729655024</v>
      </c>
      <c r="T105" s="15">
        <f t="shared" si="8"/>
        <v>0.11473685456358429</v>
      </c>
      <c r="U105" s="15">
        <f t="shared" si="8"/>
        <v>0.26345234793156669</v>
      </c>
      <c r="V105" s="15">
        <f t="shared" si="8"/>
        <v>0.10228387005286232</v>
      </c>
      <c r="W105" s="15">
        <f t="shared" si="8"/>
        <v>5.0996329250593497E-2</v>
      </c>
      <c r="X105" s="15"/>
      <c r="Y105" s="15"/>
      <c r="Z105" s="15"/>
      <c r="AA105" s="15"/>
      <c r="AB105" s="15"/>
      <c r="AC105" s="15"/>
      <c r="AD105" s="25" t="s">
        <v>109</v>
      </c>
      <c r="AE105" s="26">
        <f>(AE100*AE92)+(AE102*AE97)</f>
        <v>9.2638692263002004E-2</v>
      </c>
    </row>
    <row r="106" spans="1:31" ht="19" x14ac:dyDescent="0.25">
      <c r="A106" s="5" t="s">
        <v>90</v>
      </c>
      <c r="B106" s="1">
        <v>1902684000</v>
      </c>
      <c r="C106" s="1">
        <v>800551000</v>
      </c>
      <c r="D106" s="1">
        <v>1301543000</v>
      </c>
      <c r="E106" s="1">
        <v>1473963000</v>
      </c>
      <c r="F106" s="1">
        <v>1569309000</v>
      </c>
      <c r="G106" s="1">
        <v>2361815000</v>
      </c>
      <c r="H106" s="1">
        <v>2266194000</v>
      </c>
      <c r="I106" s="1">
        <v>2482880000</v>
      </c>
      <c r="J106" s="1">
        <v>2916747000</v>
      </c>
      <c r="K106" s="1">
        <v>2853405000</v>
      </c>
      <c r="L106" s="1">
        <v>3038025000</v>
      </c>
      <c r="M106" s="1">
        <v>3884878000</v>
      </c>
      <c r="N106" s="1">
        <v>2933535000</v>
      </c>
      <c r="O106" s="1">
        <v>3164215000</v>
      </c>
      <c r="P106" s="1">
        <v>3697120000</v>
      </c>
      <c r="Q106" s="1">
        <v>4078549000</v>
      </c>
      <c r="R106" s="1">
        <v>4457120000</v>
      </c>
      <c r="S106" s="1">
        <v>5407504000</v>
      </c>
      <c r="T106" s="1">
        <v>6027944000</v>
      </c>
      <c r="U106" s="1">
        <v>7616020000</v>
      </c>
      <c r="V106" s="1">
        <v>8395016000</v>
      </c>
      <c r="W106" s="1">
        <v>8823131000</v>
      </c>
      <c r="X106" s="45">
        <f>W106*(1+$AE$106)</f>
        <v>9348164161.4508705</v>
      </c>
      <c r="Y106" s="45">
        <f t="shared" ref="Y106:AB106" si="9">X106*(1+$AE$106)</f>
        <v>9904440179.9581642</v>
      </c>
      <c r="Z106" s="45">
        <f t="shared" si="9"/>
        <v>10493818206.883579</v>
      </c>
      <c r="AA106" s="45">
        <f t="shared" si="9"/>
        <v>11118268025.077459</v>
      </c>
      <c r="AB106" s="45">
        <f t="shared" si="9"/>
        <v>11779876632.165413</v>
      </c>
      <c r="AC106" s="46" t="s">
        <v>147</v>
      </c>
      <c r="AD106" s="47" t="s">
        <v>148</v>
      </c>
      <c r="AE106" s="48">
        <f>(SUM(X4:AB4)/5)</f>
        <v>5.950644521212136E-2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6"/>
      <c r="Y107" s="46"/>
      <c r="Z107" s="46"/>
      <c r="AA107" s="46"/>
      <c r="AB107" s="49">
        <f>AB106*(1+AE107)/(AE108-AE107)</f>
        <v>178512817796.95441</v>
      </c>
      <c r="AC107" s="50" t="s">
        <v>149</v>
      </c>
      <c r="AD107" s="51" t="s">
        <v>150</v>
      </c>
      <c r="AE107" s="52">
        <v>2.5000000000000001E-2</v>
      </c>
    </row>
    <row r="108" spans="1:31" ht="19" x14ac:dyDescent="0.25">
      <c r="X108" s="49">
        <f t="shared" ref="X108:Z108" si="10">X107+X106</f>
        <v>9348164161.4508705</v>
      </c>
      <c r="Y108" s="49">
        <f t="shared" si="10"/>
        <v>9904440179.9581642</v>
      </c>
      <c r="Z108" s="49">
        <f t="shared" si="10"/>
        <v>10493818206.883579</v>
      </c>
      <c r="AA108" s="49">
        <f>AA107+AA106</f>
        <v>11118268025.077459</v>
      </c>
      <c r="AB108" s="49">
        <f>AB107+AB106</f>
        <v>190292694429.11981</v>
      </c>
      <c r="AC108" s="50" t="s">
        <v>145</v>
      </c>
      <c r="AD108" s="53" t="s">
        <v>151</v>
      </c>
      <c r="AE108" s="54">
        <f>AE105</f>
        <v>9.2638692263002004E-2</v>
      </c>
    </row>
    <row r="109" spans="1:31" ht="19" x14ac:dyDescent="0.25">
      <c r="X109" s="55" t="s">
        <v>152</v>
      </c>
      <c r="Y109" s="56"/>
    </row>
    <row r="110" spans="1:31" ht="20" x14ac:dyDescent="0.25">
      <c r="X110" s="57" t="s">
        <v>153</v>
      </c>
      <c r="Y110" s="58">
        <f>NPV(AE108,X108,Y108,Z108,AA108,AB108)</f>
        <v>154887983500.56265</v>
      </c>
    </row>
    <row r="111" spans="1:31" ht="20" x14ac:dyDescent="0.25">
      <c r="X111" s="57" t="s">
        <v>154</v>
      </c>
      <c r="Y111" s="58">
        <f>W40</f>
        <v>7893806000</v>
      </c>
    </row>
    <row r="112" spans="1:31" ht="20" x14ac:dyDescent="0.25">
      <c r="X112" s="57" t="s">
        <v>141</v>
      </c>
      <c r="Y112" s="58">
        <f>AE99</f>
        <v>3325756000</v>
      </c>
    </row>
    <row r="113" spans="24:25" ht="20" x14ac:dyDescent="0.25">
      <c r="X113" s="57" t="s">
        <v>155</v>
      </c>
      <c r="Y113" s="58">
        <f>Y110+Y111-Y112</f>
        <v>159456033500.56265</v>
      </c>
    </row>
    <row r="114" spans="24:25" ht="20" x14ac:dyDescent="0.25">
      <c r="X114" s="57" t="s">
        <v>156</v>
      </c>
      <c r="Y114" s="59">
        <f>W34*(1+(5*AC16))</f>
        <v>625506115.32664871</v>
      </c>
    </row>
    <row r="115" spans="24:25" ht="20" x14ac:dyDescent="0.25">
      <c r="X115" s="60" t="s">
        <v>157</v>
      </c>
      <c r="Y115" s="61">
        <f>Y113/Y114</f>
        <v>254.92322072229831</v>
      </c>
    </row>
    <row r="116" spans="24:25" ht="20" x14ac:dyDescent="0.25">
      <c r="X116" s="62" t="s">
        <v>158</v>
      </c>
      <c r="Y116" s="63">
        <v>250</v>
      </c>
    </row>
    <row r="117" spans="24:25" ht="20" x14ac:dyDescent="0.25">
      <c r="X117" s="64" t="s">
        <v>159</v>
      </c>
      <c r="Y117" s="65">
        <f>Y115/Y116-1</f>
        <v>1.9692882889193353E-2</v>
      </c>
    </row>
    <row r="118" spans="24:25" ht="20" x14ac:dyDescent="0.25">
      <c r="X118" s="64" t="s">
        <v>160</v>
      </c>
      <c r="Y118" s="66" t="str">
        <f>IF(Y115&gt;Y116,"BUY","SELL")</f>
        <v>BUY</v>
      </c>
    </row>
  </sheetData>
  <mergeCells count="6">
    <mergeCell ref="AD83:AE83"/>
    <mergeCell ref="AD84:AE84"/>
    <mergeCell ref="AD93:AE93"/>
    <mergeCell ref="AD98:AE98"/>
    <mergeCell ref="AD104:AE104"/>
    <mergeCell ref="X109:Y109"/>
  </mergeCells>
  <hyperlinks>
    <hyperlink ref="A1" r:id="rId1" tooltip="https://roic.ai/company/ACN" display="ROIC.AI | ACN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1467373/000119312510235847/0001193125-10-235847-index.htm" xr:uid="{00000000-0004-0000-0000-00001C000000}"/>
    <hyperlink ref="K74" r:id="rId21" tooltip="https://www.sec.gov/Archives/edgar/data/1467373/000119312510235847/0001193125-10-235847-index.htm" xr:uid="{00000000-0004-0000-0000-00001D000000}"/>
    <hyperlink ref="L36" r:id="rId22" tooltip="https://www.sec.gov/Archives/edgar/data/1467373/000119312511277309/0001193125-11-277309-index.htm" xr:uid="{00000000-0004-0000-0000-00001F000000}"/>
    <hyperlink ref="L74" r:id="rId23" tooltip="https://www.sec.gov/Archives/edgar/data/1467373/000119312511277309/0001193125-11-277309-index.htm" xr:uid="{00000000-0004-0000-0000-000020000000}"/>
    <hyperlink ref="M36" r:id="rId24" tooltip="https://www.sec.gov/Archives/edgar/data/1467373/000146737312000170/0001467373-12-000170-index.htm" xr:uid="{00000000-0004-0000-0000-000022000000}"/>
    <hyperlink ref="M74" r:id="rId25" tooltip="https://www.sec.gov/Archives/edgar/data/1467373/000146737312000170/0001467373-12-000170-index.htm" xr:uid="{00000000-0004-0000-0000-000023000000}"/>
    <hyperlink ref="N36" r:id="rId26" tooltip="https://www.sec.gov/Archives/edgar/data/1467373/000146737313000482/0001467373-13-000482-index.htm" xr:uid="{00000000-0004-0000-0000-000025000000}"/>
    <hyperlink ref="N74" r:id="rId27" tooltip="https://www.sec.gov/Archives/edgar/data/1467373/000146737313000482/0001467373-13-000482-index.htm" xr:uid="{00000000-0004-0000-0000-000026000000}"/>
    <hyperlink ref="O36" r:id="rId28" tooltip="https://www.sec.gov/Archives/edgar/data/1467373/000146737314000467/0001467373-14-000467-index.htm" xr:uid="{00000000-0004-0000-0000-000028000000}"/>
    <hyperlink ref="O74" r:id="rId29" tooltip="https://www.sec.gov/Archives/edgar/data/1467373/000146737314000467/0001467373-14-000467-index.htm" xr:uid="{00000000-0004-0000-0000-000029000000}"/>
    <hyperlink ref="P36" r:id="rId30" tooltip="https://www.sec.gov/Archives/edgar/data/1467373/000146737315000457/0001467373-15-000457-index.htm" xr:uid="{00000000-0004-0000-0000-00002B000000}"/>
    <hyperlink ref="P74" r:id="rId31" tooltip="https://www.sec.gov/Archives/edgar/data/1467373/000146737315000457/0001467373-15-000457-index.htm" xr:uid="{00000000-0004-0000-0000-00002C000000}"/>
    <hyperlink ref="Q36" r:id="rId32" tooltip="https://www.sec.gov/Archives/edgar/data/1467373/000146737316001080/0001467373-16-001080-index.htm" xr:uid="{00000000-0004-0000-0000-00002E000000}"/>
    <hyperlink ref="Q74" r:id="rId33" tooltip="https://www.sec.gov/Archives/edgar/data/1467373/000146737316001080/0001467373-16-001080-index.htm" xr:uid="{00000000-0004-0000-0000-00002F000000}"/>
    <hyperlink ref="R36" r:id="rId34" tooltip="https://www.sec.gov/Archives/edgar/data/1467373/000146737317000430/0001467373-17-000430-index.htm" xr:uid="{00000000-0004-0000-0000-000031000000}"/>
    <hyperlink ref="R74" r:id="rId35" tooltip="https://www.sec.gov/Archives/edgar/data/1467373/000146737317000430/0001467373-17-000430-index.htm" xr:uid="{00000000-0004-0000-0000-000032000000}"/>
    <hyperlink ref="S36" r:id="rId36" tooltip="https://www.sec.gov/Archives/edgar/data/1467373/000146737318000318/0001467373-18-000318-index.htm" xr:uid="{00000000-0004-0000-0000-000034000000}"/>
    <hyperlink ref="S74" r:id="rId37" tooltip="https://www.sec.gov/Archives/edgar/data/1467373/000146737318000318/0001467373-18-000318-index.htm" xr:uid="{00000000-0004-0000-0000-000035000000}"/>
    <hyperlink ref="T36" r:id="rId38" tooltip="https://www.sec.gov/Archives/edgar/data/1467373/000146737319000339/0001467373-19-000339-index.htm" xr:uid="{00000000-0004-0000-0000-000037000000}"/>
    <hyperlink ref="T74" r:id="rId39" tooltip="https://www.sec.gov/Archives/edgar/data/1467373/000146737319000339/0001467373-19-000339-index.htm" xr:uid="{00000000-0004-0000-0000-000038000000}"/>
    <hyperlink ref="U36" r:id="rId40" tooltip="https://www.sec.gov/Archives/edgar/data/1467373/000146737320000376/0001467373-20-000376-index.htm" xr:uid="{00000000-0004-0000-0000-00003A000000}"/>
    <hyperlink ref="U74" r:id="rId41" tooltip="https://www.sec.gov/Archives/edgar/data/1467373/000146737320000376/0001467373-20-000376-index.htm" xr:uid="{00000000-0004-0000-0000-00003B000000}"/>
    <hyperlink ref="V36" r:id="rId42" tooltip="https://www.sec.gov/Archives/edgar/data/1467373/000146737321000229/0001467373-21-000229-index.htm" xr:uid="{00000000-0004-0000-0000-00003D000000}"/>
    <hyperlink ref="V74" r:id="rId43" tooltip="https://www.sec.gov/Archives/edgar/data/1467373/000146737321000229/0001467373-21-000229-index.htm" xr:uid="{00000000-0004-0000-0000-00003E000000}"/>
    <hyperlink ref="W36" r:id="rId44" tooltip="https://www.sec.gov/Archives/edgar/data/1467373/000146737322000295/0001467373-22-000295-index.htm" xr:uid="{00000000-0004-0000-0000-000040000000}"/>
    <hyperlink ref="W74" r:id="rId45" tooltip="https://www.sec.gov/Archives/edgar/data/1467373/000146737322000295/0001467373-22-000295-index.htm" xr:uid="{00000000-0004-0000-0000-000041000000}"/>
    <hyperlink ref="X1" r:id="rId46" display="https://finbox.com/NYSE:ACN/explorer/revenue_proj" xr:uid="{C894F339-02D1-0B4C-8E69-41AF07E4E30E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2023-03-13T23:37:24Z</dcterms:created>
  <dcterms:modified xsi:type="dcterms:W3CDTF">2023-03-20T08:47:45Z</dcterms:modified>
</cp:coreProperties>
</file>