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FD7DECBF-7A1B-0343-99BD-CB30C3A2557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1'!$B$3:$AL$3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1'!$B$106:$AL$106</definedName>
    <definedName name="_xlchart.v1.15" hidden="1">'Sheet 1'!$B$19:$AL$19</definedName>
    <definedName name="_xlchart.v1.16" hidden="1">'Sheet 1'!$B$3:$AL$3</definedName>
    <definedName name="_xlchart.v1.2" hidden="1">'Sheet 1'!$B$106:$AL$106</definedName>
    <definedName name="_xlchart.v1.3" hidden="1">'Sheet 1'!$B$19:$AL$19</definedName>
    <definedName name="_xlchart.v1.4" hidden="1">'Sheet 1'!$B$3:$AL$3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1'!$B$106:$AL$106</definedName>
    <definedName name="_xlchart.v1.9" hidden="1">'Sheet 1'!$B$19:$AL$19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4" i="1" l="1"/>
  <c r="AN111" i="1"/>
  <c r="AT101" i="1"/>
  <c r="AS16" i="1" s="1"/>
  <c r="AT97" i="1"/>
  <c r="AT90" i="1"/>
  <c r="AT89" i="1"/>
  <c r="AT91" i="1" s="1"/>
  <c r="AT87" i="1"/>
  <c r="AT86" i="1"/>
  <c r="AT99" i="1" s="1"/>
  <c r="AT85" i="1"/>
  <c r="AT88" i="1" s="1"/>
  <c r="AT92" i="1" s="1"/>
  <c r="AR19" i="1"/>
  <c r="AT16" i="1"/>
  <c r="AR16" i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Q4" i="1"/>
  <c r="AP4" i="1"/>
  <c r="AO4" i="1"/>
  <c r="AN4" i="1"/>
  <c r="AT106" i="1" s="1"/>
  <c r="AM106" i="1" s="1"/>
  <c r="AM4" i="1"/>
  <c r="AL13" i="1"/>
  <c r="AL9" i="1"/>
  <c r="AL29" i="1"/>
  <c r="AL20" i="1"/>
  <c r="AL35" i="1"/>
  <c r="AL80" i="1"/>
  <c r="AL89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M108" i="1" l="1"/>
  <c r="AN106" i="1"/>
  <c r="AO106" i="1" s="1"/>
  <c r="AP106" i="1" s="1"/>
  <c r="AQ106" i="1" s="1"/>
  <c r="AU16" i="1"/>
  <c r="AT103" i="1"/>
  <c r="AT102" i="1" s="1"/>
  <c r="AN112" i="1"/>
  <c r="AN108" i="1" l="1"/>
  <c r="AT100" i="1"/>
  <c r="AT105" i="1" s="1"/>
  <c r="AT108" i="1" s="1"/>
  <c r="AO108" i="1"/>
  <c r="AQ107" i="1" l="1"/>
  <c r="AQ108" i="1" s="1"/>
  <c r="AP108" i="1"/>
  <c r="AN110" i="1" s="1"/>
  <c r="AN113" i="1" s="1"/>
  <c r="AN115" i="1" s="1"/>
  <c r="AN117" i="1" l="1"/>
  <c r="AN118" i="1"/>
</calcChain>
</file>

<file path=xl/sharedStrings.xml><?xml version="1.0" encoding="utf-8"?>
<sst xmlns="http://schemas.openxmlformats.org/spreadsheetml/2006/main" count="1317" uniqueCount="161">
  <si>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</si>
  <si>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</si>
  <si>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</si>
  <si>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</si>
  <si>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</si>
  <si>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</si>
  <si>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</si>
  <si>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</si>
  <si>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</si>
  <si>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</si>
  <si>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</si>
  <si>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</si>
  <si>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</si>
  <si>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</si>
  <si>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</si>
  <si>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</si>
  <si>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</si>
  <si>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</si>
  <si>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</si>
  <si>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</si>
  <si>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</si>
  <si>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</si>
  <si>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</si>
  <si>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</si>
  <si>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</si>
  <si>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</si>
  <si>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</si>
  <si>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</si>
  <si>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</si>
  <si>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</si>
  <si>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</si>
  <si>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</si>
  <si>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</si>
  <si>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</si>
  <si>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</si>
  <si>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</si>
  <si>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</si>
  <si>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</si>
  <si>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</si>
  <si>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</si>
  <si>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</si>
  <si>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</si>
  <si>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</si>
  <si>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</si>
  <si>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</si>
  <si>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</si>
  <si>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</si>
  <si>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</si>
  <si>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</si>
  <si>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</si>
  <si>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</si>
  <si>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</si>
  <si>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</si>
  <si>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</si>
  <si>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</si>
  <si>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</si>
  <si>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</si>
  <si>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</si>
  <si>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</si>
  <si>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</si>
  <si>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</si>
  <si>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</si>
  <si>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</si>
  <si>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</si>
  <si>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</si>
  <si>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</si>
  <si>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</si>
  <si>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</si>
  <si>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</si>
  <si>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</si>
  <si>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</si>
  <si>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</si>
  <si>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</si>
  <si>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</si>
  <si>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</si>
  <si>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</si>
  <si>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</si>
  <si>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</si>
  <si>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</si>
  <si>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</si>
  <si>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</si>
  <si>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</si>
  <si>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</si>
  <si>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</si>
  <si>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</si>
  <si>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</si>
  <si>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</si>
  <si>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</si>
  <si>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</si>
  <si>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</si>
  <si>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</si>
  <si>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</si>
  <si>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</si>
  <si>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</si>
  <si>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Lam Research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</si>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</sst>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LRCX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90429042904298E-2"/>
          <c:y val="0.12955332291742114"/>
          <c:w val="0.87618481848184815"/>
          <c:h val="0.70521609568843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34400000</c:v>
                </c:pt>
                <c:pt idx="1">
                  <c:v>25500000</c:v>
                </c:pt>
                <c:pt idx="2">
                  <c:v>75000000</c:v>
                </c:pt>
                <c:pt idx="3">
                  <c:v>126000000</c:v>
                </c:pt>
                <c:pt idx="4">
                  <c:v>137300000</c:v>
                </c:pt>
                <c:pt idx="5">
                  <c:v>138000000</c:v>
                </c:pt>
                <c:pt idx="6">
                  <c:v>165600000</c:v>
                </c:pt>
                <c:pt idx="7">
                  <c:v>260500000</c:v>
                </c:pt>
                <c:pt idx="8">
                  <c:v>484900000</c:v>
                </c:pt>
                <c:pt idx="9">
                  <c:v>798209000</c:v>
                </c:pt>
                <c:pt idx="10">
                  <c:v>1254070000</c:v>
                </c:pt>
                <c:pt idx="11">
                  <c:v>1002404000</c:v>
                </c:pt>
                <c:pt idx="12">
                  <c:v>1052586000</c:v>
                </c:pt>
                <c:pt idx="13">
                  <c:v>647955000</c:v>
                </c:pt>
                <c:pt idx="14">
                  <c:v>1230767000</c:v>
                </c:pt>
                <c:pt idx="15">
                  <c:v>1519789000</c:v>
                </c:pt>
                <c:pt idx="16">
                  <c:v>943114000</c:v>
                </c:pt>
                <c:pt idx="17">
                  <c:v>755234000</c:v>
                </c:pt>
                <c:pt idx="18">
                  <c:v>935946000</c:v>
                </c:pt>
                <c:pt idx="19">
                  <c:v>1502453000</c:v>
                </c:pt>
                <c:pt idx="20">
                  <c:v>1642171000</c:v>
                </c:pt>
                <c:pt idx="21">
                  <c:v>2566576000</c:v>
                </c:pt>
                <c:pt idx="22">
                  <c:v>2474911000</c:v>
                </c:pt>
                <c:pt idx="23">
                  <c:v>1115946000</c:v>
                </c:pt>
                <c:pt idx="24">
                  <c:v>2133776000</c:v>
                </c:pt>
                <c:pt idx="25">
                  <c:v>3237693000</c:v>
                </c:pt>
                <c:pt idx="26">
                  <c:v>2665192000</c:v>
                </c:pt>
                <c:pt idx="27">
                  <c:v>3598916000</c:v>
                </c:pt>
                <c:pt idx="28">
                  <c:v>4607309000</c:v>
                </c:pt>
                <c:pt idx="29">
                  <c:v>5259312000</c:v>
                </c:pt>
                <c:pt idx="30">
                  <c:v>5885893000</c:v>
                </c:pt>
                <c:pt idx="31">
                  <c:v>8013620000</c:v>
                </c:pt>
                <c:pt idx="32">
                  <c:v>11076998000</c:v>
                </c:pt>
                <c:pt idx="33">
                  <c:v>9653559000</c:v>
                </c:pt>
                <c:pt idx="34">
                  <c:v>10044736000</c:v>
                </c:pt>
                <c:pt idx="35">
                  <c:v>14626150000</c:v>
                </c:pt>
                <c:pt idx="36">
                  <c:v>17227039000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3-4545-88B7-4C706EC8750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3000000</c:v>
                </c:pt>
                <c:pt idx="1">
                  <c:v>-2400000</c:v>
                </c:pt>
                <c:pt idx="2">
                  <c:v>6800000</c:v>
                </c:pt>
                <c:pt idx="3">
                  <c:v>16100000</c:v>
                </c:pt>
                <c:pt idx="4">
                  <c:v>-3800000</c:v>
                </c:pt>
                <c:pt idx="5">
                  <c:v>13600000</c:v>
                </c:pt>
                <c:pt idx="6">
                  <c:v>22400000</c:v>
                </c:pt>
                <c:pt idx="7">
                  <c:v>39700000</c:v>
                </c:pt>
                <c:pt idx="8">
                  <c:v>75600000</c:v>
                </c:pt>
                <c:pt idx="9">
                  <c:v>150976000</c:v>
                </c:pt>
                <c:pt idx="10">
                  <c:v>242793000</c:v>
                </c:pt>
                <c:pt idx="11">
                  <c:v>-12169000</c:v>
                </c:pt>
                <c:pt idx="12">
                  <c:v>-116860000</c:v>
                </c:pt>
                <c:pt idx="13">
                  <c:v>-61989000</c:v>
                </c:pt>
                <c:pt idx="14">
                  <c:v>282828000</c:v>
                </c:pt>
                <c:pt idx="15">
                  <c:v>171330000</c:v>
                </c:pt>
                <c:pt idx="16">
                  <c:v>-63657000</c:v>
                </c:pt>
                <c:pt idx="17">
                  <c:v>29322000</c:v>
                </c:pt>
                <c:pt idx="18">
                  <c:v>146023000</c:v>
                </c:pt>
                <c:pt idx="19">
                  <c:v>428788000</c:v>
                </c:pt>
                <c:pt idx="20">
                  <c:v>465970000</c:v>
                </c:pt>
                <c:pt idx="21">
                  <c:v>885162000</c:v>
                </c:pt>
                <c:pt idx="22">
                  <c:v>631680000</c:v>
                </c:pt>
                <c:pt idx="23">
                  <c:v>-184179000</c:v>
                </c:pt>
                <c:pt idx="24">
                  <c:v>502536000</c:v>
                </c:pt>
                <c:pt idx="25">
                  <c:v>881015000</c:v>
                </c:pt>
                <c:pt idx="26">
                  <c:v>344205000</c:v>
                </c:pt>
                <c:pt idx="27">
                  <c:v>431182000</c:v>
                </c:pt>
                <c:pt idx="28">
                  <c:v>1077309000</c:v>
                </c:pt>
                <c:pt idx="29">
                  <c:v>1092452000</c:v>
                </c:pt>
                <c:pt idx="30">
                  <c:v>1385918000</c:v>
                </c:pt>
                <c:pt idx="31">
                  <c:v>2236312000</c:v>
                </c:pt>
                <c:pt idx="32">
                  <c:v>3575571000</c:v>
                </c:pt>
                <c:pt idx="33">
                  <c:v>2873115000</c:v>
                </c:pt>
                <c:pt idx="34">
                  <c:v>3020943000</c:v>
                </c:pt>
                <c:pt idx="35">
                  <c:v>4886552000</c:v>
                </c:pt>
                <c:pt idx="36">
                  <c:v>5711612000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3-4545-88B7-4C706EC8750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-10100000</c:v>
                </c:pt>
                <c:pt idx="4">
                  <c:v>-5900000</c:v>
                </c:pt>
                <c:pt idx="5">
                  <c:v>-13400000</c:v>
                </c:pt>
                <c:pt idx="6">
                  <c:v>-6300000</c:v>
                </c:pt>
                <c:pt idx="7">
                  <c:v>-23800000</c:v>
                </c:pt>
                <c:pt idx="8">
                  <c:v>-12700000</c:v>
                </c:pt>
                <c:pt idx="9">
                  <c:v>-44309000</c:v>
                </c:pt>
                <c:pt idx="10">
                  <c:v>-39977000</c:v>
                </c:pt>
                <c:pt idx="11">
                  <c:v>40618000</c:v>
                </c:pt>
                <c:pt idx="12">
                  <c:v>1038000</c:v>
                </c:pt>
                <c:pt idx="13">
                  <c:v>-70398000</c:v>
                </c:pt>
                <c:pt idx="14">
                  <c:v>69490000</c:v>
                </c:pt>
                <c:pt idx="15">
                  <c:v>196892000</c:v>
                </c:pt>
                <c:pt idx="16">
                  <c:v>11178000</c:v>
                </c:pt>
                <c:pt idx="17">
                  <c:v>56978000</c:v>
                </c:pt>
                <c:pt idx="18">
                  <c:v>133123000</c:v>
                </c:pt>
                <c:pt idx="19">
                  <c:v>403081000</c:v>
                </c:pt>
                <c:pt idx="20">
                  <c:v>318607000</c:v>
                </c:pt>
                <c:pt idx="21">
                  <c:v>763591000</c:v>
                </c:pt>
                <c:pt idx="22">
                  <c:v>513516000</c:v>
                </c:pt>
                <c:pt idx="23">
                  <c:v>-122411000</c:v>
                </c:pt>
                <c:pt idx="24">
                  <c:v>315123000</c:v>
                </c:pt>
                <c:pt idx="25">
                  <c:v>753533000</c:v>
                </c:pt>
                <c:pt idx="26">
                  <c:v>391756000</c:v>
                </c:pt>
                <c:pt idx="27">
                  <c:v>559138000</c:v>
                </c:pt>
                <c:pt idx="28">
                  <c:v>571546000</c:v>
                </c:pt>
                <c:pt idx="29">
                  <c:v>587238000</c:v>
                </c:pt>
                <c:pt idx="30">
                  <c:v>1174947000</c:v>
                </c:pt>
                <c:pt idx="31">
                  <c:v>1871863000</c:v>
                </c:pt>
                <c:pt idx="32">
                  <c:v>2382278000</c:v>
                </c:pt>
                <c:pt idx="33">
                  <c:v>2872522000</c:v>
                </c:pt>
                <c:pt idx="34">
                  <c:v>1923212000</c:v>
                </c:pt>
                <c:pt idx="35">
                  <c:v>3239067000</c:v>
                </c:pt>
                <c:pt idx="36">
                  <c:v>2553640000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3-4545-88B7-4C706EC8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775760"/>
        <c:axId val="43821312"/>
      </c:barChart>
      <c:catAx>
        <c:axId val="437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312"/>
        <c:crosses val="autoZero"/>
        <c:auto val="1"/>
        <c:lblAlgn val="ctr"/>
        <c:lblOffset val="100"/>
        <c:noMultiLvlLbl val="0"/>
      </c:catAx>
      <c:valAx>
        <c:axId val="4382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72316207998755"/>
          <c:y val="0.91196188190011074"/>
          <c:w val="0.30255367584002496"/>
          <c:h val="5.3872546483594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47625</xdr:colOff>
      <xdr:row>108</xdr:row>
      <xdr:rowOff>25400</xdr:rowOff>
    </xdr:from>
    <xdr:to>
      <xdr:col>46</xdr:col>
      <xdr:colOff>47625</xdr:colOff>
      <xdr:row>129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8806D-3F28-52B1-F6F1-140C110D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707549/000091205795008038/0000912057-95-008038-index.html" TargetMode="External"/><Relationship Id="rId42" Type="http://schemas.openxmlformats.org/officeDocument/2006/relationships/hyperlink" Target="https://www.sec.gov/Archives/edgar/data/707549/000095013406016366/0000950134-06-016366-index.htm" TargetMode="External"/><Relationship Id="rId47" Type="http://schemas.openxmlformats.org/officeDocument/2006/relationships/hyperlink" Target="https://www.sec.gov/Archives/edgar/data/707549/000095013408015947/0000950134-08-015947-index.htm" TargetMode="External"/><Relationship Id="rId63" Type="http://schemas.openxmlformats.org/officeDocument/2006/relationships/hyperlink" Target="https://www.sec.gov/Archives/edgar/data/707549/000070754916000050/0000707549-16-000050-index.htm" TargetMode="External"/><Relationship Id="rId68" Type="http://schemas.openxmlformats.org/officeDocument/2006/relationships/hyperlink" Target="https://www.sec.gov/Archives/edgar/data/707549/000070754919000124/0000707549-19-000124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707549/000089161803004913/0000891618-03-004913-index.htm" TargetMode="External"/><Relationship Id="rId40" Type="http://schemas.openxmlformats.org/officeDocument/2006/relationships/hyperlink" Target="https://www.sec.gov/Archives/edgar/data/707549/000089161805000627/0000891618-05-000627-index.htm" TargetMode="External"/><Relationship Id="rId45" Type="http://schemas.openxmlformats.org/officeDocument/2006/relationships/hyperlink" Target="https://www.sec.gov/Archives/edgar/data/707549/000089161808000189/0000891618-08-000189-index.htm" TargetMode="External"/><Relationship Id="rId53" Type="http://schemas.openxmlformats.org/officeDocument/2006/relationships/hyperlink" Target="https://www.sec.gov/Archives/edgar/data/707549/000119312511227691/0001193125-11-227691-index.htm" TargetMode="External"/><Relationship Id="rId58" Type="http://schemas.openxmlformats.org/officeDocument/2006/relationships/hyperlink" Target="https://www.sec.gov/Archives/edgar/data/707549/000119312514321759/0001193125-14-321759-index.htm" TargetMode="External"/><Relationship Id="rId66" Type="http://schemas.openxmlformats.org/officeDocument/2006/relationships/hyperlink" Target="https://www.sec.gov/Archives/edgar/data/707549/000070754918000115/0000707549-18-000115-index.htm" TargetMode="External"/><Relationship Id="rId74" Type="http://schemas.openxmlformats.org/officeDocument/2006/relationships/hyperlink" Target="https://www.sec.gov/Archives/edgar/data/707549/000070754922000107/0000707549-22-000107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707549/000119312515290023/0001193125-15-290023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707549/000091205796020899/0000912057-96-020899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707549/000070754901500011/0000707549-01-500011-index.htm" TargetMode="External"/><Relationship Id="rId35" Type="http://schemas.openxmlformats.org/officeDocument/2006/relationships/hyperlink" Target="https://www.sec.gov/Archives/edgar/data/707549/000070754902000010/0000707549-02-000010-index.html" TargetMode="External"/><Relationship Id="rId43" Type="http://schemas.openxmlformats.org/officeDocument/2006/relationships/hyperlink" Target="https://www.sec.gov/Archives/edgar/data/707549/000095013406016366/0000950134-06-016366-index.htm" TargetMode="External"/><Relationship Id="rId48" Type="http://schemas.openxmlformats.org/officeDocument/2006/relationships/hyperlink" Target="https://www.sec.gov/Archives/edgar/data/707549/000119312509182356/0001193125-09-182356-index.htm" TargetMode="External"/><Relationship Id="rId56" Type="http://schemas.openxmlformats.org/officeDocument/2006/relationships/hyperlink" Target="https://www.sec.gov/Archives/edgar/data/707549/000119312513348269/0001193125-13-348269-index.htm" TargetMode="External"/><Relationship Id="rId64" Type="http://schemas.openxmlformats.org/officeDocument/2006/relationships/hyperlink" Target="https://www.sec.gov/Archives/edgar/data/707549/000070754917000100/0000707549-17-000100-index.htm" TargetMode="External"/><Relationship Id="rId69" Type="http://schemas.openxmlformats.org/officeDocument/2006/relationships/hyperlink" Target="https://www.sec.gov/Archives/edgar/data/707549/000070754919000124/0000707549-19-000124-index.htm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707549/000119312510194304/0001193125-10-194304-index.htm" TargetMode="External"/><Relationship Id="rId72" Type="http://schemas.openxmlformats.org/officeDocument/2006/relationships/hyperlink" Target="https://www.sec.gov/Archives/edgar/data/707549/000070754921000136/0000707549-21-000136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707549/000095013404013455/0000950134-04-013455-index.htm" TargetMode="External"/><Relationship Id="rId46" Type="http://schemas.openxmlformats.org/officeDocument/2006/relationships/hyperlink" Target="https://www.sec.gov/Archives/edgar/data/707549/000095013408015947/0000950134-08-015947-index.htm" TargetMode="External"/><Relationship Id="rId59" Type="http://schemas.openxmlformats.org/officeDocument/2006/relationships/hyperlink" Target="https://www.sec.gov/Archives/edgar/data/707549/000119312514321759/0001193125-14-321759-index.htm" TargetMode="External"/><Relationship Id="rId67" Type="http://schemas.openxmlformats.org/officeDocument/2006/relationships/hyperlink" Target="https://www.sec.gov/Archives/edgar/data/707549/000070754918000115/0000707549-18-000115-index.htm" TargetMode="External"/><Relationship Id="rId20" Type="http://schemas.openxmlformats.org/officeDocument/2006/relationships/hyperlink" Target="https://www.sec.gov/Archives/edgar/data/707549/000091205795008038/0000912057-95-008038-index.html" TargetMode="External"/><Relationship Id="rId41" Type="http://schemas.openxmlformats.org/officeDocument/2006/relationships/hyperlink" Target="https://www.sec.gov/Archives/edgar/data/707549/000089161805000627/0000891618-05-000627-index.htm" TargetMode="External"/><Relationship Id="rId54" Type="http://schemas.openxmlformats.org/officeDocument/2006/relationships/hyperlink" Target="https://www.sec.gov/Archives/edgar/data/707549/000119312512365446/0001193125-12-365446-index.htm" TargetMode="External"/><Relationship Id="rId62" Type="http://schemas.openxmlformats.org/officeDocument/2006/relationships/hyperlink" Target="https://www.sec.gov/Archives/edgar/data/707549/000070754916000050/0000707549-16-000050-index.htm" TargetMode="External"/><Relationship Id="rId70" Type="http://schemas.openxmlformats.org/officeDocument/2006/relationships/hyperlink" Target="https://www.sec.gov/Archives/edgar/data/707549/000070754920000138/0000707549-20-000138-index.htm" TargetMode="External"/><Relationship Id="rId75" Type="http://schemas.openxmlformats.org/officeDocument/2006/relationships/hyperlink" Target="https://www.sec.gov/Archives/edgar/data/707549/000070754922000107/0000707549-22-000107-index.htm" TargetMode="External"/><Relationship Id="rId1" Type="http://schemas.openxmlformats.org/officeDocument/2006/relationships/hyperlink" Target="https://roic.ai/company/LRCX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707549/000091205796020899/0000912057-96-020899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707549/000089161803004913/0000891618-03-004913-index.htm" TargetMode="External"/><Relationship Id="rId49" Type="http://schemas.openxmlformats.org/officeDocument/2006/relationships/hyperlink" Target="https://www.sec.gov/Archives/edgar/data/707549/000119312509182356/0001193125-09-182356-index.htm" TargetMode="External"/><Relationship Id="rId57" Type="http://schemas.openxmlformats.org/officeDocument/2006/relationships/hyperlink" Target="https://www.sec.gov/Archives/edgar/data/707549/000119312513348269/0001193125-13-348269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707549/000070754901500011/0000707549-01-500011-index.htm" TargetMode="External"/><Relationship Id="rId44" Type="http://schemas.openxmlformats.org/officeDocument/2006/relationships/hyperlink" Target="https://www.sec.gov/Archives/edgar/data/707549/000089161808000189/0000891618-08-000189-index.htm" TargetMode="External"/><Relationship Id="rId52" Type="http://schemas.openxmlformats.org/officeDocument/2006/relationships/hyperlink" Target="https://www.sec.gov/Archives/edgar/data/707549/000119312511227691/0001193125-11-227691-index.htm" TargetMode="External"/><Relationship Id="rId60" Type="http://schemas.openxmlformats.org/officeDocument/2006/relationships/hyperlink" Target="https://www.sec.gov/Archives/edgar/data/707549/000119312515290023/0001193125-15-290023-index.htm" TargetMode="External"/><Relationship Id="rId65" Type="http://schemas.openxmlformats.org/officeDocument/2006/relationships/hyperlink" Target="https://www.sec.gov/Archives/edgar/data/707549/000070754917000100/0000707549-17-000100-index.htm" TargetMode="External"/><Relationship Id="rId73" Type="http://schemas.openxmlformats.org/officeDocument/2006/relationships/hyperlink" Target="https://www.sec.gov/Archives/edgar/data/707549/000070754921000136/0000707549-21-00013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707549/000095013404013455/0000950134-04-013455-index.htm" TargetMode="External"/><Relationship Id="rId34" Type="http://schemas.openxmlformats.org/officeDocument/2006/relationships/hyperlink" Target="https://www.sec.gov/Archives/edgar/data/707549/000070754902000010/0000707549-02-000010-index.html" TargetMode="External"/><Relationship Id="rId50" Type="http://schemas.openxmlformats.org/officeDocument/2006/relationships/hyperlink" Target="https://www.sec.gov/Archives/edgar/data/707549/000119312510194304/0001193125-10-194304-index.htm" TargetMode="External"/><Relationship Id="rId55" Type="http://schemas.openxmlformats.org/officeDocument/2006/relationships/hyperlink" Target="https://www.sec.gov/Archives/edgar/data/707549/000119312512365446/0001193125-12-365446-index.htm" TargetMode="External"/><Relationship Id="rId76" Type="http://schemas.openxmlformats.org/officeDocument/2006/relationships/hyperlink" Target="https://finbox.com/NASDAQGS:LRCX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707549/000070754920000138/0000707549-20-000138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AL97" activePane="bottomRight" state="frozen"/>
      <selection pane="topRight"/>
      <selection pane="bottomLeft"/>
      <selection pane="bottomRight" activeCell="AR136" sqref="AR136"/>
    </sheetView>
  </sheetViews>
  <sheetFormatPr baseColWidth="10" defaultRowHeight="16" x14ac:dyDescent="0.2"/>
  <cols>
    <col min="1" max="1" width="50" customWidth="1"/>
    <col min="2" max="38" width="15" customWidth="1"/>
    <col min="39" max="47" width="21" customWidth="1"/>
  </cols>
  <sheetData>
    <row r="1" spans="1:47" ht="22" thickBot="1" x14ac:dyDescent="0.3">
      <c r="A1" s="3" t="s">
        <v>94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27">
        <v>2023</v>
      </c>
      <c r="AN1" s="27">
        <v>2024</v>
      </c>
      <c r="AO1" s="27">
        <v>2025</v>
      </c>
      <c r="AP1" s="27">
        <v>2026</v>
      </c>
      <c r="AQ1" s="27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</row>
    <row r="3" spans="1:47" ht="40" x14ac:dyDescent="0.25">
      <c r="A3" s="5" t="s">
        <v>1</v>
      </c>
      <c r="B3" s="1">
        <v>34400000</v>
      </c>
      <c r="C3" s="1">
        <v>25500000</v>
      </c>
      <c r="D3" s="1">
        <v>75000000</v>
      </c>
      <c r="E3" s="1">
        <v>126000000</v>
      </c>
      <c r="F3" s="1">
        <v>137300000</v>
      </c>
      <c r="G3" s="1">
        <v>138000000</v>
      </c>
      <c r="H3" s="1">
        <v>165600000</v>
      </c>
      <c r="I3" s="1">
        <v>260500000</v>
      </c>
      <c r="J3" s="1">
        <v>484900000</v>
      </c>
      <c r="K3" s="1">
        <v>798209000</v>
      </c>
      <c r="L3" s="1">
        <v>1254070000</v>
      </c>
      <c r="M3" s="1">
        <v>1002404000</v>
      </c>
      <c r="N3" s="1">
        <v>1052586000</v>
      </c>
      <c r="O3" s="1">
        <v>647955000</v>
      </c>
      <c r="P3" s="1">
        <v>1230767000</v>
      </c>
      <c r="Q3" s="1">
        <v>1519789000</v>
      </c>
      <c r="R3" s="1">
        <v>943114000</v>
      </c>
      <c r="S3" s="1">
        <v>755234000</v>
      </c>
      <c r="T3" s="1">
        <v>935946000</v>
      </c>
      <c r="U3" s="1">
        <v>1502453000</v>
      </c>
      <c r="V3" s="1">
        <v>1642171000</v>
      </c>
      <c r="W3" s="1">
        <v>2566576000</v>
      </c>
      <c r="X3" s="1">
        <v>2474911000</v>
      </c>
      <c r="Y3" s="1">
        <v>1115946000</v>
      </c>
      <c r="Z3" s="1">
        <v>2133776000</v>
      </c>
      <c r="AA3" s="1">
        <v>3237693000</v>
      </c>
      <c r="AB3" s="1">
        <v>2665192000</v>
      </c>
      <c r="AC3" s="1">
        <v>3598916000</v>
      </c>
      <c r="AD3" s="1">
        <v>4607309000</v>
      </c>
      <c r="AE3" s="1">
        <v>5259312000</v>
      </c>
      <c r="AF3" s="1">
        <v>5885893000</v>
      </c>
      <c r="AG3" s="1">
        <v>8013620000</v>
      </c>
      <c r="AH3" s="1">
        <v>11076998000</v>
      </c>
      <c r="AI3" s="1">
        <v>9653559000</v>
      </c>
      <c r="AJ3" s="1">
        <v>10044736000</v>
      </c>
      <c r="AK3" s="1">
        <v>14626150000</v>
      </c>
      <c r="AL3" s="1">
        <v>17227039000</v>
      </c>
      <c r="AM3" s="28">
        <v>17613000000</v>
      </c>
      <c r="AN3" s="28">
        <v>14879000000</v>
      </c>
      <c r="AO3" s="28">
        <v>17342000000</v>
      </c>
      <c r="AP3" s="28">
        <v>22089000000</v>
      </c>
      <c r="AQ3" s="28">
        <v>24376000000</v>
      </c>
      <c r="AR3" s="18" t="s">
        <v>110</v>
      </c>
      <c r="AS3" s="19" t="s">
        <v>111</v>
      </c>
      <c r="AT3" s="19" t="s">
        <v>112</v>
      </c>
      <c r="AU3" s="19" t="s">
        <v>113</v>
      </c>
    </row>
    <row r="4" spans="1:47" ht="19" x14ac:dyDescent="0.25">
      <c r="A4" s="14" t="s">
        <v>95</v>
      </c>
      <c r="B4" s="1"/>
      <c r="C4" s="15">
        <f>(C3/B3)-1</f>
        <v>-0.25872093023255816</v>
      </c>
      <c r="D4" s="15">
        <f>(D3/C3)-1</f>
        <v>1.9411764705882355</v>
      </c>
      <c r="E4" s="15">
        <f>(E3/D3)-1</f>
        <v>0.67999999999999994</v>
      </c>
      <c r="F4" s="15">
        <f t="shared" ref="F4:AQ4" si="0">(F3/E3)-1</f>
        <v>8.9682539682539586E-2</v>
      </c>
      <c r="G4" s="15">
        <f t="shared" si="0"/>
        <v>5.0983248361253786E-3</v>
      </c>
      <c r="H4" s="16">
        <f t="shared" si="0"/>
        <v>0.19999999999999996</v>
      </c>
      <c r="I4" s="16">
        <f t="shared" si="0"/>
        <v>0.57306763285024154</v>
      </c>
      <c r="J4" s="16">
        <f t="shared" si="0"/>
        <v>0.86142034548944335</v>
      </c>
      <c r="K4" s="16">
        <f t="shared" si="0"/>
        <v>0.64613116106413693</v>
      </c>
      <c r="L4" s="16">
        <f t="shared" si="0"/>
        <v>0.571104810895392</v>
      </c>
      <c r="M4" s="16">
        <f t="shared" si="0"/>
        <v>-0.20067938791295536</v>
      </c>
      <c r="N4" s="16">
        <f t="shared" si="0"/>
        <v>5.0061651789099049E-2</v>
      </c>
      <c r="O4" s="16">
        <f t="shared" si="0"/>
        <v>-0.38441609521692288</v>
      </c>
      <c r="P4" s="16">
        <f t="shared" si="0"/>
        <v>0.89946369732465992</v>
      </c>
      <c r="Q4" s="16">
        <f t="shared" si="0"/>
        <v>0.23483080063082618</v>
      </c>
      <c r="R4" s="16">
        <f t="shared" si="0"/>
        <v>-0.37944412020352825</v>
      </c>
      <c r="S4" s="16">
        <f t="shared" si="0"/>
        <v>-0.19921239638050114</v>
      </c>
      <c r="T4" s="16">
        <f t="shared" si="0"/>
        <v>0.2392794815911361</v>
      </c>
      <c r="U4" s="16">
        <f t="shared" si="0"/>
        <v>0.60527744121989935</v>
      </c>
      <c r="V4" s="16">
        <f t="shared" si="0"/>
        <v>9.2993258358164965E-2</v>
      </c>
      <c r="W4" s="16">
        <f t="shared" si="0"/>
        <v>0.56291640760919548</v>
      </c>
      <c r="X4" s="16">
        <f t="shared" si="0"/>
        <v>-3.5714897980811844E-2</v>
      </c>
      <c r="Y4" s="16">
        <f t="shared" si="0"/>
        <v>-0.54909651296551676</v>
      </c>
      <c r="Z4" s="16">
        <f t="shared" si="0"/>
        <v>0.91207818299451771</v>
      </c>
      <c r="AA4" s="16">
        <f t="shared" si="0"/>
        <v>0.517353742848359</v>
      </c>
      <c r="AB4" s="16">
        <f t="shared" si="0"/>
        <v>-0.1768237445613281</v>
      </c>
      <c r="AC4" s="16">
        <f t="shared" si="0"/>
        <v>0.35034023815169779</v>
      </c>
      <c r="AD4" s="16">
        <f t="shared" si="0"/>
        <v>0.28019353605363384</v>
      </c>
      <c r="AE4" s="16">
        <f t="shared" si="0"/>
        <v>0.14151492769423535</v>
      </c>
      <c r="AF4" s="16">
        <f t="shared" si="0"/>
        <v>0.11913744611462485</v>
      </c>
      <c r="AG4" s="16">
        <f t="shared" si="0"/>
        <v>0.36149603806932951</v>
      </c>
      <c r="AH4" s="16">
        <f t="shared" si="0"/>
        <v>0.38227143288551235</v>
      </c>
      <c r="AI4" s="16">
        <f t="shared" si="0"/>
        <v>-0.12850404053517028</v>
      </c>
      <c r="AJ4" s="16">
        <f t="shared" si="0"/>
        <v>4.0521532007003813E-2</v>
      </c>
      <c r="AK4" s="16">
        <f t="shared" si="0"/>
        <v>0.45610098662622889</v>
      </c>
      <c r="AL4" s="16">
        <f t="shared" si="0"/>
        <v>0.17782458131497347</v>
      </c>
      <c r="AM4" s="16">
        <f t="shared" si="0"/>
        <v>2.2404372568030961E-2</v>
      </c>
      <c r="AN4" s="16">
        <f t="shared" si="0"/>
        <v>-0.15522625333560436</v>
      </c>
      <c r="AO4" s="16">
        <f t="shared" si="0"/>
        <v>0.16553531823375223</v>
      </c>
      <c r="AP4" s="16">
        <f t="shared" si="0"/>
        <v>0.27372852035520712</v>
      </c>
      <c r="AQ4" s="16">
        <f t="shared" si="0"/>
        <v>0.10353569650052052</v>
      </c>
      <c r="AR4" s="17">
        <f>(AL4+AK4+AJ4)/3</f>
        <v>0.2248156999827354</v>
      </c>
      <c r="AS4" s="17">
        <f>(AL20+AK20+AJ20)/3</f>
        <v>0.27928454667435126</v>
      </c>
      <c r="AT4" s="17">
        <f>(AL29+AK29+AJ29)/3</f>
        <v>0.31385135877155435</v>
      </c>
      <c r="AU4" s="17">
        <f>(AL105+AK105+AJ105)/3</f>
        <v>4.7368144986086436E-2</v>
      </c>
    </row>
    <row r="5" spans="1:47" ht="19" x14ac:dyDescent="0.25">
      <c r="A5" s="5" t="s">
        <v>2</v>
      </c>
      <c r="B5" s="1">
        <v>15800000</v>
      </c>
      <c r="C5" s="1">
        <v>11000000</v>
      </c>
      <c r="D5" s="1">
        <v>35100000</v>
      </c>
      <c r="E5" s="1">
        <v>65000000</v>
      </c>
      <c r="F5" s="1">
        <v>70200000</v>
      </c>
      <c r="G5" s="1">
        <v>70900000</v>
      </c>
      <c r="H5" s="1">
        <v>76400000</v>
      </c>
      <c r="I5" s="1">
        <v>127200000</v>
      </c>
      <c r="J5" s="1">
        <v>247600000</v>
      </c>
      <c r="K5" s="1">
        <v>418818000</v>
      </c>
      <c r="L5" s="1">
        <v>663181000</v>
      </c>
      <c r="M5" s="1">
        <v>689459000</v>
      </c>
      <c r="N5" s="1">
        <v>646511000</v>
      </c>
      <c r="O5" s="1">
        <v>414591000</v>
      </c>
      <c r="P5" s="1">
        <v>691161000</v>
      </c>
      <c r="Q5" s="1">
        <v>862321000</v>
      </c>
      <c r="R5" s="1">
        <v>677025000</v>
      </c>
      <c r="S5" s="1">
        <v>451405000</v>
      </c>
      <c r="T5" s="1">
        <v>504897000</v>
      </c>
      <c r="U5" s="1">
        <v>738361000</v>
      </c>
      <c r="V5" s="1">
        <v>814777000</v>
      </c>
      <c r="W5" s="1">
        <v>1261522000</v>
      </c>
      <c r="X5" s="1">
        <v>1301505000</v>
      </c>
      <c r="Y5" s="1">
        <v>727212000</v>
      </c>
      <c r="Z5" s="1">
        <v>1163841000</v>
      </c>
      <c r="AA5" s="1">
        <v>1740461000</v>
      </c>
      <c r="AB5" s="1">
        <v>1581123000</v>
      </c>
      <c r="AC5" s="1">
        <v>2195857000</v>
      </c>
      <c r="AD5" s="1">
        <v>2599828000</v>
      </c>
      <c r="AE5" s="1">
        <v>2974976000</v>
      </c>
      <c r="AF5" s="1">
        <v>3266971000</v>
      </c>
      <c r="AG5" s="1">
        <v>4410261000</v>
      </c>
      <c r="AH5" s="1">
        <v>5911966000</v>
      </c>
      <c r="AI5" s="1">
        <v>5295100000</v>
      </c>
      <c r="AJ5" s="1">
        <v>5436043000</v>
      </c>
      <c r="AK5" s="1">
        <v>7820844000</v>
      </c>
      <c r="AL5" s="1">
        <v>9355232000</v>
      </c>
    </row>
    <row r="6" spans="1:47" ht="20" x14ac:dyDescent="0.25">
      <c r="A6" s="6" t="s">
        <v>3</v>
      </c>
      <c r="B6" s="10">
        <v>18600000</v>
      </c>
      <c r="C6" s="10">
        <v>14500000</v>
      </c>
      <c r="D6" s="10">
        <v>39900000</v>
      </c>
      <c r="E6" s="10">
        <v>61000000</v>
      </c>
      <c r="F6" s="10">
        <v>67100000</v>
      </c>
      <c r="G6" s="10">
        <v>67100000</v>
      </c>
      <c r="H6" s="10">
        <v>89200000</v>
      </c>
      <c r="I6" s="10">
        <v>133300000</v>
      </c>
      <c r="J6" s="10">
        <v>237300000</v>
      </c>
      <c r="K6" s="10">
        <v>379391000</v>
      </c>
      <c r="L6" s="10">
        <v>590889000</v>
      </c>
      <c r="M6" s="10">
        <v>312945000</v>
      </c>
      <c r="N6" s="10">
        <v>406075000</v>
      </c>
      <c r="O6" s="10">
        <v>233364000</v>
      </c>
      <c r="P6" s="10">
        <v>539606000</v>
      </c>
      <c r="Q6" s="10">
        <v>657468000</v>
      </c>
      <c r="R6" s="10">
        <v>266089000</v>
      </c>
      <c r="S6" s="10">
        <v>303829000</v>
      </c>
      <c r="T6" s="10">
        <v>431049000</v>
      </c>
      <c r="U6" s="10">
        <v>764092000</v>
      </c>
      <c r="V6" s="10">
        <v>827394000</v>
      </c>
      <c r="W6" s="10">
        <v>1305054000</v>
      </c>
      <c r="X6" s="10">
        <v>1173406000</v>
      </c>
      <c r="Y6" s="10">
        <v>388734000</v>
      </c>
      <c r="Z6" s="10">
        <v>969935000</v>
      </c>
      <c r="AA6" s="10">
        <v>1497232000</v>
      </c>
      <c r="AB6" s="10">
        <v>1084069000</v>
      </c>
      <c r="AC6" s="10">
        <v>1403059000</v>
      </c>
      <c r="AD6" s="10">
        <v>2007481000</v>
      </c>
      <c r="AE6" s="10">
        <v>2284336000</v>
      </c>
      <c r="AF6" s="10">
        <v>2618922000</v>
      </c>
      <c r="AG6" s="10">
        <v>3603359000</v>
      </c>
      <c r="AH6" s="10">
        <v>5165032000</v>
      </c>
      <c r="AI6" s="10">
        <v>4358459000</v>
      </c>
      <c r="AJ6" s="10">
        <v>4608693000</v>
      </c>
      <c r="AK6" s="10">
        <v>6805306000</v>
      </c>
      <c r="AL6" s="10">
        <v>7871807000</v>
      </c>
      <c r="AR6" s="18" t="s">
        <v>114</v>
      </c>
      <c r="AS6" s="19" t="s">
        <v>115</v>
      </c>
      <c r="AT6" s="19" t="s">
        <v>116</v>
      </c>
      <c r="AU6" s="19" t="s">
        <v>117</v>
      </c>
    </row>
    <row r="7" spans="1:47" ht="19" x14ac:dyDescent="0.25">
      <c r="A7" s="5" t="s">
        <v>4</v>
      </c>
      <c r="B7" s="2">
        <v>0.54069999999999996</v>
      </c>
      <c r="C7" s="2">
        <v>0.56859999999999999</v>
      </c>
      <c r="D7" s="2">
        <v>0.53200000000000003</v>
      </c>
      <c r="E7" s="2">
        <v>0.48409999999999997</v>
      </c>
      <c r="F7" s="2">
        <v>0.48870000000000002</v>
      </c>
      <c r="G7" s="2">
        <v>0.48620000000000002</v>
      </c>
      <c r="H7" s="2">
        <v>0.53859999999999997</v>
      </c>
      <c r="I7" s="2">
        <v>0.51170000000000004</v>
      </c>
      <c r="J7" s="2">
        <v>0.4894</v>
      </c>
      <c r="K7" s="2">
        <v>0.4753</v>
      </c>
      <c r="L7" s="2">
        <v>0.47120000000000001</v>
      </c>
      <c r="M7" s="2">
        <v>0.31219999999999998</v>
      </c>
      <c r="N7" s="2">
        <v>0.38579999999999998</v>
      </c>
      <c r="O7" s="2">
        <v>0.36020000000000002</v>
      </c>
      <c r="P7" s="2">
        <v>0.43840000000000001</v>
      </c>
      <c r="Q7" s="2">
        <v>0.43259999999999998</v>
      </c>
      <c r="R7" s="2">
        <v>0.28210000000000002</v>
      </c>
      <c r="S7" s="2">
        <v>0.40229999999999999</v>
      </c>
      <c r="T7" s="2">
        <v>0.46050000000000002</v>
      </c>
      <c r="U7" s="2">
        <v>0.50860000000000005</v>
      </c>
      <c r="V7" s="2">
        <v>0.50380000000000003</v>
      </c>
      <c r="W7" s="2">
        <v>0.50849999999999995</v>
      </c>
      <c r="X7" s="2">
        <v>0.47410000000000002</v>
      </c>
      <c r="Y7" s="2">
        <v>0.3483</v>
      </c>
      <c r="Z7" s="2">
        <v>0.4546</v>
      </c>
      <c r="AA7" s="2">
        <v>0.46239999999999998</v>
      </c>
      <c r="AB7" s="2">
        <v>0.40679999999999999</v>
      </c>
      <c r="AC7" s="2">
        <v>0.38990000000000002</v>
      </c>
      <c r="AD7" s="2">
        <v>0.43569999999999998</v>
      </c>
      <c r="AE7" s="2">
        <v>0.43430000000000002</v>
      </c>
      <c r="AF7" s="2">
        <v>0.44490000000000002</v>
      </c>
      <c r="AG7" s="2">
        <v>0.44969999999999999</v>
      </c>
      <c r="AH7" s="2">
        <v>0.46629999999999999</v>
      </c>
      <c r="AI7" s="2">
        <v>0.45150000000000001</v>
      </c>
      <c r="AJ7" s="2">
        <v>0.45879999999999999</v>
      </c>
      <c r="AK7" s="2">
        <v>0.46529999999999999</v>
      </c>
      <c r="AL7" s="2">
        <v>0.45689999999999997</v>
      </c>
      <c r="AR7" s="17">
        <f>AL7</f>
        <v>0.45689999999999997</v>
      </c>
      <c r="AS7" s="20">
        <f>AL21</f>
        <v>0.33150000000000002</v>
      </c>
      <c r="AT7" s="20">
        <f>AL30</f>
        <v>0.26729999999999998</v>
      </c>
      <c r="AU7" s="20">
        <f>AL106/AL3</f>
        <v>0.14823441219352901</v>
      </c>
    </row>
    <row r="8" spans="1:47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76300000</v>
      </c>
      <c r="K8" s="1">
        <v>127840000</v>
      </c>
      <c r="L8" s="1">
        <v>173013000</v>
      </c>
      <c r="M8" s="1">
        <v>170624000</v>
      </c>
      <c r="N8" s="1">
        <v>206456000</v>
      </c>
      <c r="O8" s="1">
        <v>142495000</v>
      </c>
      <c r="P8" s="1">
        <v>176895000</v>
      </c>
      <c r="Q8" s="1">
        <v>227248000</v>
      </c>
      <c r="R8" s="1">
        <v>179217000</v>
      </c>
      <c r="S8" s="1">
        <v>160493000</v>
      </c>
      <c r="T8" s="1">
        <v>170479000</v>
      </c>
      <c r="U8" s="1">
        <v>194115000</v>
      </c>
      <c r="V8" s="1">
        <v>228891000</v>
      </c>
      <c r="W8" s="1">
        <v>285348000</v>
      </c>
      <c r="X8" s="1">
        <v>323759000</v>
      </c>
      <c r="Y8" s="1">
        <v>288269000</v>
      </c>
      <c r="Z8" s="1">
        <v>320859000</v>
      </c>
      <c r="AA8" s="1">
        <v>373293000</v>
      </c>
      <c r="AB8" s="1">
        <v>444559000</v>
      </c>
      <c r="AC8" s="1">
        <v>683688000</v>
      </c>
      <c r="AD8" s="1">
        <v>716471000</v>
      </c>
      <c r="AE8" s="1">
        <v>825242000</v>
      </c>
      <c r="AF8" s="1">
        <v>913712000</v>
      </c>
      <c r="AG8" s="1">
        <v>1033742000</v>
      </c>
      <c r="AH8" s="1">
        <v>1189514000</v>
      </c>
      <c r="AI8" s="1">
        <v>1191320000</v>
      </c>
      <c r="AJ8" s="1">
        <v>1252412000</v>
      </c>
      <c r="AK8" s="1">
        <v>1493408000</v>
      </c>
      <c r="AL8" s="1">
        <v>1604248000</v>
      </c>
    </row>
    <row r="9" spans="1:47" ht="19" customHeight="1" x14ac:dyDescent="0.25">
      <c r="A9" s="14" t="s">
        <v>96</v>
      </c>
      <c r="B9" s="15" t="e">
        <f>B8/B3</f>
        <v>#VALUE!</v>
      </c>
      <c r="C9" s="15" t="e">
        <f t="shared" ref="C9:AL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>
        <f t="shared" si="1"/>
        <v>0.15735203134666942</v>
      </c>
      <c r="K9" s="15">
        <f t="shared" si="1"/>
        <v>0.16015855496492773</v>
      </c>
      <c r="L9" s="15">
        <f t="shared" si="1"/>
        <v>0.13796119833821077</v>
      </c>
      <c r="M9" s="15">
        <f t="shared" si="1"/>
        <v>0.17021480361211647</v>
      </c>
      <c r="N9" s="15">
        <f t="shared" si="1"/>
        <v>0.19614169293530409</v>
      </c>
      <c r="O9" s="15">
        <f t="shared" si="1"/>
        <v>0.21991496323047124</v>
      </c>
      <c r="P9" s="15">
        <f t="shared" si="1"/>
        <v>0.14372744800599951</v>
      </c>
      <c r="Q9" s="15">
        <f t="shared" si="1"/>
        <v>0.14952601973037047</v>
      </c>
      <c r="R9" s="15">
        <f t="shared" si="1"/>
        <v>0.1900268684379619</v>
      </c>
      <c r="S9" s="15">
        <f t="shared" si="1"/>
        <v>0.21250764663667154</v>
      </c>
      <c r="T9" s="15">
        <f t="shared" si="1"/>
        <v>0.18214619219484884</v>
      </c>
      <c r="U9" s="15">
        <f t="shared" si="1"/>
        <v>0.12919871703141464</v>
      </c>
      <c r="V9" s="15">
        <f t="shared" si="1"/>
        <v>0.13938317020578248</v>
      </c>
      <c r="W9" s="15">
        <f t="shared" si="1"/>
        <v>0.11117847279800014</v>
      </c>
      <c r="X9" s="15">
        <f t="shared" si="1"/>
        <v>0.1308164212773712</v>
      </c>
      <c r="Y9" s="15">
        <f t="shared" si="1"/>
        <v>0.25831805481627246</v>
      </c>
      <c r="Z9" s="15">
        <f t="shared" si="1"/>
        <v>0.15037145417325906</v>
      </c>
      <c r="AA9" s="15">
        <f t="shared" si="1"/>
        <v>0.11529598389964707</v>
      </c>
      <c r="AB9" s="15">
        <f t="shared" si="1"/>
        <v>0.16680186643213696</v>
      </c>
      <c r="AC9" s="15">
        <f t="shared" si="1"/>
        <v>0.18997053557237792</v>
      </c>
      <c r="AD9" s="15">
        <f t="shared" si="1"/>
        <v>0.15550747735825837</v>
      </c>
      <c r="AE9" s="15">
        <f t="shared" si="1"/>
        <v>0.15691063774121025</v>
      </c>
      <c r="AF9" s="15">
        <f t="shared" si="1"/>
        <v>0.15523761645004419</v>
      </c>
      <c r="AG9" s="15">
        <f t="shared" si="1"/>
        <v>0.12899813068251303</v>
      </c>
      <c r="AH9" s="15">
        <f t="shared" si="1"/>
        <v>0.10738595420889306</v>
      </c>
      <c r="AI9" s="15">
        <f t="shared" si="1"/>
        <v>0.1234073360923158</v>
      </c>
      <c r="AJ9" s="15">
        <f t="shared" si="1"/>
        <v>0.12468341626897909</v>
      </c>
      <c r="AK9" s="15">
        <f t="shared" si="1"/>
        <v>0.10210533872550193</v>
      </c>
      <c r="AL9" s="15">
        <f t="shared" si="1"/>
        <v>9.3123838635298842E-2</v>
      </c>
      <c r="AR9" s="18" t="s">
        <v>97</v>
      </c>
      <c r="AS9" s="19" t="s">
        <v>98</v>
      </c>
      <c r="AT9" s="19" t="s">
        <v>99</v>
      </c>
      <c r="AU9" s="19" t="s">
        <v>100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>
        <v>237708000</v>
      </c>
      <c r="Z10" s="1" t="s">
        <v>92</v>
      </c>
      <c r="AA10" s="1">
        <v>308075000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R10" s="17">
        <f>AL9</f>
        <v>9.3123838635298842E-2</v>
      </c>
      <c r="AS10" s="20">
        <f>AL13</f>
        <v>5.1415510233650714E-2</v>
      </c>
      <c r="AT10" s="20">
        <f>AL80</f>
        <v>1.503821985890901E-2</v>
      </c>
      <c r="AU10" s="20">
        <f>AL89</f>
        <v>0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</row>
    <row r="12" spans="1:47" ht="20" x14ac:dyDescent="0.25">
      <c r="A12" s="5" t="s">
        <v>8</v>
      </c>
      <c r="B12" s="1">
        <v>18200000</v>
      </c>
      <c r="C12" s="1">
        <v>18200000</v>
      </c>
      <c r="D12" s="1">
        <v>34300000</v>
      </c>
      <c r="E12" s="1">
        <v>48700000</v>
      </c>
      <c r="F12" s="1">
        <v>56400000</v>
      </c>
      <c r="G12" s="1">
        <v>59200000</v>
      </c>
      <c r="H12" s="1">
        <v>71200000</v>
      </c>
      <c r="I12" s="1">
        <v>97000000</v>
      </c>
      <c r="J12" s="1">
        <v>91100000</v>
      </c>
      <c r="K12" s="1">
        <v>145507000</v>
      </c>
      <c r="L12" s="1">
        <v>227755000</v>
      </c>
      <c r="M12" s="1">
        <v>197089000</v>
      </c>
      <c r="N12" s="1">
        <v>201900000</v>
      </c>
      <c r="O12" s="1">
        <v>145698000</v>
      </c>
      <c r="P12" s="1">
        <v>161349000</v>
      </c>
      <c r="Q12" s="1">
        <v>218919000</v>
      </c>
      <c r="R12" s="1">
        <v>161860000</v>
      </c>
      <c r="S12" s="1">
        <v>132820000</v>
      </c>
      <c r="T12" s="1">
        <v>146063000</v>
      </c>
      <c r="U12" s="1">
        <v>164774000</v>
      </c>
      <c r="V12" s="1">
        <v>192238000</v>
      </c>
      <c r="W12" s="1">
        <v>241046000</v>
      </c>
      <c r="X12" s="1">
        <v>287992000</v>
      </c>
      <c r="Y12" s="1">
        <v>237708000</v>
      </c>
      <c r="Z12" s="1">
        <v>202352000</v>
      </c>
      <c r="AA12" s="1">
        <v>308075000</v>
      </c>
      <c r="AB12" s="1">
        <v>400052000</v>
      </c>
      <c r="AC12" s="1">
        <v>599487000</v>
      </c>
      <c r="AD12" s="1">
        <v>613341000</v>
      </c>
      <c r="AE12" s="1">
        <v>591611000</v>
      </c>
      <c r="AF12" s="1">
        <v>630954000</v>
      </c>
      <c r="AG12" s="1">
        <v>667485000</v>
      </c>
      <c r="AH12" s="1">
        <v>762219000</v>
      </c>
      <c r="AI12" s="1">
        <v>702407000</v>
      </c>
      <c r="AJ12" s="1">
        <v>682479000</v>
      </c>
      <c r="AK12" s="1">
        <v>829875000</v>
      </c>
      <c r="AL12" s="1">
        <v>885737000</v>
      </c>
      <c r="AR12" s="18" t="s">
        <v>118</v>
      </c>
      <c r="AS12" s="19" t="s">
        <v>119</v>
      </c>
      <c r="AT12" s="19" t="s">
        <v>120</v>
      </c>
      <c r="AU12" s="19" t="s">
        <v>121</v>
      </c>
    </row>
    <row r="13" spans="1:47" ht="19" x14ac:dyDescent="0.25">
      <c r="A13" s="14" t="s">
        <v>101</v>
      </c>
      <c r="B13" s="15">
        <f>B12/B3</f>
        <v>0.52906976744186052</v>
      </c>
      <c r="C13" s="15">
        <f t="shared" ref="C13:AL13" si="2">C12/C3</f>
        <v>0.71372549019607845</v>
      </c>
      <c r="D13" s="15">
        <f t="shared" si="2"/>
        <v>0.45733333333333331</v>
      </c>
      <c r="E13" s="15">
        <f t="shared" si="2"/>
        <v>0.38650793650793652</v>
      </c>
      <c r="F13" s="15">
        <f t="shared" si="2"/>
        <v>0.41077931536780771</v>
      </c>
      <c r="G13" s="15">
        <f t="shared" si="2"/>
        <v>0.4289855072463768</v>
      </c>
      <c r="H13" s="15">
        <f t="shared" si="2"/>
        <v>0.42995169082125606</v>
      </c>
      <c r="I13" s="15">
        <f t="shared" si="2"/>
        <v>0.37236084452975049</v>
      </c>
      <c r="J13" s="15">
        <f t="shared" si="2"/>
        <v>0.18787378840998145</v>
      </c>
      <c r="K13" s="15">
        <f t="shared" si="2"/>
        <v>0.18229185589237906</v>
      </c>
      <c r="L13" s="15">
        <f t="shared" si="2"/>
        <v>0.18161266914925003</v>
      </c>
      <c r="M13" s="15">
        <f t="shared" si="2"/>
        <v>0.19661633433226525</v>
      </c>
      <c r="N13" s="15">
        <f t="shared" si="2"/>
        <v>0.19181330551612885</v>
      </c>
      <c r="O13" s="15">
        <f t="shared" si="2"/>
        <v>0.22485820774590828</v>
      </c>
      <c r="P13" s="15">
        <f t="shared" si="2"/>
        <v>0.13109630011204396</v>
      </c>
      <c r="Q13" s="15">
        <f t="shared" si="2"/>
        <v>0.14404565370587627</v>
      </c>
      <c r="R13" s="15">
        <f t="shared" si="2"/>
        <v>0.17162294271954398</v>
      </c>
      <c r="S13" s="15">
        <f t="shared" si="2"/>
        <v>0.17586602298095688</v>
      </c>
      <c r="T13" s="15">
        <f t="shared" si="2"/>
        <v>0.15605921709158435</v>
      </c>
      <c r="U13" s="15">
        <f t="shared" si="2"/>
        <v>0.10966998634899061</v>
      </c>
      <c r="V13" s="15">
        <f t="shared" si="2"/>
        <v>0.1170633265354217</v>
      </c>
      <c r="W13" s="15">
        <f t="shared" si="2"/>
        <v>9.3917343573695064E-2</v>
      </c>
      <c r="X13" s="15">
        <f t="shared" si="2"/>
        <v>0.11636458846398921</v>
      </c>
      <c r="Y13" s="15">
        <f t="shared" si="2"/>
        <v>0.21301030695033632</v>
      </c>
      <c r="Z13" s="15">
        <f t="shared" si="2"/>
        <v>9.4832822189395705E-2</v>
      </c>
      <c r="AA13" s="15">
        <f t="shared" si="2"/>
        <v>9.515262873904351E-2</v>
      </c>
      <c r="AB13" s="15">
        <f t="shared" si="2"/>
        <v>0.15010250668619746</v>
      </c>
      <c r="AC13" s="15">
        <f t="shared" si="2"/>
        <v>0.16657432404646288</v>
      </c>
      <c r="AD13" s="15">
        <f t="shared" si="2"/>
        <v>0.13312347836882657</v>
      </c>
      <c r="AE13" s="15">
        <f t="shared" si="2"/>
        <v>0.11248828744139917</v>
      </c>
      <c r="AF13" s="15">
        <f t="shared" si="2"/>
        <v>0.10719766737179898</v>
      </c>
      <c r="AG13" s="15">
        <f t="shared" si="2"/>
        <v>8.3293817276087465E-2</v>
      </c>
      <c r="AH13" s="15">
        <f t="shared" si="2"/>
        <v>6.8810972070230583E-2</v>
      </c>
      <c r="AI13" s="15">
        <f t="shared" si="2"/>
        <v>7.2761455127585584E-2</v>
      </c>
      <c r="AJ13" s="15">
        <f t="shared" si="2"/>
        <v>6.7943945963338415E-2</v>
      </c>
      <c r="AK13" s="15">
        <f t="shared" si="2"/>
        <v>5.6739128205303517E-2</v>
      </c>
      <c r="AL13" s="15">
        <f t="shared" si="2"/>
        <v>5.1415510233650714E-2</v>
      </c>
      <c r="AR13" s="17">
        <f>AL28/AL72</f>
        <v>0.73351665066993543</v>
      </c>
      <c r="AS13" s="20">
        <f>AL28/AL54</f>
        <v>0.26781719915848395</v>
      </c>
      <c r="AT13" s="20">
        <f>AL22/(AL72+AL56+AL61)</f>
        <v>0.47713890884421556</v>
      </c>
      <c r="AU13" s="21">
        <f>AL67/AL72</f>
        <v>1.7388705914882949</v>
      </c>
    </row>
    <row r="14" spans="1:47" ht="19" x14ac:dyDescent="0.25">
      <c r="A14" s="5" t="s">
        <v>9</v>
      </c>
      <c r="B14" s="1">
        <v>1100000</v>
      </c>
      <c r="C14" s="1">
        <v>1500000</v>
      </c>
      <c r="D14" s="1">
        <v>2900000</v>
      </c>
      <c r="E14" s="1">
        <v>3600000</v>
      </c>
      <c r="F14" s="1">
        <v>22600000</v>
      </c>
      <c r="G14" s="1">
        <v>4500000</v>
      </c>
      <c r="H14" s="1">
        <v>8800000</v>
      </c>
      <c r="I14" s="1">
        <v>12700000</v>
      </c>
      <c r="J14" s="1">
        <v>18400000</v>
      </c>
      <c r="K14" s="1">
        <v>-12348000</v>
      </c>
      <c r="L14" s="1">
        <v>-22814000</v>
      </c>
      <c r="M14" s="1" t="s">
        <v>92</v>
      </c>
      <c r="N14" s="1">
        <v>-31933000</v>
      </c>
      <c r="O14" s="1" t="s">
        <v>92</v>
      </c>
      <c r="P14" s="1">
        <v>2249000</v>
      </c>
      <c r="Q14" s="1">
        <v>-3989000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>
        <v>15834000</v>
      </c>
      <c r="X14" s="1">
        <v>43784000</v>
      </c>
      <c r="Y14" s="1">
        <v>3232000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</row>
    <row r="15" spans="1:47" ht="20" x14ac:dyDescent="0.25">
      <c r="A15" s="5" t="s">
        <v>10</v>
      </c>
      <c r="B15" s="1">
        <v>19300000</v>
      </c>
      <c r="C15" s="1">
        <v>19700000</v>
      </c>
      <c r="D15" s="1">
        <v>37200000</v>
      </c>
      <c r="E15" s="1">
        <v>52300000</v>
      </c>
      <c r="F15" s="1">
        <v>79000000</v>
      </c>
      <c r="G15" s="1">
        <v>63700000</v>
      </c>
      <c r="H15" s="1">
        <v>80000000</v>
      </c>
      <c r="I15" s="1">
        <v>109700000</v>
      </c>
      <c r="J15" s="1">
        <v>185800000</v>
      </c>
      <c r="K15" s="1">
        <v>260999000</v>
      </c>
      <c r="L15" s="1">
        <v>377954000</v>
      </c>
      <c r="M15" s="1">
        <v>367713000</v>
      </c>
      <c r="N15" s="1">
        <v>376423000</v>
      </c>
      <c r="O15" s="1">
        <v>288193000</v>
      </c>
      <c r="P15" s="1">
        <v>340493000</v>
      </c>
      <c r="Q15" s="1">
        <v>442178000</v>
      </c>
      <c r="R15" s="1">
        <v>341077000</v>
      </c>
      <c r="S15" s="1">
        <v>293313000</v>
      </c>
      <c r="T15" s="1">
        <v>316542000</v>
      </c>
      <c r="U15" s="1">
        <v>358889000</v>
      </c>
      <c r="V15" s="1">
        <v>421129000</v>
      </c>
      <c r="W15" s="1">
        <v>542228000</v>
      </c>
      <c r="X15" s="1">
        <v>655535000</v>
      </c>
      <c r="Y15" s="1">
        <v>529209000</v>
      </c>
      <c r="Z15" s="1">
        <v>523211000</v>
      </c>
      <c r="AA15" s="1">
        <v>681368000</v>
      </c>
      <c r="AB15" s="1">
        <v>844611000</v>
      </c>
      <c r="AC15" s="1">
        <v>1283175000</v>
      </c>
      <c r="AD15" s="1">
        <v>1329812000</v>
      </c>
      <c r="AE15" s="1">
        <v>1416853000</v>
      </c>
      <c r="AF15" s="1">
        <v>1544666000</v>
      </c>
      <c r="AG15" s="1">
        <v>1701227000</v>
      </c>
      <c r="AH15" s="1">
        <v>1951733000</v>
      </c>
      <c r="AI15" s="1">
        <v>1893727000</v>
      </c>
      <c r="AJ15" s="1">
        <v>1934891000</v>
      </c>
      <c r="AK15" s="1">
        <v>2323283000</v>
      </c>
      <c r="AL15" s="1">
        <v>2489985000</v>
      </c>
      <c r="AR15" s="18" t="s">
        <v>122</v>
      </c>
      <c r="AS15" s="19" t="s">
        <v>123</v>
      </c>
      <c r="AT15" s="19" t="s">
        <v>124</v>
      </c>
      <c r="AU15" s="19" t="s">
        <v>125</v>
      </c>
    </row>
    <row r="16" spans="1:47" ht="19" x14ac:dyDescent="0.25">
      <c r="A16" s="5" t="s">
        <v>11</v>
      </c>
      <c r="B16" s="1">
        <v>35100000</v>
      </c>
      <c r="C16" s="1">
        <v>30700000</v>
      </c>
      <c r="D16" s="1">
        <v>72300000</v>
      </c>
      <c r="E16" s="1">
        <v>117300000</v>
      </c>
      <c r="F16" s="1">
        <v>149200000</v>
      </c>
      <c r="G16" s="1">
        <v>134600000</v>
      </c>
      <c r="H16" s="1">
        <v>156400000</v>
      </c>
      <c r="I16" s="1">
        <v>236900000</v>
      </c>
      <c r="J16" s="1">
        <v>433400000</v>
      </c>
      <c r="K16" s="1">
        <v>679817000</v>
      </c>
      <c r="L16" s="1">
        <v>1041135000</v>
      </c>
      <c r="M16" s="1">
        <v>1057172000</v>
      </c>
      <c r="N16" s="1">
        <v>1022934000</v>
      </c>
      <c r="O16" s="1">
        <v>702784000</v>
      </c>
      <c r="P16" s="1">
        <v>1031654000</v>
      </c>
      <c r="Q16" s="1">
        <v>1304499000</v>
      </c>
      <c r="R16" s="1">
        <v>1018102000</v>
      </c>
      <c r="S16" s="1">
        <v>744718000</v>
      </c>
      <c r="T16" s="1">
        <v>821439000</v>
      </c>
      <c r="U16" s="1">
        <v>1097250000</v>
      </c>
      <c r="V16" s="1">
        <v>1235906000</v>
      </c>
      <c r="W16" s="1">
        <v>1803750000</v>
      </c>
      <c r="X16" s="1">
        <v>1957040000</v>
      </c>
      <c r="Y16" s="1">
        <v>1256421000</v>
      </c>
      <c r="Z16" s="1">
        <v>1687052000</v>
      </c>
      <c r="AA16" s="1">
        <v>2421829000</v>
      </c>
      <c r="AB16" s="1">
        <v>2425734000</v>
      </c>
      <c r="AC16" s="1">
        <v>3479032000</v>
      </c>
      <c r="AD16" s="1">
        <v>3929640000</v>
      </c>
      <c r="AE16" s="1">
        <v>4391829000</v>
      </c>
      <c r="AF16" s="1">
        <v>4811637000</v>
      </c>
      <c r="AG16" s="1">
        <v>6111488000</v>
      </c>
      <c r="AH16" s="1">
        <v>7863699000</v>
      </c>
      <c r="AI16" s="1">
        <v>7188827000</v>
      </c>
      <c r="AJ16" s="1">
        <v>7370934000</v>
      </c>
      <c r="AK16" s="1">
        <v>10144127000</v>
      </c>
      <c r="AL16" s="1">
        <v>11845217000</v>
      </c>
      <c r="AR16" s="29">
        <f>(AL35+AK35+AJ35+AI35+AH35)/5</f>
        <v>-5.1390417234791971E-2</v>
      </c>
      <c r="AS16" s="30">
        <f>AT101/AL3</f>
        <v>4.1498512936552823</v>
      </c>
      <c r="AT16" s="30">
        <f>AT101/AL28</f>
        <v>15.523389878500488</v>
      </c>
      <c r="AU16" s="31">
        <f>AT101/AL106</f>
        <v>27.995195125389639</v>
      </c>
    </row>
    <row r="17" spans="1:44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6497000</v>
      </c>
      <c r="Z17" s="1">
        <v>994000</v>
      </c>
      <c r="AA17" s="1">
        <v>5380000</v>
      </c>
      <c r="AB17" s="1">
        <v>38962000</v>
      </c>
      <c r="AC17" s="1">
        <v>60408000</v>
      </c>
      <c r="AD17" s="1">
        <v>61692000</v>
      </c>
      <c r="AE17" s="1">
        <v>73682000</v>
      </c>
      <c r="AF17" s="1">
        <v>134773000</v>
      </c>
      <c r="AG17" s="1">
        <v>117734000</v>
      </c>
      <c r="AH17" s="1">
        <v>97387000</v>
      </c>
      <c r="AI17" s="1">
        <v>117263000</v>
      </c>
      <c r="AJ17" s="1">
        <v>177440000</v>
      </c>
      <c r="AK17" s="1">
        <v>208597000</v>
      </c>
      <c r="AL17" s="1">
        <v>184759000</v>
      </c>
    </row>
    <row r="18" spans="1:44" ht="20" x14ac:dyDescent="0.25">
      <c r="A18" s="5" t="s">
        <v>13</v>
      </c>
      <c r="B18" s="1">
        <v>1100000</v>
      </c>
      <c r="C18" s="1">
        <v>1500000</v>
      </c>
      <c r="D18" s="1">
        <v>2900000</v>
      </c>
      <c r="E18" s="1">
        <v>3600000</v>
      </c>
      <c r="F18" s="1">
        <v>4600000</v>
      </c>
      <c r="G18" s="1">
        <v>5500000</v>
      </c>
      <c r="H18" s="1">
        <v>8800000</v>
      </c>
      <c r="I18" s="1">
        <v>12700000</v>
      </c>
      <c r="J18" s="1">
        <v>18400000</v>
      </c>
      <c r="K18" s="1">
        <v>23532000</v>
      </c>
      <c r="L18" s="1">
        <v>33756000</v>
      </c>
      <c r="M18" s="1">
        <v>53109000</v>
      </c>
      <c r="N18" s="1">
        <v>62265000</v>
      </c>
      <c r="O18" s="1">
        <v>50924000</v>
      </c>
      <c r="P18" s="1">
        <v>46015000</v>
      </c>
      <c r="Q18" s="1">
        <v>58727000</v>
      </c>
      <c r="R18" s="1">
        <v>64338000</v>
      </c>
      <c r="S18" s="1">
        <v>44967000</v>
      </c>
      <c r="T18" s="1">
        <v>35373000</v>
      </c>
      <c r="U18" s="1">
        <v>29666000</v>
      </c>
      <c r="V18" s="1">
        <v>24683000</v>
      </c>
      <c r="W18" s="1">
        <v>37439000</v>
      </c>
      <c r="X18" s="1">
        <v>54704000</v>
      </c>
      <c r="Y18" s="1">
        <v>72417000</v>
      </c>
      <c r="Z18" s="1">
        <v>71401000</v>
      </c>
      <c r="AA18" s="1">
        <v>74759000</v>
      </c>
      <c r="AB18" s="1">
        <v>100825000</v>
      </c>
      <c r="AC18" s="1">
        <v>304116000</v>
      </c>
      <c r="AD18" s="1">
        <v>292254000</v>
      </c>
      <c r="AE18" s="1">
        <v>277920000</v>
      </c>
      <c r="AF18" s="1">
        <v>291028000</v>
      </c>
      <c r="AG18" s="1">
        <v>306905000</v>
      </c>
      <c r="AH18" s="1">
        <v>326395000</v>
      </c>
      <c r="AI18" s="1">
        <v>309281000</v>
      </c>
      <c r="AJ18" s="1">
        <v>268525000</v>
      </c>
      <c r="AK18" s="1">
        <v>307151000</v>
      </c>
      <c r="AL18" s="1">
        <v>333739000</v>
      </c>
      <c r="AR18" s="18" t="s">
        <v>126</v>
      </c>
    </row>
    <row r="19" spans="1:44" ht="19" x14ac:dyDescent="0.25">
      <c r="A19" s="6" t="s">
        <v>14</v>
      </c>
      <c r="B19" s="10">
        <v>3000000</v>
      </c>
      <c r="C19" s="10">
        <v>-2400000</v>
      </c>
      <c r="D19" s="10">
        <v>6800000</v>
      </c>
      <c r="E19" s="10">
        <v>16100000</v>
      </c>
      <c r="F19" s="10">
        <v>-3800000</v>
      </c>
      <c r="G19" s="10">
        <v>13600000</v>
      </c>
      <c r="H19" s="10">
        <v>22400000</v>
      </c>
      <c r="I19" s="10">
        <v>39700000</v>
      </c>
      <c r="J19" s="10">
        <v>75600000</v>
      </c>
      <c r="K19" s="10">
        <v>150976000</v>
      </c>
      <c r="L19" s="10">
        <v>242793000</v>
      </c>
      <c r="M19" s="10">
        <v>-12169000</v>
      </c>
      <c r="N19" s="10">
        <v>-116860000</v>
      </c>
      <c r="O19" s="10">
        <v>-61989000</v>
      </c>
      <c r="P19" s="10">
        <v>282828000</v>
      </c>
      <c r="Q19" s="10">
        <v>171330000</v>
      </c>
      <c r="R19" s="10">
        <v>-63657000</v>
      </c>
      <c r="S19" s="10">
        <v>29322000</v>
      </c>
      <c r="T19" s="10">
        <v>146023000</v>
      </c>
      <c r="U19" s="10">
        <v>428788000</v>
      </c>
      <c r="V19" s="10">
        <v>465970000</v>
      </c>
      <c r="W19" s="10">
        <v>885162000</v>
      </c>
      <c r="X19" s="10">
        <v>631680000</v>
      </c>
      <c r="Y19" s="10">
        <v>-184179000</v>
      </c>
      <c r="Z19" s="10">
        <v>502536000</v>
      </c>
      <c r="AA19" s="10">
        <v>881015000</v>
      </c>
      <c r="AB19" s="10">
        <v>344205000</v>
      </c>
      <c r="AC19" s="10">
        <v>431182000</v>
      </c>
      <c r="AD19" s="10">
        <v>1077309000</v>
      </c>
      <c r="AE19" s="10">
        <v>1092452000</v>
      </c>
      <c r="AF19" s="10">
        <v>1385918000</v>
      </c>
      <c r="AG19" s="10">
        <v>2236312000</v>
      </c>
      <c r="AH19" s="10">
        <v>3575571000</v>
      </c>
      <c r="AI19" s="10">
        <v>2873115000</v>
      </c>
      <c r="AJ19" s="10">
        <v>3020943000</v>
      </c>
      <c r="AK19" s="10">
        <v>4886552000</v>
      </c>
      <c r="AL19" s="10">
        <v>5711612000</v>
      </c>
      <c r="AR19" s="32">
        <f>AL40-AL56-AL61</f>
        <v>-1343263000</v>
      </c>
    </row>
    <row r="20" spans="1:44" ht="19" customHeight="1" x14ac:dyDescent="0.25">
      <c r="A20" s="14" t="s">
        <v>102</v>
      </c>
      <c r="B20" s="1"/>
      <c r="C20" s="15">
        <f>(C19/B19)-1</f>
        <v>-1.8</v>
      </c>
      <c r="D20" s="15">
        <f>(D19/C19)-1</f>
        <v>-3.8333333333333335</v>
      </c>
      <c r="E20" s="15">
        <f>(E19/D19)-1</f>
        <v>1.3676470588235294</v>
      </c>
      <c r="F20" s="15">
        <f t="shared" ref="F20:AL20" si="3">(F19/E19)-1</f>
        <v>-1.2360248447204969</v>
      </c>
      <c r="G20" s="15">
        <f t="shared" si="3"/>
        <v>-4.5789473684210531</v>
      </c>
      <c r="H20" s="15">
        <f t="shared" si="3"/>
        <v>0.64705882352941169</v>
      </c>
      <c r="I20" s="15">
        <f t="shared" si="3"/>
        <v>0.7723214285714286</v>
      </c>
      <c r="J20" s="15">
        <f t="shared" si="3"/>
        <v>0.90428211586901752</v>
      </c>
      <c r="K20" s="15">
        <f t="shared" si="3"/>
        <v>0.99703703703703694</v>
      </c>
      <c r="L20" s="15">
        <f t="shared" si="3"/>
        <v>0.60815626324713867</v>
      </c>
      <c r="M20" s="15">
        <f t="shared" si="3"/>
        <v>-1.0501208848690036</v>
      </c>
      <c r="N20" s="15">
        <f t="shared" si="3"/>
        <v>8.603089818390993</v>
      </c>
      <c r="O20" s="15">
        <f t="shared" si="3"/>
        <v>-0.46954475440698273</v>
      </c>
      <c r="P20" s="15">
        <f t="shared" si="3"/>
        <v>-5.5625514204132989</v>
      </c>
      <c r="Q20" s="15">
        <f t="shared" si="3"/>
        <v>-0.39422546565403704</v>
      </c>
      <c r="R20" s="15">
        <f t="shared" si="3"/>
        <v>-1.3715461390299422</v>
      </c>
      <c r="S20" s="15">
        <f t="shared" si="3"/>
        <v>-1.4606249116357981</v>
      </c>
      <c r="T20" s="15">
        <f t="shared" si="3"/>
        <v>3.9799809017120253</v>
      </c>
      <c r="U20" s="15">
        <f t="shared" si="3"/>
        <v>1.9364415194866562</v>
      </c>
      <c r="V20" s="15">
        <f t="shared" si="3"/>
        <v>8.671418043415402E-2</v>
      </c>
      <c r="W20" s="15">
        <f t="shared" si="3"/>
        <v>0.89961156297615719</v>
      </c>
      <c r="X20" s="15">
        <f t="shared" si="3"/>
        <v>-0.28636791909277626</v>
      </c>
      <c r="Y20" s="15">
        <f t="shared" si="3"/>
        <v>-1.2915700987841945</v>
      </c>
      <c r="Z20" s="15">
        <f t="shared" si="3"/>
        <v>-3.7285195380580847</v>
      </c>
      <c r="AA20" s="15">
        <f t="shared" si="3"/>
        <v>0.75313808363977897</v>
      </c>
      <c r="AB20" s="15">
        <f t="shared" si="3"/>
        <v>-0.6093085815792012</v>
      </c>
      <c r="AC20" s="15">
        <f t="shared" si="3"/>
        <v>0.25268953094812674</v>
      </c>
      <c r="AD20" s="15">
        <f t="shared" si="3"/>
        <v>1.4985017927464503</v>
      </c>
      <c r="AE20" s="15">
        <f t="shared" si="3"/>
        <v>1.4056319960197072E-2</v>
      </c>
      <c r="AF20" s="15">
        <f t="shared" si="3"/>
        <v>0.26863056683497311</v>
      </c>
      <c r="AG20" s="15">
        <f t="shared" si="3"/>
        <v>0.61359618678738559</v>
      </c>
      <c r="AH20" s="15">
        <f t="shared" si="3"/>
        <v>0.59886947796193013</v>
      </c>
      <c r="AI20" s="15">
        <f t="shared" si="3"/>
        <v>-0.19645981019535064</v>
      </c>
      <c r="AJ20" s="15">
        <f t="shared" si="3"/>
        <v>5.1452169509400125E-2</v>
      </c>
      <c r="AK20" s="15">
        <f t="shared" si="3"/>
        <v>0.61755849084209791</v>
      </c>
      <c r="AL20" s="15">
        <f t="shared" si="3"/>
        <v>0.16884297967155582</v>
      </c>
    </row>
    <row r="21" spans="1:44" ht="19" x14ac:dyDescent="0.25">
      <c r="A21" s="5" t="s">
        <v>15</v>
      </c>
      <c r="B21" s="2">
        <v>8.72E-2</v>
      </c>
      <c r="C21" s="2">
        <v>-9.4100000000000003E-2</v>
      </c>
      <c r="D21" s="2">
        <v>9.0700000000000003E-2</v>
      </c>
      <c r="E21" s="2">
        <v>0.1278</v>
      </c>
      <c r="F21" s="2">
        <v>-2.7699999999999999E-2</v>
      </c>
      <c r="G21" s="2">
        <v>9.8599999999999993E-2</v>
      </c>
      <c r="H21" s="2">
        <v>0.1353</v>
      </c>
      <c r="I21" s="2">
        <v>0.15240000000000001</v>
      </c>
      <c r="J21" s="2">
        <v>0.15590000000000001</v>
      </c>
      <c r="K21" s="2">
        <v>0.18909999999999999</v>
      </c>
      <c r="L21" s="2">
        <v>0.19359999999999999</v>
      </c>
      <c r="M21" s="2">
        <v>-1.21E-2</v>
      </c>
      <c r="N21" s="2">
        <v>-0.111</v>
      </c>
      <c r="O21" s="2">
        <v>-9.5699999999999993E-2</v>
      </c>
      <c r="P21" s="2">
        <v>0.2298</v>
      </c>
      <c r="Q21" s="2">
        <v>0.11269999999999999</v>
      </c>
      <c r="R21" s="2">
        <v>-6.7500000000000004E-2</v>
      </c>
      <c r="S21" s="2">
        <v>3.8800000000000001E-2</v>
      </c>
      <c r="T21" s="2">
        <v>0.156</v>
      </c>
      <c r="U21" s="2">
        <v>0.28539999999999999</v>
      </c>
      <c r="V21" s="2">
        <v>0.2838</v>
      </c>
      <c r="W21" s="2">
        <v>0.34489999999999998</v>
      </c>
      <c r="X21" s="2">
        <v>0.25519999999999998</v>
      </c>
      <c r="Y21" s="2">
        <v>-0.16500000000000001</v>
      </c>
      <c r="Z21" s="2">
        <v>0.23549999999999999</v>
      </c>
      <c r="AA21" s="2">
        <v>0.27210000000000001</v>
      </c>
      <c r="AB21" s="2">
        <v>0.12909999999999999</v>
      </c>
      <c r="AC21" s="2">
        <v>0.1198</v>
      </c>
      <c r="AD21" s="2">
        <v>0.23380000000000001</v>
      </c>
      <c r="AE21" s="2">
        <v>0.2077</v>
      </c>
      <c r="AF21" s="2">
        <v>0.23549999999999999</v>
      </c>
      <c r="AG21" s="2">
        <v>0.27910000000000001</v>
      </c>
      <c r="AH21" s="2">
        <v>0.32279999999999998</v>
      </c>
      <c r="AI21" s="2">
        <v>0.29759999999999998</v>
      </c>
      <c r="AJ21" s="2">
        <v>0.30070000000000002</v>
      </c>
      <c r="AK21" s="2">
        <v>0.33410000000000001</v>
      </c>
      <c r="AL21" s="2">
        <v>0.33150000000000002</v>
      </c>
    </row>
    <row r="22" spans="1:44" ht="19" x14ac:dyDescent="0.25">
      <c r="A22" s="6" t="s">
        <v>16</v>
      </c>
      <c r="B22" s="10">
        <v>-700000</v>
      </c>
      <c r="C22" s="10">
        <v>-5200000</v>
      </c>
      <c r="D22" s="10">
        <v>2700000</v>
      </c>
      <c r="E22" s="10">
        <v>8700000</v>
      </c>
      <c r="F22" s="10">
        <v>-11900000</v>
      </c>
      <c r="G22" s="10">
        <v>3400000</v>
      </c>
      <c r="H22" s="10">
        <v>9200000</v>
      </c>
      <c r="I22" s="10">
        <v>23600000</v>
      </c>
      <c r="J22" s="10">
        <v>51500000</v>
      </c>
      <c r="K22" s="10">
        <v>118392000</v>
      </c>
      <c r="L22" s="10">
        <v>212935000</v>
      </c>
      <c r="M22" s="10">
        <v>-63789000</v>
      </c>
      <c r="N22" s="10">
        <v>-180924000</v>
      </c>
      <c r="O22" s="10">
        <v>-113201000</v>
      </c>
      <c r="P22" s="10">
        <v>229842000</v>
      </c>
      <c r="Q22" s="10">
        <v>186532000</v>
      </c>
      <c r="R22" s="10">
        <v>-119838000</v>
      </c>
      <c r="S22" s="10">
        <v>-5385000</v>
      </c>
      <c r="T22" s="10">
        <v>106180000</v>
      </c>
      <c r="U22" s="10">
        <v>391002000</v>
      </c>
      <c r="V22" s="10">
        <v>406265000</v>
      </c>
      <c r="W22" s="10">
        <v>778660000</v>
      </c>
      <c r="X22" s="10">
        <v>509431000</v>
      </c>
      <c r="Y22" s="10">
        <v>-281243000</v>
      </c>
      <c r="Z22" s="10">
        <v>425410000</v>
      </c>
      <c r="AA22" s="10">
        <v>804285000</v>
      </c>
      <c r="AB22" s="10">
        <v>237733000</v>
      </c>
      <c r="AC22" s="10">
        <v>118071000</v>
      </c>
      <c r="AD22" s="10">
        <v>677669000</v>
      </c>
      <c r="AE22" s="10">
        <v>788039000</v>
      </c>
      <c r="AF22" s="10">
        <v>1074256000</v>
      </c>
      <c r="AG22" s="10">
        <v>1902132000</v>
      </c>
      <c r="AH22" s="10">
        <v>3213299000</v>
      </c>
      <c r="AI22" s="10">
        <v>2464732000</v>
      </c>
      <c r="AJ22" s="10">
        <v>2673802000</v>
      </c>
      <c r="AK22" s="10">
        <v>4482023000</v>
      </c>
      <c r="AL22" s="10">
        <v>5381822000</v>
      </c>
    </row>
    <row r="23" spans="1:44" ht="19" x14ac:dyDescent="0.25">
      <c r="A23" s="5" t="s">
        <v>17</v>
      </c>
      <c r="B23" s="2">
        <v>-2.0299999999999999E-2</v>
      </c>
      <c r="C23" s="2">
        <v>-0.2039</v>
      </c>
      <c r="D23" s="2">
        <v>3.5999999999999997E-2</v>
      </c>
      <c r="E23" s="2">
        <v>6.9000000000000006E-2</v>
      </c>
      <c r="F23" s="2">
        <v>-8.6699999999999999E-2</v>
      </c>
      <c r="G23" s="2">
        <v>2.46E-2</v>
      </c>
      <c r="H23" s="2">
        <v>5.5599999999999997E-2</v>
      </c>
      <c r="I23" s="2">
        <v>9.06E-2</v>
      </c>
      <c r="J23" s="2">
        <v>0.1062</v>
      </c>
      <c r="K23" s="2">
        <v>0.14829999999999999</v>
      </c>
      <c r="L23" s="2">
        <v>0.16980000000000001</v>
      </c>
      <c r="M23" s="2">
        <v>-6.3600000000000004E-2</v>
      </c>
      <c r="N23" s="2">
        <v>-0.1719</v>
      </c>
      <c r="O23" s="2">
        <v>-0.17469999999999999</v>
      </c>
      <c r="P23" s="2">
        <v>0.1867</v>
      </c>
      <c r="Q23" s="2">
        <v>0.1227</v>
      </c>
      <c r="R23" s="2">
        <v>-0.12709999999999999</v>
      </c>
      <c r="S23" s="2">
        <v>-7.1000000000000004E-3</v>
      </c>
      <c r="T23" s="2">
        <v>0.1134</v>
      </c>
      <c r="U23" s="2">
        <v>0.26019999999999999</v>
      </c>
      <c r="V23" s="2">
        <v>0.24740000000000001</v>
      </c>
      <c r="W23" s="2">
        <v>0.3034</v>
      </c>
      <c r="X23" s="2">
        <v>0.20580000000000001</v>
      </c>
      <c r="Y23" s="2">
        <v>-0.252</v>
      </c>
      <c r="Z23" s="2">
        <v>0.19939999999999999</v>
      </c>
      <c r="AA23" s="2">
        <v>0.24840000000000001</v>
      </c>
      <c r="AB23" s="2">
        <v>8.9200000000000002E-2</v>
      </c>
      <c r="AC23" s="2">
        <v>3.2800000000000003E-2</v>
      </c>
      <c r="AD23" s="2">
        <v>0.14710000000000001</v>
      </c>
      <c r="AE23" s="2">
        <v>0.14979999999999999</v>
      </c>
      <c r="AF23" s="2">
        <v>0.1825</v>
      </c>
      <c r="AG23" s="2">
        <v>0.2374</v>
      </c>
      <c r="AH23" s="2">
        <v>0.29010000000000002</v>
      </c>
      <c r="AI23" s="2">
        <v>0.25530000000000003</v>
      </c>
      <c r="AJ23" s="2">
        <v>0.26619999999999999</v>
      </c>
      <c r="AK23" s="2">
        <v>0.30640000000000001</v>
      </c>
      <c r="AL23" s="2">
        <v>0.31240000000000001</v>
      </c>
    </row>
    <row r="24" spans="1:44" ht="19" x14ac:dyDescent="0.25">
      <c r="A24" s="5" t="s">
        <v>18</v>
      </c>
      <c r="B24" s="1">
        <v>2600000</v>
      </c>
      <c r="C24" s="1">
        <v>1300000</v>
      </c>
      <c r="D24" s="1">
        <v>1200000</v>
      </c>
      <c r="E24" s="1">
        <v>3800000</v>
      </c>
      <c r="F24" s="1">
        <v>3500000</v>
      </c>
      <c r="G24" s="1">
        <v>4700000</v>
      </c>
      <c r="H24" s="1">
        <v>4400000</v>
      </c>
      <c r="I24" s="1">
        <v>3400000</v>
      </c>
      <c r="J24" s="1">
        <v>5700000</v>
      </c>
      <c r="K24" s="1">
        <v>9052000</v>
      </c>
      <c r="L24" s="1">
        <v>-3898000</v>
      </c>
      <c r="M24" s="1">
        <v>-1489000</v>
      </c>
      <c r="N24" s="1">
        <v>1799000</v>
      </c>
      <c r="O24" s="1">
        <v>288000</v>
      </c>
      <c r="P24" s="1">
        <v>6971000</v>
      </c>
      <c r="Q24" s="1">
        <v>15102000</v>
      </c>
      <c r="R24" s="1">
        <v>-8157000</v>
      </c>
      <c r="S24" s="1">
        <v>-10260000</v>
      </c>
      <c r="T24" s="1">
        <v>4470000</v>
      </c>
      <c r="U24" s="1">
        <v>8120000</v>
      </c>
      <c r="V24" s="1">
        <v>35022000</v>
      </c>
      <c r="W24" s="1">
        <v>69063000</v>
      </c>
      <c r="X24" s="1">
        <v>67545000</v>
      </c>
      <c r="Y24" s="1">
        <v>18150000</v>
      </c>
      <c r="Z24" s="1">
        <v>4731000</v>
      </c>
      <c r="AA24" s="1">
        <v>-3409000</v>
      </c>
      <c r="AB24" s="1">
        <v>-33315000</v>
      </c>
      <c r="AC24" s="1">
        <v>-51413000</v>
      </c>
      <c r="AD24" s="1">
        <v>45694000</v>
      </c>
      <c r="AE24" s="1">
        <v>-47189000</v>
      </c>
      <c r="AF24" s="1">
        <v>-114139000</v>
      </c>
      <c r="AG24" s="1">
        <v>-90459000</v>
      </c>
      <c r="AH24" s="1">
        <v>-61510000</v>
      </c>
      <c r="AI24" s="1">
        <v>-18161000</v>
      </c>
      <c r="AJ24" s="1">
        <v>-98824000</v>
      </c>
      <c r="AK24" s="1">
        <v>-111219000</v>
      </c>
      <c r="AL24" s="1">
        <v>-188708000</v>
      </c>
    </row>
    <row r="25" spans="1:44" ht="19" x14ac:dyDescent="0.25">
      <c r="A25" s="6" t="s">
        <v>19</v>
      </c>
      <c r="B25" s="10">
        <v>1900000</v>
      </c>
      <c r="C25" s="10">
        <v>-3900000</v>
      </c>
      <c r="D25" s="10">
        <v>3900000</v>
      </c>
      <c r="E25" s="10">
        <v>12500000</v>
      </c>
      <c r="F25" s="10">
        <v>-8400000</v>
      </c>
      <c r="G25" s="10">
        <v>8100000</v>
      </c>
      <c r="H25" s="10">
        <v>13600000</v>
      </c>
      <c r="I25" s="10">
        <v>27000000</v>
      </c>
      <c r="J25" s="10">
        <v>57200000</v>
      </c>
      <c r="K25" s="10">
        <v>127444000</v>
      </c>
      <c r="L25" s="10">
        <v>209037000</v>
      </c>
      <c r="M25" s="10">
        <v>-65278000</v>
      </c>
      <c r="N25" s="10">
        <v>-179125000</v>
      </c>
      <c r="O25" s="10">
        <v>-112913000</v>
      </c>
      <c r="P25" s="10">
        <v>236813000</v>
      </c>
      <c r="Q25" s="10">
        <v>201634000</v>
      </c>
      <c r="R25" s="10">
        <v>-127995000</v>
      </c>
      <c r="S25" s="10">
        <v>-15645000</v>
      </c>
      <c r="T25" s="10">
        <v>110650000</v>
      </c>
      <c r="U25" s="10">
        <v>399122000</v>
      </c>
      <c r="V25" s="10">
        <v>441287000</v>
      </c>
      <c r="W25" s="10">
        <v>847723000</v>
      </c>
      <c r="X25" s="10">
        <v>576976000</v>
      </c>
      <c r="Y25" s="10">
        <v>-263093000</v>
      </c>
      <c r="Z25" s="10">
        <v>430141000</v>
      </c>
      <c r="AA25" s="10">
        <v>800876000</v>
      </c>
      <c r="AB25" s="10">
        <v>204418000</v>
      </c>
      <c r="AC25" s="10">
        <v>66658000</v>
      </c>
      <c r="AD25" s="10">
        <v>723363000</v>
      </c>
      <c r="AE25" s="10">
        <v>740850000</v>
      </c>
      <c r="AF25" s="10">
        <v>960117000</v>
      </c>
      <c r="AG25" s="10">
        <v>1811673000</v>
      </c>
      <c r="AH25" s="10">
        <v>3151789000</v>
      </c>
      <c r="AI25" s="10">
        <v>2446571000</v>
      </c>
      <c r="AJ25" s="10">
        <v>2574978000</v>
      </c>
      <c r="AK25" s="10">
        <v>4370804000</v>
      </c>
      <c r="AL25" s="10">
        <v>5193114000</v>
      </c>
    </row>
    <row r="26" spans="1:44" ht="19" x14ac:dyDescent="0.25">
      <c r="A26" s="5" t="s">
        <v>20</v>
      </c>
      <c r="B26" s="2">
        <v>5.5199999999999999E-2</v>
      </c>
      <c r="C26" s="2">
        <v>-0.15290000000000001</v>
      </c>
      <c r="D26" s="2">
        <v>5.1999999999999998E-2</v>
      </c>
      <c r="E26" s="2">
        <v>9.9199999999999997E-2</v>
      </c>
      <c r="F26" s="2">
        <v>-6.1199999999999997E-2</v>
      </c>
      <c r="G26" s="2">
        <v>5.8700000000000002E-2</v>
      </c>
      <c r="H26" s="2">
        <v>8.2100000000000006E-2</v>
      </c>
      <c r="I26" s="2">
        <v>0.1036</v>
      </c>
      <c r="J26" s="2">
        <v>0.11799999999999999</v>
      </c>
      <c r="K26" s="2">
        <v>0.15970000000000001</v>
      </c>
      <c r="L26" s="2">
        <v>0.16669999999999999</v>
      </c>
      <c r="M26" s="2">
        <v>-6.5100000000000005E-2</v>
      </c>
      <c r="N26" s="2">
        <v>-0.17019999999999999</v>
      </c>
      <c r="O26" s="2">
        <v>-0.17430000000000001</v>
      </c>
      <c r="P26" s="2">
        <v>0.19239999999999999</v>
      </c>
      <c r="Q26" s="2">
        <v>0.13270000000000001</v>
      </c>
      <c r="R26" s="2">
        <v>-0.13569999999999999</v>
      </c>
      <c r="S26" s="2">
        <v>-2.07E-2</v>
      </c>
      <c r="T26" s="2">
        <v>0.1182</v>
      </c>
      <c r="U26" s="2">
        <v>0.2656</v>
      </c>
      <c r="V26" s="2">
        <v>0.26869999999999999</v>
      </c>
      <c r="W26" s="2">
        <v>0.33029999999999998</v>
      </c>
      <c r="X26" s="2">
        <v>0.2331</v>
      </c>
      <c r="Y26" s="2">
        <v>-0.23580000000000001</v>
      </c>
      <c r="Z26" s="2">
        <v>0.2016</v>
      </c>
      <c r="AA26" s="2">
        <v>0.24740000000000001</v>
      </c>
      <c r="AB26" s="2">
        <v>7.6700000000000004E-2</v>
      </c>
      <c r="AC26" s="2">
        <v>1.8499999999999999E-2</v>
      </c>
      <c r="AD26" s="2">
        <v>0.157</v>
      </c>
      <c r="AE26" s="2">
        <v>0.1409</v>
      </c>
      <c r="AF26" s="2">
        <v>0.16309999999999999</v>
      </c>
      <c r="AG26" s="2">
        <v>0.2261</v>
      </c>
      <c r="AH26" s="2">
        <v>0.28449999999999998</v>
      </c>
      <c r="AI26" s="2">
        <v>0.25340000000000001</v>
      </c>
      <c r="AJ26" s="2">
        <v>0.25640000000000002</v>
      </c>
      <c r="AK26" s="2">
        <v>0.29880000000000001</v>
      </c>
      <c r="AL26" s="2">
        <v>0.30149999999999999</v>
      </c>
    </row>
    <row r="27" spans="1:44" ht="19" x14ac:dyDescent="0.25">
      <c r="A27" s="5" t="s">
        <v>21</v>
      </c>
      <c r="B27" s="1">
        <v>200000</v>
      </c>
      <c r="C27" s="1">
        <v>-1200000</v>
      </c>
      <c r="D27" s="1">
        <v>1600000</v>
      </c>
      <c r="E27" s="1">
        <v>3200000</v>
      </c>
      <c r="F27" s="1">
        <v>400000</v>
      </c>
      <c r="G27" s="1">
        <v>2000000</v>
      </c>
      <c r="H27" s="1">
        <v>3700000</v>
      </c>
      <c r="I27" s="1">
        <v>8100000</v>
      </c>
      <c r="J27" s="1">
        <v>19400000</v>
      </c>
      <c r="K27" s="1">
        <v>38233000</v>
      </c>
      <c r="L27" s="1">
        <v>67946000</v>
      </c>
      <c r="M27" s="1">
        <v>-31644000</v>
      </c>
      <c r="N27" s="1">
        <v>-34526000</v>
      </c>
      <c r="O27" s="1" t="s">
        <v>92</v>
      </c>
      <c r="P27" s="1">
        <v>32057000</v>
      </c>
      <c r="Q27" s="1">
        <v>60497000</v>
      </c>
      <c r="R27" s="1">
        <v>-37944000</v>
      </c>
      <c r="S27" s="1">
        <v>-7906000</v>
      </c>
      <c r="T27" s="1">
        <v>27662000</v>
      </c>
      <c r="U27" s="1">
        <v>99781000</v>
      </c>
      <c r="V27" s="1">
        <v>105532000</v>
      </c>
      <c r="W27" s="1">
        <v>161907000</v>
      </c>
      <c r="X27" s="1">
        <v>137627000</v>
      </c>
      <c r="Y27" s="1">
        <v>39055000</v>
      </c>
      <c r="Z27" s="1">
        <v>83472000</v>
      </c>
      <c r="AA27" s="1">
        <v>77128000</v>
      </c>
      <c r="AB27" s="1">
        <v>35695000</v>
      </c>
      <c r="AC27" s="1">
        <v>-47221000</v>
      </c>
      <c r="AD27" s="1">
        <v>91074000</v>
      </c>
      <c r="AE27" s="1">
        <v>85273000</v>
      </c>
      <c r="AF27" s="1">
        <v>46068000</v>
      </c>
      <c r="AG27" s="1">
        <v>113910000</v>
      </c>
      <c r="AH27" s="1">
        <v>771108000</v>
      </c>
      <c r="AI27" s="1">
        <v>255141000</v>
      </c>
      <c r="AJ27" s="1">
        <v>323225000</v>
      </c>
      <c r="AK27" s="1">
        <v>462346000</v>
      </c>
      <c r="AL27" s="1">
        <v>587828000</v>
      </c>
    </row>
    <row r="28" spans="1:44" ht="20" thickBot="1" x14ac:dyDescent="0.3">
      <c r="A28" s="7" t="s">
        <v>22</v>
      </c>
      <c r="B28" s="11">
        <v>1700000</v>
      </c>
      <c r="C28" s="11">
        <v>-2700000</v>
      </c>
      <c r="D28" s="11">
        <v>2300000</v>
      </c>
      <c r="E28" s="11">
        <v>9300000</v>
      </c>
      <c r="F28" s="11">
        <v>-8800000</v>
      </c>
      <c r="G28" s="11">
        <v>6100000</v>
      </c>
      <c r="H28" s="11">
        <v>9900000</v>
      </c>
      <c r="I28" s="11">
        <v>18900000</v>
      </c>
      <c r="J28" s="11">
        <v>37800000</v>
      </c>
      <c r="K28" s="11">
        <v>89211000</v>
      </c>
      <c r="L28" s="11">
        <v>141091000</v>
      </c>
      <c r="M28" s="11">
        <v>-33634000</v>
      </c>
      <c r="N28" s="11">
        <v>-144599000</v>
      </c>
      <c r="O28" s="11">
        <v>-112913000</v>
      </c>
      <c r="P28" s="11">
        <v>204756000</v>
      </c>
      <c r="Q28" s="11">
        <v>52106000</v>
      </c>
      <c r="R28" s="11">
        <v>-90051000</v>
      </c>
      <c r="S28" s="11">
        <v>-7739000</v>
      </c>
      <c r="T28" s="11">
        <v>82988000</v>
      </c>
      <c r="U28" s="11">
        <v>299341000</v>
      </c>
      <c r="V28" s="11">
        <v>335755000</v>
      </c>
      <c r="W28" s="11">
        <v>685816000</v>
      </c>
      <c r="X28" s="11">
        <v>439349000</v>
      </c>
      <c r="Y28" s="11">
        <v>-302148000</v>
      </c>
      <c r="Z28" s="11">
        <v>346669000</v>
      </c>
      <c r="AA28" s="11">
        <v>723748000</v>
      </c>
      <c r="AB28" s="11">
        <v>168723000</v>
      </c>
      <c r="AC28" s="11">
        <v>113879000</v>
      </c>
      <c r="AD28" s="11">
        <v>632289000</v>
      </c>
      <c r="AE28" s="11">
        <v>655577000</v>
      </c>
      <c r="AF28" s="11">
        <v>914049000</v>
      </c>
      <c r="AG28" s="11">
        <v>1697763000</v>
      </c>
      <c r="AH28" s="11">
        <v>2380681000</v>
      </c>
      <c r="AI28" s="11">
        <v>2191430000</v>
      </c>
      <c r="AJ28" s="11">
        <v>2251753000</v>
      </c>
      <c r="AK28" s="11">
        <v>3908458000</v>
      </c>
      <c r="AL28" s="11">
        <v>4605286000</v>
      </c>
    </row>
    <row r="29" spans="1:44" ht="20" customHeight="1" thickTop="1" x14ac:dyDescent="0.25">
      <c r="A29" s="14" t="s">
        <v>103</v>
      </c>
      <c r="B29" s="1"/>
      <c r="C29" s="15">
        <f>(C28/B28)-1</f>
        <v>-2.5882352941176467</v>
      </c>
      <c r="D29" s="15">
        <f>(D28/C28)-1</f>
        <v>-1.8518518518518519</v>
      </c>
      <c r="E29" s="15">
        <f>(E28/D28)-1</f>
        <v>3.0434782608695654</v>
      </c>
      <c r="F29" s="15">
        <f t="shared" ref="F29:AL29" si="4">(F28/E28)-1</f>
        <v>-1.946236559139785</v>
      </c>
      <c r="G29" s="15">
        <f t="shared" si="4"/>
        <v>-1.6931818181818183</v>
      </c>
      <c r="H29" s="15">
        <f t="shared" si="4"/>
        <v>0.62295081967213117</v>
      </c>
      <c r="I29" s="15">
        <f t="shared" si="4"/>
        <v>0.90909090909090917</v>
      </c>
      <c r="J29" s="15">
        <f t="shared" si="4"/>
        <v>1</v>
      </c>
      <c r="K29" s="15">
        <f t="shared" si="4"/>
        <v>1.3600793650793652</v>
      </c>
      <c r="L29" s="15">
        <f t="shared" si="4"/>
        <v>0.58154263487686486</v>
      </c>
      <c r="M29" s="15">
        <f t="shared" si="4"/>
        <v>-1.2383851556796677</v>
      </c>
      <c r="N29" s="15">
        <f t="shared" si="4"/>
        <v>3.299191294523399</v>
      </c>
      <c r="O29" s="15">
        <f t="shared" si="4"/>
        <v>-0.2191301461282581</v>
      </c>
      <c r="P29" s="15">
        <f t="shared" si="4"/>
        <v>-2.8133961545614765</v>
      </c>
      <c r="Q29" s="15">
        <f t="shared" si="4"/>
        <v>-0.74552149875949913</v>
      </c>
      <c r="R29" s="15">
        <f t="shared" si="4"/>
        <v>-2.7282270755767088</v>
      </c>
      <c r="S29" s="15">
        <f t="shared" si="4"/>
        <v>-0.91405981055179841</v>
      </c>
      <c r="T29" s="15">
        <f t="shared" si="4"/>
        <v>-11.723349269931516</v>
      </c>
      <c r="U29" s="15">
        <f t="shared" si="4"/>
        <v>2.6070395719863111</v>
      </c>
      <c r="V29" s="15">
        <f t="shared" si="4"/>
        <v>0.12164721838972947</v>
      </c>
      <c r="W29" s="15">
        <f t="shared" si="4"/>
        <v>1.0426084496135575</v>
      </c>
      <c r="X29" s="15">
        <f t="shared" si="4"/>
        <v>-0.35937773396946116</v>
      </c>
      <c r="Y29" s="15">
        <f t="shared" si="4"/>
        <v>-1.6877175093149184</v>
      </c>
      <c r="Z29" s="15">
        <f t="shared" si="4"/>
        <v>-2.1473483193666683</v>
      </c>
      <c r="AA29" s="15">
        <f t="shared" si="4"/>
        <v>1.0877205634192846</v>
      </c>
      <c r="AB29" s="15">
        <f t="shared" si="4"/>
        <v>-0.76687603972653462</v>
      </c>
      <c r="AC29" s="15">
        <f t="shared" si="4"/>
        <v>-0.32505349003988782</v>
      </c>
      <c r="AD29" s="15">
        <f t="shared" si="4"/>
        <v>4.5522879547589987</v>
      </c>
      <c r="AE29" s="15">
        <f t="shared" si="4"/>
        <v>3.683125912359686E-2</v>
      </c>
      <c r="AF29" s="15">
        <f t="shared" si="4"/>
        <v>0.3942664248440686</v>
      </c>
      <c r="AG29" s="15">
        <f t="shared" si="4"/>
        <v>0.85740917609449818</v>
      </c>
      <c r="AH29" s="15">
        <f t="shared" si="4"/>
        <v>0.4022457787099849</v>
      </c>
      <c r="AI29" s="15">
        <f t="shared" si="4"/>
        <v>-7.9494480780919363E-2</v>
      </c>
      <c r="AJ29" s="15">
        <f t="shared" si="4"/>
        <v>2.7526774754384142E-2</v>
      </c>
      <c r="AK29" s="15">
        <f t="shared" si="4"/>
        <v>0.73574011003871198</v>
      </c>
      <c r="AL29" s="15">
        <f t="shared" si="4"/>
        <v>0.17828719152156691</v>
      </c>
    </row>
    <row r="30" spans="1:44" ht="19" x14ac:dyDescent="0.25">
      <c r="A30" s="5" t="s">
        <v>23</v>
      </c>
      <c r="B30" s="2">
        <v>4.9399999999999999E-2</v>
      </c>
      <c r="C30" s="2">
        <v>-0.10589999999999999</v>
      </c>
      <c r="D30" s="2">
        <v>3.0700000000000002E-2</v>
      </c>
      <c r="E30" s="2">
        <v>7.3800000000000004E-2</v>
      </c>
      <c r="F30" s="2">
        <v>-6.4100000000000004E-2</v>
      </c>
      <c r="G30" s="2">
        <v>4.4200000000000003E-2</v>
      </c>
      <c r="H30" s="2">
        <v>5.9799999999999999E-2</v>
      </c>
      <c r="I30" s="2">
        <v>7.2599999999999998E-2</v>
      </c>
      <c r="J30" s="2">
        <v>7.8E-2</v>
      </c>
      <c r="K30" s="2">
        <v>0.1118</v>
      </c>
      <c r="L30" s="2">
        <v>0.1125</v>
      </c>
      <c r="M30" s="2">
        <v>-3.3599999999999998E-2</v>
      </c>
      <c r="N30" s="2">
        <v>-0.13739999999999999</v>
      </c>
      <c r="O30" s="2">
        <v>-0.17430000000000001</v>
      </c>
      <c r="P30" s="2">
        <v>0.16639999999999999</v>
      </c>
      <c r="Q30" s="2">
        <v>3.4299999999999997E-2</v>
      </c>
      <c r="R30" s="2">
        <v>-9.5500000000000002E-2</v>
      </c>
      <c r="S30" s="2">
        <v>-1.0200000000000001E-2</v>
      </c>
      <c r="T30" s="2">
        <v>8.8700000000000001E-2</v>
      </c>
      <c r="U30" s="2">
        <v>0.19919999999999999</v>
      </c>
      <c r="V30" s="2">
        <v>0.20449999999999999</v>
      </c>
      <c r="W30" s="2">
        <v>0.26719999999999999</v>
      </c>
      <c r="X30" s="2">
        <v>0.17749999999999999</v>
      </c>
      <c r="Y30" s="2">
        <v>-0.27079999999999999</v>
      </c>
      <c r="Z30" s="2">
        <v>0.16250000000000001</v>
      </c>
      <c r="AA30" s="2">
        <v>0.2235</v>
      </c>
      <c r="AB30" s="2">
        <v>6.3299999999999995E-2</v>
      </c>
      <c r="AC30" s="2">
        <v>3.1600000000000003E-2</v>
      </c>
      <c r="AD30" s="2">
        <v>0.13719999999999999</v>
      </c>
      <c r="AE30" s="2">
        <v>0.12470000000000001</v>
      </c>
      <c r="AF30" s="2">
        <v>0.15529999999999999</v>
      </c>
      <c r="AG30" s="2">
        <v>0.21190000000000001</v>
      </c>
      <c r="AH30" s="2">
        <v>0.21490000000000001</v>
      </c>
      <c r="AI30" s="2">
        <v>0.22700000000000001</v>
      </c>
      <c r="AJ30" s="2">
        <v>0.22420000000000001</v>
      </c>
      <c r="AK30" s="2">
        <v>0.26719999999999999</v>
      </c>
      <c r="AL30" s="2">
        <v>0.26729999999999998</v>
      </c>
    </row>
    <row r="31" spans="1:44" ht="19" x14ac:dyDescent="0.25">
      <c r="A31" s="5" t="s">
        <v>24</v>
      </c>
      <c r="B31" s="12">
        <v>0.05</v>
      </c>
      <c r="C31" s="12">
        <v>-0.08</v>
      </c>
      <c r="D31" s="12">
        <v>0.05</v>
      </c>
      <c r="E31" s="12">
        <v>0.19</v>
      </c>
      <c r="F31" s="12">
        <v>-0.17</v>
      </c>
      <c r="G31" s="12">
        <v>0.11</v>
      </c>
      <c r="H31" s="12">
        <v>0.16</v>
      </c>
      <c r="I31" s="12">
        <v>0.26</v>
      </c>
      <c r="J31" s="12">
        <v>0.49</v>
      </c>
      <c r="K31" s="12">
        <v>1.0900000000000001</v>
      </c>
      <c r="L31" s="12">
        <v>1.64</v>
      </c>
      <c r="M31" s="12">
        <v>-0.37</v>
      </c>
      <c r="N31" s="12">
        <v>-1.27</v>
      </c>
      <c r="O31" s="12">
        <v>-0.98</v>
      </c>
      <c r="P31" s="12">
        <v>1.69</v>
      </c>
      <c r="Q31" s="12">
        <v>0.42</v>
      </c>
      <c r="R31" s="12">
        <v>-0.71</v>
      </c>
      <c r="S31" s="12">
        <v>-0.06</v>
      </c>
      <c r="T31" s="12">
        <v>0.63</v>
      </c>
      <c r="U31" s="12">
        <v>2.17</v>
      </c>
      <c r="V31" s="12">
        <v>2.42</v>
      </c>
      <c r="W31" s="12">
        <v>4.9400000000000004</v>
      </c>
      <c r="X31" s="12">
        <v>3.52</v>
      </c>
      <c r="Y31" s="12">
        <v>-2.41</v>
      </c>
      <c r="Z31" s="12">
        <v>2.73</v>
      </c>
      <c r="AA31" s="12">
        <v>5.86</v>
      </c>
      <c r="AB31" s="12">
        <v>1.36</v>
      </c>
      <c r="AC31" s="12">
        <v>0.67</v>
      </c>
      <c r="AD31" s="12">
        <v>3.84</v>
      </c>
      <c r="AE31" s="12">
        <v>4.1100000000000003</v>
      </c>
      <c r="AF31" s="12">
        <v>5.75</v>
      </c>
      <c r="AG31" s="12">
        <v>10.47</v>
      </c>
      <c r="AH31" s="12">
        <v>14.73</v>
      </c>
      <c r="AI31" s="12">
        <v>14.37</v>
      </c>
      <c r="AJ31" s="12">
        <v>15.55</v>
      </c>
      <c r="AK31" s="12">
        <v>27.22</v>
      </c>
      <c r="AL31" s="12">
        <v>32.92</v>
      </c>
    </row>
    <row r="32" spans="1:44" ht="19" x14ac:dyDescent="0.25">
      <c r="A32" s="5" t="s">
        <v>25</v>
      </c>
      <c r="B32" s="12">
        <v>0.05</v>
      </c>
      <c r="C32" s="12">
        <v>-0.08</v>
      </c>
      <c r="D32" s="12">
        <v>0.05</v>
      </c>
      <c r="E32" s="12">
        <v>0.19</v>
      </c>
      <c r="F32" s="12">
        <v>-0.17</v>
      </c>
      <c r="G32" s="12">
        <v>0.11</v>
      </c>
      <c r="H32" s="12">
        <v>0.16</v>
      </c>
      <c r="I32" s="12">
        <v>0.26</v>
      </c>
      <c r="J32" s="12">
        <v>0.44</v>
      </c>
      <c r="K32" s="12">
        <v>1.02</v>
      </c>
      <c r="L32" s="12">
        <v>1.56</v>
      </c>
      <c r="M32" s="12">
        <v>-0.37</v>
      </c>
      <c r="N32" s="12">
        <v>-1.27</v>
      </c>
      <c r="O32" s="12">
        <v>-0.98</v>
      </c>
      <c r="P32" s="12">
        <v>1.53</v>
      </c>
      <c r="Q32" s="12">
        <v>0.39</v>
      </c>
      <c r="R32" s="12">
        <v>-0.71</v>
      </c>
      <c r="S32" s="12">
        <v>-0.06</v>
      </c>
      <c r="T32" s="12">
        <v>0.59</v>
      </c>
      <c r="U32" s="12">
        <v>2.1</v>
      </c>
      <c r="V32" s="12">
        <v>2.34</v>
      </c>
      <c r="W32" s="12">
        <v>4.8499999999999996</v>
      </c>
      <c r="X32" s="12">
        <v>3.47</v>
      </c>
      <c r="Y32" s="12">
        <v>-2.41</v>
      </c>
      <c r="Z32" s="12">
        <v>2.71</v>
      </c>
      <c r="AA32" s="12">
        <v>5.79</v>
      </c>
      <c r="AB32" s="12">
        <v>1.35</v>
      </c>
      <c r="AC32" s="12">
        <v>0.66</v>
      </c>
      <c r="AD32" s="12">
        <v>3.62</v>
      </c>
      <c r="AE32" s="12">
        <v>3.7</v>
      </c>
      <c r="AF32" s="12">
        <v>5.22</v>
      </c>
      <c r="AG32" s="12">
        <v>9.24</v>
      </c>
      <c r="AH32" s="12">
        <v>13.17</v>
      </c>
      <c r="AI32" s="12">
        <v>13.7</v>
      </c>
      <c r="AJ32" s="12">
        <v>15.1</v>
      </c>
      <c r="AK32" s="12">
        <v>26.9</v>
      </c>
      <c r="AL32" s="12">
        <v>32.75</v>
      </c>
    </row>
    <row r="33" spans="1:38" ht="19" x14ac:dyDescent="0.25">
      <c r="A33" s="5" t="s">
        <v>26</v>
      </c>
      <c r="B33" s="1">
        <v>34000000</v>
      </c>
      <c r="C33" s="1">
        <v>33750000</v>
      </c>
      <c r="D33" s="1">
        <v>46000000</v>
      </c>
      <c r="E33" s="1">
        <v>48947368</v>
      </c>
      <c r="F33" s="1">
        <v>51764706</v>
      </c>
      <c r="G33" s="1">
        <v>55454545</v>
      </c>
      <c r="H33" s="1">
        <v>61875000</v>
      </c>
      <c r="I33" s="1">
        <v>72692308</v>
      </c>
      <c r="J33" s="1">
        <v>77142857</v>
      </c>
      <c r="K33" s="1">
        <v>81900000</v>
      </c>
      <c r="L33" s="1">
        <v>86100000</v>
      </c>
      <c r="M33" s="1">
        <v>91800000</v>
      </c>
      <c r="N33" s="1">
        <v>114171000</v>
      </c>
      <c r="O33" s="1">
        <v>115476000</v>
      </c>
      <c r="P33" s="1">
        <v>120949000</v>
      </c>
      <c r="Q33" s="1">
        <v>123856000</v>
      </c>
      <c r="R33" s="1">
        <v>126356000</v>
      </c>
      <c r="S33" s="1">
        <v>126300000</v>
      </c>
      <c r="T33" s="1">
        <v>131776000</v>
      </c>
      <c r="U33" s="1">
        <v>137727000</v>
      </c>
      <c r="V33" s="1">
        <v>138581000</v>
      </c>
      <c r="W33" s="1">
        <v>138714000</v>
      </c>
      <c r="X33" s="1">
        <v>124647000</v>
      </c>
      <c r="Y33" s="1">
        <v>125595000</v>
      </c>
      <c r="Z33" s="1">
        <v>126933000</v>
      </c>
      <c r="AA33" s="1">
        <v>123529000</v>
      </c>
      <c r="AB33" s="1">
        <v>124176000</v>
      </c>
      <c r="AC33" s="1">
        <v>168932000</v>
      </c>
      <c r="AD33" s="1">
        <v>164741000</v>
      </c>
      <c r="AE33" s="1">
        <v>159629000</v>
      </c>
      <c r="AF33" s="1">
        <v>158919000</v>
      </c>
      <c r="AG33" s="1">
        <v>162222000</v>
      </c>
      <c r="AH33" s="1">
        <v>161643000</v>
      </c>
      <c r="AI33" s="1">
        <v>152478000</v>
      </c>
      <c r="AJ33" s="1">
        <v>144814000</v>
      </c>
      <c r="AK33" s="1">
        <v>143609000</v>
      </c>
      <c r="AL33" s="1">
        <v>139899000</v>
      </c>
    </row>
    <row r="34" spans="1:38" ht="19" x14ac:dyDescent="0.25">
      <c r="A34" s="5" t="s">
        <v>27</v>
      </c>
      <c r="B34" s="1">
        <v>34000000</v>
      </c>
      <c r="C34" s="1">
        <v>33750000</v>
      </c>
      <c r="D34" s="1">
        <v>46000000</v>
      </c>
      <c r="E34" s="1">
        <v>48947368</v>
      </c>
      <c r="F34" s="1">
        <v>51764706</v>
      </c>
      <c r="G34" s="1">
        <v>55454545</v>
      </c>
      <c r="H34" s="1">
        <v>61875000</v>
      </c>
      <c r="I34" s="1">
        <v>72692308</v>
      </c>
      <c r="J34" s="1">
        <v>85909091</v>
      </c>
      <c r="K34" s="1">
        <v>90900000</v>
      </c>
      <c r="L34" s="1">
        <v>92820000</v>
      </c>
      <c r="M34" s="1">
        <v>91800000</v>
      </c>
      <c r="N34" s="1">
        <v>114171000</v>
      </c>
      <c r="O34" s="1">
        <v>115476000</v>
      </c>
      <c r="P34" s="1">
        <v>143327000</v>
      </c>
      <c r="Q34" s="1">
        <v>132243000</v>
      </c>
      <c r="R34" s="1">
        <v>126356000</v>
      </c>
      <c r="S34" s="1">
        <v>126300000</v>
      </c>
      <c r="T34" s="1">
        <v>144928000</v>
      </c>
      <c r="U34" s="1">
        <v>142417000</v>
      </c>
      <c r="V34" s="1">
        <v>143732000</v>
      </c>
      <c r="W34" s="1">
        <v>141524000</v>
      </c>
      <c r="X34" s="1">
        <v>126504000</v>
      </c>
      <c r="Y34" s="1">
        <v>125595000</v>
      </c>
      <c r="Z34" s="1">
        <v>128126000</v>
      </c>
      <c r="AA34" s="1">
        <v>125019000</v>
      </c>
      <c r="AB34" s="1">
        <v>125233000</v>
      </c>
      <c r="AC34" s="1">
        <v>173430000</v>
      </c>
      <c r="AD34" s="1">
        <v>174503000</v>
      </c>
      <c r="AE34" s="1">
        <v>177067000</v>
      </c>
      <c r="AF34" s="1">
        <v>175159000</v>
      </c>
      <c r="AG34" s="1">
        <v>183770000</v>
      </c>
      <c r="AH34" s="1">
        <v>180782000</v>
      </c>
      <c r="AI34" s="1">
        <v>159915000</v>
      </c>
      <c r="AJ34" s="1">
        <v>149090000</v>
      </c>
      <c r="AK34" s="1">
        <v>145320000</v>
      </c>
      <c r="AL34" s="1">
        <v>140628000</v>
      </c>
    </row>
    <row r="35" spans="1:38" ht="20" customHeight="1" x14ac:dyDescent="0.25">
      <c r="A35" s="14" t="s">
        <v>104</v>
      </c>
      <c r="B35" s="1"/>
      <c r="C35" s="22">
        <f>(C34-B34)/B34</f>
        <v>-7.3529411764705881E-3</v>
      </c>
      <c r="D35" s="22">
        <f t="shared" ref="D35:AL35" si="5">(D34-C34)/C34</f>
        <v>0.36296296296296299</v>
      </c>
      <c r="E35" s="22">
        <f t="shared" si="5"/>
        <v>6.4073217391304352E-2</v>
      </c>
      <c r="F35" s="22">
        <f t="shared" si="5"/>
        <v>5.7558518774696935E-2</v>
      </c>
      <c r="G35" s="22">
        <f t="shared" si="5"/>
        <v>7.1280980519815948E-2</v>
      </c>
      <c r="H35" s="22">
        <f t="shared" si="5"/>
        <v>0.11577869767031719</v>
      </c>
      <c r="I35" s="22">
        <f t="shared" si="5"/>
        <v>0.17482517979797979</v>
      </c>
      <c r="J35" s="22">
        <f t="shared" si="5"/>
        <v>0.18181817806637809</v>
      </c>
      <c r="K35" s="22">
        <f t="shared" si="5"/>
        <v>5.8095236975560599E-2</v>
      </c>
      <c r="L35" s="22">
        <f t="shared" si="5"/>
        <v>2.1122112211221122E-2</v>
      </c>
      <c r="M35" s="22">
        <f t="shared" si="5"/>
        <v>-1.098901098901099E-2</v>
      </c>
      <c r="N35" s="22">
        <f t="shared" si="5"/>
        <v>0.24369281045751634</v>
      </c>
      <c r="O35" s="22">
        <f t="shared" si="5"/>
        <v>1.1430223086422997E-2</v>
      </c>
      <c r="P35" s="22">
        <f t="shared" si="5"/>
        <v>0.24118431535557172</v>
      </c>
      <c r="Q35" s="22">
        <f t="shared" si="5"/>
        <v>-7.7333649626378842E-2</v>
      </c>
      <c r="R35" s="22">
        <f t="shared" si="5"/>
        <v>-4.4516533956428697E-2</v>
      </c>
      <c r="S35" s="22">
        <f t="shared" si="5"/>
        <v>-4.431922504669347E-4</v>
      </c>
      <c r="T35" s="22">
        <f t="shared" si="5"/>
        <v>0.14749010292953285</v>
      </c>
      <c r="U35" s="22">
        <f t="shared" si="5"/>
        <v>-1.7325844557297417E-2</v>
      </c>
      <c r="V35" s="22">
        <f t="shared" si="5"/>
        <v>9.2334482540707922E-3</v>
      </c>
      <c r="W35" s="22">
        <f t="shared" si="5"/>
        <v>-1.5361923579996105E-2</v>
      </c>
      <c r="X35" s="22">
        <f t="shared" si="5"/>
        <v>-0.10613040897656935</v>
      </c>
      <c r="Y35" s="22">
        <f t="shared" si="5"/>
        <v>-7.1855435401252136E-3</v>
      </c>
      <c r="Z35" s="22">
        <f t="shared" si="5"/>
        <v>2.0152076117679843E-2</v>
      </c>
      <c r="AA35" s="22">
        <f t="shared" si="5"/>
        <v>-2.424956683264911E-2</v>
      </c>
      <c r="AB35" s="22">
        <f t="shared" si="5"/>
        <v>1.7117398155480368E-3</v>
      </c>
      <c r="AC35" s="22">
        <f t="shared" si="5"/>
        <v>0.38485862352574801</v>
      </c>
      <c r="AD35" s="22">
        <f t="shared" si="5"/>
        <v>6.1869342097676293E-3</v>
      </c>
      <c r="AE35" s="22">
        <f t="shared" si="5"/>
        <v>1.4693157137699638E-2</v>
      </c>
      <c r="AF35" s="22">
        <f t="shared" si="5"/>
        <v>-1.077558212428064E-2</v>
      </c>
      <c r="AG35" s="22">
        <f t="shared" si="5"/>
        <v>4.9161047962137258E-2</v>
      </c>
      <c r="AH35" s="22">
        <f t="shared" si="5"/>
        <v>-1.6259454753224139E-2</v>
      </c>
      <c r="AI35" s="22">
        <f t="shared" si="5"/>
        <v>-0.11542631456671572</v>
      </c>
      <c r="AJ35" s="22">
        <f t="shared" si="5"/>
        <v>-6.769221148735266E-2</v>
      </c>
      <c r="AK35" s="22">
        <f t="shared" si="5"/>
        <v>-2.5286739553289958E-2</v>
      </c>
      <c r="AL35" s="22">
        <f t="shared" si="5"/>
        <v>-3.2287365813377371E-2</v>
      </c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</row>
    <row r="38" spans="1:38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43675000</v>
      </c>
      <c r="L38" s="1">
        <v>62879000</v>
      </c>
      <c r="M38" s="1">
        <v>125725000</v>
      </c>
      <c r="N38" s="1">
        <v>13509000</v>
      </c>
      <c r="O38" s="1">
        <v>37965000</v>
      </c>
      <c r="P38" s="1">
        <v>70000000</v>
      </c>
      <c r="Q38" s="1">
        <v>222000000</v>
      </c>
      <c r="R38" s="1">
        <v>172431000</v>
      </c>
      <c r="S38" s="1">
        <v>167343000</v>
      </c>
      <c r="T38" s="1">
        <v>163403000</v>
      </c>
      <c r="U38" s="1">
        <v>482250000</v>
      </c>
      <c r="V38" s="1">
        <v>910815000</v>
      </c>
      <c r="W38" s="1">
        <v>573967000</v>
      </c>
      <c r="X38" s="1">
        <v>732537000</v>
      </c>
      <c r="Y38" s="1">
        <v>374167000</v>
      </c>
      <c r="Z38" s="1">
        <v>545767000</v>
      </c>
      <c r="AA38" s="1">
        <v>1492132000</v>
      </c>
      <c r="AB38" s="1">
        <v>1564752000</v>
      </c>
      <c r="AC38" s="1">
        <v>1162473000</v>
      </c>
      <c r="AD38" s="1">
        <v>1452677000</v>
      </c>
      <c r="AE38" s="1">
        <v>1501539000</v>
      </c>
      <c r="AF38" s="1">
        <v>5039322000</v>
      </c>
      <c r="AG38" s="1">
        <v>2377534000</v>
      </c>
      <c r="AH38" s="1">
        <v>4512257000</v>
      </c>
      <c r="AI38" s="1">
        <v>3658219000</v>
      </c>
      <c r="AJ38" s="1">
        <v>4915172000</v>
      </c>
      <c r="AK38" s="1">
        <v>4418263000</v>
      </c>
      <c r="AL38" s="1">
        <v>3522001000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57334000</v>
      </c>
      <c r="L39" s="1">
        <v>67605000</v>
      </c>
      <c r="M39" s="1">
        <v>38520000</v>
      </c>
      <c r="N39" s="1">
        <v>383647000</v>
      </c>
      <c r="O39" s="1">
        <v>273836000</v>
      </c>
      <c r="P39" s="1">
        <v>302000000</v>
      </c>
      <c r="Q39" s="1">
        <v>643000000</v>
      </c>
      <c r="R39" s="1">
        <v>701774000</v>
      </c>
      <c r="S39" s="1">
        <v>340070000</v>
      </c>
      <c r="T39" s="1">
        <v>266069000</v>
      </c>
      <c r="U39" s="1">
        <v>327003000</v>
      </c>
      <c r="V39" s="1">
        <v>139524000</v>
      </c>
      <c r="W39" s="1">
        <v>96724000</v>
      </c>
      <c r="X39" s="1">
        <v>326199000</v>
      </c>
      <c r="Y39" s="1">
        <v>205221000</v>
      </c>
      <c r="Z39" s="1">
        <v>280690000</v>
      </c>
      <c r="AA39" s="1">
        <v>630115000</v>
      </c>
      <c r="AB39" s="1">
        <v>1297931000</v>
      </c>
      <c r="AC39" s="1">
        <v>1334745000</v>
      </c>
      <c r="AD39" s="1">
        <v>1612967000</v>
      </c>
      <c r="AE39" s="1">
        <v>2574947000</v>
      </c>
      <c r="AF39" s="1">
        <v>1788612000</v>
      </c>
      <c r="AG39" s="1">
        <v>3663628000</v>
      </c>
      <c r="AH39" s="1">
        <v>437338000</v>
      </c>
      <c r="AI39" s="1">
        <v>1772984000</v>
      </c>
      <c r="AJ39" s="1">
        <v>1795080000</v>
      </c>
      <c r="AK39" s="1">
        <v>1310872000</v>
      </c>
      <c r="AL39" s="1">
        <v>135731000</v>
      </c>
    </row>
    <row r="40" spans="1:38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>
        <v>101009000</v>
      </c>
      <c r="L40" s="1">
        <v>130484000</v>
      </c>
      <c r="M40" s="1">
        <v>164245000</v>
      </c>
      <c r="N40" s="1">
        <v>397156000</v>
      </c>
      <c r="O40" s="1">
        <v>311801000</v>
      </c>
      <c r="P40" s="1">
        <v>372000000</v>
      </c>
      <c r="Q40" s="1">
        <v>865000000</v>
      </c>
      <c r="R40" s="1">
        <v>874205000</v>
      </c>
      <c r="S40" s="1">
        <v>507413000</v>
      </c>
      <c r="T40" s="1">
        <v>429472000</v>
      </c>
      <c r="U40" s="1">
        <v>809253000</v>
      </c>
      <c r="V40" s="1">
        <v>1050339000</v>
      </c>
      <c r="W40" s="1">
        <v>670691000</v>
      </c>
      <c r="X40" s="1">
        <v>1058736000</v>
      </c>
      <c r="Y40" s="1">
        <v>579388000</v>
      </c>
      <c r="Z40" s="1">
        <v>826457000</v>
      </c>
      <c r="AA40" s="1">
        <v>2122247000</v>
      </c>
      <c r="AB40" s="1">
        <v>2862683000</v>
      </c>
      <c r="AC40" s="1">
        <v>2497218000</v>
      </c>
      <c r="AD40" s="1">
        <v>3065644000</v>
      </c>
      <c r="AE40" s="1">
        <v>4076486000</v>
      </c>
      <c r="AF40" s="1">
        <v>6827934000</v>
      </c>
      <c r="AG40" s="1">
        <v>6041162000</v>
      </c>
      <c r="AH40" s="1">
        <v>4949595000</v>
      </c>
      <c r="AI40" s="1">
        <v>5431203000</v>
      </c>
      <c r="AJ40" s="1">
        <v>6710252000</v>
      </c>
      <c r="AK40" s="1">
        <v>5729135000</v>
      </c>
      <c r="AL40" s="1">
        <v>3657732000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195682000</v>
      </c>
      <c r="L41" s="1">
        <v>256767000</v>
      </c>
      <c r="M41" s="1">
        <v>223123000</v>
      </c>
      <c r="N41" s="1">
        <v>176029000</v>
      </c>
      <c r="O41" s="1">
        <v>170531000</v>
      </c>
      <c r="P41" s="1">
        <v>324000000</v>
      </c>
      <c r="Q41" s="1">
        <v>249000000</v>
      </c>
      <c r="R41" s="1">
        <v>132113000</v>
      </c>
      <c r="S41" s="1">
        <v>107602000</v>
      </c>
      <c r="T41" s="1">
        <v>245508000</v>
      </c>
      <c r="U41" s="1">
        <v>232005000</v>
      </c>
      <c r="V41" s="1">
        <v>407347000</v>
      </c>
      <c r="W41" s="1">
        <v>410013000</v>
      </c>
      <c r="X41" s="1">
        <v>412356000</v>
      </c>
      <c r="Y41" s="1">
        <v>253585000</v>
      </c>
      <c r="Z41" s="1">
        <v>499890000</v>
      </c>
      <c r="AA41" s="1">
        <v>590568000</v>
      </c>
      <c r="AB41" s="1">
        <v>765818000</v>
      </c>
      <c r="AC41" s="1">
        <v>602624000</v>
      </c>
      <c r="AD41" s="1">
        <v>800616000</v>
      </c>
      <c r="AE41" s="1">
        <v>1093582000</v>
      </c>
      <c r="AF41" s="1">
        <v>1262145000</v>
      </c>
      <c r="AG41" s="1">
        <v>1673398000</v>
      </c>
      <c r="AH41" s="1">
        <v>2176936000</v>
      </c>
      <c r="AI41" s="1">
        <v>1455522000</v>
      </c>
      <c r="AJ41" s="1">
        <v>2097099000</v>
      </c>
      <c r="AK41" s="1">
        <v>3026430000</v>
      </c>
      <c r="AL41" s="1">
        <v>4313818000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171401000</v>
      </c>
      <c r="L42" s="1">
        <v>322366000</v>
      </c>
      <c r="M42" s="1">
        <v>253762000</v>
      </c>
      <c r="N42" s="1">
        <v>220610000</v>
      </c>
      <c r="O42" s="1">
        <v>183716000</v>
      </c>
      <c r="P42" s="1">
        <v>227000000</v>
      </c>
      <c r="Q42" s="1">
        <v>285000000</v>
      </c>
      <c r="R42" s="1">
        <v>180799000</v>
      </c>
      <c r="S42" s="1">
        <v>112016000</v>
      </c>
      <c r="T42" s="1">
        <v>108249000</v>
      </c>
      <c r="U42" s="1">
        <v>110051000</v>
      </c>
      <c r="V42" s="1">
        <v>168714000</v>
      </c>
      <c r="W42" s="1">
        <v>235431000</v>
      </c>
      <c r="X42" s="1">
        <v>282218000</v>
      </c>
      <c r="Y42" s="1">
        <v>233410000</v>
      </c>
      <c r="Z42" s="1">
        <v>318479000</v>
      </c>
      <c r="AA42" s="1">
        <v>396607000</v>
      </c>
      <c r="AB42" s="1">
        <v>632853000</v>
      </c>
      <c r="AC42" s="1">
        <v>559317000</v>
      </c>
      <c r="AD42" s="1">
        <v>740503000</v>
      </c>
      <c r="AE42" s="1">
        <v>943346000</v>
      </c>
      <c r="AF42" s="1">
        <v>971911000</v>
      </c>
      <c r="AG42" s="1">
        <v>1232916000</v>
      </c>
      <c r="AH42" s="1">
        <v>1876162000</v>
      </c>
      <c r="AI42" s="1">
        <v>1540140000</v>
      </c>
      <c r="AJ42" s="1">
        <v>1900024000</v>
      </c>
      <c r="AK42" s="1">
        <v>2689294000</v>
      </c>
      <c r="AL42" s="1">
        <v>3966294000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58041000</v>
      </c>
      <c r="L43" s="1">
        <v>67228000</v>
      </c>
      <c r="M43" s="1">
        <v>104908000</v>
      </c>
      <c r="N43" s="1">
        <v>103294000</v>
      </c>
      <c r="O43" s="1">
        <v>72822000</v>
      </c>
      <c r="P43" s="1">
        <v>98000000</v>
      </c>
      <c r="Q43" s="1">
        <v>178000000</v>
      </c>
      <c r="R43" s="1">
        <v>168307000</v>
      </c>
      <c r="S43" s="1">
        <v>145745000</v>
      </c>
      <c r="T43" s="1">
        <v>113159000</v>
      </c>
      <c r="U43" s="1">
        <v>93527000</v>
      </c>
      <c r="V43" s="1">
        <v>79969000</v>
      </c>
      <c r="W43" s="1">
        <v>100226000</v>
      </c>
      <c r="X43" s="1">
        <v>164397000</v>
      </c>
      <c r="Y43" s="1">
        <v>129444000</v>
      </c>
      <c r="Z43" s="1">
        <v>111835000</v>
      </c>
      <c r="AA43" s="1">
        <v>167370000</v>
      </c>
      <c r="AB43" s="1">
        <v>153755000</v>
      </c>
      <c r="AC43" s="1">
        <v>134670000</v>
      </c>
      <c r="AD43" s="1">
        <v>176899000</v>
      </c>
      <c r="AE43" s="1">
        <v>157435000</v>
      </c>
      <c r="AF43" s="1">
        <v>152921000</v>
      </c>
      <c r="AG43" s="1">
        <v>195022000</v>
      </c>
      <c r="AH43" s="1">
        <v>147218000</v>
      </c>
      <c r="AI43" s="1">
        <v>133544000</v>
      </c>
      <c r="AJ43" s="1">
        <v>146160000</v>
      </c>
      <c r="AK43" s="1">
        <v>207528000</v>
      </c>
      <c r="AL43" s="1">
        <v>347391000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>
        <v>526133000</v>
      </c>
      <c r="L44" s="10">
        <v>776845000</v>
      </c>
      <c r="M44" s="10">
        <v>746038000</v>
      </c>
      <c r="N44" s="10">
        <v>897089000</v>
      </c>
      <c r="O44" s="10">
        <v>738870000</v>
      </c>
      <c r="P44" s="10">
        <v>1021000000</v>
      </c>
      <c r="Q44" s="10">
        <v>1577000000</v>
      </c>
      <c r="R44" s="10">
        <v>1355424000</v>
      </c>
      <c r="S44" s="10">
        <v>872776000</v>
      </c>
      <c r="T44" s="10">
        <v>896388000</v>
      </c>
      <c r="U44" s="10">
        <v>1244836000</v>
      </c>
      <c r="V44" s="10">
        <v>1706369000</v>
      </c>
      <c r="W44" s="10">
        <v>1416361000</v>
      </c>
      <c r="X44" s="10">
        <v>1917707000</v>
      </c>
      <c r="Y44" s="10">
        <v>1195827000</v>
      </c>
      <c r="Z44" s="10">
        <v>1756661000</v>
      </c>
      <c r="AA44" s="10">
        <v>3276792000</v>
      </c>
      <c r="AB44" s="10">
        <v>4415109000</v>
      </c>
      <c r="AC44" s="10">
        <v>3793829000</v>
      </c>
      <c r="AD44" s="10">
        <v>4783662000</v>
      </c>
      <c r="AE44" s="10">
        <v>6270849000</v>
      </c>
      <c r="AF44" s="10">
        <v>9214911000</v>
      </c>
      <c r="AG44" s="10">
        <v>9142498000</v>
      </c>
      <c r="AH44" s="10">
        <v>9149911000</v>
      </c>
      <c r="AI44" s="10">
        <v>8560409000</v>
      </c>
      <c r="AJ44" s="10">
        <v>10853535000</v>
      </c>
      <c r="AK44" s="10">
        <v>11652387000</v>
      </c>
      <c r="AL44" s="10">
        <v>12285235000</v>
      </c>
    </row>
    <row r="45" spans="1:38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117571000</v>
      </c>
      <c r="L45" s="1">
        <v>170839000</v>
      </c>
      <c r="M45" s="1">
        <v>184500000</v>
      </c>
      <c r="N45" s="1">
        <v>144252000</v>
      </c>
      <c r="O45" s="1">
        <v>103337000</v>
      </c>
      <c r="P45" s="1">
        <v>119000000</v>
      </c>
      <c r="Q45" s="1">
        <v>127000000</v>
      </c>
      <c r="R45" s="1">
        <v>67496000</v>
      </c>
      <c r="S45" s="1">
        <v>48771000</v>
      </c>
      <c r="T45" s="1">
        <v>42444000</v>
      </c>
      <c r="U45" s="1">
        <v>41082000</v>
      </c>
      <c r="V45" s="1">
        <v>49893000</v>
      </c>
      <c r="W45" s="1">
        <v>113725000</v>
      </c>
      <c r="X45" s="1">
        <v>235735000</v>
      </c>
      <c r="Y45" s="1">
        <v>215666000</v>
      </c>
      <c r="Z45" s="1">
        <v>200336000</v>
      </c>
      <c r="AA45" s="1">
        <v>270458000</v>
      </c>
      <c r="AB45" s="1">
        <v>584596000</v>
      </c>
      <c r="AC45" s="1">
        <v>603910000</v>
      </c>
      <c r="AD45" s="1">
        <v>543496000</v>
      </c>
      <c r="AE45" s="1">
        <v>621418000</v>
      </c>
      <c r="AF45" s="1">
        <v>639608000</v>
      </c>
      <c r="AG45" s="1">
        <v>685595000</v>
      </c>
      <c r="AH45" s="1">
        <v>902547000</v>
      </c>
      <c r="AI45" s="1">
        <v>1059077000</v>
      </c>
      <c r="AJ45" s="1">
        <v>1071499000</v>
      </c>
      <c r="AK45" s="1">
        <v>1303479000</v>
      </c>
      <c r="AL45" s="1">
        <v>1647587000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59741000</v>
      </c>
      <c r="X46" s="1">
        <v>281298000</v>
      </c>
      <c r="Y46" s="1">
        <v>169182000</v>
      </c>
      <c r="Z46" s="1">
        <v>169182000</v>
      </c>
      <c r="AA46" s="1">
        <v>169182000</v>
      </c>
      <c r="AB46" s="1">
        <v>1446303000</v>
      </c>
      <c r="AC46" s="1">
        <v>1452196000</v>
      </c>
      <c r="AD46" s="1">
        <v>1466225000</v>
      </c>
      <c r="AE46" s="1">
        <v>1387509000</v>
      </c>
      <c r="AF46" s="1">
        <v>1386276000</v>
      </c>
      <c r="AG46" s="1">
        <v>1385673000</v>
      </c>
      <c r="AH46" s="1">
        <v>1484904000</v>
      </c>
      <c r="AI46" s="1">
        <v>1484597000</v>
      </c>
      <c r="AJ46" s="1">
        <v>1484436000</v>
      </c>
      <c r="AK46" s="1">
        <v>1490134000</v>
      </c>
      <c r="AL46" s="1">
        <v>1515113000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 t="s">
        <v>92</v>
      </c>
      <c r="U47" s="1" t="s">
        <v>92</v>
      </c>
      <c r="V47" s="1" t="s">
        <v>92</v>
      </c>
      <c r="W47" s="1">
        <v>70909000</v>
      </c>
      <c r="X47" s="1">
        <v>121889000</v>
      </c>
      <c r="Y47" s="1">
        <v>91605000</v>
      </c>
      <c r="Z47" s="1">
        <v>67724000</v>
      </c>
      <c r="AA47" s="1">
        <v>47434000</v>
      </c>
      <c r="AB47" s="1">
        <v>1240427000</v>
      </c>
      <c r="AC47" s="1">
        <v>1074345000</v>
      </c>
      <c r="AD47" s="1">
        <v>894078000</v>
      </c>
      <c r="AE47" s="1">
        <v>728140000</v>
      </c>
      <c r="AF47" s="1">
        <v>564921000</v>
      </c>
      <c r="AG47" s="1">
        <v>410995000</v>
      </c>
      <c r="AH47" s="1">
        <v>317836000</v>
      </c>
      <c r="AI47" s="1">
        <v>216950000</v>
      </c>
      <c r="AJ47" s="1">
        <v>168532000</v>
      </c>
      <c r="AK47" s="1">
        <v>132365000</v>
      </c>
      <c r="AL47" s="1">
        <v>101850000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 t="s">
        <v>92</v>
      </c>
      <c r="U48" s="1" t="s">
        <v>92</v>
      </c>
      <c r="V48" s="1" t="s">
        <v>92</v>
      </c>
      <c r="W48" s="1">
        <v>130650000</v>
      </c>
      <c r="X48" s="1">
        <v>403187000</v>
      </c>
      <c r="Y48" s="1">
        <v>260787000</v>
      </c>
      <c r="Z48" s="1">
        <v>236906000</v>
      </c>
      <c r="AA48" s="1">
        <v>216616000</v>
      </c>
      <c r="AB48" s="1">
        <v>2686730000</v>
      </c>
      <c r="AC48" s="1">
        <v>2526541000</v>
      </c>
      <c r="AD48" s="1">
        <v>2360303000</v>
      </c>
      <c r="AE48" s="1">
        <v>2115649000</v>
      </c>
      <c r="AF48" s="1">
        <v>1951197000</v>
      </c>
      <c r="AG48" s="1">
        <v>1796668000</v>
      </c>
      <c r="AH48" s="1">
        <v>1802740000</v>
      </c>
      <c r="AI48" s="1">
        <v>1701547000</v>
      </c>
      <c r="AJ48" s="1">
        <v>1652968000</v>
      </c>
      <c r="AK48" s="1">
        <v>1622499000</v>
      </c>
      <c r="AL48" s="1">
        <v>1616963000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>
        <v>178439000</v>
      </c>
      <c r="Z49" s="1">
        <v>165234000</v>
      </c>
      <c r="AA49" s="1">
        <v>165256000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>
        <v>26397000</v>
      </c>
      <c r="O50" s="1">
        <v>51745000</v>
      </c>
      <c r="P50" s="1" t="s">
        <v>92</v>
      </c>
      <c r="Q50" s="1" t="s">
        <v>92</v>
      </c>
      <c r="R50" s="1">
        <v>86231000</v>
      </c>
      <c r="S50" s="1">
        <v>87032000</v>
      </c>
      <c r="T50" s="1">
        <v>106505000</v>
      </c>
      <c r="U50" s="1">
        <v>43224000</v>
      </c>
      <c r="V50" s="1">
        <v>38533000</v>
      </c>
      <c r="W50" s="1">
        <v>27414000</v>
      </c>
      <c r="X50" s="1">
        <v>19793000</v>
      </c>
      <c r="Y50" s="1">
        <v>17007000</v>
      </c>
      <c r="Z50" s="1">
        <v>26218000</v>
      </c>
      <c r="AA50" s="1">
        <v>3892000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  <c r="AL50" s="1" t="s">
        <v>92</v>
      </c>
    </row>
    <row r="51" spans="1:38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38945000</v>
      </c>
      <c r="L51" s="1">
        <v>21681000</v>
      </c>
      <c r="M51" s="1">
        <v>34911000</v>
      </c>
      <c r="N51" s="1">
        <v>83034000</v>
      </c>
      <c r="O51" s="1">
        <v>85499000</v>
      </c>
      <c r="P51" s="1">
        <v>105000000</v>
      </c>
      <c r="Q51" s="1">
        <v>168000000</v>
      </c>
      <c r="R51" s="1">
        <v>123140000</v>
      </c>
      <c r="S51" s="1">
        <v>189696000</v>
      </c>
      <c r="T51" s="1">
        <v>153289000</v>
      </c>
      <c r="U51" s="1">
        <v>119673000</v>
      </c>
      <c r="V51" s="1">
        <v>518549000</v>
      </c>
      <c r="W51" s="1">
        <v>413455000</v>
      </c>
      <c r="X51" s="1">
        <v>230333000</v>
      </c>
      <c r="Y51" s="1">
        <v>84145000</v>
      </c>
      <c r="Z51" s="1">
        <v>102037000</v>
      </c>
      <c r="AA51" s="1">
        <v>124380000</v>
      </c>
      <c r="AB51" s="1">
        <v>318217000</v>
      </c>
      <c r="AC51" s="1">
        <v>326035000</v>
      </c>
      <c r="AD51" s="1">
        <v>305845000</v>
      </c>
      <c r="AE51" s="1">
        <v>356732000</v>
      </c>
      <c r="AF51" s="1">
        <v>465812000</v>
      </c>
      <c r="AG51" s="1">
        <v>498004000</v>
      </c>
      <c r="AH51" s="1">
        <v>624280000</v>
      </c>
      <c r="AI51" s="1">
        <v>680300000</v>
      </c>
      <c r="AJ51" s="1">
        <v>981045000</v>
      </c>
      <c r="AK51" s="1">
        <v>1313787000</v>
      </c>
      <c r="AL51" s="1">
        <v>1645847000</v>
      </c>
    </row>
    <row r="52" spans="1:38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156516000</v>
      </c>
      <c r="L52" s="1">
        <v>192520000</v>
      </c>
      <c r="M52" s="1">
        <v>219411000</v>
      </c>
      <c r="N52" s="1">
        <v>253683000</v>
      </c>
      <c r="O52" s="1">
        <v>240581000</v>
      </c>
      <c r="P52" s="1">
        <v>224000000</v>
      </c>
      <c r="Q52" s="1">
        <v>295000000</v>
      </c>
      <c r="R52" s="1">
        <v>276867000</v>
      </c>
      <c r="S52" s="1">
        <v>325499000</v>
      </c>
      <c r="T52" s="1">
        <v>302238000</v>
      </c>
      <c r="U52" s="1">
        <v>203979000</v>
      </c>
      <c r="V52" s="1">
        <v>606975000</v>
      </c>
      <c r="W52" s="1">
        <v>685244000</v>
      </c>
      <c r="X52" s="1">
        <v>889048000</v>
      </c>
      <c r="Y52" s="1">
        <v>756044000</v>
      </c>
      <c r="Z52" s="1">
        <v>730731000</v>
      </c>
      <c r="AA52" s="1">
        <v>780602000</v>
      </c>
      <c r="AB52" s="1">
        <v>3589543000</v>
      </c>
      <c r="AC52" s="1">
        <v>3456486000</v>
      </c>
      <c r="AD52" s="1">
        <v>3209644000</v>
      </c>
      <c r="AE52" s="1">
        <v>3093799000</v>
      </c>
      <c r="AF52" s="1">
        <v>3056617000</v>
      </c>
      <c r="AG52" s="1">
        <v>2980267000</v>
      </c>
      <c r="AH52" s="1">
        <v>3329567000</v>
      </c>
      <c r="AI52" s="1">
        <v>3440924000</v>
      </c>
      <c r="AJ52" s="1">
        <v>3705512000</v>
      </c>
      <c r="AK52" s="1">
        <v>4239765000</v>
      </c>
      <c r="AL52" s="1">
        <v>4910397000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 t="s">
        <v>92</v>
      </c>
      <c r="K54" s="11">
        <v>682649000</v>
      </c>
      <c r="L54" s="11">
        <v>969365000</v>
      </c>
      <c r="M54" s="11">
        <v>965449000</v>
      </c>
      <c r="N54" s="11">
        <v>1150772000</v>
      </c>
      <c r="O54" s="11">
        <v>979451000</v>
      </c>
      <c r="P54" s="11">
        <v>1245000000</v>
      </c>
      <c r="Q54" s="11">
        <v>1872000000</v>
      </c>
      <c r="R54" s="11">
        <v>1632291000</v>
      </c>
      <c r="S54" s="11">
        <v>1198275000</v>
      </c>
      <c r="T54" s="11">
        <v>1198626000</v>
      </c>
      <c r="U54" s="11">
        <v>1448815000</v>
      </c>
      <c r="V54" s="11">
        <v>2313344000</v>
      </c>
      <c r="W54" s="11">
        <v>2101605000</v>
      </c>
      <c r="X54" s="11">
        <v>2806755000</v>
      </c>
      <c r="Y54" s="11">
        <v>1951871000</v>
      </c>
      <c r="Z54" s="11">
        <v>2487392000</v>
      </c>
      <c r="AA54" s="11">
        <v>4057394000</v>
      </c>
      <c r="AB54" s="11">
        <v>8004652000</v>
      </c>
      <c r="AC54" s="11">
        <v>7250315000</v>
      </c>
      <c r="AD54" s="11">
        <v>7993306000</v>
      </c>
      <c r="AE54" s="11">
        <v>9364648000</v>
      </c>
      <c r="AF54" s="11">
        <v>12271528000</v>
      </c>
      <c r="AG54" s="11">
        <v>12122765000</v>
      </c>
      <c r="AH54" s="11">
        <v>12479478000</v>
      </c>
      <c r="AI54" s="11">
        <v>12001333000</v>
      </c>
      <c r="AJ54" s="11">
        <v>14559047000</v>
      </c>
      <c r="AK54" s="11">
        <v>15892152000</v>
      </c>
      <c r="AL54" s="11">
        <v>17195632000</v>
      </c>
    </row>
    <row r="55" spans="1:38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82542000</v>
      </c>
      <c r="L55" s="1">
        <v>112883000</v>
      </c>
      <c r="M55" s="1">
        <v>113661000</v>
      </c>
      <c r="N55" s="1">
        <v>67703000</v>
      </c>
      <c r="O55" s="1">
        <v>51216000</v>
      </c>
      <c r="P55" s="1">
        <v>77000000</v>
      </c>
      <c r="Q55" s="1">
        <v>57000000</v>
      </c>
      <c r="R55" s="1">
        <v>59806000</v>
      </c>
      <c r="S55" s="1">
        <v>35518000</v>
      </c>
      <c r="T55" s="1">
        <v>93394000</v>
      </c>
      <c r="U55" s="1">
        <v>60218000</v>
      </c>
      <c r="V55" s="1">
        <v>108504000</v>
      </c>
      <c r="W55" s="1">
        <v>117617000</v>
      </c>
      <c r="X55" s="1">
        <v>89158000</v>
      </c>
      <c r="Y55" s="1">
        <v>49606000</v>
      </c>
      <c r="Z55" s="1">
        <v>121099000</v>
      </c>
      <c r="AA55" s="1">
        <v>163541000</v>
      </c>
      <c r="AB55" s="1">
        <v>258778000</v>
      </c>
      <c r="AC55" s="1">
        <v>200254000</v>
      </c>
      <c r="AD55" s="1">
        <v>223515000</v>
      </c>
      <c r="AE55" s="1">
        <v>300203000</v>
      </c>
      <c r="AF55" s="1">
        <v>348199000</v>
      </c>
      <c r="AG55" s="1">
        <v>464643000</v>
      </c>
      <c r="AH55" s="1">
        <v>510983000</v>
      </c>
      <c r="AI55" s="1">
        <v>376561000</v>
      </c>
      <c r="AJ55" s="1">
        <v>592387000</v>
      </c>
      <c r="AK55" s="1">
        <v>829710000</v>
      </c>
      <c r="AL55" s="1">
        <v>1011208000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7572000</v>
      </c>
      <c r="L56" s="1">
        <v>37896000</v>
      </c>
      <c r="M56" s="1">
        <v>55841000</v>
      </c>
      <c r="N56" s="1">
        <v>17364000</v>
      </c>
      <c r="O56" s="1">
        <v>20566000</v>
      </c>
      <c r="P56" s="1" t="s">
        <v>92</v>
      </c>
      <c r="Q56" s="1" t="s">
        <v>92</v>
      </c>
      <c r="R56" s="1">
        <v>315291000</v>
      </c>
      <c r="S56" s="1">
        <v>5011000</v>
      </c>
      <c r="T56" s="1">
        <v>2500000</v>
      </c>
      <c r="U56" s="1" t="s">
        <v>92</v>
      </c>
      <c r="V56" s="1" t="s">
        <v>92</v>
      </c>
      <c r="W56" s="1" t="s">
        <v>92</v>
      </c>
      <c r="X56" s="1">
        <v>30209000</v>
      </c>
      <c r="Y56" s="1">
        <v>5348000</v>
      </c>
      <c r="Z56" s="1">
        <v>4967000</v>
      </c>
      <c r="AA56" s="1">
        <v>4782000</v>
      </c>
      <c r="AB56" s="1">
        <v>511139000</v>
      </c>
      <c r="AC56" s="1">
        <v>514655000</v>
      </c>
      <c r="AD56" s="1">
        <v>518267000</v>
      </c>
      <c r="AE56" s="1">
        <v>1359650000</v>
      </c>
      <c r="AF56" s="1">
        <v>949494000</v>
      </c>
      <c r="AG56" s="1">
        <v>908439000</v>
      </c>
      <c r="AH56" s="1">
        <v>610030000</v>
      </c>
      <c r="AI56" s="1">
        <v>667131000</v>
      </c>
      <c r="AJ56" s="1">
        <v>839877000</v>
      </c>
      <c r="AK56" s="1">
        <v>11349000</v>
      </c>
      <c r="AL56" s="1">
        <v>7381000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>
        <v>102999000</v>
      </c>
      <c r="Z57" s="1" t="s">
        <v>92</v>
      </c>
      <c r="AA57" s="1">
        <v>51183000</v>
      </c>
      <c r="AB57" s="1">
        <v>24745000</v>
      </c>
      <c r="AC57" s="1">
        <v>39420000</v>
      </c>
      <c r="AD57" s="1">
        <v>93934000</v>
      </c>
      <c r="AE57" s="1">
        <v>39275000</v>
      </c>
      <c r="AF57" s="1">
        <v>86723000</v>
      </c>
      <c r="AG57" s="1">
        <v>95127000</v>
      </c>
      <c r="AH57" s="1">
        <v>185384000</v>
      </c>
      <c r="AI57" s="1">
        <v>49926000</v>
      </c>
      <c r="AJ57" s="1">
        <v>215652000</v>
      </c>
      <c r="AK57" s="1">
        <v>348206000</v>
      </c>
      <c r="AL57" s="1">
        <v>465601000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>
        <v>190885000</v>
      </c>
      <c r="X58" s="1">
        <v>128250000</v>
      </c>
      <c r="Y58" s="1">
        <v>45787000</v>
      </c>
      <c r="Z58" s="1">
        <v>123194000</v>
      </c>
      <c r="AA58" s="1">
        <v>157207000</v>
      </c>
      <c r="AB58" s="1">
        <v>164833000</v>
      </c>
      <c r="AC58" s="1">
        <v>225038000</v>
      </c>
      <c r="AD58" s="1">
        <v>235923000</v>
      </c>
      <c r="AE58" s="1">
        <v>322070000</v>
      </c>
      <c r="AF58" s="1">
        <v>349199000</v>
      </c>
      <c r="AG58" s="1">
        <v>607672000</v>
      </c>
      <c r="AH58" s="1">
        <v>720086000</v>
      </c>
      <c r="AI58" s="1">
        <v>381317000</v>
      </c>
      <c r="AJ58" s="1">
        <v>457523000</v>
      </c>
      <c r="AK58" s="1">
        <v>967325000</v>
      </c>
      <c r="AL58" s="1">
        <v>1571898000</v>
      </c>
    </row>
    <row r="59" spans="1:38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98633000</v>
      </c>
      <c r="L59" s="1">
        <v>155874000</v>
      </c>
      <c r="M59" s="1">
        <v>159604000</v>
      </c>
      <c r="N59" s="1">
        <v>208442000</v>
      </c>
      <c r="O59" s="1">
        <v>172213000</v>
      </c>
      <c r="P59" s="1">
        <v>211000000</v>
      </c>
      <c r="Q59" s="1">
        <v>443000000</v>
      </c>
      <c r="R59" s="1">
        <v>222447000</v>
      </c>
      <c r="S59" s="1">
        <v>176453000</v>
      </c>
      <c r="T59" s="1">
        <v>280712000</v>
      </c>
      <c r="U59" s="1">
        <v>318915000</v>
      </c>
      <c r="V59" s="1">
        <v>457722000</v>
      </c>
      <c r="W59" s="1">
        <v>364296000</v>
      </c>
      <c r="X59" s="1">
        <v>390062000</v>
      </c>
      <c r="Y59" s="1">
        <v>137023000</v>
      </c>
      <c r="Z59" s="1">
        <v>309397000</v>
      </c>
      <c r="AA59" s="1">
        <v>307573000</v>
      </c>
      <c r="AB59" s="1">
        <v>467433000</v>
      </c>
      <c r="AC59" s="1">
        <v>425108000</v>
      </c>
      <c r="AD59" s="1">
        <v>510362000</v>
      </c>
      <c r="AE59" s="1">
        <v>610163000</v>
      </c>
      <c r="AF59" s="1">
        <v>686187000</v>
      </c>
      <c r="AG59" s="1">
        <v>874234000</v>
      </c>
      <c r="AH59" s="1">
        <v>1123825000</v>
      </c>
      <c r="AI59" s="1">
        <v>896715000</v>
      </c>
      <c r="AJ59" s="1">
        <v>1057003000</v>
      </c>
      <c r="AK59" s="1">
        <v>1371277000</v>
      </c>
      <c r="AL59" s="1">
        <v>1508671000</v>
      </c>
    </row>
    <row r="60" spans="1:38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>
        <v>188747000</v>
      </c>
      <c r="L60" s="10">
        <v>306653000</v>
      </c>
      <c r="M60" s="10">
        <v>329106000</v>
      </c>
      <c r="N60" s="10">
        <v>293509000</v>
      </c>
      <c r="O60" s="10">
        <v>243995000</v>
      </c>
      <c r="P60" s="10">
        <v>288000000</v>
      </c>
      <c r="Q60" s="10">
        <v>500000000</v>
      </c>
      <c r="R60" s="10">
        <v>597544000</v>
      </c>
      <c r="S60" s="10">
        <v>216982000</v>
      </c>
      <c r="T60" s="10">
        <v>376606000</v>
      </c>
      <c r="U60" s="10">
        <v>379133000</v>
      </c>
      <c r="V60" s="10">
        <v>566226000</v>
      </c>
      <c r="W60" s="10">
        <v>672798000</v>
      </c>
      <c r="X60" s="10">
        <v>637679000</v>
      </c>
      <c r="Y60" s="10">
        <v>340763000</v>
      </c>
      <c r="Z60" s="10">
        <v>558657000</v>
      </c>
      <c r="AA60" s="10">
        <v>684286000</v>
      </c>
      <c r="AB60" s="10">
        <v>1426928000</v>
      </c>
      <c r="AC60" s="10">
        <v>1404475000</v>
      </c>
      <c r="AD60" s="10">
        <v>1582001000</v>
      </c>
      <c r="AE60" s="10">
        <v>2631361000</v>
      </c>
      <c r="AF60" s="10">
        <v>2419802000</v>
      </c>
      <c r="AG60" s="10">
        <v>2950115000</v>
      </c>
      <c r="AH60" s="10">
        <v>3150308000</v>
      </c>
      <c r="AI60" s="10">
        <v>2371650000</v>
      </c>
      <c r="AJ60" s="10">
        <v>3162442000</v>
      </c>
      <c r="AK60" s="10">
        <v>3527867000</v>
      </c>
      <c r="AL60" s="10">
        <v>4564759000</v>
      </c>
    </row>
    <row r="61" spans="1:38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95928000</v>
      </c>
      <c r="L61" s="1">
        <v>52926000</v>
      </c>
      <c r="M61" s="1">
        <v>45706000</v>
      </c>
      <c r="N61" s="1">
        <v>334174000</v>
      </c>
      <c r="O61" s="1">
        <v>326500000</v>
      </c>
      <c r="P61" s="1">
        <v>322000000</v>
      </c>
      <c r="Q61" s="1">
        <v>660000000</v>
      </c>
      <c r="R61" s="1">
        <v>359691000</v>
      </c>
      <c r="S61" s="1">
        <v>332209000</v>
      </c>
      <c r="T61" s="1">
        <v>9554000</v>
      </c>
      <c r="U61" s="1">
        <v>2786000</v>
      </c>
      <c r="V61" s="1">
        <v>350000000</v>
      </c>
      <c r="W61" s="1">
        <v>250000000</v>
      </c>
      <c r="X61" s="1">
        <v>276121000</v>
      </c>
      <c r="Y61" s="1">
        <v>40886000</v>
      </c>
      <c r="Z61" s="1">
        <v>17645000</v>
      </c>
      <c r="AA61" s="1">
        <v>738488000</v>
      </c>
      <c r="AB61" s="1">
        <v>761783000</v>
      </c>
      <c r="AC61" s="1">
        <v>789256000</v>
      </c>
      <c r="AD61" s="1">
        <v>817202000</v>
      </c>
      <c r="AE61" s="1">
        <v>1001382000</v>
      </c>
      <c r="AF61" s="1">
        <v>3383581000</v>
      </c>
      <c r="AG61" s="1">
        <v>1784974000</v>
      </c>
      <c r="AH61" s="1">
        <v>1806562000</v>
      </c>
      <c r="AI61" s="1">
        <v>3822768000</v>
      </c>
      <c r="AJ61" s="1">
        <v>4970848000</v>
      </c>
      <c r="AK61" s="1">
        <v>4983712000</v>
      </c>
      <c r="AL61" s="1">
        <v>4993614000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38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2712000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>
        <v>102999000</v>
      </c>
      <c r="Z63" s="1" t="s">
        <v>92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 t="s">
        <v>92</v>
      </c>
      <c r="AG63" s="1" t="s">
        <v>92</v>
      </c>
      <c r="AH63" s="1" t="s">
        <v>92</v>
      </c>
      <c r="AI63" s="1" t="s">
        <v>92</v>
      </c>
      <c r="AJ63" s="1" t="s">
        <v>92</v>
      </c>
      <c r="AK63" s="1" t="s">
        <v>92</v>
      </c>
      <c r="AL63" s="1" t="s">
        <v>92</v>
      </c>
    </row>
    <row r="64" spans="1:38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 t="s">
        <v>92</v>
      </c>
      <c r="P64" s="1">
        <v>-1000000</v>
      </c>
      <c r="Q64" s="1">
        <v>-1000000</v>
      </c>
      <c r="R64" s="1" t="s">
        <v>92</v>
      </c>
      <c r="S64" s="1" t="s">
        <v>92</v>
      </c>
      <c r="T64" s="1" t="s">
        <v>92</v>
      </c>
      <c r="U64" s="1" t="s">
        <v>92</v>
      </c>
      <c r="V64" s="1">
        <v>969000</v>
      </c>
      <c r="W64" s="1">
        <v>2487000</v>
      </c>
      <c r="X64" s="1">
        <v>109011000</v>
      </c>
      <c r="Y64" s="1">
        <v>14134000</v>
      </c>
      <c r="Z64" s="1">
        <v>142955000</v>
      </c>
      <c r="AA64" s="1">
        <v>164775000</v>
      </c>
      <c r="AB64" s="1">
        <v>493817000</v>
      </c>
      <c r="AC64" s="1">
        <v>380792000</v>
      </c>
      <c r="AD64" s="1">
        <v>381019000</v>
      </c>
      <c r="AE64" s="1">
        <v>386953000</v>
      </c>
      <c r="AF64" s="1">
        <v>366076000</v>
      </c>
      <c r="AG64" s="1">
        <v>400364000</v>
      </c>
      <c r="AH64" s="1">
        <v>942565000</v>
      </c>
      <c r="AI64" s="1">
        <v>1083611000</v>
      </c>
      <c r="AJ64" s="1">
        <v>1242268000</v>
      </c>
      <c r="AK64" s="1">
        <v>1353385000</v>
      </c>
      <c r="AL64" s="1">
        <v>1358893000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98640000</v>
      </c>
      <c r="L65" s="1">
        <v>52926000</v>
      </c>
      <c r="M65" s="1">
        <v>45706000</v>
      </c>
      <c r="N65" s="1">
        <v>334174000</v>
      </c>
      <c r="O65" s="1">
        <v>326500000</v>
      </c>
      <c r="P65" s="1">
        <v>321000000</v>
      </c>
      <c r="Q65" s="1">
        <v>659000000</v>
      </c>
      <c r="R65" s="1">
        <v>359691000</v>
      </c>
      <c r="S65" s="1">
        <v>332209000</v>
      </c>
      <c r="T65" s="1">
        <v>9554000</v>
      </c>
      <c r="U65" s="1">
        <v>2786000</v>
      </c>
      <c r="V65" s="1">
        <v>350969000</v>
      </c>
      <c r="W65" s="1">
        <v>252487000</v>
      </c>
      <c r="X65" s="1">
        <v>385132000</v>
      </c>
      <c r="Y65" s="1">
        <v>158019000</v>
      </c>
      <c r="Z65" s="1">
        <v>160600000</v>
      </c>
      <c r="AA65" s="1">
        <v>903263000</v>
      </c>
      <c r="AB65" s="1">
        <v>1255600000</v>
      </c>
      <c r="AC65" s="1">
        <v>1170048000</v>
      </c>
      <c r="AD65" s="1">
        <v>1198221000</v>
      </c>
      <c r="AE65" s="1">
        <v>1388335000</v>
      </c>
      <c r="AF65" s="1">
        <v>3749657000</v>
      </c>
      <c r="AG65" s="1">
        <v>2185338000</v>
      </c>
      <c r="AH65" s="1">
        <v>2749127000</v>
      </c>
      <c r="AI65" s="1">
        <v>4906379000</v>
      </c>
      <c r="AJ65" s="1">
        <v>6213116000</v>
      </c>
      <c r="AK65" s="1">
        <v>6337097000</v>
      </c>
      <c r="AL65" s="1">
        <v>6352507000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 t="s">
        <v>92</v>
      </c>
      <c r="K67" s="10">
        <v>287387000</v>
      </c>
      <c r="L67" s="10">
        <v>359579000</v>
      </c>
      <c r="M67" s="10">
        <v>374812000</v>
      </c>
      <c r="N67" s="10">
        <v>627683000</v>
      </c>
      <c r="O67" s="10">
        <v>570495000</v>
      </c>
      <c r="P67" s="10">
        <v>609000000</v>
      </c>
      <c r="Q67" s="10">
        <v>1159000000</v>
      </c>
      <c r="R67" s="10">
        <v>957235000</v>
      </c>
      <c r="S67" s="10">
        <v>549191000</v>
      </c>
      <c r="T67" s="10">
        <v>386160000</v>
      </c>
      <c r="U67" s="10">
        <v>381919000</v>
      </c>
      <c r="V67" s="10">
        <v>917195000</v>
      </c>
      <c r="W67" s="10">
        <v>925285000</v>
      </c>
      <c r="X67" s="10">
        <v>1022811000</v>
      </c>
      <c r="Y67" s="10">
        <v>498782000</v>
      </c>
      <c r="Z67" s="10">
        <v>719257000</v>
      </c>
      <c r="AA67" s="10">
        <v>1587549000</v>
      </c>
      <c r="AB67" s="10">
        <v>2682528000</v>
      </c>
      <c r="AC67" s="10">
        <v>2574523000</v>
      </c>
      <c r="AD67" s="10">
        <v>2780222000</v>
      </c>
      <c r="AE67" s="10">
        <v>4019696000</v>
      </c>
      <c r="AF67" s="10">
        <v>6169459000</v>
      </c>
      <c r="AG67" s="10">
        <v>5135453000</v>
      </c>
      <c r="AH67" s="10">
        <v>5899435000</v>
      </c>
      <c r="AI67" s="10">
        <v>7278029000</v>
      </c>
      <c r="AJ67" s="10">
        <v>9375558000</v>
      </c>
      <c r="AK67" s="10">
        <v>9864964000</v>
      </c>
      <c r="AL67" s="10">
        <v>10917266000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27000</v>
      </c>
      <c r="L68" s="1">
        <v>30000</v>
      </c>
      <c r="M68" s="1">
        <v>31000</v>
      </c>
      <c r="N68" s="1">
        <v>38000</v>
      </c>
      <c r="O68" s="1">
        <v>39000</v>
      </c>
      <c r="P68" s="1" t="s">
        <v>92</v>
      </c>
      <c r="Q68" s="1" t="s">
        <v>92</v>
      </c>
      <c r="R68" s="1">
        <v>128000</v>
      </c>
      <c r="S68" s="1">
        <v>127000</v>
      </c>
      <c r="T68" s="1">
        <v>135000</v>
      </c>
      <c r="U68" s="1">
        <v>137000</v>
      </c>
      <c r="V68" s="1">
        <v>142000</v>
      </c>
      <c r="W68" s="1">
        <v>124000</v>
      </c>
      <c r="X68" s="1">
        <v>125000</v>
      </c>
      <c r="Y68" s="1">
        <v>127000</v>
      </c>
      <c r="Z68" s="1">
        <v>126000</v>
      </c>
      <c r="AA68" s="1">
        <v>124000</v>
      </c>
      <c r="AB68" s="1">
        <v>187000</v>
      </c>
      <c r="AC68" s="1">
        <v>163000</v>
      </c>
      <c r="AD68" s="1">
        <v>162000</v>
      </c>
      <c r="AE68" s="1">
        <v>159000</v>
      </c>
      <c r="AF68" s="1">
        <v>160000</v>
      </c>
      <c r="AG68" s="1">
        <v>162000</v>
      </c>
      <c r="AH68" s="1">
        <v>157000</v>
      </c>
      <c r="AI68" s="1">
        <v>144000</v>
      </c>
      <c r="AJ68" s="1">
        <v>145000</v>
      </c>
      <c r="AK68" s="1">
        <v>143000</v>
      </c>
      <c r="AL68" s="1">
        <v>137000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>
        <v>170505000</v>
      </c>
      <c r="L69" s="1">
        <v>311596000</v>
      </c>
      <c r="M69" s="1">
        <v>277962000</v>
      </c>
      <c r="N69" s="1">
        <v>141745000</v>
      </c>
      <c r="O69" s="1">
        <v>28832000</v>
      </c>
      <c r="P69" s="1">
        <v>227000000</v>
      </c>
      <c r="Q69" s="1">
        <v>254000000</v>
      </c>
      <c r="R69" s="1">
        <v>157040000</v>
      </c>
      <c r="S69" s="1">
        <v>143817000</v>
      </c>
      <c r="T69" s="1">
        <v>221119000</v>
      </c>
      <c r="U69" s="1">
        <v>520165000</v>
      </c>
      <c r="V69" s="1">
        <v>850268000</v>
      </c>
      <c r="W69" s="1">
        <v>1469452000</v>
      </c>
      <c r="X69" s="1">
        <v>1926394000</v>
      </c>
      <c r="Y69" s="1">
        <v>1624246000</v>
      </c>
      <c r="Z69" s="1">
        <v>1966336000</v>
      </c>
      <c r="AA69" s="1">
        <v>2690086000</v>
      </c>
      <c r="AB69" s="1">
        <v>2858809000</v>
      </c>
      <c r="AC69" s="1">
        <v>2972688000</v>
      </c>
      <c r="AD69" s="1">
        <v>3575737000</v>
      </c>
      <c r="AE69" s="1">
        <v>4096855000</v>
      </c>
      <c r="AF69" s="1">
        <v>4820109000</v>
      </c>
      <c r="AG69" s="1">
        <v>6249691000</v>
      </c>
      <c r="AH69" s="1">
        <v>8261194000</v>
      </c>
      <c r="AI69" s="1">
        <v>9930919000</v>
      </c>
      <c r="AJ69" s="1">
        <v>11520591000</v>
      </c>
      <c r="AK69" s="1">
        <v>14684912000</v>
      </c>
      <c r="AL69" s="1">
        <v>18454724000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>
        <v>-53400000</v>
      </c>
      <c r="L70" s="1">
        <v>-83800000</v>
      </c>
      <c r="M70" s="1">
        <v>-115689000</v>
      </c>
      <c r="N70" s="1">
        <v>-150534000</v>
      </c>
      <c r="O70" s="1">
        <v>-126104000</v>
      </c>
      <c r="P70" s="1">
        <v>-16000000</v>
      </c>
      <c r="Q70" s="1">
        <v>-36000000</v>
      </c>
      <c r="R70" s="1">
        <v>-200385000</v>
      </c>
      <c r="S70" s="1">
        <v>-16463000</v>
      </c>
      <c r="T70" s="1">
        <v>-17122000</v>
      </c>
      <c r="U70" s="1">
        <v>-12014000</v>
      </c>
      <c r="V70" s="1">
        <v>-11205000</v>
      </c>
      <c r="W70" s="1">
        <v>-4302000</v>
      </c>
      <c r="X70" s="1">
        <v>10620000</v>
      </c>
      <c r="Y70" s="1">
        <v>-52822000</v>
      </c>
      <c r="Z70" s="1">
        <v>-69849000</v>
      </c>
      <c r="AA70" s="1">
        <v>9761000</v>
      </c>
      <c r="AB70" s="1">
        <v>-33818000</v>
      </c>
      <c r="AC70" s="1">
        <v>-28693000</v>
      </c>
      <c r="AD70" s="1">
        <v>-28655000</v>
      </c>
      <c r="AE70" s="1">
        <v>-57796000</v>
      </c>
      <c r="AF70" s="1">
        <v>-69333000</v>
      </c>
      <c r="AG70" s="1">
        <v>-61700000</v>
      </c>
      <c r="AH70" s="1">
        <v>-57449000</v>
      </c>
      <c r="AI70" s="1">
        <v>-64030000</v>
      </c>
      <c r="AJ70" s="1">
        <v>-94211000</v>
      </c>
      <c r="AK70" s="1">
        <v>-64128000</v>
      </c>
      <c r="AL70" s="1">
        <v>-109982000</v>
      </c>
    </row>
    <row r="71" spans="1:38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>
        <v>278130000</v>
      </c>
      <c r="L71" s="1">
        <v>381960000</v>
      </c>
      <c r="M71" s="1">
        <v>428333000</v>
      </c>
      <c r="N71" s="1">
        <v>531840000</v>
      </c>
      <c r="O71" s="1">
        <v>506189000</v>
      </c>
      <c r="P71" s="1">
        <v>424000000</v>
      </c>
      <c r="Q71" s="1">
        <v>494000000</v>
      </c>
      <c r="R71" s="1">
        <v>718273000</v>
      </c>
      <c r="S71" s="1">
        <v>521603000</v>
      </c>
      <c r="T71" s="1">
        <v>608334000</v>
      </c>
      <c r="U71" s="1">
        <v>558608000</v>
      </c>
      <c r="V71" s="1">
        <v>556944000</v>
      </c>
      <c r="W71" s="1">
        <v>-288954000</v>
      </c>
      <c r="X71" s="1">
        <v>-158542000</v>
      </c>
      <c r="Y71" s="1">
        <v>-118462000</v>
      </c>
      <c r="Z71" s="1">
        <v>-128478000</v>
      </c>
      <c r="AA71" s="1">
        <v>-230126000</v>
      </c>
      <c r="AB71" s="1">
        <v>2496946000</v>
      </c>
      <c r="AC71" s="1">
        <v>1731634000</v>
      </c>
      <c r="AD71" s="1">
        <v>1665840000</v>
      </c>
      <c r="AE71" s="1">
        <v>1305734000</v>
      </c>
      <c r="AF71" s="1">
        <v>1351133000</v>
      </c>
      <c r="AG71" s="1">
        <v>799159000</v>
      </c>
      <c r="AH71" s="1">
        <v>-1623859000</v>
      </c>
      <c r="AI71" s="1">
        <v>-5143729000</v>
      </c>
      <c r="AJ71" s="1">
        <v>-6243036000</v>
      </c>
      <c r="AK71" s="1">
        <v>-8593739000</v>
      </c>
      <c r="AL71" s="1">
        <v>-12066513000</v>
      </c>
    </row>
    <row r="72" spans="1:38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>
        <v>395262000</v>
      </c>
      <c r="L72" s="10">
        <v>609786000</v>
      </c>
      <c r="M72" s="10">
        <v>590637000</v>
      </c>
      <c r="N72" s="10">
        <v>523089000</v>
      </c>
      <c r="O72" s="10">
        <v>408956000</v>
      </c>
      <c r="P72" s="10">
        <v>635000000</v>
      </c>
      <c r="Q72" s="10">
        <v>712000000</v>
      </c>
      <c r="R72" s="10">
        <v>675056000</v>
      </c>
      <c r="S72" s="10">
        <v>649084000</v>
      </c>
      <c r="T72" s="10">
        <v>812466000</v>
      </c>
      <c r="U72" s="10">
        <v>1066896000</v>
      </c>
      <c r="V72" s="10">
        <v>1396149000</v>
      </c>
      <c r="W72" s="10">
        <v>1176320000</v>
      </c>
      <c r="X72" s="10">
        <v>1778597000</v>
      </c>
      <c r="Y72" s="10">
        <v>1453089000</v>
      </c>
      <c r="Z72" s="10">
        <v>1768135000</v>
      </c>
      <c r="AA72" s="10">
        <v>2469845000</v>
      </c>
      <c r="AB72" s="10">
        <v>5322124000</v>
      </c>
      <c r="AC72" s="10">
        <v>4675792000</v>
      </c>
      <c r="AD72" s="10">
        <v>5213084000</v>
      </c>
      <c r="AE72" s="10">
        <v>5344952000</v>
      </c>
      <c r="AF72" s="10">
        <v>6102069000</v>
      </c>
      <c r="AG72" s="10">
        <v>6987312000</v>
      </c>
      <c r="AH72" s="10">
        <v>6580043000</v>
      </c>
      <c r="AI72" s="10">
        <v>4723304000</v>
      </c>
      <c r="AJ72" s="10">
        <v>5183489000</v>
      </c>
      <c r="AK72" s="10">
        <v>6027188000</v>
      </c>
      <c r="AL72" s="10">
        <v>6278366000</v>
      </c>
    </row>
    <row r="73" spans="1:38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 t="s">
        <v>92</v>
      </c>
      <c r="K73" s="11">
        <v>682649000</v>
      </c>
      <c r="L73" s="11">
        <v>969365000</v>
      </c>
      <c r="M73" s="11">
        <v>965449000</v>
      </c>
      <c r="N73" s="11">
        <v>1150772000</v>
      </c>
      <c r="O73" s="11">
        <v>979451000</v>
      </c>
      <c r="P73" s="11">
        <v>1244000000</v>
      </c>
      <c r="Q73" s="11">
        <v>1871000000</v>
      </c>
      <c r="R73" s="11">
        <v>1632291000</v>
      </c>
      <c r="S73" s="11">
        <v>1198275000</v>
      </c>
      <c r="T73" s="11">
        <v>1198626000</v>
      </c>
      <c r="U73" s="11">
        <v>1448815000</v>
      </c>
      <c r="V73" s="11">
        <v>2313344000</v>
      </c>
      <c r="W73" s="11">
        <v>2101605000</v>
      </c>
      <c r="X73" s="11">
        <v>2801408000</v>
      </c>
      <c r="Y73" s="11">
        <v>1951871000</v>
      </c>
      <c r="Z73" s="11">
        <v>2487392000</v>
      </c>
      <c r="AA73" s="11">
        <v>4057394000</v>
      </c>
      <c r="AB73" s="11">
        <v>8004652000</v>
      </c>
      <c r="AC73" s="11">
        <v>7250315000</v>
      </c>
      <c r="AD73" s="11">
        <v>7993306000</v>
      </c>
      <c r="AE73" s="11">
        <v>9364648000</v>
      </c>
      <c r="AF73" s="11">
        <v>12271528000</v>
      </c>
      <c r="AG73" s="11">
        <v>12122765000</v>
      </c>
      <c r="AH73" s="11">
        <v>12479478000</v>
      </c>
      <c r="AI73" s="11">
        <v>12001333000</v>
      </c>
      <c r="AJ73" s="11">
        <v>14559047000</v>
      </c>
      <c r="AK73" s="11">
        <v>15892152000</v>
      </c>
      <c r="AL73" s="11">
        <v>17195632000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9300000</v>
      </c>
      <c r="F76" s="1">
        <v>-8800000</v>
      </c>
      <c r="G76" s="1">
        <v>6100000</v>
      </c>
      <c r="H76" s="1">
        <v>9900000</v>
      </c>
      <c r="I76" s="1">
        <v>18900000</v>
      </c>
      <c r="J76" s="1">
        <v>37800000</v>
      </c>
      <c r="K76" s="1">
        <v>89211000</v>
      </c>
      <c r="L76" s="1">
        <v>141091000</v>
      </c>
      <c r="M76" s="1">
        <v>-33634000</v>
      </c>
      <c r="N76" s="1">
        <v>-144599000</v>
      </c>
      <c r="O76" s="1">
        <v>-112913000</v>
      </c>
      <c r="P76" s="1">
        <v>204756000</v>
      </c>
      <c r="Q76" s="1">
        <v>52106000</v>
      </c>
      <c r="R76" s="1">
        <v>-90051000</v>
      </c>
      <c r="S76" s="1">
        <v>-7739000</v>
      </c>
      <c r="T76" s="1">
        <v>82988000</v>
      </c>
      <c r="U76" s="1">
        <v>299341000</v>
      </c>
      <c r="V76" s="1">
        <v>335755000</v>
      </c>
      <c r="W76" s="1">
        <v>685816000</v>
      </c>
      <c r="X76" s="1">
        <v>439349000</v>
      </c>
      <c r="Y76" s="1">
        <v>-302148000</v>
      </c>
      <c r="Z76" s="1">
        <v>346669000</v>
      </c>
      <c r="AA76" s="1" t="s">
        <v>92</v>
      </c>
      <c r="AB76" s="1">
        <v>168723000</v>
      </c>
      <c r="AC76" s="1">
        <v>113879000</v>
      </c>
      <c r="AD76" s="1">
        <v>632289000</v>
      </c>
      <c r="AE76" s="1">
        <v>655577000</v>
      </c>
      <c r="AF76" s="1">
        <v>914049000</v>
      </c>
      <c r="AG76" s="1">
        <v>1697763000</v>
      </c>
      <c r="AH76" s="1">
        <v>2380681000</v>
      </c>
      <c r="AI76" s="1">
        <v>2191430000</v>
      </c>
      <c r="AJ76" s="1">
        <v>2251753000</v>
      </c>
      <c r="AK76" s="1">
        <v>3908458000</v>
      </c>
      <c r="AL76" s="1">
        <v>4605286000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3600000</v>
      </c>
      <c r="F77" s="1">
        <v>4600000</v>
      </c>
      <c r="G77" s="1">
        <v>5500000</v>
      </c>
      <c r="H77" s="1">
        <v>8800000</v>
      </c>
      <c r="I77" s="1">
        <v>12700000</v>
      </c>
      <c r="J77" s="1">
        <v>18400000</v>
      </c>
      <c r="K77" s="1">
        <v>23532000</v>
      </c>
      <c r="L77" s="1">
        <v>33756000</v>
      </c>
      <c r="M77" s="1">
        <v>53109000</v>
      </c>
      <c r="N77" s="1">
        <v>62265000</v>
      </c>
      <c r="O77" s="1">
        <v>50924000</v>
      </c>
      <c r="P77" s="1">
        <v>46015000</v>
      </c>
      <c r="Q77" s="1">
        <v>58727000</v>
      </c>
      <c r="R77" s="1">
        <v>64338000</v>
      </c>
      <c r="S77" s="1">
        <v>44967000</v>
      </c>
      <c r="T77" s="1">
        <v>35373000</v>
      </c>
      <c r="U77" s="1">
        <v>29666000</v>
      </c>
      <c r="V77" s="1">
        <v>24683000</v>
      </c>
      <c r="W77" s="1">
        <v>37439000</v>
      </c>
      <c r="X77" s="1">
        <v>54704000</v>
      </c>
      <c r="Y77" s="1">
        <v>72417000</v>
      </c>
      <c r="Z77" s="1">
        <v>71401000</v>
      </c>
      <c r="AA77" s="1">
        <v>74759000</v>
      </c>
      <c r="AB77" s="1">
        <v>100825000</v>
      </c>
      <c r="AC77" s="1">
        <v>304116000</v>
      </c>
      <c r="AD77" s="1">
        <v>292254000</v>
      </c>
      <c r="AE77" s="1">
        <v>277920000</v>
      </c>
      <c r="AF77" s="1">
        <v>291028000</v>
      </c>
      <c r="AG77" s="1">
        <v>306905000</v>
      </c>
      <c r="AH77" s="1">
        <v>326395000</v>
      </c>
      <c r="AI77" s="1">
        <v>309281000</v>
      </c>
      <c r="AJ77" s="1">
        <v>268525000</v>
      </c>
      <c r="AK77" s="1">
        <v>307151000</v>
      </c>
      <c r="AL77" s="1">
        <v>333739000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-1800000</v>
      </c>
      <c r="F78" s="1">
        <v>-3200000</v>
      </c>
      <c r="G78" s="1">
        <v>3200000</v>
      </c>
      <c r="H78" s="1">
        <v>1000000</v>
      </c>
      <c r="I78" s="1">
        <v>-2800000</v>
      </c>
      <c r="J78" s="1">
        <v>-13300000</v>
      </c>
      <c r="K78" s="1">
        <v>-12529000</v>
      </c>
      <c r="L78" s="1">
        <v>-21519000</v>
      </c>
      <c r="M78" s="1">
        <v>-24437000</v>
      </c>
      <c r="N78" s="1">
        <v>-25686000</v>
      </c>
      <c r="O78" s="1">
        <v>-3508000</v>
      </c>
      <c r="P78" s="1">
        <v>18566000</v>
      </c>
      <c r="Q78" s="1">
        <v>-7027000</v>
      </c>
      <c r="R78" s="1">
        <v>-34166000</v>
      </c>
      <c r="S78" s="1">
        <v>-8640000</v>
      </c>
      <c r="T78" s="1">
        <v>10862000</v>
      </c>
      <c r="U78" s="1">
        <v>89352000</v>
      </c>
      <c r="V78" s="1">
        <v>27726000</v>
      </c>
      <c r="W78" s="1">
        <v>17055000</v>
      </c>
      <c r="X78" s="1">
        <v>-26661000</v>
      </c>
      <c r="Y78" s="1">
        <v>30545000</v>
      </c>
      <c r="Z78" s="1">
        <v>13718000</v>
      </c>
      <c r="AA78" s="1">
        <v>18054000</v>
      </c>
      <c r="AB78" s="1">
        <v>42446000</v>
      </c>
      <c r="AC78" s="1">
        <v>-70155000</v>
      </c>
      <c r="AD78" s="1">
        <v>7537000</v>
      </c>
      <c r="AE78" s="1">
        <v>5551000</v>
      </c>
      <c r="AF78" s="1">
        <v>-49003000</v>
      </c>
      <c r="AG78" s="1">
        <v>104936000</v>
      </c>
      <c r="AH78" s="1">
        <v>3046000</v>
      </c>
      <c r="AI78" s="1">
        <v>-4980000</v>
      </c>
      <c r="AJ78" s="1">
        <v>-17777000</v>
      </c>
      <c r="AK78" s="1">
        <v>-151477000</v>
      </c>
      <c r="AL78" s="1">
        <v>-257438000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53042000</v>
      </c>
      <c r="Z79" s="1">
        <v>50463000</v>
      </c>
      <c r="AA79" s="1">
        <v>53012000</v>
      </c>
      <c r="AB79" s="1">
        <v>81559000</v>
      </c>
      <c r="AC79" s="1">
        <v>99330000</v>
      </c>
      <c r="AD79" s="1">
        <v>103700000</v>
      </c>
      <c r="AE79" s="1">
        <v>135354000</v>
      </c>
      <c r="AF79" s="1">
        <v>142348000</v>
      </c>
      <c r="AG79" s="1">
        <v>149975000</v>
      </c>
      <c r="AH79" s="1">
        <v>172216000</v>
      </c>
      <c r="AI79" s="1">
        <v>187234000</v>
      </c>
      <c r="AJ79" s="1">
        <v>189197000</v>
      </c>
      <c r="AK79" s="1">
        <v>220164000</v>
      </c>
      <c r="AL79" s="1">
        <v>259064000</v>
      </c>
    </row>
    <row r="80" spans="1:38" ht="19" x14ac:dyDescent="0.25">
      <c r="A80" s="14" t="s">
        <v>105</v>
      </c>
      <c r="B80" s="15" t="e">
        <f t="shared" ref="B80:AL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 t="e">
        <f t="shared" si="6"/>
        <v>#VALUE!</v>
      </c>
      <c r="W80" s="15" t="e">
        <f t="shared" si="6"/>
        <v>#VALUE!</v>
      </c>
      <c r="X80" s="15" t="e">
        <f t="shared" si="6"/>
        <v>#VALUE!</v>
      </c>
      <c r="Y80" s="15">
        <f t="shared" si="6"/>
        <v>4.7530973720950657E-2</v>
      </c>
      <c r="Z80" s="15">
        <f t="shared" si="6"/>
        <v>2.3649623953029747E-2</v>
      </c>
      <c r="AA80" s="15">
        <f t="shared" si="6"/>
        <v>1.6373386852922743E-2</v>
      </c>
      <c r="AB80" s="15">
        <f t="shared" si="6"/>
        <v>3.0601547655853687E-2</v>
      </c>
      <c r="AC80" s="15">
        <f t="shared" si="6"/>
        <v>2.7599977326506091E-2</v>
      </c>
      <c r="AD80" s="15">
        <f t="shared" si="6"/>
        <v>2.2507715458199136E-2</v>
      </c>
      <c r="AE80" s="15">
        <f t="shared" si="6"/>
        <v>2.5736065858043791E-2</v>
      </c>
      <c r="AF80" s="15">
        <f t="shared" si="6"/>
        <v>2.4184605462586561E-2</v>
      </c>
      <c r="AG80" s="15">
        <f t="shared" si="6"/>
        <v>1.8715012690893755E-2</v>
      </c>
      <c r="AH80" s="15">
        <f t="shared" si="6"/>
        <v>1.5547172618429651E-2</v>
      </c>
      <c r="AI80" s="15">
        <f t="shared" si="6"/>
        <v>1.9395333886704374E-2</v>
      </c>
      <c r="AJ80" s="15">
        <f t="shared" si="6"/>
        <v>1.8835437785522685E-2</v>
      </c>
      <c r="AK80" s="15">
        <f t="shared" si="6"/>
        <v>1.5052765081720069E-2</v>
      </c>
      <c r="AL80" s="15">
        <f t="shared" si="6"/>
        <v>1.503821985890901E-2</v>
      </c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-14900000</v>
      </c>
      <c r="F81" s="1">
        <v>-3100000</v>
      </c>
      <c r="G81" s="1">
        <v>-15400000</v>
      </c>
      <c r="H81" s="1">
        <v>-17200000</v>
      </c>
      <c r="I81" s="1">
        <v>-38300000</v>
      </c>
      <c r="J81" s="1">
        <v>-36600000</v>
      </c>
      <c r="K81" s="1">
        <v>-81118000</v>
      </c>
      <c r="L81" s="1">
        <v>-126717000</v>
      </c>
      <c r="M81" s="1">
        <v>85128000</v>
      </c>
      <c r="N81" s="1">
        <v>55622000</v>
      </c>
      <c r="O81" s="1">
        <v>-10859000</v>
      </c>
      <c r="P81" s="1">
        <v>-126338000</v>
      </c>
      <c r="Q81" s="1">
        <v>44123000</v>
      </c>
      <c r="R81" s="1">
        <v>-26575000</v>
      </c>
      <c r="S81" s="1">
        <v>6666000</v>
      </c>
      <c r="T81" s="1">
        <v>25249000</v>
      </c>
      <c r="U81" s="1">
        <v>-8249000</v>
      </c>
      <c r="V81" s="1">
        <v>-59900000</v>
      </c>
      <c r="W81" s="1">
        <v>28965000</v>
      </c>
      <c r="X81" s="1">
        <v>74025000</v>
      </c>
      <c r="Y81" s="1">
        <v>-95078000</v>
      </c>
      <c r="Z81" s="1">
        <v>-159881000</v>
      </c>
      <c r="AA81" s="1">
        <v>21953000</v>
      </c>
      <c r="AB81" s="1">
        <v>66156000</v>
      </c>
      <c r="AC81" s="1">
        <v>200237000</v>
      </c>
      <c r="AD81" s="1">
        <v>-292913000</v>
      </c>
      <c r="AE81" s="1">
        <v>-420857000</v>
      </c>
      <c r="AF81" s="1">
        <v>-52229000</v>
      </c>
      <c r="AG81" s="1">
        <v>-310832000</v>
      </c>
      <c r="AH81" s="1">
        <v>-317193000</v>
      </c>
      <c r="AI81" s="1">
        <v>491524000</v>
      </c>
      <c r="AJ81" s="1">
        <v>-571875000</v>
      </c>
      <c r="AK81" s="1">
        <v>-678741000</v>
      </c>
      <c r="AL81" s="1">
        <v>-1796226000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152086000</v>
      </c>
      <c r="Z82" s="1">
        <v>-246653000</v>
      </c>
      <c r="AA82" s="1">
        <v>-89716000</v>
      </c>
      <c r="AB82" s="1">
        <v>66064000</v>
      </c>
      <c r="AC82" s="1">
        <v>162634000</v>
      </c>
      <c r="AD82" s="1">
        <v>-201549000</v>
      </c>
      <c r="AE82" s="1">
        <v>-294155000</v>
      </c>
      <c r="AF82" s="1">
        <v>-169034000</v>
      </c>
      <c r="AG82" s="1">
        <v>-411287000</v>
      </c>
      <c r="AH82" s="1">
        <v>-501628000</v>
      </c>
      <c r="AI82" s="1">
        <v>732138000</v>
      </c>
      <c r="AJ82" s="1">
        <v>-641827000</v>
      </c>
      <c r="AK82" s="1">
        <v>-928928000</v>
      </c>
      <c r="AL82" s="1">
        <v>-1287680000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-10100000</v>
      </c>
      <c r="F83" s="1">
        <v>-13200000</v>
      </c>
      <c r="G83" s="1">
        <v>-8100000</v>
      </c>
      <c r="H83" s="1">
        <v>-4200000</v>
      </c>
      <c r="I83" s="1">
        <v>-36500000</v>
      </c>
      <c r="J83" s="1">
        <v>-51300000</v>
      </c>
      <c r="K83" s="1">
        <v>-55832000</v>
      </c>
      <c r="L83" s="1">
        <v>-150965000</v>
      </c>
      <c r="M83" s="1">
        <v>60930000</v>
      </c>
      <c r="N83" s="1">
        <v>4467000</v>
      </c>
      <c r="O83" s="1">
        <v>33727000</v>
      </c>
      <c r="P83" s="1">
        <v>-44804000</v>
      </c>
      <c r="Q83" s="1">
        <v>-73118000</v>
      </c>
      <c r="R83" s="1">
        <v>96511000</v>
      </c>
      <c r="S83" s="1">
        <v>63454000</v>
      </c>
      <c r="T83" s="1">
        <v>5136000</v>
      </c>
      <c r="U83" s="1">
        <v>-2588000</v>
      </c>
      <c r="V83" s="1">
        <v>-59038000</v>
      </c>
      <c r="W83" s="1">
        <v>-56336000</v>
      </c>
      <c r="X83" s="1">
        <v>19684000</v>
      </c>
      <c r="Y83" s="1">
        <v>46052000</v>
      </c>
      <c r="Z83" s="1">
        <v>-79701000</v>
      </c>
      <c r="AA83" s="1">
        <v>-77461000</v>
      </c>
      <c r="AB83" s="1">
        <v>73987000</v>
      </c>
      <c r="AC83" s="1">
        <v>76351000</v>
      </c>
      <c r="AD83" s="1">
        <v>-190058000</v>
      </c>
      <c r="AE83" s="1">
        <v>-207462000</v>
      </c>
      <c r="AF83" s="1">
        <v>-66371000</v>
      </c>
      <c r="AG83" s="1">
        <v>-307875000</v>
      </c>
      <c r="AH83" s="1">
        <v>-701008000</v>
      </c>
      <c r="AI83" s="1">
        <v>281355000</v>
      </c>
      <c r="AJ83" s="1">
        <v>-411608000</v>
      </c>
      <c r="AK83" s="1">
        <v>-792591000</v>
      </c>
      <c r="AL83" s="1">
        <v>-1351344000</v>
      </c>
      <c r="AS83" s="33" t="s">
        <v>127</v>
      </c>
      <c r="AT83" s="34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>
        <v>-39381000</v>
      </c>
      <c r="Z84" s="1">
        <v>71600000</v>
      </c>
      <c r="AA84" s="1">
        <v>42320000</v>
      </c>
      <c r="AB84" s="1">
        <v>12145000</v>
      </c>
      <c r="AC84" s="1">
        <v>-58081000</v>
      </c>
      <c r="AD84" s="1">
        <v>18704000</v>
      </c>
      <c r="AE84" s="1">
        <v>76617000</v>
      </c>
      <c r="AF84" s="1">
        <v>41645000</v>
      </c>
      <c r="AG84" s="1">
        <v>126819000</v>
      </c>
      <c r="AH84" s="1">
        <v>35655000</v>
      </c>
      <c r="AI84" s="1">
        <v>-131472000</v>
      </c>
      <c r="AJ84" s="1">
        <v>208478000</v>
      </c>
      <c r="AK84" s="1">
        <v>184615000</v>
      </c>
      <c r="AL84" s="1">
        <v>167884000</v>
      </c>
      <c r="AS84" s="35" t="s">
        <v>128</v>
      </c>
      <c r="AT84" s="36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 t="s">
        <v>92</v>
      </c>
      <c r="W85" s="1" t="s">
        <v>92</v>
      </c>
      <c r="X85" s="1" t="s">
        <v>92</v>
      </c>
      <c r="Y85" s="1" t="s">
        <v>92</v>
      </c>
      <c r="Z85" s="1" t="s">
        <v>92</v>
      </c>
      <c r="AA85" s="1" t="s">
        <v>92</v>
      </c>
      <c r="AB85" s="1">
        <v>-9236000</v>
      </c>
      <c r="AC85" s="1">
        <v>60205000</v>
      </c>
      <c r="AD85" s="1">
        <v>10886000</v>
      </c>
      <c r="AE85" s="1">
        <v>86146000</v>
      </c>
      <c r="AF85" s="1">
        <v>27129000</v>
      </c>
      <c r="AG85" s="1">
        <v>258473000</v>
      </c>
      <c r="AH85" s="1">
        <v>112413000</v>
      </c>
      <c r="AI85" s="1">
        <v>-178074000</v>
      </c>
      <c r="AJ85" s="1">
        <v>76207000</v>
      </c>
      <c r="AK85" s="1">
        <v>508008000</v>
      </c>
      <c r="AL85" s="1">
        <v>604573000</v>
      </c>
      <c r="AS85" s="23" t="s">
        <v>129</v>
      </c>
      <c r="AT85" s="24">
        <f>AL17</f>
        <v>184759000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>
        <v>100000</v>
      </c>
      <c r="F86" s="1">
        <v>14500000</v>
      </c>
      <c r="G86" s="1">
        <v>200000</v>
      </c>
      <c r="H86" s="1">
        <v>100000</v>
      </c>
      <c r="I86" s="1">
        <v>-100000</v>
      </c>
      <c r="J86" s="1" t="s">
        <v>92</v>
      </c>
      <c r="K86" s="1" t="s">
        <v>92</v>
      </c>
      <c r="L86" s="1" t="s">
        <v>92</v>
      </c>
      <c r="M86" s="1" t="s">
        <v>92</v>
      </c>
      <c r="N86" s="1">
        <v>103643000</v>
      </c>
      <c r="O86" s="1">
        <v>39141000</v>
      </c>
      <c r="P86" s="1">
        <v>-23149000</v>
      </c>
      <c r="Q86" s="1">
        <v>113358000</v>
      </c>
      <c r="R86" s="1">
        <v>108251000</v>
      </c>
      <c r="S86" s="1">
        <v>33988000</v>
      </c>
      <c r="T86" s="1">
        <v>2677000</v>
      </c>
      <c r="U86" s="1">
        <v>15820000</v>
      </c>
      <c r="V86" s="1">
        <v>32423000</v>
      </c>
      <c r="W86" s="1">
        <v>54284000</v>
      </c>
      <c r="X86" s="1">
        <v>48902000</v>
      </c>
      <c r="Y86" s="1">
        <v>163093000</v>
      </c>
      <c r="Z86" s="1">
        <v>28343000</v>
      </c>
      <c r="AA86" s="1">
        <v>713250000</v>
      </c>
      <c r="AB86" s="1">
        <v>39319000</v>
      </c>
      <c r="AC86" s="1">
        <v>72526000</v>
      </c>
      <c r="AD86" s="1">
        <v>-25818000</v>
      </c>
      <c r="AE86" s="1">
        <v>131958000</v>
      </c>
      <c r="AF86" s="1">
        <v>104084000</v>
      </c>
      <c r="AG86" s="1">
        <v>80535000</v>
      </c>
      <c r="AH86" s="1">
        <v>90602000</v>
      </c>
      <c r="AI86" s="1">
        <v>1524000</v>
      </c>
      <c r="AJ86" s="1">
        <v>6628000</v>
      </c>
      <c r="AK86" s="1">
        <v>-17392000</v>
      </c>
      <c r="AL86" s="1">
        <v>-44751000</v>
      </c>
      <c r="AS86" s="23" t="s">
        <v>130</v>
      </c>
      <c r="AT86" s="24">
        <f>AL56</f>
        <v>7381000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-3700000</v>
      </c>
      <c r="F87" s="10">
        <v>4000000</v>
      </c>
      <c r="G87" s="10">
        <v>-400000</v>
      </c>
      <c r="H87" s="10">
        <v>2600000</v>
      </c>
      <c r="I87" s="10">
        <v>-9600000</v>
      </c>
      <c r="J87" s="10">
        <v>6300000</v>
      </c>
      <c r="K87" s="10">
        <v>19096000</v>
      </c>
      <c r="L87" s="10">
        <v>26611000</v>
      </c>
      <c r="M87" s="10">
        <v>80166000</v>
      </c>
      <c r="N87" s="10">
        <v>51245000</v>
      </c>
      <c r="O87" s="10">
        <v>-37215000</v>
      </c>
      <c r="P87" s="10">
        <v>119850000</v>
      </c>
      <c r="Q87" s="10">
        <v>261287000</v>
      </c>
      <c r="R87" s="10">
        <v>21797000</v>
      </c>
      <c r="S87" s="10">
        <v>69242000</v>
      </c>
      <c r="T87" s="10">
        <v>157149000</v>
      </c>
      <c r="U87" s="10">
        <v>425930000</v>
      </c>
      <c r="V87" s="10">
        <v>360687000</v>
      </c>
      <c r="W87" s="10">
        <v>823559000</v>
      </c>
      <c r="X87" s="10">
        <v>590319000</v>
      </c>
      <c r="Y87" s="10">
        <v>-78129000</v>
      </c>
      <c r="Z87" s="10">
        <v>350713000</v>
      </c>
      <c r="AA87" s="10">
        <v>881028000</v>
      </c>
      <c r="AB87" s="10">
        <v>499028000</v>
      </c>
      <c r="AC87" s="10">
        <v>719933000</v>
      </c>
      <c r="AD87" s="10">
        <v>717049000</v>
      </c>
      <c r="AE87" s="10">
        <v>785503000</v>
      </c>
      <c r="AF87" s="10">
        <v>1350277000</v>
      </c>
      <c r="AG87" s="10">
        <v>2029282000</v>
      </c>
      <c r="AH87" s="10">
        <v>2655747000</v>
      </c>
      <c r="AI87" s="10">
        <v>3176013000</v>
      </c>
      <c r="AJ87" s="10">
        <v>2126451000</v>
      </c>
      <c r="AK87" s="10">
        <v>3588163000</v>
      </c>
      <c r="AL87" s="10">
        <v>3099674000</v>
      </c>
      <c r="AS87" s="23" t="s">
        <v>131</v>
      </c>
      <c r="AT87" s="24">
        <f>AL61</f>
        <v>4993614000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-6400000</v>
      </c>
      <c r="F88" s="1">
        <v>-9900000</v>
      </c>
      <c r="G88" s="1">
        <v>-13000000</v>
      </c>
      <c r="H88" s="1">
        <v>-8900000</v>
      </c>
      <c r="I88" s="1">
        <v>-14200000</v>
      </c>
      <c r="J88" s="1">
        <v>-19000000</v>
      </c>
      <c r="K88" s="1">
        <v>-63405000</v>
      </c>
      <c r="L88" s="1">
        <v>-66588000</v>
      </c>
      <c r="M88" s="1">
        <v>-39548000</v>
      </c>
      <c r="N88" s="1">
        <v>-50207000</v>
      </c>
      <c r="O88" s="1">
        <v>-33183000</v>
      </c>
      <c r="P88" s="1">
        <v>-50360000</v>
      </c>
      <c r="Q88" s="1">
        <v>-64395000</v>
      </c>
      <c r="R88" s="1">
        <v>-10619000</v>
      </c>
      <c r="S88" s="1">
        <v>-12264000</v>
      </c>
      <c r="T88" s="1">
        <v>-24026000</v>
      </c>
      <c r="U88" s="1">
        <v>-22849000</v>
      </c>
      <c r="V88" s="1">
        <v>-42080000</v>
      </c>
      <c r="W88" s="1">
        <v>-59968000</v>
      </c>
      <c r="X88" s="1">
        <v>-76803000</v>
      </c>
      <c r="Y88" s="1" t="s">
        <v>92</v>
      </c>
      <c r="Z88" s="1" t="s">
        <v>92</v>
      </c>
      <c r="AA88" s="1">
        <v>-127495000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S88" s="37" t="s">
        <v>132</v>
      </c>
      <c r="AT88" s="38">
        <f>AT85/(AT86+AT87)</f>
        <v>3.6944448054837084E-2</v>
      </c>
    </row>
    <row r="89" spans="1:46" ht="20" customHeight="1" x14ac:dyDescent="0.25">
      <c r="A89" s="14" t="s">
        <v>106</v>
      </c>
      <c r="B89" s="15" t="e">
        <f t="shared" ref="B89:AL89" si="7">(-1*B88)/B3</f>
        <v>#VALUE!</v>
      </c>
      <c r="C89" s="15" t="e">
        <f t="shared" si="7"/>
        <v>#VALUE!</v>
      </c>
      <c r="D89" s="15" t="e">
        <f t="shared" si="7"/>
        <v>#VALUE!</v>
      </c>
      <c r="E89" s="15">
        <f t="shared" si="7"/>
        <v>5.0793650793650794E-2</v>
      </c>
      <c r="F89" s="15">
        <f t="shared" si="7"/>
        <v>7.2104879825200294E-2</v>
      </c>
      <c r="G89" s="15">
        <f t="shared" si="7"/>
        <v>9.420289855072464E-2</v>
      </c>
      <c r="H89" s="15">
        <f t="shared" si="7"/>
        <v>5.3743961352657008E-2</v>
      </c>
      <c r="I89" s="15">
        <f t="shared" si="7"/>
        <v>5.4510556621881E-2</v>
      </c>
      <c r="J89" s="15">
        <f t="shared" si="7"/>
        <v>3.918333677046814E-2</v>
      </c>
      <c r="K89" s="15">
        <f t="shared" si="7"/>
        <v>7.9434083053435883E-2</v>
      </c>
      <c r="L89" s="15">
        <f t="shared" si="7"/>
        <v>5.3097514492811408E-2</v>
      </c>
      <c r="M89" s="15">
        <f t="shared" si="7"/>
        <v>3.9453154616302409E-2</v>
      </c>
      <c r="N89" s="15">
        <f t="shared" si="7"/>
        <v>4.7698715354374845E-2</v>
      </c>
      <c r="O89" s="15">
        <f t="shared" si="7"/>
        <v>5.1211889714563509E-2</v>
      </c>
      <c r="P89" s="15">
        <f t="shared" si="7"/>
        <v>4.0917574163103168E-2</v>
      </c>
      <c r="Q89" s="15">
        <f t="shared" si="7"/>
        <v>4.2371013344615599E-2</v>
      </c>
      <c r="R89" s="15">
        <f t="shared" si="7"/>
        <v>1.1259508394531308E-2</v>
      </c>
      <c r="S89" s="15">
        <f t="shared" si="7"/>
        <v>1.6238675695214994E-2</v>
      </c>
      <c r="T89" s="15">
        <f t="shared" si="7"/>
        <v>2.5670284396749385E-2</v>
      </c>
      <c r="U89" s="15">
        <f t="shared" si="7"/>
        <v>1.5207796849552032E-2</v>
      </c>
      <c r="V89" s="15">
        <f t="shared" si="7"/>
        <v>2.5624615219730466E-2</v>
      </c>
      <c r="W89" s="15">
        <f t="shared" si="7"/>
        <v>2.3364981204530861E-2</v>
      </c>
      <c r="X89" s="15">
        <f t="shared" si="7"/>
        <v>3.1032631072390078E-2</v>
      </c>
      <c r="Y89" s="15" t="e">
        <f t="shared" si="7"/>
        <v>#VALUE!</v>
      </c>
      <c r="Z89" s="15" t="e">
        <f t="shared" si="7"/>
        <v>#VALUE!</v>
      </c>
      <c r="AA89" s="15">
        <f t="shared" si="7"/>
        <v>3.9378347483841121E-2</v>
      </c>
      <c r="AB89" s="15">
        <f t="shared" si="7"/>
        <v>0</v>
      </c>
      <c r="AC89" s="15">
        <f t="shared" si="7"/>
        <v>0</v>
      </c>
      <c r="AD89" s="15">
        <f t="shared" si="7"/>
        <v>0</v>
      </c>
      <c r="AE89" s="15">
        <f t="shared" si="7"/>
        <v>0</v>
      </c>
      <c r="AF89" s="15">
        <f t="shared" si="7"/>
        <v>0</v>
      </c>
      <c r="AG89" s="15">
        <f t="shared" si="7"/>
        <v>0</v>
      </c>
      <c r="AH89" s="15">
        <f t="shared" si="7"/>
        <v>0</v>
      </c>
      <c r="AI89" s="15">
        <f t="shared" si="7"/>
        <v>0</v>
      </c>
      <c r="AJ89" s="15">
        <f t="shared" si="7"/>
        <v>0</v>
      </c>
      <c r="AK89" s="15">
        <f t="shared" si="7"/>
        <v>0</v>
      </c>
      <c r="AL89" s="15">
        <f t="shared" si="7"/>
        <v>0</v>
      </c>
      <c r="AS89" s="23" t="s">
        <v>107</v>
      </c>
      <c r="AT89" s="24">
        <f>AL27</f>
        <v>587828000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  <c r="U90" s="1" t="s">
        <v>92</v>
      </c>
      <c r="V90" s="1" t="s">
        <v>92</v>
      </c>
      <c r="W90" s="1">
        <v>-181108000</v>
      </c>
      <c r="X90" s="1">
        <v>-482574000</v>
      </c>
      <c r="Y90" s="1">
        <v>-19457000</v>
      </c>
      <c r="Z90" s="1" t="s">
        <v>92</v>
      </c>
      <c r="AA90" s="1" t="s">
        <v>92</v>
      </c>
      <c r="AB90" s="1">
        <v>418681000</v>
      </c>
      <c r="AC90" s="1">
        <v>-9916000</v>
      </c>
      <c r="AD90" s="1">
        <v>-30227000</v>
      </c>
      <c r="AE90" s="1">
        <v>40075000</v>
      </c>
      <c r="AF90" s="1" t="s">
        <v>92</v>
      </c>
      <c r="AG90" s="1" t="s">
        <v>92</v>
      </c>
      <c r="AH90" s="1">
        <v>-115697000</v>
      </c>
      <c r="AI90" s="1" t="s">
        <v>92</v>
      </c>
      <c r="AJ90" s="1" t="s">
        <v>92</v>
      </c>
      <c r="AK90" s="1" t="s">
        <v>92</v>
      </c>
      <c r="AL90" s="1" t="s">
        <v>92</v>
      </c>
      <c r="AS90" s="23" t="s">
        <v>19</v>
      </c>
      <c r="AT90" s="24">
        <f>AL25</f>
        <v>5193114000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-6600000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-24100000</v>
      </c>
      <c r="K91" s="1">
        <v>-348204000</v>
      </c>
      <c r="L91" s="1">
        <v>-405819000</v>
      </c>
      <c r="M91" s="1">
        <v>-589223000</v>
      </c>
      <c r="N91" s="1">
        <v>-8248736000</v>
      </c>
      <c r="O91" s="1">
        <v>-3771267000</v>
      </c>
      <c r="P91" s="1">
        <v>-4304863000</v>
      </c>
      <c r="Q91" s="1">
        <v>-1359095000</v>
      </c>
      <c r="R91" s="1">
        <v>-2745248000</v>
      </c>
      <c r="S91" s="1">
        <v>-718553000</v>
      </c>
      <c r="T91" s="1">
        <v>-463476000</v>
      </c>
      <c r="U91" s="1">
        <v>-247392000</v>
      </c>
      <c r="V91" s="1">
        <v>-129464000</v>
      </c>
      <c r="W91" s="1">
        <v>-1058081000</v>
      </c>
      <c r="X91" s="1">
        <v>-310873000</v>
      </c>
      <c r="Y91" s="1">
        <v>-212737000</v>
      </c>
      <c r="Z91" s="1">
        <v>-194939000</v>
      </c>
      <c r="AA91" s="1">
        <v>-564902000</v>
      </c>
      <c r="AB91" s="1">
        <v>-894169000</v>
      </c>
      <c r="AC91" s="1">
        <v>-1097956000</v>
      </c>
      <c r="AD91" s="1">
        <v>-1312244000</v>
      </c>
      <c r="AE91" s="1">
        <v>-3089308000</v>
      </c>
      <c r="AF91" s="1">
        <v>-874998000</v>
      </c>
      <c r="AG91" s="1">
        <v>-4581851000</v>
      </c>
      <c r="AH91" s="1">
        <v>-2532829000</v>
      </c>
      <c r="AI91" s="1">
        <v>-2930049000</v>
      </c>
      <c r="AJ91" s="1">
        <v>-2897627000</v>
      </c>
      <c r="AK91" s="1">
        <v>-3389388000</v>
      </c>
      <c r="AL91" s="1">
        <v>-567819000</v>
      </c>
      <c r="AS91" s="37" t="s">
        <v>133</v>
      </c>
      <c r="AT91" s="38">
        <f>AT89/AT90</f>
        <v>0.11319374078828233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>
        <v>11300000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>
        <v>289968000</v>
      </c>
      <c r="L92" s="1">
        <v>432610000</v>
      </c>
      <c r="M92" s="1">
        <v>618308000</v>
      </c>
      <c r="N92" s="1">
        <v>7919910000</v>
      </c>
      <c r="O92" s="1">
        <v>3881078000</v>
      </c>
      <c r="P92" s="1">
        <v>4277033000</v>
      </c>
      <c r="Q92" s="1">
        <v>1017861000</v>
      </c>
      <c r="R92" s="1">
        <v>2669349000</v>
      </c>
      <c r="S92" s="1">
        <v>1026558000</v>
      </c>
      <c r="T92" s="1">
        <v>530406000</v>
      </c>
      <c r="U92" s="1">
        <v>184083000</v>
      </c>
      <c r="V92" s="1">
        <v>312252000</v>
      </c>
      <c r="W92" s="1">
        <v>1106311000</v>
      </c>
      <c r="X92" s="1">
        <v>329695000</v>
      </c>
      <c r="Y92" s="1">
        <v>383062000</v>
      </c>
      <c r="Z92" s="1">
        <v>127973000</v>
      </c>
      <c r="AA92" s="1">
        <v>210962000</v>
      </c>
      <c r="AB92" s="1">
        <v>841440000</v>
      </c>
      <c r="AC92" s="1">
        <v>1039551000</v>
      </c>
      <c r="AD92" s="1">
        <v>1028278000</v>
      </c>
      <c r="AE92" s="1">
        <v>2137068000</v>
      </c>
      <c r="AF92" s="1">
        <v>1673826000</v>
      </c>
      <c r="AG92" s="1">
        <v>2697965000</v>
      </c>
      <c r="AH92" s="1">
        <v>5685715000</v>
      </c>
      <c r="AI92" s="1">
        <v>1603841000</v>
      </c>
      <c r="AJ92" s="1">
        <v>2882627000</v>
      </c>
      <c r="AK92" s="1">
        <v>3853910000</v>
      </c>
      <c r="AL92" s="1">
        <v>1733703000</v>
      </c>
      <c r="AS92" s="39" t="s">
        <v>134</v>
      </c>
      <c r="AT92" s="40">
        <f>AT88*(1-AT91)</f>
        <v>3.2762567778151695E-2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100000</v>
      </c>
      <c r="G93" s="1" t="s">
        <v>92</v>
      </c>
      <c r="H93" s="1">
        <v>-200000</v>
      </c>
      <c r="I93" s="1">
        <v>-2700000</v>
      </c>
      <c r="J93" s="1">
        <v>-7900000</v>
      </c>
      <c r="K93" s="1">
        <v>-3026000</v>
      </c>
      <c r="L93" s="1">
        <v>-7947000</v>
      </c>
      <c r="M93" s="1">
        <v>-11695000</v>
      </c>
      <c r="N93" s="1">
        <v>-59600000</v>
      </c>
      <c r="O93" s="1">
        <v>-6667000</v>
      </c>
      <c r="P93" s="1">
        <v>-13551000</v>
      </c>
      <c r="Q93" s="1">
        <v>-21915000</v>
      </c>
      <c r="R93" s="1">
        <v>-1609000</v>
      </c>
      <c r="S93" s="1">
        <v>617000</v>
      </c>
      <c r="T93" s="1">
        <v>5602000</v>
      </c>
      <c r="U93" s="1">
        <v>27430000</v>
      </c>
      <c r="V93" s="1">
        <v>-385000000</v>
      </c>
      <c r="W93" s="1">
        <v>110000000</v>
      </c>
      <c r="X93" s="1">
        <v>44750000</v>
      </c>
      <c r="Y93" s="1">
        <v>-144863000</v>
      </c>
      <c r="Z93" s="1">
        <v>-36390000</v>
      </c>
      <c r="AA93" s="1">
        <v>1522000</v>
      </c>
      <c r="AB93" s="1">
        <v>-96226000</v>
      </c>
      <c r="AC93" s="1">
        <v>-170316000</v>
      </c>
      <c r="AD93" s="1">
        <v>48979000</v>
      </c>
      <c r="AE93" s="1">
        <v>-193931000</v>
      </c>
      <c r="AF93" s="1">
        <v>-206345000</v>
      </c>
      <c r="AG93" s="1">
        <v>-174727000</v>
      </c>
      <c r="AH93" s="1">
        <v>-288749000</v>
      </c>
      <c r="AI93" s="1">
        <v>-310846000</v>
      </c>
      <c r="AJ93" s="1">
        <v>-229084000</v>
      </c>
      <c r="AK93" s="1">
        <v>-391251000</v>
      </c>
      <c r="AL93" s="1">
        <v>-553609000</v>
      </c>
      <c r="AS93" s="35" t="s">
        <v>135</v>
      </c>
      <c r="AT93" s="36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-1700000</v>
      </c>
      <c r="F94" s="10">
        <v>-9800000</v>
      </c>
      <c r="G94" s="10">
        <v>-13000000</v>
      </c>
      <c r="H94" s="10">
        <v>-9100000</v>
      </c>
      <c r="I94" s="10">
        <v>-16900000</v>
      </c>
      <c r="J94" s="10">
        <v>-51000000</v>
      </c>
      <c r="K94" s="10">
        <v>-124667000</v>
      </c>
      <c r="L94" s="10">
        <v>-47744000</v>
      </c>
      <c r="M94" s="10">
        <v>-22158000</v>
      </c>
      <c r="N94" s="10">
        <v>-438633000</v>
      </c>
      <c r="O94" s="10">
        <v>69961000</v>
      </c>
      <c r="P94" s="10">
        <v>-91741000</v>
      </c>
      <c r="Q94" s="10">
        <v>-427544000</v>
      </c>
      <c r="R94" s="10">
        <v>-88127000</v>
      </c>
      <c r="S94" s="10">
        <v>296358000</v>
      </c>
      <c r="T94" s="10">
        <v>48506000</v>
      </c>
      <c r="U94" s="10">
        <v>-58728000</v>
      </c>
      <c r="V94" s="10">
        <v>-244292000</v>
      </c>
      <c r="W94" s="10">
        <v>-82846000</v>
      </c>
      <c r="X94" s="10">
        <v>-495805000</v>
      </c>
      <c r="Y94" s="10">
        <v>6005000</v>
      </c>
      <c r="Z94" s="10">
        <v>-103356000</v>
      </c>
      <c r="AA94" s="10">
        <v>-479913000</v>
      </c>
      <c r="AB94" s="10">
        <v>269726000</v>
      </c>
      <c r="AC94" s="10">
        <v>-238637000</v>
      </c>
      <c r="AD94" s="10">
        <v>-265214000</v>
      </c>
      <c r="AE94" s="10">
        <v>-1106096000</v>
      </c>
      <c r="AF94" s="10">
        <v>592483000</v>
      </c>
      <c r="AG94" s="10">
        <v>-2058613000</v>
      </c>
      <c r="AH94" s="10">
        <v>2748440000</v>
      </c>
      <c r="AI94" s="10">
        <v>-1637054000</v>
      </c>
      <c r="AJ94" s="10">
        <v>-244084000</v>
      </c>
      <c r="AK94" s="10">
        <v>73271000</v>
      </c>
      <c r="AL94" s="10">
        <v>612275000</v>
      </c>
      <c r="AS94" s="23" t="s">
        <v>136</v>
      </c>
      <c r="AT94" s="41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-256047000</v>
      </c>
      <c r="Z95" s="1">
        <v>-21040000</v>
      </c>
      <c r="AA95" s="1">
        <v>-185655000</v>
      </c>
      <c r="AB95" s="1">
        <v>-5265000</v>
      </c>
      <c r="AC95" s="1">
        <v>-2234000</v>
      </c>
      <c r="AD95" s="1">
        <v>-1658000</v>
      </c>
      <c r="AE95" s="1">
        <v>-1515000</v>
      </c>
      <c r="AF95" s="1">
        <v>-451497000</v>
      </c>
      <c r="AG95" s="1">
        <v>-1688313000</v>
      </c>
      <c r="AH95" s="1">
        <v>-1505694000</v>
      </c>
      <c r="AI95" s="1">
        <v>-479407000</v>
      </c>
      <c r="AJ95" s="1">
        <v>-1917537000</v>
      </c>
      <c r="AK95" s="1">
        <v>-862060000</v>
      </c>
      <c r="AL95" s="1">
        <v>-11889000</v>
      </c>
      <c r="AS95" s="42" t="s">
        <v>137</v>
      </c>
      <c r="AT95" s="43">
        <v>1.49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900000</v>
      </c>
      <c r="F96" s="1">
        <v>6100000</v>
      </c>
      <c r="G96" s="1">
        <v>500000</v>
      </c>
      <c r="H96" s="1">
        <v>35300000</v>
      </c>
      <c r="I96" s="1">
        <v>2400000</v>
      </c>
      <c r="J96" s="1">
        <v>2700000</v>
      </c>
      <c r="K96" s="1">
        <v>122092000</v>
      </c>
      <c r="L96" s="1">
        <v>7451000</v>
      </c>
      <c r="M96" s="1">
        <v>13446000</v>
      </c>
      <c r="N96" s="1">
        <v>20206000</v>
      </c>
      <c r="O96" s="1">
        <v>18403000</v>
      </c>
      <c r="P96" s="1">
        <v>60365000</v>
      </c>
      <c r="Q96" s="1">
        <v>31195000</v>
      </c>
      <c r="R96" s="1">
        <v>35675000</v>
      </c>
      <c r="S96" s="1">
        <v>27182000</v>
      </c>
      <c r="T96" s="1">
        <v>77394000</v>
      </c>
      <c r="U96" s="1">
        <v>114762000</v>
      </c>
      <c r="V96" s="1">
        <v>194571000</v>
      </c>
      <c r="W96" s="1">
        <v>60591000</v>
      </c>
      <c r="X96" s="1">
        <v>21257000</v>
      </c>
      <c r="Y96" s="1">
        <v>31811000</v>
      </c>
      <c r="Z96" s="1">
        <v>30838000</v>
      </c>
      <c r="AA96" s="1">
        <v>33595000</v>
      </c>
      <c r="AB96" s="1">
        <v>82495000</v>
      </c>
      <c r="AC96" s="1">
        <v>70644000</v>
      </c>
      <c r="AD96" s="1">
        <v>77717000</v>
      </c>
      <c r="AE96" s="1">
        <v>66323000</v>
      </c>
      <c r="AF96" s="1">
        <v>59397000</v>
      </c>
      <c r="AG96" s="1">
        <v>72576000</v>
      </c>
      <c r="AH96" s="1">
        <v>84882000</v>
      </c>
      <c r="AI96" s="1">
        <v>84774000</v>
      </c>
      <c r="AJ96" s="1">
        <v>8084000</v>
      </c>
      <c r="AK96" s="1">
        <v>24123000</v>
      </c>
      <c r="AL96" s="1">
        <v>5682000</v>
      </c>
      <c r="AS96" s="23" t="s">
        <v>138</v>
      </c>
      <c r="AT96" s="41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>
        <v>-18896000</v>
      </c>
      <c r="P97" s="1">
        <v>-31584000</v>
      </c>
      <c r="Q97" s="1">
        <v>-45070000</v>
      </c>
      <c r="R97" s="1">
        <v>-10678000</v>
      </c>
      <c r="S97" s="1">
        <v>-39122000</v>
      </c>
      <c r="T97" s="1" t="s">
        <v>92</v>
      </c>
      <c r="U97" s="1">
        <v>-167081000</v>
      </c>
      <c r="V97" s="1">
        <v>-251211000</v>
      </c>
      <c r="W97" s="1">
        <v>-1083745000</v>
      </c>
      <c r="X97" s="1">
        <v>-14552000</v>
      </c>
      <c r="Y97" s="1">
        <v>-30946000</v>
      </c>
      <c r="Z97" s="1">
        <v>-93032000</v>
      </c>
      <c r="AA97" s="1">
        <v>-211316000</v>
      </c>
      <c r="AB97" s="1">
        <v>-772663000</v>
      </c>
      <c r="AC97" s="1">
        <v>-955661000</v>
      </c>
      <c r="AD97" s="1">
        <v>-244859000</v>
      </c>
      <c r="AE97" s="1">
        <v>-573240000</v>
      </c>
      <c r="AF97" s="1">
        <v>-158389000</v>
      </c>
      <c r="AG97" s="1">
        <v>-811672000</v>
      </c>
      <c r="AH97" s="1">
        <v>-2653249000</v>
      </c>
      <c r="AI97" s="1">
        <v>-3780611000</v>
      </c>
      <c r="AJ97" s="1">
        <v>-1369649000</v>
      </c>
      <c r="AK97" s="1">
        <v>-2697704000</v>
      </c>
      <c r="AL97" s="1">
        <v>-3865663000</v>
      </c>
      <c r="AS97" s="39" t="s">
        <v>139</v>
      </c>
      <c r="AT97" s="40">
        <f>(AT94)+((AT95)*(AT96-AT94))</f>
        <v>0.10509450000000001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>
        <v>-116059000</v>
      </c>
      <c r="AF98" s="1">
        <v>-190402000</v>
      </c>
      <c r="AG98" s="1">
        <v>-243495000</v>
      </c>
      <c r="AH98" s="1">
        <v>-307609000</v>
      </c>
      <c r="AI98" s="1">
        <v>-678348000</v>
      </c>
      <c r="AJ98" s="1">
        <v>-656838000</v>
      </c>
      <c r="AK98" s="1">
        <v>-726992000</v>
      </c>
      <c r="AL98" s="1">
        <v>-815290000</v>
      </c>
      <c r="AS98" s="35" t="s">
        <v>140</v>
      </c>
      <c r="AT98" s="36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12000000</v>
      </c>
      <c r="F99" s="1">
        <v>800000</v>
      </c>
      <c r="G99" s="1">
        <v>9400000</v>
      </c>
      <c r="H99" s="1">
        <v>-15000000</v>
      </c>
      <c r="I99" s="1">
        <v>65500000</v>
      </c>
      <c r="J99" s="1">
        <v>-1100000</v>
      </c>
      <c r="K99" s="1">
        <v>3062000</v>
      </c>
      <c r="L99" s="1">
        <v>32886000</v>
      </c>
      <c r="M99" s="1">
        <v>-8608000</v>
      </c>
      <c r="N99" s="1">
        <v>239819000</v>
      </c>
      <c r="O99" s="1">
        <v>-7797000</v>
      </c>
      <c r="P99" s="1">
        <v>-20396000</v>
      </c>
      <c r="Q99" s="1">
        <v>335728000</v>
      </c>
      <c r="R99" s="1">
        <v>-8693000</v>
      </c>
      <c r="S99" s="1">
        <v>-361407000</v>
      </c>
      <c r="T99" s="1">
        <v>-289142000</v>
      </c>
      <c r="U99" s="1" t="s">
        <v>92</v>
      </c>
      <c r="V99" s="1">
        <v>367325000</v>
      </c>
      <c r="W99" s="1">
        <v>-55181000</v>
      </c>
      <c r="X99" s="1">
        <v>59105000</v>
      </c>
      <c r="Y99" s="1">
        <v>-5648000</v>
      </c>
      <c r="Z99" s="1">
        <v>10570000</v>
      </c>
      <c r="AA99" s="1">
        <v>890362000</v>
      </c>
      <c r="AB99" s="1">
        <v>2686000</v>
      </c>
      <c r="AC99" s="1">
        <v>-539000</v>
      </c>
      <c r="AD99" s="1">
        <v>6065000</v>
      </c>
      <c r="AE99" s="1">
        <v>1002963000</v>
      </c>
      <c r="AF99" s="1">
        <v>2336636000</v>
      </c>
      <c r="AG99" s="1">
        <v>38510000</v>
      </c>
      <c r="AH99" s="1">
        <v>1109613000</v>
      </c>
      <c r="AI99" s="1">
        <v>2463512000</v>
      </c>
      <c r="AJ99" s="1">
        <v>3312010000</v>
      </c>
      <c r="AK99" s="1">
        <v>95651000</v>
      </c>
      <c r="AL99" s="1">
        <v>108223000</v>
      </c>
      <c r="AS99" s="23" t="s">
        <v>141</v>
      </c>
      <c r="AT99" s="24">
        <f>AT86+AT87</f>
        <v>5000995000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12900000</v>
      </c>
      <c r="F100" s="10">
        <v>6900000</v>
      </c>
      <c r="G100" s="10">
        <v>9900000</v>
      </c>
      <c r="H100" s="10">
        <v>20300000</v>
      </c>
      <c r="I100" s="10">
        <v>67900000</v>
      </c>
      <c r="J100" s="10">
        <v>1600000</v>
      </c>
      <c r="K100" s="10">
        <v>125154000</v>
      </c>
      <c r="L100" s="10">
        <v>40337000</v>
      </c>
      <c r="M100" s="10">
        <v>4838000</v>
      </c>
      <c r="N100" s="10">
        <v>260025000</v>
      </c>
      <c r="O100" s="10">
        <v>-8290000</v>
      </c>
      <c r="P100" s="10">
        <v>8385000</v>
      </c>
      <c r="Q100" s="10">
        <v>321853000</v>
      </c>
      <c r="R100" s="10">
        <v>16304000</v>
      </c>
      <c r="S100" s="10">
        <v>-373347000</v>
      </c>
      <c r="T100" s="10">
        <v>-211748000</v>
      </c>
      <c r="U100" s="10">
        <v>-52319000</v>
      </c>
      <c r="V100" s="10">
        <v>310685000</v>
      </c>
      <c r="W100" s="10">
        <v>-1078335000</v>
      </c>
      <c r="X100" s="10">
        <v>65810000</v>
      </c>
      <c r="Y100" s="10">
        <v>-260830000</v>
      </c>
      <c r="Z100" s="10">
        <v>-72664000</v>
      </c>
      <c r="AA100" s="10">
        <v>526986000</v>
      </c>
      <c r="AB100" s="10">
        <v>-692747000</v>
      </c>
      <c r="AC100" s="10">
        <v>-887790000</v>
      </c>
      <c r="AD100" s="10">
        <v>-162735000</v>
      </c>
      <c r="AE100" s="10">
        <v>378472000</v>
      </c>
      <c r="AF100" s="10">
        <v>1595745000</v>
      </c>
      <c r="AG100" s="10">
        <v>-2632394000</v>
      </c>
      <c r="AH100" s="10">
        <v>-3272057000</v>
      </c>
      <c r="AI100" s="10">
        <v>-2390080000</v>
      </c>
      <c r="AJ100" s="10">
        <v>-623930000</v>
      </c>
      <c r="AK100" s="10">
        <v>-4166982000</v>
      </c>
      <c r="AL100" s="10">
        <v>-4578937000</v>
      </c>
      <c r="AS100" s="37" t="s">
        <v>142</v>
      </c>
      <c r="AT100" s="38">
        <f>AT99/AT103</f>
        <v>6.5380478812403289E-2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>
        <v>-4403000</v>
      </c>
      <c r="Q101" s="1">
        <v>-3993000</v>
      </c>
      <c r="R101" s="1">
        <v>798000</v>
      </c>
      <c r="S101" s="1">
        <v>2659000</v>
      </c>
      <c r="T101" s="1">
        <v>2153000</v>
      </c>
      <c r="U101" s="1">
        <v>3964000</v>
      </c>
      <c r="V101" s="1">
        <v>1485000</v>
      </c>
      <c r="W101" s="1">
        <v>774000</v>
      </c>
      <c r="X101" s="1">
        <v>-1754000</v>
      </c>
      <c r="Y101" s="1">
        <v>-25416000</v>
      </c>
      <c r="Z101" s="1">
        <v>-3093000</v>
      </c>
      <c r="AA101" s="1">
        <v>18264000</v>
      </c>
      <c r="AB101" s="1">
        <v>-3387000</v>
      </c>
      <c r="AC101" s="1">
        <v>4215000</v>
      </c>
      <c r="AD101" s="1">
        <v>1104000</v>
      </c>
      <c r="AE101" s="1">
        <v>-9017000</v>
      </c>
      <c r="AF101" s="1">
        <v>-722000</v>
      </c>
      <c r="AG101" s="1">
        <v>-63000</v>
      </c>
      <c r="AH101" s="1">
        <v>2593000</v>
      </c>
      <c r="AI101" s="1">
        <v>-4041000</v>
      </c>
      <c r="AJ101" s="1">
        <v>-2750000</v>
      </c>
      <c r="AK101" s="1">
        <v>7215000</v>
      </c>
      <c r="AL101" s="1">
        <v>-30227000</v>
      </c>
      <c r="AS101" s="67" t="s">
        <v>143</v>
      </c>
      <c r="AT101" s="58">
        <f>AN116*AL34</f>
        <v>71489650080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12900000</v>
      </c>
      <c r="F102" s="10">
        <v>6900000</v>
      </c>
      <c r="G102" s="10">
        <v>9900000</v>
      </c>
      <c r="H102" s="10">
        <v>20300000</v>
      </c>
      <c r="I102" s="10">
        <v>67900000</v>
      </c>
      <c r="J102" s="10">
        <v>-43200000</v>
      </c>
      <c r="K102" s="10">
        <v>19583000</v>
      </c>
      <c r="L102" s="10">
        <v>19204000</v>
      </c>
      <c r="M102" s="10">
        <v>62846000</v>
      </c>
      <c r="N102" s="10">
        <v>-127363000</v>
      </c>
      <c r="O102" s="10">
        <v>24456000</v>
      </c>
      <c r="P102" s="10">
        <v>32091000</v>
      </c>
      <c r="Q102" s="10">
        <v>151603000</v>
      </c>
      <c r="R102" s="10">
        <v>-49228000</v>
      </c>
      <c r="S102" s="10">
        <v>-5088000</v>
      </c>
      <c r="T102" s="10">
        <v>-3940000</v>
      </c>
      <c r="U102" s="10">
        <v>318847000</v>
      </c>
      <c r="V102" s="10">
        <v>428565000</v>
      </c>
      <c r="W102" s="10">
        <v>-336848000</v>
      </c>
      <c r="X102" s="10">
        <v>158570000</v>
      </c>
      <c r="Y102" s="10">
        <v>-358370000</v>
      </c>
      <c r="Z102" s="10">
        <v>171600000</v>
      </c>
      <c r="AA102" s="10">
        <v>946365000</v>
      </c>
      <c r="AB102" s="10">
        <v>72620000</v>
      </c>
      <c r="AC102" s="10">
        <v>-402279000</v>
      </c>
      <c r="AD102" s="10">
        <v>290204000</v>
      </c>
      <c r="AE102" s="10">
        <v>48862000</v>
      </c>
      <c r="AF102" s="10">
        <v>3537783000</v>
      </c>
      <c r="AG102" s="10">
        <v>-2661788000</v>
      </c>
      <c r="AH102" s="10">
        <v>2134723000</v>
      </c>
      <c r="AI102" s="10">
        <v>-855162000</v>
      </c>
      <c r="AJ102" s="10">
        <v>1255687000</v>
      </c>
      <c r="AK102" s="10">
        <v>-498333000</v>
      </c>
      <c r="AL102" s="10">
        <v>-897215000</v>
      </c>
      <c r="AS102" s="37" t="s">
        <v>144</v>
      </c>
      <c r="AT102" s="38">
        <f>AT101/AT103</f>
        <v>0.93461952118759672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7200000</v>
      </c>
      <c r="F103" s="1">
        <v>14600000</v>
      </c>
      <c r="G103" s="1">
        <v>15600000</v>
      </c>
      <c r="H103" s="1">
        <v>12100000</v>
      </c>
      <c r="I103" s="1">
        <v>25800000</v>
      </c>
      <c r="J103" s="1">
        <v>67300000</v>
      </c>
      <c r="K103" s="1">
        <v>24092000</v>
      </c>
      <c r="L103" s="1">
        <v>43675000</v>
      </c>
      <c r="M103" s="1">
        <v>62879000</v>
      </c>
      <c r="N103" s="1">
        <v>140872000</v>
      </c>
      <c r="O103" s="1">
        <v>13509000</v>
      </c>
      <c r="P103" s="1">
        <v>37965000</v>
      </c>
      <c r="Q103" s="1">
        <v>70056000</v>
      </c>
      <c r="R103" s="1">
        <v>221659000</v>
      </c>
      <c r="S103" s="1">
        <v>172431000</v>
      </c>
      <c r="T103" s="1">
        <v>167343000</v>
      </c>
      <c r="U103" s="1">
        <v>163403000</v>
      </c>
      <c r="V103" s="1">
        <v>482250000</v>
      </c>
      <c r="W103" s="1">
        <v>910815000</v>
      </c>
      <c r="X103" s="1">
        <v>573967000</v>
      </c>
      <c r="Y103" s="1">
        <v>732537000</v>
      </c>
      <c r="Z103" s="1">
        <v>374167000</v>
      </c>
      <c r="AA103" s="1">
        <v>545767000</v>
      </c>
      <c r="AB103" s="1">
        <v>1492132000</v>
      </c>
      <c r="AC103" s="1">
        <v>1564752000</v>
      </c>
      <c r="AD103" s="1">
        <v>1162473000</v>
      </c>
      <c r="AE103" s="1">
        <v>1452677000</v>
      </c>
      <c r="AF103" s="1">
        <v>1501539000</v>
      </c>
      <c r="AG103" s="1">
        <v>5039322000</v>
      </c>
      <c r="AH103" s="1">
        <v>2377534000</v>
      </c>
      <c r="AI103" s="1">
        <v>4768558000</v>
      </c>
      <c r="AJ103" s="1">
        <v>3913396000</v>
      </c>
      <c r="AK103" s="1">
        <v>5169083000</v>
      </c>
      <c r="AL103" s="1">
        <v>4670750000</v>
      </c>
      <c r="AS103" s="39" t="s">
        <v>145</v>
      </c>
      <c r="AT103" s="44">
        <f>AT99+AT101</f>
        <v>76490645080</v>
      </c>
    </row>
    <row r="104" spans="1:46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>
        <v>24100000</v>
      </c>
      <c r="K104" s="11">
        <v>43675000</v>
      </c>
      <c r="L104" s="11">
        <v>62879000</v>
      </c>
      <c r="M104" s="11">
        <v>125725000</v>
      </c>
      <c r="N104" s="11">
        <v>13509000</v>
      </c>
      <c r="O104" s="11">
        <v>37965000</v>
      </c>
      <c r="P104" s="11">
        <v>70056000</v>
      </c>
      <c r="Q104" s="11">
        <v>221659000</v>
      </c>
      <c r="R104" s="11">
        <v>172431000</v>
      </c>
      <c r="S104" s="11">
        <v>167343000</v>
      </c>
      <c r="T104" s="11">
        <v>163403000</v>
      </c>
      <c r="U104" s="11">
        <v>482250000</v>
      </c>
      <c r="V104" s="11">
        <v>910815000</v>
      </c>
      <c r="W104" s="11">
        <v>573967000</v>
      </c>
      <c r="X104" s="11">
        <v>732537000</v>
      </c>
      <c r="Y104" s="11">
        <v>374167000</v>
      </c>
      <c r="Z104" s="11">
        <v>545767000</v>
      </c>
      <c r="AA104" s="11">
        <v>1492132000</v>
      </c>
      <c r="AB104" s="11">
        <v>1564752000</v>
      </c>
      <c r="AC104" s="11">
        <v>1162473000</v>
      </c>
      <c r="AD104" s="11">
        <v>1452677000</v>
      </c>
      <c r="AE104" s="11">
        <v>1501539000</v>
      </c>
      <c r="AF104" s="11">
        <v>5039322000</v>
      </c>
      <c r="AG104" s="11">
        <v>2377534000</v>
      </c>
      <c r="AH104" s="11">
        <v>4512257000</v>
      </c>
      <c r="AI104" s="11">
        <v>3913396000</v>
      </c>
      <c r="AJ104" s="11">
        <v>5169083000</v>
      </c>
      <c r="AK104" s="11">
        <v>4670750000</v>
      </c>
      <c r="AL104" s="11">
        <v>3773535000</v>
      </c>
      <c r="AS104" s="35" t="s">
        <v>146</v>
      </c>
      <c r="AT104" s="36"/>
    </row>
    <row r="105" spans="1:46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-0.41584158415841588</v>
      </c>
      <c r="G105" s="15">
        <f>(G106/F106)-1</f>
        <v>1.2711864406779663</v>
      </c>
      <c r="H105" s="15">
        <f t="shared" ref="H105:AL105" si="8">(H106/G106)-1</f>
        <v>-0.52985074626865669</v>
      </c>
      <c r="I105" s="15">
        <f t="shared" si="8"/>
        <v>2.7777777777777777</v>
      </c>
      <c r="J105" s="15">
        <f t="shared" si="8"/>
        <v>-0.46638655462184875</v>
      </c>
      <c r="K105" s="15">
        <f t="shared" si="8"/>
        <v>2.4888976377952754</v>
      </c>
      <c r="L105" s="15">
        <f t="shared" si="8"/>
        <v>-9.7767947820984413E-2</v>
      </c>
      <c r="M105" s="15">
        <f t="shared" si="8"/>
        <v>-2.0160342196763139</v>
      </c>
      <c r="N105" s="15">
        <f t="shared" si="8"/>
        <v>-0.97444482741641636</v>
      </c>
      <c r="O105" s="15">
        <f t="shared" si="8"/>
        <v>-68.820809248554909</v>
      </c>
      <c r="P105" s="15">
        <f t="shared" si="8"/>
        <v>-1.9871019063041564</v>
      </c>
      <c r="Q105" s="15">
        <f t="shared" si="8"/>
        <v>1.8333860987192403</v>
      </c>
      <c r="R105" s="15">
        <f t="shared" si="8"/>
        <v>-0.9432277593807773</v>
      </c>
      <c r="S105" s="15">
        <f t="shared" si="8"/>
        <v>4.0973340490248704</v>
      </c>
      <c r="T105" s="15">
        <f t="shared" si="8"/>
        <v>1.3363929937870758</v>
      </c>
      <c r="U105" s="15">
        <f t="shared" si="8"/>
        <v>2.027883986989476</v>
      </c>
      <c r="V105" s="15">
        <f t="shared" si="8"/>
        <v>-0.20957078105889382</v>
      </c>
      <c r="W105" s="15">
        <f t="shared" si="8"/>
        <v>1.3966548129827654</v>
      </c>
      <c r="X105" s="15">
        <f t="shared" si="8"/>
        <v>-0.32749862164430954</v>
      </c>
      <c r="Y105" s="15">
        <f t="shared" si="8"/>
        <v>-1.2383781615373231</v>
      </c>
      <c r="Z105" s="15">
        <f t="shared" si="8"/>
        <v>-3.5743029629690142</v>
      </c>
      <c r="AA105" s="15">
        <f t="shared" si="8"/>
        <v>1.3912345338169541</v>
      </c>
      <c r="AB105" s="15">
        <f t="shared" si="8"/>
        <v>-0.48010770596642749</v>
      </c>
      <c r="AC105" s="15">
        <f t="shared" si="8"/>
        <v>0.4272608460368188</v>
      </c>
      <c r="AD105" s="15">
        <f t="shared" si="8"/>
        <v>2.2191301610693603E-2</v>
      </c>
      <c r="AE105" s="15">
        <f t="shared" si="8"/>
        <v>2.745535792394671E-2</v>
      </c>
      <c r="AF105" s="15">
        <f t="shared" si="8"/>
        <v>1.0008020598122056</v>
      </c>
      <c r="AG105" s="15">
        <f t="shared" si="8"/>
        <v>0.59314675470468026</v>
      </c>
      <c r="AH105" s="15">
        <f t="shared" si="8"/>
        <v>0.27267754103799269</v>
      </c>
      <c r="AI105" s="15">
        <f t="shared" si="8"/>
        <v>0.20578790552571946</v>
      </c>
      <c r="AJ105" s="15">
        <f t="shared" si="8"/>
        <v>-0.33047962731007807</v>
      </c>
      <c r="AK105" s="15">
        <f t="shared" si="8"/>
        <v>0.68419654203488744</v>
      </c>
      <c r="AL105" s="15">
        <f t="shared" si="8"/>
        <v>-0.21161247976655007</v>
      </c>
      <c r="AM105" s="15"/>
      <c r="AN105" s="15"/>
      <c r="AO105" s="15"/>
      <c r="AP105" s="15"/>
      <c r="AQ105" s="15"/>
      <c r="AR105" s="15"/>
      <c r="AS105" s="25" t="s">
        <v>109</v>
      </c>
      <c r="AT105" s="26">
        <f>(AT100*AT92)+(AT102*AT97)</f>
        <v>0.10036540363790927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-10100000</v>
      </c>
      <c r="F106" s="1">
        <v>-5900000</v>
      </c>
      <c r="G106" s="1">
        <v>-13400000</v>
      </c>
      <c r="H106" s="1">
        <v>-6300000</v>
      </c>
      <c r="I106" s="1">
        <v>-23800000</v>
      </c>
      <c r="J106" s="1">
        <v>-12700000</v>
      </c>
      <c r="K106" s="1">
        <v>-44309000</v>
      </c>
      <c r="L106" s="1">
        <v>-39977000</v>
      </c>
      <c r="M106" s="1">
        <v>40618000</v>
      </c>
      <c r="N106" s="1">
        <v>1038000</v>
      </c>
      <c r="O106" s="1">
        <v>-70398000</v>
      </c>
      <c r="P106" s="1">
        <v>69490000</v>
      </c>
      <c r="Q106" s="1">
        <v>196892000</v>
      </c>
      <c r="R106" s="1">
        <v>11178000</v>
      </c>
      <c r="S106" s="1">
        <v>56978000</v>
      </c>
      <c r="T106" s="1">
        <v>133123000</v>
      </c>
      <c r="U106" s="1">
        <v>403081000</v>
      </c>
      <c r="V106" s="1">
        <v>318607000</v>
      </c>
      <c r="W106" s="1">
        <v>763591000</v>
      </c>
      <c r="X106" s="1">
        <v>513516000</v>
      </c>
      <c r="Y106" s="1">
        <v>-122411000</v>
      </c>
      <c r="Z106" s="1">
        <v>315123000</v>
      </c>
      <c r="AA106" s="1">
        <v>753533000</v>
      </c>
      <c r="AB106" s="1">
        <v>391756000</v>
      </c>
      <c r="AC106" s="1">
        <v>559138000</v>
      </c>
      <c r="AD106" s="1">
        <v>571546000</v>
      </c>
      <c r="AE106" s="1">
        <v>587238000</v>
      </c>
      <c r="AF106" s="1">
        <v>1174947000</v>
      </c>
      <c r="AG106" s="1">
        <v>1871863000</v>
      </c>
      <c r="AH106" s="1">
        <v>2382278000</v>
      </c>
      <c r="AI106" s="1">
        <v>2872522000</v>
      </c>
      <c r="AJ106" s="1">
        <v>1923212000</v>
      </c>
      <c r="AK106" s="1">
        <v>3239067000</v>
      </c>
      <c r="AL106" s="1">
        <v>2553640000</v>
      </c>
      <c r="AM106" s="45">
        <f>AL106*(1+$AT$106)</f>
        <v>2763027067.4365187</v>
      </c>
      <c r="AN106" s="45">
        <f t="shared" ref="AN106:AQ106" si="9">AM106*(1+$AT$106)</f>
        <v>2989582938.623631</v>
      </c>
      <c r="AO106" s="45">
        <f t="shared" si="9"/>
        <v>3234715378.7391729</v>
      </c>
      <c r="AP106" s="45">
        <f t="shared" si="9"/>
        <v>3499947583.4140701</v>
      </c>
      <c r="AQ106" s="45">
        <f t="shared" si="9"/>
        <v>3786927643.5136156</v>
      </c>
      <c r="AR106" s="46" t="s">
        <v>147</v>
      </c>
      <c r="AS106" s="47" t="s">
        <v>148</v>
      </c>
      <c r="AT106" s="48">
        <f>(SUM(AM4:AQ4)/5)</f>
        <v>8.19955308643813E-2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46"/>
      <c r="AN107" s="46"/>
      <c r="AO107" s="46"/>
      <c r="AP107" s="46"/>
      <c r="AQ107" s="49">
        <f>AQ106*(1+AT107)/(AT108-AT107)</f>
        <v>51503749031.193214</v>
      </c>
      <c r="AR107" s="50" t="s">
        <v>149</v>
      </c>
      <c r="AS107" s="51" t="s">
        <v>150</v>
      </c>
      <c r="AT107" s="52">
        <v>2.5000000000000001E-2</v>
      </c>
    </row>
    <row r="108" spans="1:46" ht="19" x14ac:dyDescent="0.25">
      <c r="AM108" s="49">
        <f t="shared" ref="AM108:AO108" si="10">AM107+AM106</f>
        <v>2763027067.4365187</v>
      </c>
      <c r="AN108" s="49">
        <f t="shared" si="10"/>
        <v>2989582938.623631</v>
      </c>
      <c r="AO108" s="49">
        <f t="shared" si="10"/>
        <v>3234715378.7391729</v>
      </c>
      <c r="AP108" s="49">
        <f>AP107+AP106</f>
        <v>3499947583.4140701</v>
      </c>
      <c r="AQ108" s="49">
        <f>AQ107+AQ106</f>
        <v>55290676674.706833</v>
      </c>
      <c r="AR108" s="50" t="s">
        <v>145</v>
      </c>
      <c r="AS108" s="53" t="s">
        <v>151</v>
      </c>
      <c r="AT108" s="54">
        <f>AT105</f>
        <v>0.10036540363790927</v>
      </c>
    </row>
    <row r="109" spans="1:46" ht="19" x14ac:dyDescent="0.25">
      <c r="AM109" s="55" t="s">
        <v>152</v>
      </c>
      <c r="AN109" s="56"/>
    </row>
    <row r="110" spans="1:46" ht="20" x14ac:dyDescent="0.25">
      <c r="AM110" s="57" t="s">
        <v>153</v>
      </c>
      <c r="AN110" s="58">
        <f>NPV(AT108,AM108,AN108,AO108,AP108,AQ108)</f>
        <v>44069499889.841545</v>
      </c>
    </row>
    <row r="111" spans="1:46" ht="20" x14ac:dyDescent="0.25">
      <c r="AM111" s="57" t="s">
        <v>154</v>
      </c>
      <c r="AN111" s="58">
        <f>AL40</f>
        <v>3657732000</v>
      </c>
    </row>
    <row r="112" spans="1:46" ht="20" x14ac:dyDescent="0.25">
      <c r="AM112" s="57" t="s">
        <v>141</v>
      </c>
      <c r="AN112" s="58">
        <f>AT99</f>
        <v>5000995000</v>
      </c>
    </row>
    <row r="113" spans="39:40" ht="20" x14ac:dyDescent="0.25">
      <c r="AM113" s="57" t="s">
        <v>155</v>
      </c>
      <c r="AN113" s="58">
        <f>AN110+AN111-AN112</f>
        <v>42726236889.841545</v>
      </c>
    </row>
    <row r="114" spans="39:40" ht="20" x14ac:dyDescent="0.25">
      <c r="AM114" s="57" t="s">
        <v>156</v>
      </c>
      <c r="AN114" s="59">
        <f>AL34*(1+(5*AR16))</f>
        <v>104493342.02552839</v>
      </c>
    </row>
    <row r="115" spans="39:40" ht="20" x14ac:dyDescent="0.25">
      <c r="AM115" s="60" t="s">
        <v>157</v>
      </c>
      <c r="AN115" s="61">
        <f>AN113/AN114</f>
        <v>408.88956235511404</v>
      </c>
    </row>
    <row r="116" spans="39:40" ht="20" x14ac:dyDescent="0.25">
      <c r="AM116" s="62" t="s">
        <v>158</v>
      </c>
      <c r="AN116" s="63">
        <v>508.36</v>
      </c>
    </row>
    <row r="117" spans="39:40" ht="20" x14ac:dyDescent="0.25">
      <c r="AM117" s="64" t="s">
        <v>159</v>
      </c>
      <c r="AN117" s="65">
        <f>AN115/AN116-1</f>
        <v>-0.19566928484712798</v>
      </c>
    </row>
    <row r="118" spans="39:40" ht="20" x14ac:dyDescent="0.25">
      <c r="AM118" s="64" t="s">
        <v>160</v>
      </c>
      <c r="AN118" s="66" t="str">
        <f>IF(AN115&gt;AN116,"BUY","SELL")</f>
        <v>SELL</v>
      </c>
    </row>
  </sheetData>
  <mergeCells count="6">
    <mergeCell ref="AS83:AT83"/>
    <mergeCell ref="AS84:AT84"/>
    <mergeCell ref="AS93:AT93"/>
    <mergeCell ref="AS98:AT98"/>
    <mergeCell ref="AS104:AT104"/>
    <mergeCell ref="AM109:AN109"/>
  </mergeCells>
  <hyperlinks>
    <hyperlink ref="A1" r:id="rId1" tooltip="https://roic.ai/company/LRCX" display="ROIC.AI | LRCX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707549/000091205795008038/0000912057-95-008038-index.html" xr:uid="{00000000-0004-0000-0000-00001C000000}"/>
    <hyperlink ref="K74" r:id="rId21" tooltip="https://www.sec.gov/Archives/edgar/data/707549/000091205795008038/0000912057-95-008038-index.html" xr:uid="{00000000-0004-0000-0000-00001D000000}"/>
    <hyperlink ref="L36" r:id="rId22" tooltip="https://www.sec.gov/Archives/edgar/data/707549/000091205796020899/0000912057-96-020899-index.html" xr:uid="{00000000-0004-0000-0000-00001F000000}"/>
    <hyperlink ref="L74" r:id="rId23" tooltip="https://www.sec.gov/Archives/edgar/data/707549/000091205796020899/0000912057-96-020899-index.html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www.sec.gov/Archives/edgar/data/707549/000070754901500011/0000707549-01-500011-index.htm" xr:uid="{00000000-0004-0000-0000-00002B000000}"/>
    <hyperlink ref="P74" r:id="rId31" tooltip="https://www.sec.gov/Archives/edgar/data/707549/000070754901500011/0000707549-01-500011-index.htm" xr:uid="{00000000-0004-0000-0000-00002C000000}"/>
    <hyperlink ref="Q36" r:id="rId32" tooltip="https://sec.gov" xr:uid="{00000000-0004-0000-0000-00002E000000}"/>
    <hyperlink ref="Q74" r:id="rId33" tooltip="https://sec.gov" xr:uid="{00000000-0004-0000-0000-00002F000000}"/>
    <hyperlink ref="R36" r:id="rId34" tooltip="https://www.sec.gov/Archives/edgar/data/707549/000070754902000010/0000707549-02-000010-index.html" xr:uid="{00000000-0004-0000-0000-000031000000}"/>
    <hyperlink ref="R74" r:id="rId35" tooltip="https://www.sec.gov/Archives/edgar/data/707549/000070754902000010/0000707549-02-000010-index.html" xr:uid="{00000000-0004-0000-0000-000032000000}"/>
    <hyperlink ref="S36" r:id="rId36" tooltip="https://www.sec.gov/Archives/edgar/data/707549/000089161803004913/0000891618-03-004913-index.htm" xr:uid="{00000000-0004-0000-0000-000034000000}"/>
    <hyperlink ref="S74" r:id="rId37" tooltip="https://www.sec.gov/Archives/edgar/data/707549/000089161803004913/0000891618-03-004913-index.htm" xr:uid="{00000000-0004-0000-0000-000035000000}"/>
    <hyperlink ref="T36" r:id="rId38" tooltip="https://www.sec.gov/Archives/edgar/data/707549/000095013404013455/0000950134-04-013455-index.htm" xr:uid="{00000000-0004-0000-0000-000037000000}"/>
    <hyperlink ref="T74" r:id="rId39" tooltip="https://www.sec.gov/Archives/edgar/data/707549/000095013404013455/0000950134-04-013455-index.htm" xr:uid="{00000000-0004-0000-0000-000038000000}"/>
    <hyperlink ref="U36" r:id="rId40" tooltip="https://www.sec.gov/Archives/edgar/data/707549/000089161805000627/0000891618-05-000627-index.htm" xr:uid="{00000000-0004-0000-0000-00003A000000}"/>
    <hyperlink ref="U74" r:id="rId41" tooltip="https://www.sec.gov/Archives/edgar/data/707549/000089161805000627/0000891618-05-000627-index.htm" xr:uid="{00000000-0004-0000-0000-00003B000000}"/>
    <hyperlink ref="V36" r:id="rId42" tooltip="https://www.sec.gov/Archives/edgar/data/707549/000095013406016366/0000950134-06-016366-index.htm" xr:uid="{00000000-0004-0000-0000-00003D000000}"/>
    <hyperlink ref="V74" r:id="rId43" tooltip="https://www.sec.gov/Archives/edgar/data/707549/000095013406016366/0000950134-06-016366-index.htm" xr:uid="{00000000-0004-0000-0000-00003E000000}"/>
    <hyperlink ref="W36" r:id="rId44" tooltip="https://www.sec.gov/Archives/edgar/data/707549/000089161808000189/0000891618-08-000189-index.htm" xr:uid="{00000000-0004-0000-0000-000040000000}"/>
    <hyperlink ref="W74" r:id="rId45" tooltip="https://www.sec.gov/Archives/edgar/data/707549/000089161808000189/0000891618-08-000189-index.htm" xr:uid="{00000000-0004-0000-0000-000041000000}"/>
    <hyperlink ref="X36" r:id="rId46" tooltip="https://www.sec.gov/Archives/edgar/data/707549/000095013408015947/0000950134-08-015947-index.htm" xr:uid="{00000000-0004-0000-0000-000043000000}"/>
    <hyperlink ref="X74" r:id="rId47" tooltip="https://www.sec.gov/Archives/edgar/data/707549/000095013408015947/0000950134-08-015947-index.htm" xr:uid="{00000000-0004-0000-0000-000044000000}"/>
    <hyperlink ref="Y36" r:id="rId48" tooltip="https://www.sec.gov/Archives/edgar/data/707549/000119312509182356/0001193125-09-182356-index.htm" xr:uid="{00000000-0004-0000-0000-000046000000}"/>
    <hyperlink ref="Y74" r:id="rId49" tooltip="https://www.sec.gov/Archives/edgar/data/707549/000119312509182356/0001193125-09-182356-index.htm" xr:uid="{00000000-0004-0000-0000-000047000000}"/>
    <hyperlink ref="Z36" r:id="rId50" tooltip="https://www.sec.gov/Archives/edgar/data/707549/000119312510194304/0001193125-10-194304-index.htm" xr:uid="{00000000-0004-0000-0000-000049000000}"/>
    <hyperlink ref="Z74" r:id="rId51" tooltip="https://www.sec.gov/Archives/edgar/data/707549/000119312510194304/0001193125-10-194304-index.htm" xr:uid="{00000000-0004-0000-0000-00004A000000}"/>
    <hyperlink ref="AA36" r:id="rId52" tooltip="https://www.sec.gov/Archives/edgar/data/707549/000119312511227691/0001193125-11-227691-index.htm" xr:uid="{00000000-0004-0000-0000-00004C000000}"/>
    <hyperlink ref="AA74" r:id="rId53" tooltip="https://www.sec.gov/Archives/edgar/data/707549/000119312511227691/0001193125-11-227691-index.htm" xr:uid="{00000000-0004-0000-0000-00004D000000}"/>
    <hyperlink ref="AB36" r:id="rId54" tooltip="https://www.sec.gov/Archives/edgar/data/707549/000119312512365446/0001193125-12-365446-index.htm" xr:uid="{00000000-0004-0000-0000-00004F000000}"/>
    <hyperlink ref="AB74" r:id="rId55" tooltip="https://www.sec.gov/Archives/edgar/data/707549/000119312512365446/0001193125-12-365446-index.htm" xr:uid="{00000000-0004-0000-0000-000050000000}"/>
    <hyperlink ref="AC36" r:id="rId56" tooltip="https://www.sec.gov/Archives/edgar/data/707549/000119312513348269/0001193125-13-348269-index.htm" xr:uid="{00000000-0004-0000-0000-000052000000}"/>
    <hyperlink ref="AC74" r:id="rId57" tooltip="https://www.sec.gov/Archives/edgar/data/707549/000119312513348269/0001193125-13-348269-index.htm" xr:uid="{00000000-0004-0000-0000-000053000000}"/>
    <hyperlink ref="AD36" r:id="rId58" tooltip="https://www.sec.gov/Archives/edgar/data/707549/000119312514321759/0001193125-14-321759-index.htm" xr:uid="{00000000-0004-0000-0000-000055000000}"/>
    <hyperlink ref="AD74" r:id="rId59" tooltip="https://www.sec.gov/Archives/edgar/data/707549/000119312514321759/0001193125-14-321759-index.htm" xr:uid="{00000000-0004-0000-0000-000056000000}"/>
    <hyperlink ref="AE36" r:id="rId60" tooltip="https://www.sec.gov/Archives/edgar/data/707549/000119312515290023/0001193125-15-290023-index.htm" xr:uid="{00000000-0004-0000-0000-000058000000}"/>
    <hyperlink ref="AE74" r:id="rId61" tooltip="https://www.sec.gov/Archives/edgar/data/707549/000119312515290023/0001193125-15-290023-index.htm" xr:uid="{00000000-0004-0000-0000-000059000000}"/>
    <hyperlink ref="AF36" r:id="rId62" tooltip="https://www.sec.gov/Archives/edgar/data/707549/000070754916000050/0000707549-16-000050-index.htm" xr:uid="{00000000-0004-0000-0000-00005B000000}"/>
    <hyperlink ref="AF74" r:id="rId63" tooltip="https://www.sec.gov/Archives/edgar/data/707549/000070754916000050/0000707549-16-000050-index.htm" xr:uid="{00000000-0004-0000-0000-00005C000000}"/>
    <hyperlink ref="AG36" r:id="rId64" tooltip="https://www.sec.gov/Archives/edgar/data/707549/000070754917000100/0000707549-17-000100-index.htm" xr:uid="{00000000-0004-0000-0000-00005E000000}"/>
    <hyperlink ref="AG74" r:id="rId65" tooltip="https://www.sec.gov/Archives/edgar/data/707549/000070754917000100/0000707549-17-000100-index.htm" xr:uid="{00000000-0004-0000-0000-00005F000000}"/>
    <hyperlink ref="AH36" r:id="rId66" tooltip="https://www.sec.gov/Archives/edgar/data/707549/000070754918000115/0000707549-18-000115-index.htm" xr:uid="{00000000-0004-0000-0000-000061000000}"/>
    <hyperlink ref="AH74" r:id="rId67" tooltip="https://www.sec.gov/Archives/edgar/data/707549/000070754918000115/0000707549-18-000115-index.htm" xr:uid="{00000000-0004-0000-0000-000062000000}"/>
    <hyperlink ref="AI36" r:id="rId68" tooltip="https://www.sec.gov/Archives/edgar/data/707549/000070754919000124/0000707549-19-000124-index.htm" xr:uid="{00000000-0004-0000-0000-000064000000}"/>
    <hyperlink ref="AI74" r:id="rId69" tooltip="https://www.sec.gov/Archives/edgar/data/707549/000070754919000124/0000707549-19-000124-index.htm" xr:uid="{00000000-0004-0000-0000-000065000000}"/>
    <hyperlink ref="AJ36" r:id="rId70" tooltip="https://www.sec.gov/Archives/edgar/data/707549/000070754920000138/0000707549-20-000138-index.htm" xr:uid="{00000000-0004-0000-0000-000067000000}"/>
    <hyperlink ref="AJ74" r:id="rId71" tooltip="https://www.sec.gov/Archives/edgar/data/707549/000070754920000138/0000707549-20-000138-index.htm" xr:uid="{00000000-0004-0000-0000-000068000000}"/>
    <hyperlink ref="AK36" r:id="rId72" tooltip="https://www.sec.gov/Archives/edgar/data/707549/000070754921000136/0000707549-21-000136-index.htm" xr:uid="{00000000-0004-0000-0000-00006A000000}"/>
    <hyperlink ref="AK74" r:id="rId73" tooltip="https://www.sec.gov/Archives/edgar/data/707549/000070754921000136/0000707549-21-000136-index.htm" xr:uid="{00000000-0004-0000-0000-00006B000000}"/>
    <hyperlink ref="AL36" r:id="rId74" tooltip="https://www.sec.gov/Archives/edgar/data/707549/000070754922000107/0000707549-22-000107-index.htm" xr:uid="{00000000-0004-0000-0000-00006D000000}"/>
    <hyperlink ref="AL74" r:id="rId75" tooltip="https://www.sec.gov/Archives/edgar/data/707549/000070754922000107/0000707549-22-000107-index.htm" xr:uid="{00000000-0004-0000-0000-00006E000000}"/>
    <hyperlink ref="AM1" r:id="rId76" display="https://finbox.com/NASDAQGS:LRCX/explorer/revenue_proj" xr:uid="{C554888B-D135-3741-9621-62D5575B6486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2023-03-12T17:40:53Z</dcterms:created>
  <dcterms:modified xsi:type="dcterms:W3CDTF">2023-03-20T09:04:23Z</dcterms:modified>
</cp:coreProperties>
</file>