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33BB3960-C16F-C94B-B309-8856F249074C}" xr6:coauthVersionLast="47" xr6:coauthVersionMax="47" xr10:uidLastSave="{00000000-0000-0000-0000-000000000000}"/>
  <bookViews>
    <workbookView xWindow="0" yWindow="500" windowWidth="40960" windowHeight="225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6" i="1" l="1"/>
  <c r="AC114" i="1"/>
  <c r="AB108" i="1"/>
  <c r="AC108" i="1"/>
  <c r="AD108" i="1"/>
  <c r="AE108" i="1"/>
  <c r="AC30" i="1"/>
  <c r="AD30" i="1"/>
  <c r="AE30" i="1"/>
  <c r="AF30" i="1"/>
  <c r="AB30" i="1"/>
  <c r="AC21" i="1"/>
  <c r="AD21" i="1"/>
  <c r="AE21" i="1"/>
  <c r="AF21" i="1"/>
  <c r="AB21" i="1"/>
  <c r="AB29" i="1"/>
  <c r="AC29" i="1"/>
  <c r="AD29" i="1"/>
  <c r="AE29" i="1"/>
  <c r="AF29" i="1"/>
  <c r="AB20" i="1"/>
  <c r="AC20" i="1"/>
  <c r="AD20" i="1"/>
  <c r="AE20" i="1"/>
  <c r="AF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C116" i="1" l="1" a="1"/>
  <c r="AC116" i="1" s="1"/>
  <c r="AI101" i="1" a="1"/>
  <c r="AI101" i="1" s="1"/>
  <c r="AI95" i="1" a="1"/>
  <c r="AI95" i="1" s="1"/>
  <c r="AI97" i="1" s="1"/>
  <c r="AC111" i="1"/>
  <c r="AI90" i="1"/>
  <c r="AI89" i="1"/>
  <c r="AI91" i="1" s="1"/>
  <c r="AI87" i="1"/>
  <c r="AI86" i="1"/>
  <c r="AI99" i="1" s="1"/>
  <c r="AI85" i="1"/>
  <c r="AI88" i="1" s="1"/>
  <c r="AG19" i="1"/>
  <c r="AJ13" i="1"/>
  <c r="AI13" i="1"/>
  <c r="AH13" i="1"/>
  <c r="AG13" i="1"/>
  <c r="AH10" i="1"/>
  <c r="AJ7" i="1"/>
  <c r="AI7" i="1"/>
  <c r="AH7" i="1"/>
  <c r="AG7" i="1"/>
  <c r="AI4" i="1"/>
  <c r="AH4" i="1"/>
  <c r="AG4" i="1"/>
  <c r="AF4" i="1"/>
  <c r="AE4" i="1"/>
  <c r="AD4" i="1"/>
  <c r="AC4" i="1"/>
  <c r="AB4" i="1"/>
  <c r="AA106" i="1"/>
  <c r="AJ4" i="1" s="1"/>
  <c r="AA80" i="1"/>
  <c r="AI10" i="1" s="1"/>
  <c r="AA89" i="1"/>
  <c r="AJ10" i="1" s="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G10" i="1" s="1"/>
  <c r="AA20" i="1"/>
  <c r="AA29" i="1"/>
  <c r="AA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J19" i="1" l="1"/>
  <c r="AI19" i="1"/>
  <c r="AH19" i="1"/>
  <c r="AI22" i="1"/>
  <c r="AJ22" i="1"/>
  <c r="AI106" i="1"/>
  <c r="AB105" i="1" s="1"/>
  <c r="AC105" i="1" s="1"/>
  <c r="AD105" i="1" s="1"/>
  <c r="AE105" i="1" s="1"/>
  <c r="AF105" i="1" s="1"/>
  <c r="AI16" i="1"/>
  <c r="AJ16" i="1"/>
  <c r="AH16" i="1"/>
  <c r="AI92" i="1"/>
  <c r="AI103" i="1"/>
  <c r="AI102" i="1" s="1"/>
  <c r="AC112" i="1"/>
  <c r="AI100" i="1" l="1"/>
  <c r="AI105" i="1" s="1"/>
  <c r="AI108" i="1" s="1"/>
  <c r="AF107" i="1" s="1"/>
  <c r="AF108" i="1" s="1"/>
  <c r="AC110" i="1" l="1"/>
  <c r="AC113" i="1" s="1"/>
  <c r="AC115" i="1" s="1"/>
  <c r="AC118" i="1" s="1"/>
  <c r="AC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<sst xmlns="http://schemas.openxmlformats.org/spreadsheetml/2006/main" count="710" uniqueCount="167">
  <si>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</si>
  <si>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</si>
  <si>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</si>
  <si>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</si>
  <si>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</si>
  <si>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</si>
  <si>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</si>
  <si>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</si>
  <si>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</si>
  <si>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</si>
  <si>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</si>
  <si>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</si>
  <si>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</si>
  <si>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</si>
  <si>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</si>
  <si>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</si>
  <si>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</si>
  <si>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</si>
  <si>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</si>
  <si>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</si>
  <si>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</si>
  <si>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</si>
  <si>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</si>
  <si>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</si>
  <si>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</si>
  <si>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</si>
  <si>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</si>
  <si>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</si>
  <si>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</si>
  <si>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</si>
  <si>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</si>
  <si>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</si>
  <si>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</si>
  <si>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</si>
  <si>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</si>
  <si>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</si>
  <si>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</si>
  <si>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</si>
  <si>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</si>
  <si>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</si>
  <si>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</si>
  <si>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</si>
  <si>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</si>
  <si>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</si>
  <si>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</si>
  <si>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</si>
  <si>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</si>
  <si>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</si>
  <si>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</si>
  <si>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</si>
  <si>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</si>
  <si>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</si>
  <si>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</si>
  <si>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</si>
  <si>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</si>
  <si>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</si>
  <si>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</si>
  <si>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</si>
  <si>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</si>
  <si>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</si>
  <si>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</si>
  <si>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</si>
  <si>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</si>
  <si>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</si>
  <si>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</si>
  <si>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</si>
  <si>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</si>
  <si>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</si>
  <si>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</si>
  <si>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</si>
  <si>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</si>
  <si>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</si>
  <si>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</si>
  <si>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</si>
  <si>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</si>
  <si>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</si>
  <si>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</si>
  <si>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</si>
  <si>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</si>
  <si>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</si>
  <si>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</si>
  <si>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</si>
  <si>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</si>
  <si>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</si>
  <si>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</si>
  <si>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</si>
  <si>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</si>
  <si>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</si>
  <si>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</si>
  <si>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</si>
  <si>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</si>
  <si>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</si>
  <si>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</si>
  <si>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</si>
  <si>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</si>
  <si>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</si>
  <si>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</si>
  <si>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</si>
  <si>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</si>
  <si>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</si>
  <si>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</si>
  <si>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</si>
  <si>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</si>
  <si>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</si>
  <si>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</si>
  <si>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</si>
  <si>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</si>
  <si>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</si>
  <si>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</si>
  <si>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</si>
  <si>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</si>
  <si>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</si>
  <si>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</si>
  <si>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</si>
  <si>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</si>
  <si>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</si>
  <si>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</si>
  <si>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</si>
  <si>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</si>
  <si>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</si>
  <si>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</si>
  <si>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</si>
  <si>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</si>
  <si>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</si>
  <si>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</si>
  <si>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</si>
  <si>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</si>
  <si>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</si>
  <si>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</si>
  <si>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</si>
  <si>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</si>
  <si>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</si>
  <si>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</si>
  <si>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</si>
  <si>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</si>
  <si>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</si>
  <si>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</si>
  <si>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</si>
  <si>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</si>
  <si>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</si>
  <si>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</si>
  <si>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</si>
  <si>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</si>
  <si>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</si>
  <si>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</si>
  <si>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</si>
  <si>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</si>
  <si>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</si>
  <si>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</si>
  <si>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</si>
  <si>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</si>
  <si>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</si>
  <si>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</si>
  <si>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</si>
  <si>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Unlevered FCF Proj</t>
  </si>
  <si>
    <t>Unlevered FCF Forecast</t>
  </si>
  <si>
    <t>Unlevered FCF</t>
  </si>
  <si>
    <t>Levered FCF Growth YoY</t>
  </si>
  <si>
    <t>Levered FCF</t>
  </si>
  <si>
    <t>Forward P/S</t>
  </si>
  <si>
    <t>Forward P/E</t>
  </si>
  <si>
    <t>Forward P/FCF</t>
  </si>
  <si>
    <t>Dividend Yield</t>
  </si>
  <si>
    <t>FCF Yield</t>
  </si>
  <si>
    <t>Share Dilution (10y)</t>
  </si>
  <si>
    <t>Intrinsic Value</t>
  </si>
  <si>
    <t>Current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</si>
</sst>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7" fontId="0" fillId="0" borderId="0" xfId="0" applyNumberFormat="1"/>
    <xf numFmtId="164" fontId="10" fillId="8" borderId="0" xfId="0" applyNumberFormat="1" applyFont="1" applyFill="1"/>
    <xf numFmtId="0" fontId="1" fillId="0" borderId="0" xfId="0" applyFont="1" applyAlignment="1">
      <alignment indent="1"/>
    </xf>
    <xf numFmtId="164" fontId="13" fillId="0" borderId="2" xfId="0" applyNumberFormat="1" applyFont="1" applyBorder="1"/>
    <xf numFmtId="165" fontId="10" fillId="0" borderId="0" xfId="0" applyNumberFormat="1" applyFont="1"/>
    <xf numFmtId="165" fontId="10" fillId="0" borderId="10" xfId="0" applyNumberFormat="1" applyFont="1" applyBorder="1"/>
    <xf numFmtId="164" fontId="13" fillId="0" borderId="3" xfId="0" applyNumberFormat="1" applyFont="1" applyBorder="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Canadian Pacific Kansas City</a:t>
            </a:r>
            <a:endParaRPr lang="en-US"/>
          </a:p>
        </c:rich>
      </c:tx>
      <c:layout>
        <c:manualLayout>
          <c:xMode val="edge"/>
          <c:yMode val="edge"/>
          <c:x val="0.29901986754966886"/>
          <c:y val="3.316415042690932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165562913907282E-2"/>
          <c:y val="0.15735430048966484"/>
          <c:w val="0.8572317880794702"/>
          <c:h val="0.648133761517111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3716800000</c:v>
                </c:pt>
                <c:pt idx="1">
                  <c:v>3516500000</c:v>
                </c:pt>
                <c:pt idx="2">
                  <c:v>3496400000</c:v>
                </c:pt>
                <c:pt idx="3">
                  <c:v>3655100000</c:v>
                </c:pt>
                <c:pt idx="4">
                  <c:v>3698600000</c:v>
                </c:pt>
                <c:pt idx="5">
                  <c:v>3665600000</c:v>
                </c:pt>
                <c:pt idx="6">
                  <c:v>3660700000</c:v>
                </c:pt>
                <c:pt idx="7">
                  <c:v>3902900000</c:v>
                </c:pt>
                <c:pt idx="8">
                  <c:v>4391600000</c:v>
                </c:pt>
                <c:pt idx="9">
                  <c:v>4583200000</c:v>
                </c:pt>
                <c:pt idx="10">
                  <c:v>4707600000</c:v>
                </c:pt>
                <c:pt idx="11">
                  <c:v>4931600000</c:v>
                </c:pt>
                <c:pt idx="12">
                  <c:v>4303200000</c:v>
                </c:pt>
                <c:pt idx="13">
                  <c:v>4981500000</c:v>
                </c:pt>
                <c:pt idx="14">
                  <c:v>5177000000</c:v>
                </c:pt>
                <c:pt idx="15">
                  <c:v>5695000000</c:v>
                </c:pt>
                <c:pt idx="16">
                  <c:v>6133000000</c:v>
                </c:pt>
                <c:pt idx="17">
                  <c:v>6620000000</c:v>
                </c:pt>
                <c:pt idx="18">
                  <c:v>6712000000</c:v>
                </c:pt>
                <c:pt idx="19">
                  <c:v>6232000000</c:v>
                </c:pt>
                <c:pt idx="20">
                  <c:v>6554000000</c:v>
                </c:pt>
                <c:pt idx="21">
                  <c:v>7316000000</c:v>
                </c:pt>
                <c:pt idx="22">
                  <c:v>7792000000</c:v>
                </c:pt>
                <c:pt idx="23">
                  <c:v>7710000000</c:v>
                </c:pt>
                <c:pt idx="24">
                  <c:v>7995000000</c:v>
                </c:pt>
                <c:pt idx="25">
                  <c:v>8814000000</c:v>
                </c:pt>
              </c:numCache>
            </c:numRef>
          </c:val>
          <c:extLst>
            <c:ext xmlns:c16="http://schemas.microsoft.com/office/drawing/2014/chart" uri="{C3380CC4-5D6E-409C-BE32-E72D297353CC}">
              <c16:uniqueId val="{00000000-2AF8-364C-868B-5C1964FA60C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890400000</c:v>
                </c:pt>
                <c:pt idx="1">
                  <c:v>904000000</c:v>
                </c:pt>
                <c:pt idx="2">
                  <c:v>414700000</c:v>
                </c:pt>
                <c:pt idx="3">
                  <c:v>988100000</c:v>
                </c:pt>
                <c:pt idx="4">
                  <c:v>924400000</c:v>
                </c:pt>
                <c:pt idx="5">
                  <c:v>973600000</c:v>
                </c:pt>
                <c:pt idx="6">
                  <c:v>842300000</c:v>
                </c:pt>
                <c:pt idx="7">
                  <c:v>988100000</c:v>
                </c:pt>
                <c:pt idx="8">
                  <c:v>1278100000</c:v>
                </c:pt>
                <c:pt idx="9">
                  <c:v>1370300000</c:v>
                </c:pt>
                <c:pt idx="10">
                  <c:v>1273500000</c:v>
                </c:pt>
                <c:pt idx="11">
                  <c:v>1240500000</c:v>
                </c:pt>
                <c:pt idx="12">
                  <c:v>1481900000</c:v>
                </c:pt>
                <c:pt idx="13">
                  <c:v>1628500000</c:v>
                </c:pt>
                <c:pt idx="14">
                  <c:v>1442000000</c:v>
                </c:pt>
                <c:pt idx="15">
                  <c:v>1454000000</c:v>
                </c:pt>
                <c:pt idx="16">
                  <c:v>1973000000</c:v>
                </c:pt>
                <c:pt idx="17">
                  <c:v>2876000000</c:v>
                </c:pt>
                <c:pt idx="18">
                  <c:v>2949000000</c:v>
                </c:pt>
                <c:pt idx="19">
                  <c:v>3264000000</c:v>
                </c:pt>
                <c:pt idx="20">
                  <c:v>3634000000</c:v>
                </c:pt>
                <c:pt idx="21">
                  <c:v>3739000000</c:v>
                </c:pt>
                <c:pt idx="22">
                  <c:v>4306000000</c:v>
                </c:pt>
                <c:pt idx="23">
                  <c:v>4443000000</c:v>
                </c:pt>
                <c:pt idx="24">
                  <c:v>4877000000</c:v>
                </c:pt>
                <c:pt idx="25">
                  <c:v>5650000000</c:v>
                </c:pt>
              </c:numCache>
            </c:numRef>
          </c:val>
          <c:extLst>
            <c:ext xmlns:c16="http://schemas.microsoft.com/office/drawing/2014/chart" uri="{C3380CC4-5D6E-409C-BE32-E72D297353CC}">
              <c16:uniqueId val="{00000001-2AF8-364C-868B-5C1964FA60C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-114900000</c:v>
                </c:pt>
                <c:pt idx="1">
                  <c:v>608200000</c:v>
                </c:pt>
                <c:pt idx="2">
                  <c:v>406100000</c:v>
                </c:pt>
                <c:pt idx="3">
                  <c:v>90500000</c:v>
                </c:pt>
                <c:pt idx="4">
                  <c:v>165100000</c:v>
                </c:pt>
                <c:pt idx="5">
                  <c:v>208500000</c:v>
                </c:pt>
                <c:pt idx="6">
                  <c:v>-360700000</c:v>
                </c:pt>
                <c:pt idx="7">
                  <c:v>112200000</c:v>
                </c:pt>
                <c:pt idx="8">
                  <c:v>166300000</c:v>
                </c:pt>
                <c:pt idx="9">
                  <c:v>257300000</c:v>
                </c:pt>
                <c:pt idx="10">
                  <c:v>421400000</c:v>
                </c:pt>
                <c:pt idx="11">
                  <c:v>186800000</c:v>
                </c:pt>
                <c:pt idx="12">
                  <c:v>-170900000</c:v>
                </c:pt>
                <c:pt idx="13">
                  <c:v>-224000000</c:v>
                </c:pt>
                <c:pt idx="14">
                  <c:v>-592000000</c:v>
                </c:pt>
                <c:pt idx="15">
                  <c:v>180000000</c:v>
                </c:pt>
                <c:pt idx="16">
                  <c:v>714000000</c:v>
                </c:pt>
                <c:pt idx="17">
                  <c:v>674000000</c:v>
                </c:pt>
                <c:pt idx="18">
                  <c:v>937000000</c:v>
                </c:pt>
                <c:pt idx="19">
                  <c:v>907000000</c:v>
                </c:pt>
                <c:pt idx="20">
                  <c:v>842000000</c:v>
                </c:pt>
                <c:pt idx="21">
                  <c:v>1161000000</c:v>
                </c:pt>
                <c:pt idx="22">
                  <c:v>1343000000</c:v>
                </c:pt>
                <c:pt idx="23">
                  <c:v>1131000000</c:v>
                </c:pt>
                <c:pt idx="24">
                  <c:v>2156000000</c:v>
                </c:pt>
                <c:pt idx="25">
                  <c:v>4142000000</c:v>
                </c:pt>
              </c:numCache>
            </c:numRef>
          </c:val>
          <c:extLst>
            <c:ext xmlns:c16="http://schemas.microsoft.com/office/drawing/2014/chart" uri="{C3380CC4-5D6E-409C-BE32-E72D297353CC}">
              <c16:uniqueId val="{00000002-2AF8-364C-868B-5C1964FA60C4}"/>
            </c:ext>
          </c:extLst>
        </c:ser>
        <c:dLbls>
          <c:showLegendKey val="0"/>
          <c:showVal val="0"/>
          <c:showCatName val="0"/>
          <c:showSerName val="0"/>
          <c:showPercent val="0"/>
          <c:showBubbleSize val="0"/>
        </c:dLbls>
        <c:gapWidth val="100"/>
        <c:overlap val="-24"/>
        <c:axId val="533146944"/>
        <c:axId val="532848848"/>
      </c:barChart>
      <c:catAx>
        <c:axId val="5331469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848848"/>
        <c:crosses val="autoZero"/>
        <c:auto val="1"/>
        <c:lblAlgn val="ctr"/>
        <c:lblOffset val="100"/>
        <c:noMultiLvlLbl val="0"/>
      </c:catAx>
      <c:valAx>
        <c:axId val="532848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33146944"/>
        <c:crosses val="autoZero"/>
        <c:crossBetween val="between"/>
      </c:valAx>
      <c:spPr>
        <a:noFill/>
        <a:ln>
          <a:noFill/>
        </a:ln>
        <a:effectLst/>
      </c:spPr>
    </c:plotArea>
    <c:legend>
      <c:legendPos val="b"/>
      <c:layout>
        <c:manualLayout>
          <c:xMode val="edge"/>
          <c:yMode val="edge"/>
          <c:x val="0.34822224539813323"/>
          <c:y val="0.89929154398477429"/>
          <c:w val="0.30355550920373364"/>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108</xdr:row>
      <xdr:rowOff>17463</xdr:rowOff>
    </xdr:from>
    <xdr:to>
      <xdr:col>34</xdr:col>
      <xdr:colOff>1587500</xdr:colOff>
      <xdr:row>125</xdr:row>
      <xdr:rowOff>63500</xdr:rowOff>
    </xdr:to>
    <xdr:graphicFrame macro="">
      <xdr:nvGraphicFramePr>
        <xdr:cNvPr id="2" name="Chart 1">
          <a:extLst>
            <a:ext uri="{FF2B5EF4-FFF2-40B4-BE49-F238E27FC236}">
              <a16:creationId xmlns:a16="http://schemas.microsoft.com/office/drawing/2014/main" id="{D9E20C33-7F86-4813-B9A3-D4335102E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https://www.bing.com/financeapi/forcetrigger?t=aaxl52&amp;q=XTSE%3aCP&amp;form=skydnc</v>
    <v>Learn more on Bing</v>
  </rv>
  <rv s="1">
    <v>0</v>
    <v>Canadian Pacific Kansas City Limited (XTSE:CP)</v>
    <v>2</v>
    <v>3</v>
    <v>Finance</v>
    <v>4</v>
    <v>en-US</v>
    <v>aaxl52</v>
    <v>268435456</v>
    <v>1</v>
    <v>Powered by Refinitiv</v>
    <v>112.27</v>
    <v>90</v>
    <v>0.83109999999999995</v>
    <v>0.84</v>
    <v>7.8500000000000011E-3</v>
    <v>0</v>
    <v>0</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108.08</v>
    <v>Freight &amp; Logistics Services</v>
    <v>Stock</v>
    <v>45111.833333333336</v>
    <v>0</v>
    <v>106.93</v>
    <v>100405445696</v>
    <v>Canadian Pacific Kansas City Limited</v>
    <v>Canadian Pacific Kansas City Limited</v>
    <v>107.03</v>
    <v>27</v>
    <v>107</v>
    <v>107.84</v>
    <v>107.84</v>
    <v>931059400</v>
    <v>CP</v>
    <v>Canadian Pacific Kansas City Limited (XTSE:CP)</v>
    <v>316857</v>
    <v>1159720</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875/000162828016011920/0001628280-16-011920-index.htm"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6875/000001687518000029/0000016875-18-000029-index.htm" TargetMode="External"/><Relationship Id="rId47" Type="http://schemas.openxmlformats.org/officeDocument/2006/relationships/hyperlink" Target="https://www.sec.gov/Archives/edgar/data/16875/000001687520000007/0000016875-20-000007-index.htm" TargetMode="External"/><Relationship Id="rId50" Type="http://schemas.openxmlformats.org/officeDocument/2006/relationships/hyperlink" Target="https://www.sec.gov/Archives/edgar/data/16875/000119312522134075/0001193125-22-134075-index.htm" TargetMode="External"/><Relationship Id="rId55" Type="http://schemas.openxmlformats.org/officeDocument/2006/relationships/hyperlink" Target="https://finbox.com/NYSE:CPB/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16875/000001687517000015/0000016875-17-000015-index.htm" TargetMode="External"/><Relationship Id="rId45" Type="http://schemas.openxmlformats.org/officeDocument/2006/relationships/hyperlink" Target="https://www.sec.gov/Archives/edgar/data/16875/000001687519000017/0000016875-19-000017-index.htm" TargetMode="External"/><Relationship Id="rId53" Type="http://schemas.openxmlformats.org/officeDocument/2006/relationships/hyperlink" Target="https://www.sec.gov/Archives/edgar/data/16875/000001687523000008/0000016875-23-000008-index.htm"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6875/000001687519000017/0000016875-19-000017-index.htm" TargetMode="External"/><Relationship Id="rId52" Type="http://schemas.openxmlformats.org/officeDocument/2006/relationships/hyperlink" Target="https://www.sec.gov/Archives/edgar/data/16875/000001687523000008/0000016875-23-00000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6875/000001687518000029/0000016875-18-000029-index.htm" TargetMode="External"/><Relationship Id="rId48" Type="http://schemas.openxmlformats.org/officeDocument/2006/relationships/hyperlink" Target="https://www.sec.gov/Archives/edgar/data/16875/000119312521145610/0001193125-21-145610-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6875/000119312522134075/0001193125-22-13407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16875/000162828016011920/0001628280-16-011920-index.htm" TargetMode="External"/><Relationship Id="rId46" Type="http://schemas.openxmlformats.org/officeDocument/2006/relationships/hyperlink" Target="https://www.sec.gov/Archives/edgar/data/16875/000001687520000007/0000016875-20-00000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875/000001687517000015/0000016875-17-000015-index.htm" TargetMode="External"/><Relationship Id="rId54" Type="http://schemas.openxmlformats.org/officeDocument/2006/relationships/hyperlink" Target="https://finbox.com/TSX:CP/explorer/revenue_proj" TargetMode="External"/><Relationship Id="rId1" Type="http://schemas.openxmlformats.org/officeDocument/2006/relationships/hyperlink" Target="https://roic.ai/company/C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6875/000119312521145610/0001193125-21-1456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B85" activePane="bottomRight" state="frozen"/>
      <selection pane="topRight"/>
      <selection pane="bottomLeft"/>
      <selection pane="bottomRight" activeCell="D132" sqref="D132"/>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3716800000</v>
      </c>
      <c r="C3" s="1">
        <v>3516500000</v>
      </c>
      <c r="D3" s="1">
        <v>3496400000</v>
      </c>
      <c r="E3" s="1">
        <v>3655100000</v>
      </c>
      <c r="F3" s="1">
        <v>3698600000</v>
      </c>
      <c r="G3" s="1">
        <v>3665600000</v>
      </c>
      <c r="H3" s="1">
        <v>3660700000</v>
      </c>
      <c r="I3" s="1">
        <v>3902900000</v>
      </c>
      <c r="J3" s="1">
        <v>4391600000</v>
      </c>
      <c r="K3" s="1">
        <v>4583200000</v>
      </c>
      <c r="L3" s="1">
        <v>4707600000</v>
      </c>
      <c r="M3" s="1">
        <v>4931600000</v>
      </c>
      <c r="N3" s="1">
        <v>4303200000</v>
      </c>
      <c r="O3" s="1">
        <v>4981500000</v>
      </c>
      <c r="P3" s="1">
        <v>5177000000</v>
      </c>
      <c r="Q3" s="1">
        <v>5695000000</v>
      </c>
      <c r="R3" s="1">
        <v>6133000000</v>
      </c>
      <c r="S3" s="1">
        <v>6620000000</v>
      </c>
      <c r="T3" s="1">
        <v>6712000000</v>
      </c>
      <c r="U3" s="1">
        <v>6232000000</v>
      </c>
      <c r="V3" s="1">
        <v>6554000000</v>
      </c>
      <c r="W3" s="1">
        <v>7316000000</v>
      </c>
      <c r="X3" s="1">
        <v>7792000000</v>
      </c>
      <c r="Y3" s="1">
        <v>7710000000</v>
      </c>
      <c r="Z3" s="1">
        <v>7995000000</v>
      </c>
      <c r="AA3" s="1">
        <v>8814000000</v>
      </c>
      <c r="AB3" s="24">
        <v>13849000000</v>
      </c>
      <c r="AC3" s="24">
        <v>15169000000</v>
      </c>
      <c r="AD3" s="24">
        <v>16451000000</v>
      </c>
      <c r="AE3" s="24">
        <v>17770000000</v>
      </c>
      <c r="AF3" s="24">
        <v>19098000000</v>
      </c>
      <c r="AG3" s="18" t="s">
        <v>107</v>
      </c>
      <c r="AH3" s="19" t="s">
        <v>108</v>
      </c>
      <c r="AI3" s="19" t="s">
        <v>109</v>
      </c>
      <c r="AJ3" s="19" t="s">
        <v>110</v>
      </c>
    </row>
    <row r="4" spans="1:36" ht="19" x14ac:dyDescent="0.25">
      <c r="A4" s="14" t="s">
        <v>93</v>
      </c>
      <c r="B4" s="1"/>
      <c r="C4" s="15">
        <f>(C3/B3)-1</f>
        <v>-5.389044339216531E-2</v>
      </c>
      <c r="D4" s="15">
        <f>(D3/C3)-1</f>
        <v>-5.7159107066685477E-3</v>
      </c>
      <c r="E4" s="15">
        <f>(E3/D3)-1</f>
        <v>4.5389543530488519E-2</v>
      </c>
      <c r="F4" s="15">
        <f t="shared" ref="F4:AF4" si="0">(F3/E3)-1</f>
        <v>1.1901179174304444E-2</v>
      </c>
      <c r="G4" s="15">
        <f t="shared" si="0"/>
        <v>-8.9222949224030401E-3</v>
      </c>
      <c r="H4" s="16">
        <f t="shared" si="0"/>
        <v>-1.3367525098210153E-3</v>
      </c>
      <c r="I4" s="16">
        <f t="shared" si="0"/>
        <v>6.616220941350015E-2</v>
      </c>
      <c r="J4" s="16">
        <f t="shared" si="0"/>
        <v>0.12521458402726182</v>
      </c>
      <c r="K4" s="16">
        <f t="shared" si="0"/>
        <v>4.3628745787412271E-2</v>
      </c>
      <c r="L4" s="16">
        <f t="shared" si="0"/>
        <v>2.7142607784953698E-2</v>
      </c>
      <c r="M4" s="16">
        <f t="shared" si="0"/>
        <v>4.7582632339196129E-2</v>
      </c>
      <c r="N4" s="16">
        <f t="shared" si="0"/>
        <v>-0.1274231486738584</v>
      </c>
      <c r="O4" s="16">
        <f t="shared" si="0"/>
        <v>0.15762688232013389</v>
      </c>
      <c r="P4" s="16">
        <f t="shared" si="0"/>
        <v>3.9245207266887405E-2</v>
      </c>
      <c r="Q4" s="16">
        <f t="shared" si="0"/>
        <v>0.10005794861889128</v>
      </c>
      <c r="R4" s="16">
        <f t="shared" si="0"/>
        <v>7.69095697980684E-2</v>
      </c>
      <c r="S4" s="16">
        <f t="shared" si="0"/>
        <v>7.9406489483124121E-2</v>
      </c>
      <c r="T4" s="16">
        <f t="shared" si="0"/>
        <v>1.3897280966767456E-2</v>
      </c>
      <c r="U4" s="16">
        <f t="shared" si="0"/>
        <v>-7.1513706793802201E-2</v>
      </c>
      <c r="V4" s="16">
        <f t="shared" si="0"/>
        <v>5.1668806161745851E-2</v>
      </c>
      <c r="W4" s="16">
        <f t="shared" si="0"/>
        <v>0.11626487641135186</v>
      </c>
      <c r="X4" s="16">
        <f t="shared" si="0"/>
        <v>6.5062875888463712E-2</v>
      </c>
      <c r="Y4" s="16">
        <f t="shared" si="0"/>
        <v>-1.0523613963039025E-2</v>
      </c>
      <c r="Z4" s="16">
        <f t="shared" si="0"/>
        <v>3.6964980544747172E-2</v>
      </c>
      <c r="AA4" s="16">
        <f t="shared" si="0"/>
        <v>0.10243902439024399</v>
      </c>
      <c r="AB4" s="16">
        <f t="shared" si="0"/>
        <v>0.57125028363966424</v>
      </c>
      <c r="AC4" s="16">
        <f t="shared" si="0"/>
        <v>9.5313741064336766E-2</v>
      </c>
      <c r="AD4" s="16">
        <f t="shared" si="0"/>
        <v>8.4514470301272349E-2</v>
      </c>
      <c r="AE4" s="16">
        <f t="shared" si="0"/>
        <v>8.0177496808704563E-2</v>
      </c>
      <c r="AF4" s="16">
        <f t="shared" si="0"/>
        <v>7.4732695554305062E-2</v>
      </c>
      <c r="AG4" s="17">
        <f>(AA4+Z4+Y4)/3</f>
        <v>4.2960130323984047E-2</v>
      </c>
      <c r="AH4" s="17">
        <f>(AA20+Z20+Y20)/3</f>
        <v>9.5998964822806121E-2</v>
      </c>
      <c r="AI4" s="17">
        <f>(AA29+Z29+Y29)/3</f>
        <v>0.133916164422443</v>
      </c>
      <c r="AJ4" s="17">
        <f>(AA106+Z106+Y106)/3</f>
        <v>0.5565241204754976</v>
      </c>
    </row>
    <row r="5" spans="1:36" ht="19" x14ac:dyDescent="0.25">
      <c r="A5" s="5" t="s">
        <v>2</v>
      </c>
      <c r="B5" s="1" t="s">
        <v>91</v>
      </c>
      <c r="C5" s="1" t="s">
        <v>91</v>
      </c>
      <c r="D5" s="1" t="s">
        <v>91</v>
      </c>
      <c r="E5" s="1" t="s">
        <v>91</v>
      </c>
      <c r="F5" s="1">
        <v>2530253626</v>
      </c>
      <c r="G5" s="1">
        <v>1334659274</v>
      </c>
      <c r="H5" s="1">
        <v>1151442563</v>
      </c>
      <c r="I5" s="1">
        <v>1445583551</v>
      </c>
      <c r="J5" s="1">
        <v>1630190706</v>
      </c>
      <c r="K5" s="1">
        <v>2188633430</v>
      </c>
      <c r="L5" s="1">
        <v>2232481887</v>
      </c>
      <c r="M5" s="1">
        <v>2077400000</v>
      </c>
      <c r="N5" s="1">
        <v>1639000000</v>
      </c>
      <c r="O5" s="1">
        <v>1944800000</v>
      </c>
      <c r="P5" s="1">
        <v>2294000000</v>
      </c>
      <c r="Q5" s="1">
        <v>3488000000</v>
      </c>
      <c r="R5" s="1">
        <v>3409000000</v>
      </c>
      <c r="S5" s="1">
        <v>3300000000</v>
      </c>
      <c r="T5" s="1">
        <v>3032000000</v>
      </c>
      <c r="U5" s="1">
        <v>2749000000</v>
      </c>
      <c r="V5" s="1">
        <v>2705000000</v>
      </c>
      <c r="W5" s="1">
        <v>3413000000</v>
      </c>
      <c r="X5" s="1">
        <v>3475000000</v>
      </c>
      <c r="Y5" s="1">
        <v>3349000000</v>
      </c>
      <c r="Z5" s="1">
        <v>3571000000</v>
      </c>
      <c r="AA5" s="1">
        <v>4232000000</v>
      </c>
    </row>
    <row r="6" spans="1:36" ht="20" x14ac:dyDescent="0.25">
      <c r="A6" s="6" t="s">
        <v>3</v>
      </c>
      <c r="B6" s="10" t="s">
        <v>91</v>
      </c>
      <c r="C6" s="10" t="s">
        <v>91</v>
      </c>
      <c r="D6" s="10" t="s">
        <v>91</v>
      </c>
      <c r="E6" s="10" t="s">
        <v>91</v>
      </c>
      <c r="F6" s="10">
        <v>1168346374</v>
      </c>
      <c r="G6" s="10">
        <v>2330940726</v>
      </c>
      <c r="H6" s="10">
        <v>2509257437</v>
      </c>
      <c r="I6" s="10">
        <v>2457316449</v>
      </c>
      <c r="J6" s="10">
        <v>2761409294</v>
      </c>
      <c r="K6" s="10">
        <v>2394566570</v>
      </c>
      <c r="L6" s="10">
        <v>2475118113</v>
      </c>
      <c r="M6" s="10">
        <v>2854200000</v>
      </c>
      <c r="N6" s="10">
        <v>2664200000</v>
      </c>
      <c r="O6" s="10">
        <v>3036700000</v>
      </c>
      <c r="P6" s="10">
        <v>2883000000</v>
      </c>
      <c r="Q6" s="10">
        <v>2207000000</v>
      </c>
      <c r="R6" s="10">
        <v>2724000000</v>
      </c>
      <c r="S6" s="10">
        <v>3320000000</v>
      </c>
      <c r="T6" s="10">
        <v>3680000000</v>
      </c>
      <c r="U6" s="10">
        <v>3483000000</v>
      </c>
      <c r="V6" s="10">
        <v>3849000000</v>
      </c>
      <c r="W6" s="10">
        <v>3903000000</v>
      </c>
      <c r="X6" s="10">
        <v>4317000000</v>
      </c>
      <c r="Y6" s="10">
        <v>4361000000</v>
      </c>
      <c r="Z6" s="10">
        <v>4424000000</v>
      </c>
      <c r="AA6" s="10">
        <v>4582000000</v>
      </c>
      <c r="AG6" s="18" t="s">
        <v>111</v>
      </c>
      <c r="AH6" s="19" t="s">
        <v>112</v>
      </c>
      <c r="AI6" s="19" t="s">
        <v>113</v>
      </c>
      <c r="AJ6" s="19" t="s">
        <v>114</v>
      </c>
    </row>
    <row r="7" spans="1:36" ht="19" x14ac:dyDescent="0.25">
      <c r="A7" s="5" t="s">
        <v>4</v>
      </c>
      <c r="B7" s="2" t="s">
        <v>91</v>
      </c>
      <c r="C7" s="2" t="s">
        <v>91</v>
      </c>
      <c r="D7" s="2" t="s">
        <v>91</v>
      </c>
      <c r="E7" s="2" t="s">
        <v>91</v>
      </c>
      <c r="F7" s="2">
        <v>0.31590000000000001</v>
      </c>
      <c r="G7" s="2">
        <v>0.63590000000000002</v>
      </c>
      <c r="H7" s="2">
        <v>0.6855</v>
      </c>
      <c r="I7" s="2">
        <v>0.62960000000000005</v>
      </c>
      <c r="J7" s="2">
        <v>0.62880000000000003</v>
      </c>
      <c r="K7" s="2">
        <v>0.52249999999999996</v>
      </c>
      <c r="L7" s="2">
        <v>0.52580000000000005</v>
      </c>
      <c r="M7" s="2">
        <v>0.57879999999999998</v>
      </c>
      <c r="N7" s="2">
        <v>0.61909999999999998</v>
      </c>
      <c r="O7" s="2">
        <v>0.60960000000000003</v>
      </c>
      <c r="P7" s="2">
        <v>0.55689999999999995</v>
      </c>
      <c r="Q7" s="2">
        <v>0.38750000000000001</v>
      </c>
      <c r="R7" s="2">
        <v>0.44419999999999998</v>
      </c>
      <c r="S7" s="2">
        <v>0.50149999999999995</v>
      </c>
      <c r="T7" s="2">
        <v>0.54830000000000001</v>
      </c>
      <c r="U7" s="2">
        <v>0.55889999999999995</v>
      </c>
      <c r="V7" s="2">
        <v>0.58730000000000004</v>
      </c>
      <c r="W7" s="2">
        <v>0.53349999999999997</v>
      </c>
      <c r="X7" s="2">
        <v>0.55400000000000005</v>
      </c>
      <c r="Y7" s="2">
        <v>0.56559999999999999</v>
      </c>
      <c r="Z7" s="2">
        <v>0.55330000000000001</v>
      </c>
      <c r="AA7" s="2">
        <v>0.51990000000000003</v>
      </c>
      <c r="AG7" s="17">
        <f>AA7</f>
        <v>0.51990000000000003</v>
      </c>
      <c r="AH7" s="20">
        <f>AA21</f>
        <v>0.64100000000000001</v>
      </c>
      <c r="AI7" s="20">
        <f>AA30</f>
        <v>0.39900000000000002</v>
      </c>
      <c r="AJ7" s="20">
        <f>AA107/AA3</f>
        <v>0.46993419559791239</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f>B8/B3</f>
        <v>0</v>
      </c>
      <c r="C9" s="15">
        <f t="shared" ref="C9:AA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G9" s="18" t="s">
        <v>95</v>
      </c>
      <c r="AH9" s="19" t="s">
        <v>96</v>
      </c>
      <c r="AI9" s="19" t="s">
        <v>97</v>
      </c>
      <c r="AJ9" s="19" t="s">
        <v>98</v>
      </c>
    </row>
    <row r="10" spans="1:36" ht="19" x14ac:dyDescent="0.25">
      <c r="A10" s="5" t="s">
        <v>6</v>
      </c>
      <c r="B10" s="1" t="s">
        <v>91</v>
      </c>
      <c r="C10" s="1" t="s">
        <v>91</v>
      </c>
      <c r="D10" s="1" t="s">
        <v>91</v>
      </c>
      <c r="E10" s="1" t="s">
        <v>91</v>
      </c>
      <c r="F10" s="1" t="s">
        <v>91</v>
      </c>
      <c r="G10" s="1" t="s">
        <v>91</v>
      </c>
      <c r="H10" s="1" t="s">
        <v>91</v>
      </c>
      <c r="I10" s="1" t="s">
        <v>91</v>
      </c>
      <c r="J10" s="1" t="s">
        <v>91</v>
      </c>
      <c r="K10" s="1" t="s">
        <v>91</v>
      </c>
      <c r="L10" s="1" t="s">
        <v>91</v>
      </c>
      <c r="M10" s="1">
        <v>1305500000</v>
      </c>
      <c r="N10" s="1">
        <v>1275200000</v>
      </c>
      <c r="O10" s="1">
        <v>1431000000</v>
      </c>
      <c r="P10" s="1">
        <v>1426000000</v>
      </c>
      <c r="Q10" s="1">
        <v>639000000</v>
      </c>
      <c r="R10" s="1">
        <v>614000000</v>
      </c>
      <c r="S10" s="1">
        <v>593000000</v>
      </c>
      <c r="T10" s="1">
        <v>564000000</v>
      </c>
      <c r="U10" s="1">
        <v>509000000</v>
      </c>
      <c r="V10" s="1">
        <v>517000000</v>
      </c>
      <c r="W10" s="1">
        <v>532000000</v>
      </c>
      <c r="X10" s="1">
        <v>556000000</v>
      </c>
      <c r="Y10" s="1">
        <v>553000000</v>
      </c>
      <c r="Z10" s="1">
        <v>553000000</v>
      </c>
      <c r="AA10" s="1" t="s">
        <v>91</v>
      </c>
      <c r="AG10" s="17">
        <f>AA9</f>
        <v>0</v>
      </c>
      <c r="AH10" s="20">
        <f>AA13</f>
        <v>0</v>
      </c>
      <c r="AI10" s="20">
        <f>AA80</f>
        <v>0</v>
      </c>
      <c r="AJ10" s="20">
        <f>AA89</f>
        <v>0.17665078284547311</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v>153000000</v>
      </c>
      <c r="R11" s="1">
        <v>159000000</v>
      </c>
      <c r="S11" s="1">
        <v>167000000</v>
      </c>
      <c r="T11" s="1">
        <v>184000000</v>
      </c>
      <c r="U11" s="1">
        <v>180000000</v>
      </c>
      <c r="V11" s="1">
        <v>197000000</v>
      </c>
      <c r="W11" s="1">
        <v>221000000</v>
      </c>
      <c r="X11" s="1">
        <v>222000000</v>
      </c>
      <c r="Y11" s="1">
        <v>209000000</v>
      </c>
      <c r="Z11" s="1" t="s">
        <v>91</v>
      </c>
      <c r="AA11" s="1" t="s">
        <v>91</v>
      </c>
    </row>
    <row r="12" spans="1:36" ht="20" x14ac:dyDescent="0.25">
      <c r="A12" s="5" t="s">
        <v>8</v>
      </c>
      <c r="B12" s="1">
        <v>616600000</v>
      </c>
      <c r="C12" s="1">
        <v>591600000</v>
      </c>
      <c r="D12" s="1" t="s">
        <v>91</v>
      </c>
      <c r="E12" s="1" t="s">
        <v>91</v>
      </c>
      <c r="F12" s="1" t="s">
        <v>91</v>
      </c>
      <c r="G12" s="1">
        <v>1135403840</v>
      </c>
      <c r="H12" s="1">
        <v>1395213896</v>
      </c>
      <c r="I12" s="1">
        <v>1257759161</v>
      </c>
      <c r="J12" s="1">
        <v>1328139824</v>
      </c>
      <c r="K12" s="1">
        <v>798636837</v>
      </c>
      <c r="L12" s="1">
        <v>819752774</v>
      </c>
      <c r="M12" s="1">
        <v>1305500000</v>
      </c>
      <c r="N12" s="1">
        <v>1275200000</v>
      </c>
      <c r="O12" s="1">
        <v>1431000000</v>
      </c>
      <c r="P12" s="1">
        <v>1426000000</v>
      </c>
      <c r="Q12" s="1">
        <v>792000000</v>
      </c>
      <c r="R12" s="1">
        <v>773000000</v>
      </c>
      <c r="S12" s="1">
        <v>760000000</v>
      </c>
      <c r="T12" s="1">
        <v>748000000</v>
      </c>
      <c r="U12" s="1">
        <v>689000000</v>
      </c>
      <c r="V12" s="1">
        <v>714000000</v>
      </c>
      <c r="W12" s="1">
        <v>753000000</v>
      </c>
      <c r="X12" s="1">
        <v>778000000</v>
      </c>
      <c r="Y12" s="1">
        <v>762000000</v>
      </c>
      <c r="Z12" s="1">
        <v>553000000</v>
      </c>
      <c r="AA12" s="1" t="s">
        <v>91</v>
      </c>
      <c r="AG12" s="18" t="s">
        <v>115</v>
      </c>
      <c r="AH12" s="19" t="s">
        <v>116</v>
      </c>
      <c r="AI12" s="19" t="s">
        <v>117</v>
      </c>
      <c r="AJ12" s="19" t="s">
        <v>118</v>
      </c>
    </row>
    <row r="13" spans="1:36" ht="19" x14ac:dyDescent="0.25">
      <c r="A13" s="14" t="s">
        <v>99</v>
      </c>
      <c r="B13" s="15">
        <f>B12/B3</f>
        <v>0.1658953938872148</v>
      </c>
      <c r="C13" s="15">
        <f t="shared" ref="C13:Z13" si="2">C12/C3</f>
        <v>0.16823546139627471</v>
      </c>
      <c r="D13" s="15" t="e">
        <f t="shared" si="2"/>
        <v>#VALUE!</v>
      </c>
      <c r="E13" s="15" t="e">
        <f t="shared" si="2"/>
        <v>#VALUE!</v>
      </c>
      <c r="F13" s="15" t="e">
        <f t="shared" si="2"/>
        <v>#VALUE!</v>
      </c>
      <c r="G13" s="15">
        <f t="shared" si="2"/>
        <v>0.30974570056743778</v>
      </c>
      <c r="H13" s="15">
        <f t="shared" si="2"/>
        <v>0.38113308820717351</v>
      </c>
      <c r="I13" s="15">
        <f t="shared" si="2"/>
        <v>0.32226271772271903</v>
      </c>
      <c r="J13" s="15">
        <f t="shared" si="2"/>
        <v>0.30242732124965843</v>
      </c>
      <c r="K13" s="15">
        <f t="shared" si="2"/>
        <v>0.17425310634491184</v>
      </c>
      <c r="L13" s="15">
        <f t="shared" si="2"/>
        <v>0.17413390559945618</v>
      </c>
      <c r="M13" s="15">
        <f t="shared" si="2"/>
        <v>0.2647213885959932</v>
      </c>
      <c r="N13" s="15">
        <f t="shared" si="2"/>
        <v>0.2963376092210448</v>
      </c>
      <c r="O13" s="15">
        <f t="shared" si="2"/>
        <v>0.2872628726287263</v>
      </c>
      <c r="P13" s="15">
        <f t="shared" si="2"/>
        <v>0.27544910179640719</v>
      </c>
      <c r="Q13" s="15">
        <f t="shared" si="2"/>
        <v>0.13906935908691834</v>
      </c>
      <c r="R13" s="15">
        <f t="shared" si="2"/>
        <v>0.12603945866623187</v>
      </c>
      <c r="S13" s="15">
        <f t="shared" si="2"/>
        <v>0.11480362537764351</v>
      </c>
      <c r="T13" s="15">
        <f t="shared" si="2"/>
        <v>0.11144219308700834</v>
      </c>
      <c r="U13" s="15">
        <f t="shared" si="2"/>
        <v>0.11055840821566111</v>
      </c>
      <c r="V13" s="15">
        <f t="shared" si="2"/>
        <v>0.10894110466890448</v>
      </c>
      <c r="W13" s="15">
        <f t="shared" si="2"/>
        <v>0.10292509568069984</v>
      </c>
      <c r="X13" s="15">
        <f t="shared" si="2"/>
        <v>9.9845995893223821E-2</v>
      </c>
      <c r="Y13" s="15">
        <f t="shared" si="2"/>
        <v>9.883268482490272E-2</v>
      </c>
      <c r="Z13" s="15">
        <f t="shared" si="2"/>
        <v>6.9168230143839896E-2</v>
      </c>
      <c r="AG13" s="17">
        <f>AA28/AA72</f>
        <v>9.0443861544000415E-2</v>
      </c>
      <c r="AH13" s="20">
        <f>AA28/AA54</f>
        <v>4.7853595482685897E-2</v>
      </c>
      <c r="AI13" s="20">
        <f>AA22/(AA72+AA56+AA61)</f>
        <v>5.6870013837401985E-2</v>
      </c>
      <c r="AJ13" s="21">
        <f>AA67/AA72</f>
        <v>0.89001182945018775</v>
      </c>
    </row>
    <row r="14" spans="1:36" ht="19" x14ac:dyDescent="0.25">
      <c r="A14" s="5" t="s">
        <v>9</v>
      </c>
      <c r="B14" s="1">
        <v>2298100000</v>
      </c>
      <c r="C14" s="1">
        <v>2188900000</v>
      </c>
      <c r="D14" s="1">
        <v>3234700000</v>
      </c>
      <c r="E14" s="1">
        <v>2809900000</v>
      </c>
      <c r="F14" s="1">
        <v>2840283325</v>
      </c>
      <c r="G14" s="1">
        <v>1673696160</v>
      </c>
      <c r="H14" s="1">
        <v>1524068710</v>
      </c>
      <c r="I14" s="1">
        <v>1856746493</v>
      </c>
      <c r="J14" s="1">
        <v>2062013871</v>
      </c>
      <c r="K14" s="1">
        <v>2655963163</v>
      </c>
      <c r="L14" s="1">
        <v>2723647226</v>
      </c>
      <c r="M14" s="1">
        <v>491300000</v>
      </c>
      <c r="N14" s="1">
        <v>488900000</v>
      </c>
      <c r="O14" s="1">
        <v>489600000</v>
      </c>
      <c r="P14" s="1">
        <v>490000000</v>
      </c>
      <c r="Q14" s="1">
        <v>118000000</v>
      </c>
      <c r="R14" s="1">
        <v>78000000</v>
      </c>
      <c r="S14" s="1">
        <v>222000000</v>
      </c>
      <c r="T14" s="1">
        <v>312000000</v>
      </c>
      <c r="U14" s="1">
        <v>254000000</v>
      </c>
      <c r="V14" s="1">
        <v>285000000</v>
      </c>
      <c r="W14" s="1">
        <v>287000000</v>
      </c>
      <c r="X14" s="1">
        <v>287000000</v>
      </c>
      <c r="Y14" s="1">
        <v>182000000</v>
      </c>
      <c r="Z14" s="1">
        <v>629000000</v>
      </c>
      <c r="AA14" s="1">
        <v>5485000000</v>
      </c>
    </row>
    <row r="15" spans="1:36" ht="20" x14ac:dyDescent="0.25">
      <c r="A15" s="5" t="s">
        <v>10</v>
      </c>
      <c r="B15" s="1">
        <v>2914700000</v>
      </c>
      <c r="C15" s="1">
        <v>2780500000</v>
      </c>
      <c r="D15" s="1">
        <v>3234700000</v>
      </c>
      <c r="E15" s="1">
        <v>2809900000</v>
      </c>
      <c r="F15" s="1">
        <v>2840283325</v>
      </c>
      <c r="G15" s="1">
        <v>2809100000</v>
      </c>
      <c r="H15" s="1">
        <v>2919282605</v>
      </c>
      <c r="I15" s="1">
        <v>3114505654</v>
      </c>
      <c r="J15" s="1">
        <v>3390153695</v>
      </c>
      <c r="K15" s="1">
        <v>3454600000</v>
      </c>
      <c r="L15" s="1">
        <v>3543400000</v>
      </c>
      <c r="M15" s="1">
        <v>1796800000</v>
      </c>
      <c r="N15" s="1">
        <v>1764100000</v>
      </c>
      <c r="O15" s="1">
        <v>1920600000</v>
      </c>
      <c r="P15" s="1">
        <v>1916000000</v>
      </c>
      <c r="Q15" s="1">
        <v>910000000</v>
      </c>
      <c r="R15" s="1">
        <v>851000000</v>
      </c>
      <c r="S15" s="1">
        <v>982000000</v>
      </c>
      <c r="T15" s="1">
        <v>1060000000</v>
      </c>
      <c r="U15" s="1">
        <v>943000000</v>
      </c>
      <c r="V15" s="1">
        <v>999000000</v>
      </c>
      <c r="W15" s="1">
        <v>1040000000</v>
      </c>
      <c r="X15" s="1">
        <v>1065000000</v>
      </c>
      <c r="Y15" s="1">
        <v>944000000</v>
      </c>
      <c r="Z15" s="1">
        <v>1182000000</v>
      </c>
      <c r="AA15" s="1">
        <v>5485000000</v>
      </c>
      <c r="AG15" s="18" t="s">
        <v>164</v>
      </c>
      <c r="AH15" s="19" t="s">
        <v>119</v>
      </c>
      <c r="AI15" s="19" t="s">
        <v>120</v>
      </c>
      <c r="AJ15" s="19" t="s">
        <v>121</v>
      </c>
    </row>
    <row r="16" spans="1:36" ht="19" x14ac:dyDescent="0.25">
      <c r="A16" s="5" t="s">
        <v>11</v>
      </c>
      <c r="B16" s="1">
        <v>2914700000</v>
      </c>
      <c r="C16" s="1">
        <v>2780500000</v>
      </c>
      <c r="D16" s="1">
        <v>3234700000</v>
      </c>
      <c r="E16" s="1">
        <v>2809900000</v>
      </c>
      <c r="F16" s="1">
        <v>5370536951</v>
      </c>
      <c r="G16" s="1">
        <v>4143759274</v>
      </c>
      <c r="H16" s="1">
        <v>4070725168</v>
      </c>
      <c r="I16" s="1">
        <v>4560089205</v>
      </c>
      <c r="J16" s="1">
        <v>5020344401</v>
      </c>
      <c r="K16" s="1">
        <v>5643233430</v>
      </c>
      <c r="L16" s="1">
        <v>5775881887</v>
      </c>
      <c r="M16" s="1">
        <v>3874200000</v>
      </c>
      <c r="N16" s="1">
        <v>3403100000</v>
      </c>
      <c r="O16" s="1">
        <v>3865400000</v>
      </c>
      <c r="P16" s="1">
        <v>4210000000</v>
      </c>
      <c r="Q16" s="1">
        <v>4398000000</v>
      </c>
      <c r="R16" s="1">
        <v>4260000000</v>
      </c>
      <c r="S16" s="1">
        <v>4282000000</v>
      </c>
      <c r="T16" s="1">
        <v>4092000000</v>
      </c>
      <c r="U16" s="1">
        <v>3692000000</v>
      </c>
      <c r="V16" s="1">
        <v>3704000000</v>
      </c>
      <c r="W16" s="1">
        <v>4453000000</v>
      </c>
      <c r="X16" s="1">
        <v>4540000000</v>
      </c>
      <c r="Y16" s="1">
        <v>4293000000</v>
      </c>
      <c r="Z16" s="1">
        <v>4753000000</v>
      </c>
      <c r="AA16" s="1">
        <v>9717000000</v>
      </c>
      <c r="AG16" s="25">
        <f>SUM(R35:AA35)/10</f>
        <v>1.354902428852901E-2</v>
      </c>
      <c r="AH16" s="26">
        <f>AI101/AA3</f>
        <v>11.391586759246653</v>
      </c>
      <c r="AI16" s="26">
        <f>AI101/AA28</f>
        <v>28.548605543360818</v>
      </c>
      <c r="AJ16" s="27">
        <f>AI101/AA107</f>
        <v>24.240812577498794</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v>270400000</v>
      </c>
      <c r="N17" s="1">
        <v>279100000</v>
      </c>
      <c r="O17" s="1">
        <v>268100000</v>
      </c>
      <c r="P17" s="1">
        <v>255000000</v>
      </c>
      <c r="Q17" s="1">
        <v>279000000</v>
      </c>
      <c r="R17" s="1">
        <v>283000000</v>
      </c>
      <c r="S17" s="1">
        <v>286000000</v>
      </c>
      <c r="T17" s="1">
        <v>395000000</v>
      </c>
      <c r="U17" s="1">
        <v>472000000</v>
      </c>
      <c r="V17" s="1">
        <v>475000000</v>
      </c>
      <c r="W17" s="1">
        <v>455000000</v>
      </c>
      <c r="X17" s="1">
        <v>454000000</v>
      </c>
      <c r="Y17" s="1">
        <v>462000000</v>
      </c>
      <c r="Z17" s="1">
        <v>446000000</v>
      </c>
      <c r="AA17" s="1">
        <v>652000000</v>
      </c>
    </row>
    <row r="18" spans="1:36" ht="20" x14ac:dyDescent="0.25">
      <c r="A18" s="5" t="s">
        <v>13</v>
      </c>
      <c r="B18" s="1">
        <v>249900000</v>
      </c>
      <c r="C18" s="1">
        <v>304900000</v>
      </c>
      <c r="D18" s="1">
        <v>315800000</v>
      </c>
      <c r="E18" s="1">
        <v>333000000</v>
      </c>
      <c r="F18" s="1">
        <v>377400000</v>
      </c>
      <c r="G18" s="1">
        <v>367700000</v>
      </c>
      <c r="H18" s="1">
        <v>401800000</v>
      </c>
      <c r="I18" s="1">
        <v>431800000</v>
      </c>
      <c r="J18" s="1">
        <v>464600000</v>
      </c>
      <c r="K18" s="1">
        <v>464100000</v>
      </c>
      <c r="L18" s="1">
        <v>472000000</v>
      </c>
      <c r="M18" s="1">
        <v>491300000</v>
      </c>
      <c r="N18" s="1">
        <v>488900000</v>
      </c>
      <c r="O18" s="1">
        <v>489600000</v>
      </c>
      <c r="P18" s="1">
        <v>490000000</v>
      </c>
      <c r="Q18" s="1">
        <v>539000000</v>
      </c>
      <c r="R18" s="1">
        <v>565000000</v>
      </c>
      <c r="S18" s="1">
        <v>552000000</v>
      </c>
      <c r="T18" s="1">
        <v>595000000</v>
      </c>
      <c r="U18" s="1">
        <v>640000000</v>
      </c>
      <c r="V18" s="1">
        <v>661000000</v>
      </c>
      <c r="W18" s="1">
        <v>696000000</v>
      </c>
      <c r="X18" s="1">
        <v>706000000</v>
      </c>
      <c r="Y18" s="1">
        <v>779000000</v>
      </c>
      <c r="Z18" s="1">
        <v>811000000</v>
      </c>
      <c r="AA18" s="1">
        <v>853000000</v>
      </c>
      <c r="AG18" s="18" t="s">
        <v>122</v>
      </c>
      <c r="AH18" s="19" t="s">
        <v>159</v>
      </c>
      <c r="AI18" s="19" t="s">
        <v>160</v>
      </c>
      <c r="AJ18" s="19" t="s">
        <v>161</v>
      </c>
    </row>
    <row r="19" spans="1:36" ht="19" x14ac:dyDescent="0.25">
      <c r="A19" s="6" t="s">
        <v>14</v>
      </c>
      <c r="B19" s="10">
        <v>890400000</v>
      </c>
      <c r="C19" s="10">
        <v>904000000</v>
      </c>
      <c r="D19" s="10">
        <v>414700000</v>
      </c>
      <c r="E19" s="10">
        <v>988100000</v>
      </c>
      <c r="F19" s="10">
        <v>924400000</v>
      </c>
      <c r="G19" s="10">
        <v>973600000</v>
      </c>
      <c r="H19" s="10">
        <v>842300000</v>
      </c>
      <c r="I19" s="10">
        <v>988100000</v>
      </c>
      <c r="J19" s="10">
        <v>1278100000</v>
      </c>
      <c r="K19" s="10">
        <v>1370300000</v>
      </c>
      <c r="L19" s="10">
        <v>1273500000</v>
      </c>
      <c r="M19" s="10">
        <v>1240500000</v>
      </c>
      <c r="N19" s="10">
        <v>1481900000</v>
      </c>
      <c r="O19" s="10">
        <v>1628500000</v>
      </c>
      <c r="P19" s="10">
        <v>1442000000</v>
      </c>
      <c r="Q19" s="10">
        <v>1454000000</v>
      </c>
      <c r="R19" s="10">
        <v>1973000000</v>
      </c>
      <c r="S19" s="10">
        <v>2876000000</v>
      </c>
      <c r="T19" s="10">
        <v>2949000000</v>
      </c>
      <c r="U19" s="10">
        <v>3264000000</v>
      </c>
      <c r="V19" s="10">
        <v>3634000000</v>
      </c>
      <c r="W19" s="10">
        <v>3739000000</v>
      </c>
      <c r="X19" s="10">
        <v>4306000000</v>
      </c>
      <c r="Y19" s="10">
        <v>4443000000</v>
      </c>
      <c r="Z19" s="10">
        <v>4877000000</v>
      </c>
      <c r="AA19" s="10">
        <v>5650000000</v>
      </c>
      <c r="AB19" s="35">
        <v>6671000001</v>
      </c>
      <c r="AC19" s="35">
        <v>7932000002</v>
      </c>
      <c r="AD19" s="35">
        <v>8843000003</v>
      </c>
      <c r="AE19" s="35">
        <v>10166000004</v>
      </c>
      <c r="AF19" s="35">
        <v>11001000005</v>
      </c>
      <c r="AG19" s="28">
        <f>AA40-AA56-AA61</f>
        <v>-19200000000</v>
      </c>
      <c r="AH19" s="40">
        <f>AI101/AB3</f>
        <v>7.2500141306953569</v>
      </c>
      <c r="AI19" s="40">
        <f>AI101/AB28</f>
        <v>26.8607398793845</v>
      </c>
      <c r="AJ19" s="41">
        <f>AI101/AB106</f>
        <v>31.844416649540122</v>
      </c>
    </row>
    <row r="20" spans="1:36" ht="19" customHeight="1" x14ac:dyDescent="0.25">
      <c r="A20" s="14" t="s">
        <v>100</v>
      </c>
      <c r="B20" s="1"/>
      <c r="C20" s="15">
        <f>(C19/B19)-1</f>
        <v>1.5274034141958603E-2</v>
      </c>
      <c r="D20" s="15">
        <f>(D19/C19)-1</f>
        <v>-0.54126106194690271</v>
      </c>
      <c r="E20" s="15">
        <f>(E19/D19)-1</f>
        <v>1.3826862792380035</v>
      </c>
      <c r="F20" s="15">
        <f t="shared" ref="F20:AA20" si="3">(F19/E19)-1</f>
        <v>-6.4467159194413481E-2</v>
      </c>
      <c r="G20" s="15">
        <f t="shared" si="3"/>
        <v>5.3223712678494239E-2</v>
      </c>
      <c r="H20" s="15">
        <f t="shared" si="3"/>
        <v>-0.13486031224322104</v>
      </c>
      <c r="I20" s="15">
        <f t="shared" si="3"/>
        <v>0.1730974712097828</v>
      </c>
      <c r="J20" s="15">
        <f t="shared" si="3"/>
        <v>0.2934925614816315</v>
      </c>
      <c r="K20" s="15">
        <f t="shared" si="3"/>
        <v>7.2138330334089673E-2</v>
      </c>
      <c r="L20" s="15">
        <f t="shared" si="3"/>
        <v>-7.0641465372546119E-2</v>
      </c>
      <c r="M20" s="15">
        <f t="shared" si="3"/>
        <v>-2.5912838633686652E-2</v>
      </c>
      <c r="N20" s="15">
        <f t="shared" si="3"/>
        <v>0.19459895203546962</v>
      </c>
      <c r="O20" s="15">
        <f t="shared" si="3"/>
        <v>9.8927053107497054E-2</v>
      </c>
      <c r="P20" s="15">
        <f t="shared" si="3"/>
        <v>-0.11452256677924466</v>
      </c>
      <c r="Q20" s="15">
        <f t="shared" si="3"/>
        <v>8.3217753120665705E-3</v>
      </c>
      <c r="R20" s="15">
        <f t="shared" si="3"/>
        <v>0.35694635488308113</v>
      </c>
      <c r="S20" s="15">
        <f t="shared" si="3"/>
        <v>0.45767866193613793</v>
      </c>
      <c r="T20" s="15">
        <f t="shared" si="3"/>
        <v>2.5382475660639781E-2</v>
      </c>
      <c r="U20" s="15">
        <f t="shared" si="3"/>
        <v>0.10681586978636837</v>
      </c>
      <c r="V20" s="15">
        <f t="shared" si="3"/>
        <v>0.11335784313725483</v>
      </c>
      <c r="W20" s="15">
        <f t="shared" si="3"/>
        <v>2.8893780957622406E-2</v>
      </c>
      <c r="X20" s="15">
        <f t="shared" si="3"/>
        <v>0.15164482481947039</v>
      </c>
      <c r="Y20" s="15">
        <f t="shared" si="3"/>
        <v>3.1816070599163915E-2</v>
      </c>
      <c r="Z20" s="15">
        <f t="shared" si="3"/>
        <v>9.7681746567634509E-2</v>
      </c>
      <c r="AA20" s="15">
        <f t="shared" si="3"/>
        <v>0.15849907730161994</v>
      </c>
      <c r="AB20" s="16">
        <f t="shared" ref="AB20" si="4">(AB19/AA19)-1</f>
        <v>0.18070796477876105</v>
      </c>
      <c r="AC20" s="16">
        <f t="shared" ref="AC20" si="5">(AC19/AB19)-1</f>
        <v>0.18902713248553038</v>
      </c>
      <c r="AD20" s="16">
        <f t="shared" ref="AD20" si="6">(AD19/AC19)-1</f>
        <v>0.11485123559887755</v>
      </c>
      <c r="AE20" s="16">
        <f t="shared" ref="AE20" si="7">(AE19/AD19)-1</f>
        <v>0.14960986096926043</v>
      </c>
      <c r="AF20" s="16">
        <f t="shared" ref="AF20" si="8">(AF19/AE19)-1</f>
        <v>8.2136533609232121E-2</v>
      </c>
    </row>
    <row r="21" spans="1:36" ht="20" x14ac:dyDescent="0.25">
      <c r="A21" s="5" t="s">
        <v>15</v>
      </c>
      <c r="B21" s="2">
        <v>0.23960000000000001</v>
      </c>
      <c r="C21" s="2">
        <v>0.2571</v>
      </c>
      <c r="D21" s="2">
        <v>0.1186</v>
      </c>
      <c r="E21" s="2">
        <v>0.27029999999999998</v>
      </c>
      <c r="F21" s="2">
        <v>0.24990000000000001</v>
      </c>
      <c r="G21" s="2">
        <v>0.2656</v>
      </c>
      <c r="H21" s="2">
        <v>0.2301</v>
      </c>
      <c r="I21" s="2">
        <v>0.25319999999999998</v>
      </c>
      <c r="J21" s="2">
        <v>0.29099999999999998</v>
      </c>
      <c r="K21" s="2">
        <v>0.29899999999999999</v>
      </c>
      <c r="L21" s="2">
        <v>0.27050000000000002</v>
      </c>
      <c r="M21" s="2">
        <v>0.2515</v>
      </c>
      <c r="N21" s="2">
        <v>0.34439999999999998</v>
      </c>
      <c r="O21" s="2">
        <v>0.32690000000000002</v>
      </c>
      <c r="P21" s="2">
        <v>0.27850000000000003</v>
      </c>
      <c r="Q21" s="2">
        <v>0.25530000000000003</v>
      </c>
      <c r="R21" s="2">
        <v>0.32169999999999999</v>
      </c>
      <c r="S21" s="2">
        <v>0.43440000000000001</v>
      </c>
      <c r="T21" s="2">
        <v>0.43940000000000001</v>
      </c>
      <c r="U21" s="2">
        <v>0.52370000000000005</v>
      </c>
      <c r="V21" s="2">
        <v>0.55449999999999999</v>
      </c>
      <c r="W21" s="2">
        <v>0.5111</v>
      </c>
      <c r="X21" s="2">
        <v>0.55259999999999998</v>
      </c>
      <c r="Y21" s="2">
        <v>0.57630000000000003</v>
      </c>
      <c r="Z21" s="2">
        <v>0.61</v>
      </c>
      <c r="AA21" s="2">
        <v>0.64100000000000001</v>
      </c>
      <c r="AB21" s="37">
        <f>AB19/AB3</f>
        <v>0.48169542934507908</v>
      </c>
      <c r="AC21" s="37">
        <f t="shared" ref="AC21:AF21" si="9">AC19/AC3</f>
        <v>0.52290856364954841</v>
      </c>
      <c r="AD21" s="37">
        <f t="shared" si="9"/>
        <v>0.53753571229712482</v>
      </c>
      <c r="AE21" s="37">
        <f t="shared" si="9"/>
        <v>0.57208778863252674</v>
      </c>
      <c r="AF21" s="37">
        <f t="shared" si="9"/>
        <v>0.57602890381191751</v>
      </c>
      <c r="AI21" s="18" t="s">
        <v>162</v>
      </c>
      <c r="AJ21" s="19" t="s">
        <v>163</v>
      </c>
    </row>
    <row r="22" spans="1:36" ht="19" x14ac:dyDescent="0.25">
      <c r="A22" s="6" t="s">
        <v>16</v>
      </c>
      <c r="B22" s="10">
        <v>802100000</v>
      </c>
      <c r="C22" s="10">
        <v>736000000</v>
      </c>
      <c r="D22" s="10">
        <v>261700000</v>
      </c>
      <c r="E22" s="10">
        <v>845200000</v>
      </c>
      <c r="F22" s="10">
        <v>816500000</v>
      </c>
      <c r="G22" s="10">
        <v>856500000</v>
      </c>
      <c r="H22" s="10">
        <v>483200000</v>
      </c>
      <c r="I22" s="10">
        <v>716600000</v>
      </c>
      <c r="J22" s="10">
        <v>991100000</v>
      </c>
      <c r="K22" s="10">
        <v>2257200000</v>
      </c>
      <c r="L22" s="10">
        <v>1164200000</v>
      </c>
      <c r="M22" s="10">
        <v>1057400000</v>
      </c>
      <c r="N22" s="10">
        <v>900100000</v>
      </c>
      <c r="O22" s="10">
        <v>1116100000</v>
      </c>
      <c r="P22" s="10">
        <v>967000000</v>
      </c>
      <c r="Q22" s="10">
        <v>949000000</v>
      </c>
      <c r="R22" s="10">
        <v>1420000000</v>
      </c>
      <c r="S22" s="10">
        <v>2339000000</v>
      </c>
      <c r="T22" s="10">
        <v>2688000000</v>
      </c>
      <c r="U22" s="10">
        <v>2578000000</v>
      </c>
      <c r="V22" s="10">
        <v>2793000000</v>
      </c>
      <c r="W22" s="10">
        <v>2831000000</v>
      </c>
      <c r="X22" s="10">
        <v>3124000000</v>
      </c>
      <c r="Y22" s="10">
        <v>3311000000</v>
      </c>
      <c r="Z22" s="10">
        <v>3206000000</v>
      </c>
      <c r="AA22" s="10">
        <v>3329000000</v>
      </c>
      <c r="AI22" s="42">
        <f>(-1*AA98)/AI101</f>
        <v>1.1523279359797644E-2</v>
      </c>
      <c r="AJ22" s="43">
        <f>AA107/AI101</f>
        <v>4.1252742530926395E-2</v>
      </c>
    </row>
    <row r="23" spans="1:36" ht="19" x14ac:dyDescent="0.25">
      <c r="A23" s="5" t="s">
        <v>17</v>
      </c>
      <c r="B23" s="2">
        <v>0.21579999999999999</v>
      </c>
      <c r="C23" s="2">
        <v>0.20930000000000001</v>
      </c>
      <c r="D23" s="2">
        <v>7.4800000000000005E-2</v>
      </c>
      <c r="E23" s="2">
        <v>0.23119999999999999</v>
      </c>
      <c r="F23" s="2">
        <v>0.2208</v>
      </c>
      <c r="G23" s="2">
        <v>0.23369999999999999</v>
      </c>
      <c r="H23" s="2">
        <v>0.13200000000000001</v>
      </c>
      <c r="I23" s="2">
        <v>0.18360000000000001</v>
      </c>
      <c r="J23" s="2">
        <v>0.22570000000000001</v>
      </c>
      <c r="K23" s="2">
        <v>0.49249999999999999</v>
      </c>
      <c r="L23" s="2">
        <v>0.24729999999999999</v>
      </c>
      <c r="M23" s="2">
        <v>0.21440000000000001</v>
      </c>
      <c r="N23" s="2">
        <v>0.2092</v>
      </c>
      <c r="O23" s="2">
        <v>0.224</v>
      </c>
      <c r="P23" s="2">
        <v>0.18679999999999999</v>
      </c>
      <c r="Q23" s="2">
        <v>0.1666</v>
      </c>
      <c r="R23" s="2">
        <v>0.23150000000000001</v>
      </c>
      <c r="S23" s="2">
        <v>0.3533</v>
      </c>
      <c r="T23" s="2">
        <v>0.40050000000000002</v>
      </c>
      <c r="U23" s="2">
        <v>0.41370000000000001</v>
      </c>
      <c r="V23" s="2">
        <v>0.42620000000000002</v>
      </c>
      <c r="W23" s="2">
        <v>0.38700000000000001</v>
      </c>
      <c r="X23" s="2">
        <v>0.40089999999999998</v>
      </c>
      <c r="Y23" s="2">
        <v>0.4294</v>
      </c>
      <c r="Z23" s="2">
        <v>0.40100000000000002</v>
      </c>
      <c r="AA23" s="2">
        <v>0.37769999999999998</v>
      </c>
    </row>
    <row r="24" spans="1:36" ht="19" x14ac:dyDescent="0.25">
      <c r="A24" s="5" t="s">
        <v>18</v>
      </c>
      <c r="B24" s="1">
        <v>-164000000</v>
      </c>
      <c r="C24" s="1">
        <v>-136900000</v>
      </c>
      <c r="D24" s="1">
        <v>-162800000</v>
      </c>
      <c r="E24" s="1">
        <v>-190100000</v>
      </c>
      <c r="F24" s="1">
        <v>-269500000</v>
      </c>
      <c r="G24" s="1">
        <v>-250600000</v>
      </c>
      <c r="H24" s="1">
        <v>-42700000</v>
      </c>
      <c r="I24" s="1">
        <v>-160300000</v>
      </c>
      <c r="J24" s="1">
        <v>-177600000</v>
      </c>
      <c r="K24" s="1">
        <v>-1351000000</v>
      </c>
      <c r="L24" s="1">
        <v>-362700000</v>
      </c>
      <c r="M24" s="1">
        <v>-578600000</v>
      </c>
      <c r="N24" s="1">
        <v>-186200000</v>
      </c>
      <c r="O24" s="1">
        <v>-245300000</v>
      </c>
      <c r="P24" s="1">
        <v>-270000000</v>
      </c>
      <c r="Q24" s="1">
        <v>-313000000</v>
      </c>
      <c r="R24" s="1">
        <v>-295000000</v>
      </c>
      <c r="S24" s="1">
        <v>-301000000</v>
      </c>
      <c r="T24" s="1">
        <v>-729000000</v>
      </c>
      <c r="U24" s="1">
        <v>-426000000</v>
      </c>
      <c r="V24" s="1">
        <v>-295000000</v>
      </c>
      <c r="W24" s="1">
        <v>-243000000</v>
      </c>
      <c r="X24" s="1">
        <v>22000000</v>
      </c>
      <c r="Y24" s="1">
        <v>-109000000</v>
      </c>
      <c r="Z24" s="1">
        <v>414000000</v>
      </c>
      <c r="AA24" s="1">
        <v>816000000</v>
      </c>
    </row>
    <row r="25" spans="1:36" ht="19" x14ac:dyDescent="0.25">
      <c r="A25" s="6" t="s">
        <v>19</v>
      </c>
      <c r="B25" s="10">
        <v>638100000</v>
      </c>
      <c r="C25" s="10">
        <v>599100000</v>
      </c>
      <c r="D25" s="10">
        <v>98900000</v>
      </c>
      <c r="E25" s="10">
        <v>655100000</v>
      </c>
      <c r="F25" s="10">
        <v>547000000</v>
      </c>
      <c r="G25" s="10">
        <v>605900000</v>
      </c>
      <c r="H25" s="10">
        <v>440500000</v>
      </c>
      <c r="I25" s="10">
        <v>556300000</v>
      </c>
      <c r="J25" s="10">
        <v>813500000</v>
      </c>
      <c r="K25" s="10">
        <v>906200000</v>
      </c>
      <c r="L25" s="10">
        <v>801500000</v>
      </c>
      <c r="M25" s="10">
        <v>478800000</v>
      </c>
      <c r="N25" s="10">
        <v>713900000</v>
      </c>
      <c r="O25" s="10">
        <v>870800000</v>
      </c>
      <c r="P25" s="10">
        <v>697000000</v>
      </c>
      <c r="Q25" s="10">
        <v>636000000</v>
      </c>
      <c r="R25" s="10">
        <v>1125000000</v>
      </c>
      <c r="S25" s="10">
        <v>2038000000</v>
      </c>
      <c r="T25" s="10">
        <v>1959000000</v>
      </c>
      <c r="U25" s="10">
        <v>2152000000</v>
      </c>
      <c r="V25" s="10">
        <v>2498000000</v>
      </c>
      <c r="W25" s="10">
        <v>2588000000</v>
      </c>
      <c r="X25" s="10">
        <v>3146000000</v>
      </c>
      <c r="Y25" s="10">
        <v>3202000000</v>
      </c>
      <c r="Z25" s="10">
        <v>3620000000</v>
      </c>
      <c r="AA25" s="10">
        <v>4145000000</v>
      </c>
    </row>
    <row r="26" spans="1:36" ht="19" x14ac:dyDescent="0.25">
      <c r="A26" s="5" t="s">
        <v>20</v>
      </c>
      <c r="B26" s="2">
        <v>0.17169999999999999</v>
      </c>
      <c r="C26" s="2">
        <v>0.1704</v>
      </c>
      <c r="D26" s="2">
        <v>2.8299999999999999E-2</v>
      </c>
      <c r="E26" s="2">
        <v>0.1792</v>
      </c>
      <c r="F26" s="2">
        <v>0.1479</v>
      </c>
      <c r="G26" s="2">
        <v>0.1653</v>
      </c>
      <c r="H26" s="2">
        <v>0.1203</v>
      </c>
      <c r="I26" s="2">
        <v>0.14249999999999999</v>
      </c>
      <c r="J26" s="2">
        <v>0.1852</v>
      </c>
      <c r="K26" s="2">
        <v>0.19769999999999999</v>
      </c>
      <c r="L26" s="2">
        <v>0.17030000000000001</v>
      </c>
      <c r="M26" s="2">
        <v>9.7100000000000006E-2</v>
      </c>
      <c r="N26" s="2">
        <v>0.16589999999999999</v>
      </c>
      <c r="O26" s="2">
        <v>0.17480000000000001</v>
      </c>
      <c r="P26" s="2">
        <v>0.1346</v>
      </c>
      <c r="Q26" s="2">
        <v>0.11169999999999999</v>
      </c>
      <c r="R26" s="2">
        <v>0.18340000000000001</v>
      </c>
      <c r="S26" s="2">
        <v>0.30790000000000001</v>
      </c>
      <c r="T26" s="2">
        <v>0.29189999999999999</v>
      </c>
      <c r="U26" s="2">
        <v>0.3453</v>
      </c>
      <c r="V26" s="2">
        <v>0.38109999999999999</v>
      </c>
      <c r="W26" s="2">
        <v>0.35370000000000001</v>
      </c>
      <c r="X26" s="2">
        <v>0.4037</v>
      </c>
      <c r="Y26" s="2">
        <v>0.4153</v>
      </c>
      <c r="Z26" s="2">
        <v>0.45279999999999998</v>
      </c>
      <c r="AA26" s="2">
        <v>0.4703</v>
      </c>
    </row>
    <row r="27" spans="1:36" ht="19" x14ac:dyDescent="0.25">
      <c r="A27" s="5" t="s">
        <v>21</v>
      </c>
      <c r="B27" s="1">
        <v>171600000</v>
      </c>
      <c r="C27" s="1">
        <v>236700000</v>
      </c>
      <c r="D27" s="1">
        <v>32000000</v>
      </c>
      <c r="E27" s="1">
        <v>122800000</v>
      </c>
      <c r="F27" s="1">
        <v>136600000</v>
      </c>
      <c r="G27" s="1">
        <v>109900000</v>
      </c>
      <c r="H27" s="1">
        <v>41800000</v>
      </c>
      <c r="I27" s="1">
        <v>143300000</v>
      </c>
      <c r="J27" s="1">
        <v>270600000</v>
      </c>
      <c r="K27" s="1">
        <v>109900000</v>
      </c>
      <c r="L27" s="1">
        <v>-144700000</v>
      </c>
      <c r="M27" s="1">
        <v>-140200000</v>
      </c>
      <c r="N27" s="1">
        <v>101500000</v>
      </c>
      <c r="O27" s="1">
        <v>220100000</v>
      </c>
      <c r="P27" s="1">
        <v>127000000</v>
      </c>
      <c r="Q27" s="1">
        <v>152000000</v>
      </c>
      <c r="R27" s="1">
        <v>250000000</v>
      </c>
      <c r="S27" s="1">
        <v>562000000</v>
      </c>
      <c r="T27" s="1">
        <v>607000000</v>
      </c>
      <c r="U27" s="1">
        <v>553000000</v>
      </c>
      <c r="V27" s="1">
        <v>93000000</v>
      </c>
      <c r="W27" s="1">
        <v>637000000</v>
      </c>
      <c r="X27" s="1">
        <v>706000000</v>
      </c>
      <c r="Y27" s="1">
        <v>758000000</v>
      </c>
      <c r="Z27" s="1">
        <v>768000000</v>
      </c>
      <c r="AA27" s="1">
        <v>628000000</v>
      </c>
    </row>
    <row r="28" spans="1:36" ht="20" thickBot="1" x14ac:dyDescent="0.3">
      <c r="A28" s="7" t="s">
        <v>22</v>
      </c>
      <c r="B28" s="11">
        <v>468900000</v>
      </c>
      <c r="C28" s="11">
        <v>362400000</v>
      </c>
      <c r="D28" s="11">
        <v>66900000</v>
      </c>
      <c r="E28" s="11">
        <v>532300000</v>
      </c>
      <c r="F28" s="11">
        <v>410400000</v>
      </c>
      <c r="G28" s="11">
        <v>496000000</v>
      </c>
      <c r="H28" s="11">
        <v>398700000</v>
      </c>
      <c r="I28" s="11">
        <v>413000000</v>
      </c>
      <c r="J28" s="11">
        <v>542900000</v>
      </c>
      <c r="K28" s="11">
        <v>796300000</v>
      </c>
      <c r="L28" s="11">
        <v>946200000</v>
      </c>
      <c r="M28" s="11">
        <v>619000000</v>
      </c>
      <c r="N28" s="11">
        <v>612400000</v>
      </c>
      <c r="O28" s="11">
        <v>650700000</v>
      </c>
      <c r="P28" s="11">
        <v>570000000</v>
      </c>
      <c r="Q28" s="11">
        <v>484000000</v>
      </c>
      <c r="R28" s="11">
        <v>875000000</v>
      </c>
      <c r="S28" s="11">
        <v>1476000000</v>
      </c>
      <c r="T28" s="11">
        <v>1352000000</v>
      </c>
      <c r="U28" s="11">
        <v>1599000000</v>
      </c>
      <c r="V28" s="11">
        <v>2405000000</v>
      </c>
      <c r="W28" s="11">
        <v>1951000000</v>
      </c>
      <c r="X28" s="11">
        <v>2440000000</v>
      </c>
      <c r="Y28" s="11">
        <v>2444000000</v>
      </c>
      <c r="Z28" s="11">
        <v>2852000000</v>
      </c>
      <c r="AA28" s="11">
        <v>3517000000</v>
      </c>
      <c r="AB28" s="38">
        <v>3738000001</v>
      </c>
      <c r="AC28" s="38">
        <v>4490000002</v>
      </c>
      <c r="AD28" s="38">
        <v>5172000003</v>
      </c>
      <c r="AE28" s="38">
        <v>5893000004</v>
      </c>
      <c r="AF28" s="38">
        <v>6402000005</v>
      </c>
    </row>
    <row r="29" spans="1:36" ht="20" customHeight="1" thickTop="1" x14ac:dyDescent="0.25">
      <c r="A29" s="14" t="s">
        <v>101</v>
      </c>
      <c r="B29" s="1"/>
      <c r="C29" s="15">
        <f>(C28/B28)-1</f>
        <v>-0.22712731925783747</v>
      </c>
      <c r="D29" s="15">
        <f>(D28/C28)-1</f>
        <v>-0.81539735099337751</v>
      </c>
      <c r="E29" s="15">
        <f>(E28/D28)-1</f>
        <v>6.9566517189835579</v>
      </c>
      <c r="F29" s="15">
        <f t="shared" ref="F29:AA29" si="10">(F28/E28)-1</f>
        <v>-0.22900619951155365</v>
      </c>
      <c r="G29" s="15">
        <f t="shared" si="10"/>
        <v>0.20857699805068219</v>
      </c>
      <c r="H29" s="15">
        <f t="shared" si="10"/>
        <v>-0.19616935483870968</v>
      </c>
      <c r="I29" s="15">
        <f t="shared" si="10"/>
        <v>3.5866566340607031E-2</v>
      </c>
      <c r="J29" s="15">
        <f t="shared" si="10"/>
        <v>0.31452784503631959</v>
      </c>
      <c r="K29" s="15">
        <f t="shared" si="10"/>
        <v>0.46675262479277957</v>
      </c>
      <c r="L29" s="15">
        <f t="shared" si="10"/>
        <v>0.188245636066809</v>
      </c>
      <c r="M29" s="15">
        <f t="shared" si="10"/>
        <v>-0.34580426971042066</v>
      </c>
      <c r="N29" s="15">
        <f t="shared" si="10"/>
        <v>-1.0662358642972491E-2</v>
      </c>
      <c r="O29" s="15">
        <f t="shared" si="10"/>
        <v>6.254082299150876E-2</v>
      </c>
      <c r="P29" s="15">
        <f t="shared" si="10"/>
        <v>-0.12402028584601199</v>
      </c>
      <c r="Q29" s="15">
        <f t="shared" si="10"/>
        <v>-0.15087719298245617</v>
      </c>
      <c r="R29" s="15">
        <f t="shared" si="10"/>
        <v>0.80785123966942152</v>
      </c>
      <c r="S29" s="15">
        <f t="shared" si="10"/>
        <v>0.68685714285714283</v>
      </c>
      <c r="T29" s="15">
        <f t="shared" si="10"/>
        <v>-8.4010840108401097E-2</v>
      </c>
      <c r="U29" s="15">
        <f t="shared" si="10"/>
        <v>0.18269230769230771</v>
      </c>
      <c r="V29" s="15">
        <f t="shared" si="10"/>
        <v>0.50406504065040658</v>
      </c>
      <c r="W29" s="15">
        <f t="shared" si="10"/>
        <v>-0.18877338877338878</v>
      </c>
      <c r="X29" s="15">
        <f t="shared" si="10"/>
        <v>0.2506406970784214</v>
      </c>
      <c r="Y29" s="15">
        <f t="shared" si="10"/>
        <v>1.6393442622950616E-3</v>
      </c>
      <c r="Z29" s="15">
        <f t="shared" si="10"/>
        <v>0.1669394435351883</v>
      </c>
      <c r="AA29" s="15">
        <f t="shared" si="10"/>
        <v>0.23316970546984561</v>
      </c>
      <c r="AB29" s="16">
        <f t="shared" ref="AB29" si="11">(AB28/AA28)-1</f>
        <v>6.2837646005118097E-2</v>
      </c>
      <c r="AC29" s="16">
        <f t="shared" ref="AC29" si="12">(AC28/AB28)-1</f>
        <v>0.20117710026720781</v>
      </c>
      <c r="AD29" s="16">
        <f t="shared" ref="AD29" si="13">(AD28/AC28)-1</f>
        <v>0.15189309592343303</v>
      </c>
      <c r="AE29" s="16">
        <f t="shared" ref="AE29" si="14">(AE28/AD28)-1</f>
        <v>0.13940448580467635</v>
      </c>
      <c r="AF29" s="16">
        <f t="shared" ref="AF29" si="15">(AF28/AE28)-1</f>
        <v>8.6373663779824472E-2</v>
      </c>
    </row>
    <row r="30" spans="1:36" ht="19" x14ac:dyDescent="0.25">
      <c r="A30" s="5" t="s">
        <v>23</v>
      </c>
      <c r="B30" s="2">
        <v>0.12620000000000001</v>
      </c>
      <c r="C30" s="2">
        <v>0.1031</v>
      </c>
      <c r="D30" s="2">
        <v>1.9099999999999999E-2</v>
      </c>
      <c r="E30" s="2">
        <v>0.14560000000000001</v>
      </c>
      <c r="F30" s="2">
        <v>0.111</v>
      </c>
      <c r="G30" s="2">
        <v>0.1353</v>
      </c>
      <c r="H30" s="2">
        <v>0.1089</v>
      </c>
      <c r="I30" s="2">
        <v>0.10580000000000001</v>
      </c>
      <c r="J30" s="2">
        <v>0.1236</v>
      </c>
      <c r="K30" s="2">
        <v>0.17369999999999999</v>
      </c>
      <c r="L30" s="2">
        <v>0.20100000000000001</v>
      </c>
      <c r="M30" s="2">
        <v>0.1255</v>
      </c>
      <c r="N30" s="2">
        <v>0.14230000000000001</v>
      </c>
      <c r="O30" s="2">
        <v>0.13059999999999999</v>
      </c>
      <c r="P30" s="2">
        <v>0.1101</v>
      </c>
      <c r="Q30" s="2">
        <v>8.5000000000000006E-2</v>
      </c>
      <c r="R30" s="2">
        <v>0.14269999999999999</v>
      </c>
      <c r="S30" s="2">
        <v>0.223</v>
      </c>
      <c r="T30" s="2">
        <v>0.2014</v>
      </c>
      <c r="U30" s="2">
        <v>0.25659999999999999</v>
      </c>
      <c r="V30" s="2">
        <v>0.36699999999999999</v>
      </c>
      <c r="W30" s="2">
        <v>0.26669999999999999</v>
      </c>
      <c r="X30" s="2">
        <v>0.31309999999999999</v>
      </c>
      <c r="Y30" s="2">
        <v>0.317</v>
      </c>
      <c r="Z30" s="2">
        <v>0.35670000000000002</v>
      </c>
      <c r="AA30" s="2">
        <v>0.39900000000000002</v>
      </c>
      <c r="AB30" s="36">
        <f>AB28/AB3</f>
        <v>0.26991118499530653</v>
      </c>
      <c r="AC30" s="36">
        <f t="shared" ref="AC30:AF30" si="16">AC28/AC3</f>
        <v>0.29599841795767684</v>
      </c>
      <c r="AD30" s="36">
        <f t="shared" si="16"/>
        <v>0.31438818327153367</v>
      </c>
      <c r="AE30" s="36">
        <f t="shared" si="16"/>
        <v>0.33162633674732694</v>
      </c>
      <c r="AF30" s="36">
        <f t="shared" si="16"/>
        <v>0.33521834773274689</v>
      </c>
    </row>
    <row r="31" spans="1:36" ht="19" x14ac:dyDescent="0.25">
      <c r="A31" s="5" t="s">
        <v>24</v>
      </c>
      <c r="B31" s="12">
        <v>0.59</v>
      </c>
      <c r="C31" s="12">
        <v>0.46</v>
      </c>
      <c r="D31" s="12">
        <v>0.04</v>
      </c>
      <c r="E31" s="12">
        <v>0.31</v>
      </c>
      <c r="F31" s="12">
        <v>0.52</v>
      </c>
      <c r="G31" s="12">
        <v>0.63</v>
      </c>
      <c r="H31" s="12">
        <v>0.5</v>
      </c>
      <c r="I31" s="12">
        <v>0.52</v>
      </c>
      <c r="J31" s="12">
        <v>0.69</v>
      </c>
      <c r="K31" s="12">
        <v>1.01</v>
      </c>
      <c r="L31" s="12">
        <v>1.23</v>
      </c>
      <c r="M31" s="12">
        <v>0.81</v>
      </c>
      <c r="N31" s="12">
        <v>0.67</v>
      </c>
      <c r="O31" s="12">
        <v>0.77</v>
      </c>
      <c r="P31" s="12">
        <v>0.67</v>
      </c>
      <c r="Q31" s="12">
        <v>0.56000000000000005</v>
      </c>
      <c r="R31" s="12">
        <v>1</v>
      </c>
      <c r="S31" s="12">
        <v>1.71</v>
      </c>
      <c r="T31" s="12">
        <v>1.69</v>
      </c>
      <c r="U31" s="12">
        <v>2.14</v>
      </c>
      <c r="V31" s="12">
        <v>3.3</v>
      </c>
      <c r="W31" s="12">
        <v>2.73</v>
      </c>
      <c r="X31" s="12">
        <v>3.52</v>
      </c>
      <c r="Y31" s="12">
        <v>3.61</v>
      </c>
      <c r="Z31" s="12">
        <v>4.2</v>
      </c>
      <c r="AA31" s="12">
        <v>3.78</v>
      </c>
      <c r="AB31" s="39">
        <v>4.0199999999999996</v>
      </c>
      <c r="AC31" s="39">
        <v>4.82</v>
      </c>
      <c r="AD31" s="39">
        <v>5.56</v>
      </c>
      <c r="AE31" s="39">
        <v>6.33</v>
      </c>
      <c r="AF31" s="39">
        <v>6.88</v>
      </c>
    </row>
    <row r="32" spans="1:36" ht="19" x14ac:dyDescent="0.25">
      <c r="A32" s="5" t="s">
        <v>25</v>
      </c>
      <c r="B32" s="12">
        <v>0.59</v>
      </c>
      <c r="C32" s="12">
        <v>0.46</v>
      </c>
      <c r="D32" s="12">
        <v>0.04</v>
      </c>
      <c r="E32" s="12">
        <v>0.31</v>
      </c>
      <c r="F32" s="12">
        <v>0.52</v>
      </c>
      <c r="G32" s="12">
        <v>0.63</v>
      </c>
      <c r="H32" s="12">
        <v>0.5</v>
      </c>
      <c r="I32" s="12">
        <v>0.52</v>
      </c>
      <c r="J32" s="12">
        <v>0.68</v>
      </c>
      <c r="K32" s="12">
        <v>1</v>
      </c>
      <c r="L32" s="12">
        <v>1.22</v>
      </c>
      <c r="M32" s="12">
        <v>0.8</v>
      </c>
      <c r="N32" s="12">
        <v>0.67</v>
      </c>
      <c r="O32" s="12">
        <v>0.77</v>
      </c>
      <c r="P32" s="12">
        <v>0.67</v>
      </c>
      <c r="Q32" s="12">
        <v>0.56000000000000005</v>
      </c>
      <c r="R32" s="12">
        <v>0.99</v>
      </c>
      <c r="S32" s="12">
        <v>1.69</v>
      </c>
      <c r="T32" s="12">
        <v>1.68</v>
      </c>
      <c r="U32" s="12">
        <v>2.13</v>
      </c>
      <c r="V32" s="12">
        <v>3.29</v>
      </c>
      <c r="W32" s="12">
        <v>2.72</v>
      </c>
      <c r="X32" s="12">
        <v>3.5</v>
      </c>
      <c r="Y32" s="12">
        <v>3.59</v>
      </c>
      <c r="Z32" s="12">
        <v>4.18</v>
      </c>
      <c r="AA32" s="12">
        <v>3.77</v>
      </c>
    </row>
    <row r="33" spans="1:27" ht="19" x14ac:dyDescent="0.25">
      <c r="A33" s="5" t="s">
        <v>26</v>
      </c>
      <c r="B33" s="1">
        <v>794275000</v>
      </c>
      <c r="C33" s="1">
        <v>792000000</v>
      </c>
      <c r="D33" s="1">
        <v>1736000000</v>
      </c>
      <c r="E33" s="1">
        <v>1736000000</v>
      </c>
      <c r="F33" s="1">
        <v>792277992</v>
      </c>
      <c r="G33" s="1">
        <v>792332268</v>
      </c>
      <c r="H33" s="1">
        <v>794223108</v>
      </c>
      <c r="I33" s="1">
        <v>794230769</v>
      </c>
      <c r="J33" s="1">
        <v>791399417</v>
      </c>
      <c r="K33" s="1">
        <v>786857708</v>
      </c>
      <c r="L33" s="1">
        <v>770521173</v>
      </c>
      <c r="M33" s="1">
        <v>767990074</v>
      </c>
      <c r="N33" s="1">
        <v>831500000</v>
      </c>
      <c r="O33" s="1">
        <v>844000000</v>
      </c>
      <c r="P33" s="1">
        <v>847500000</v>
      </c>
      <c r="Q33" s="1">
        <v>859000000</v>
      </c>
      <c r="R33" s="1">
        <v>874500000</v>
      </c>
      <c r="S33" s="1">
        <v>864000000</v>
      </c>
      <c r="T33" s="1">
        <v>798500000</v>
      </c>
      <c r="U33" s="1">
        <v>748000000</v>
      </c>
      <c r="V33" s="1">
        <v>729500000</v>
      </c>
      <c r="W33" s="1">
        <v>714500000</v>
      </c>
      <c r="X33" s="1">
        <v>694000000</v>
      </c>
      <c r="Y33" s="1">
        <v>677500000</v>
      </c>
      <c r="Z33" s="1">
        <v>679700000</v>
      </c>
      <c r="AA33" s="1">
        <v>930000000</v>
      </c>
    </row>
    <row r="34" spans="1:27" ht="19" x14ac:dyDescent="0.25">
      <c r="A34" s="5" t="s">
        <v>27</v>
      </c>
      <c r="B34" s="1">
        <v>794275000</v>
      </c>
      <c r="C34" s="1">
        <v>792000000</v>
      </c>
      <c r="D34" s="1">
        <v>1736000000</v>
      </c>
      <c r="E34" s="1">
        <v>1736000000</v>
      </c>
      <c r="F34" s="1">
        <v>792277992</v>
      </c>
      <c r="G34" s="1">
        <v>795000000</v>
      </c>
      <c r="H34" s="1">
        <v>794223108</v>
      </c>
      <c r="I34" s="1">
        <v>794230769</v>
      </c>
      <c r="J34" s="1">
        <v>800737463</v>
      </c>
      <c r="K34" s="1">
        <v>793127490</v>
      </c>
      <c r="L34" s="1">
        <v>778125000</v>
      </c>
      <c r="M34" s="1">
        <v>777638191</v>
      </c>
      <c r="N34" s="1">
        <v>834000000</v>
      </c>
      <c r="O34" s="1">
        <v>846000000</v>
      </c>
      <c r="P34" s="1">
        <v>853000000</v>
      </c>
      <c r="Q34" s="1">
        <v>866000000</v>
      </c>
      <c r="R34" s="1">
        <v>882500000</v>
      </c>
      <c r="S34" s="1">
        <v>872000000</v>
      </c>
      <c r="T34" s="1">
        <v>805000000</v>
      </c>
      <c r="U34" s="1">
        <v>752500000</v>
      </c>
      <c r="V34" s="1">
        <v>731500000</v>
      </c>
      <c r="W34" s="1">
        <v>716500000</v>
      </c>
      <c r="X34" s="1">
        <v>696500000</v>
      </c>
      <c r="Y34" s="1">
        <v>680000000</v>
      </c>
      <c r="Z34" s="1">
        <v>682800000</v>
      </c>
      <c r="AA34" s="1">
        <v>932900000</v>
      </c>
    </row>
    <row r="35" spans="1:27" ht="20" customHeight="1" x14ac:dyDescent="0.25">
      <c r="A35" s="14" t="s">
        <v>102</v>
      </c>
      <c r="B35" s="1"/>
      <c r="C35" s="22">
        <f>(C34-B34)/B34</f>
        <v>-2.8642472695225205E-3</v>
      </c>
      <c r="D35" s="22">
        <f t="shared" ref="D35:AA35" si="17">(D34-C34)/C34</f>
        <v>1.1919191919191918</v>
      </c>
      <c r="E35" s="22">
        <f t="shared" si="17"/>
        <v>0</v>
      </c>
      <c r="F35" s="22">
        <f t="shared" si="17"/>
        <v>-0.54361866820276494</v>
      </c>
      <c r="G35" s="22">
        <f t="shared" si="17"/>
        <v>3.4356728667025755E-3</v>
      </c>
      <c r="H35" s="22">
        <f t="shared" si="17"/>
        <v>-9.7722264150943393E-4</v>
      </c>
      <c r="I35" s="22">
        <f t="shared" si="17"/>
        <v>9.6459041833872201E-6</v>
      </c>
      <c r="J35" s="22">
        <f t="shared" si="17"/>
        <v>8.1924476537120917E-3</v>
      </c>
      <c r="K35" s="22">
        <f t="shared" si="17"/>
        <v>-9.5037054610744489E-3</v>
      </c>
      <c r="L35" s="22">
        <f t="shared" si="17"/>
        <v>-1.891560964555648E-2</v>
      </c>
      <c r="M35" s="22">
        <f t="shared" si="17"/>
        <v>-6.2561799196787153E-4</v>
      </c>
      <c r="N35" s="22">
        <f t="shared" si="17"/>
        <v>7.2478190567674933E-2</v>
      </c>
      <c r="O35" s="22">
        <f t="shared" si="17"/>
        <v>1.4388489208633094E-2</v>
      </c>
      <c r="P35" s="22">
        <f t="shared" si="17"/>
        <v>8.2742316784869974E-3</v>
      </c>
      <c r="Q35" s="22">
        <f t="shared" si="17"/>
        <v>1.5240328253223915E-2</v>
      </c>
      <c r="R35" s="22">
        <f t="shared" si="17"/>
        <v>1.9053117782909929E-2</v>
      </c>
      <c r="S35" s="22">
        <f t="shared" si="17"/>
        <v>-1.189801699716714E-2</v>
      </c>
      <c r="T35" s="22">
        <f t="shared" si="17"/>
        <v>-7.6834862385321098E-2</v>
      </c>
      <c r="U35" s="22">
        <f t="shared" si="17"/>
        <v>-6.5217391304347824E-2</v>
      </c>
      <c r="V35" s="22">
        <f t="shared" si="17"/>
        <v>-2.7906976744186046E-2</v>
      </c>
      <c r="W35" s="22">
        <f t="shared" si="17"/>
        <v>-2.050580997949419E-2</v>
      </c>
      <c r="X35" s="22">
        <f t="shared" si="17"/>
        <v>-2.7913468248429867E-2</v>
      </c>
      <c r="Y35" s="22">
        <f t="shared" si="17"/>
        <v>-2.3689877961234746E-2</v>
      </c>
      <c r="Z35" s="22">
        <f t="shared" si="17"/>
        <v>4.1176470588235297E-3</v>
      </c>
      <c r="AA35" s="22">
        <f t="shared" si="17"/>
        <v>0.36628588166373754</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t="s">
        <v>91</v>
      </c>
      <c r="D38" s="1" t="s">
        <v>91</v>
      </c>
      <c r="E38" s="1" t="s">
        <v>91</v>
      </c>
      <c r="F38" s="1">
        <v>558457574</v>
      </c>
      <c r="G38" s="1">
        <v>285983295</v>
      </c>
      <c r="H38" s="1">
        <v>135127998</v>
      </c>
      <c r="I38" s="1">
        <v>352483749</v>
      </c>
      <c r="J38" s="1">
        <v>121800000</v>
      </c>
      <c r="K38" s="1">
        <v>124300000</v>
      </c>
      <c r="L38" s="1">
        <v>378100000</v>
      </c>
      <c r="M38" s="1">
        <v>117600000</v>
      </c>
      <c r="N38" s="1">
        <v>679100000</v>
      </c>
      <c r="O38" s="1">
        <v>360600000</v>
      </c>
      <c r="P38" s="1">
        <v>47000000</v>
      </c>
      <c r="Q38" s="1">
        <v>333000000</v>
      </c>
      <c r="R38" s="1">
        <v>476000000</v>
      </c>
      <c r="S38" s="1">
        <v>226000000</v>
      </c>
      <c r="T38" s="1">
        <v>650000000</v>
      </c>
      <c r="U38" s="1">
        <v>164000000</v>
      </c>
      <c r="V38" s="1">
        <v>338000000</v>
      </c>
      <c r="W38" s="1">
        <v>61000000</v>
      </c>
      <c r="X38" s="1">
        <v>133000000</v>
      </c>
      <c r="Y38" s="1">
        <v>147000000</v>
      </c>
      <c r="Z38" s="1">
        <v>69000000</v>
      </c>
      <c r="AA38" s="1">
        <v>451000000</v>
      </c>
    </row>
    <row r="39" spans="1:27"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row>
    <row r="40" spans="1:27" ht="19" x14ac:dyDescent="0.25">
      <c r="A40" s="5" t="s">
        <v>32</v>
      </c>
      <c r="B40" s="1" t="s">
        <v>91</v>
      </c>
      <c r="C40" s="1" t="s">
        <v>91</v>
      </c>
      <c r="D40" s="1" t="s">
        <v>91</v>
      </c>
      <c r="E40" s="1" t="s">
        <v>91</v>
      </c>
      <c r="F40" s="1">
        <v>558457574</v>
      </c>
      <c r="G40" s="1">
        <v>285983295</v>
      </c>
      <c r="H40" s="1">
        <v>135127998</v>
      </c>
      <c r="I40" s="1">
        <v>352483749</v>
      </c>
      <c r="J40" s="1">
        <v>121800000</v>
      </c>
      <c r="K40" s="1">
        <v>124300000</v>
      </c>
      <c r="L40" s="1">
        <v>378100000</v>
      </c>
      <c r="M40" s="1">
        <v>117600000</v>
      </c>
      <c r="N40" s="1">
        <v>679100000</v>
      </c>
      <c r="O40" s="1">
        <v>360600000</v>
      </c>
      <c r="P40" s="1">
        <v>47000000</v>
      </c>
      <c r="Q40" s="1">
        <v>333000000</v>
      </c>
      <c r="R40" s="1">
        <v>476000000</v>
      </c>
      <c r="S40" s="1">
        <v>226000000</v>
      </c>
      <c r="T40" s="1">
        <v>650000000</v>
      </c>
      <c r="U40" s="1">
        <v>164000000</v>
      </c>
      <c r="V40" s="1">
        <v>338000000</v>
      </c>
      <c r="W40" s="1">
        <v>61000000</v>
      </c>
      <c r="X40" s="1">
        <v>133000000</v>
      </c>
      <c r="Y40" s="1">
        <v>147000000</v>
      </c>
      <c r="Z40" s="1">
        <v>69000000</v>
      </c>
      <c r="AA40" s="1">
        <v>451000000</v>
      </c>
    </row>
    <row r="41" spans="1:27" ht="19" x14ac:dyDescent="0.25">
      <c r="A41" s="5" t="s">
        <v>33</v>
      </c>
      <c r="B41" s="1">
        <v>402000000</v>
      </c>
      <c r="C41" s="1">
        <v>458700000</v>
      </c>
      <c r="D41" s="1">
        <v>503800000</v>
      </c>
      <c r="E41" s="1">
        <v>495300000</v>
      </c>
      <c r="F41" s="1">
        <v>464100000</v>
      </c>
      <c r="G41" s="1">
        <v>443000000</v>
      </c>
      <c r="H41" s="1">
        <v>395700000</v>
      </c>
      <c r="I41" s="1">
        <v>434700000</v>
      </c>
      <c r="J41" s="1">
        <v>524000000</v>
      </c>
      <c r="K41" s="1">
        <v>615700000</v>
      </c>
      <c r="L41" s="1">
        <v>542800000</v>
      </c>
      <c r="M41" s="1">
        <v>713100000</v>
      </c>
      <c r="N41" s="1">
        <v>569100000</v>
      </c>
      <c r="O41" s="1">
        <v>459000000</v>
      </c>
      <c r="P41" s="1">
        <v>518000000</v>
      </c>
      <c r="Q41" s="1">
        <v>546000000</v>
      </c>
      <c r="R41" s="1">
        <v>580000000</v>
      </c>
      <c r="S41" s="1">
        <v>702000000</v>
      </c>
      <c r="T41" s="1">
        <v>645000000</v>
      </c>
      <c r="U41" s="1">
        <v>591000000</v>
      </c>
      <c r="V41" s="1">
        <v>687000000</v>
      </c>
      <c r="W41" s="1">
        <v>815000000</v>
      </c>
      <c r="X41" s="1">
        <v>805000000</v>
      </c>
      <c r="Y41" s="1">
        <v>825000000</v>
      </c>
      <c r="Z41" s="1">
        <v>819000000</v>
      </c>
      <c r="AA41" s="1">
        <v>1016000000</v>
      </c>
    </row>
    <row r="42" spans="1:27" ht="19" x14ac:dyDescent="0.25">
      <c r="A42" s="5" t="s">
        <v>34</v>
      </c>
      <c r="B42" s="1">
        <v>173000000</v>
      </c>
      <c r="C42" s="1">
        <v>194600000</v>
      </c>
      <c r="D42" s="1">
        <v>176100000</v>
      </c>
      <c r="E42" s="1">
        <v>131000000</v>
      </c>
      <c r="F42" s="1">
        <v>102300000</v>
      </c>
      <c r="G42" s="1">
        <v>108900000</v>
      </c>
      <c r="H42" s="1">
        <v>106400000</v>
      </c>
      <c r="I42" s="1">
        <v>134100000</v>
      </c>
      <c r="J42" s="1">
        <v>140100000</v>
      </c>
      <c r="K42" s="1">
        <v>158600000</v>
      </c>
      <c r="L42" s="1">
        <v>179500000</v>
      </c>
      <c r="M42" s="1">
        <v>215800000</v>
      </c>
      <c r="N42" s="1">
        <v>132700000</v>
      </c>
      <c r="O42" s="1">
        <v>114100000</v>
      </c>
      <c r="P42" s="1">
        <v>138000000</v>
      </c>
      <c r="Q42" s="1">
        <v>136000000</v>
      </c>
      <c r="R42" s="1">
        <v>165000000</v>
      </c>
      <c r="S42" s="1">
        <v>177000000</v>
      </c>
      <c r="T42" s="1">
        <v>188000000</v>
      </c>
      <c r="U42" s="1">
        <v>184000000</v>
      </c>
      <c r="V42" s="1">
        <v>152000000</v>
      </c>
      <c r="W42" s="1">
        <v>173000000</v>
      </c>
      <c r="X42" s="1">
        <v>182000000</v>
      </c>
      <c r="Y42" s="1">
        <v>208000000</v>
      </c>
      <c r="Z42" s="1">
        <v>235000000</v>
      </c>
      <c r="AA42" s="1">
        <v>284000000</v>
      </c>
    </row>
    <row r="43" spans="1:27" ht="19" x14ac:dyDescent="0.25">
      <c r="A43" s="5" t="s">
        <v>35</v>
      </c>
      <c r="B43" s="1">
        <v>645700000</v>
      </c>
      <c r="C43" s="1">
        <v>99900000</v>
      </c>
      <c r="D43" s="1">
        <v>113500000</v>
      </c>
      <c r="E43" s="1">
        <v>203100000</v>
      </c>
      <c r="F43" s="1">
        <v>90642427</v>
      </c>
      <c r="G43" s="1">
        <v>71416705</v>
      </c>
      <c r="H43" s="1">
        <v>86972002</v>
      </c>
      <c r="I43" s="1">
        <v>70716252</v>
      </c>
      <c r="J43" s="1">
        <v>108000000</v>
      </c>
      <c r="K43" s="1">
        <v>106300000</v>
      </c>
      <c r="L43" s="1">
        <v>67300000</v>
      </c>
      <c r="M43" s="1">
        <v>76500000</v>
      </c>
      <c r="N43" s="1">
        <v>46500000</v>
      </c>
      <c r="O43" s="1">
        <v>270100000</v>
      </c>
      <c r="P43" s="1">
        <v>153000000</v>
      </c>
      <c r="Q43" s="1">
        <v>314000000</v>
      </c>
      <c r="R43" s="1">
        <v>808000000</v>
      </c>
      <c r="S43" s="1">
        <v>172000000</v>
      </c>
      <c r="T43" s="1">
        <v>54000000</v>
      </c>
      <c r="U43" s="1">
        <v>70000000</v>
      </c>
      <c r="V43" s="1">
        <v>97000000</v>
      </c>
      <c r="W43" s="1">
        <v>68000000</v>
      </c>
      <c r="X43" s="1">
        <v>90000000</v>
      </c>
      <c r="Y43" s="1">
        <v>141000000</v>
      </c>
      <c r="Z43" s="1">
        <v>229000000</v>
      </c>
      <c r="AA43" s="1" t="s">
        <v>91</v>
      </c>
    </row>
    <row r="44" spans="1:27" ht="19" x14ac:dyDescent="0.25">
      <c r="A44" s="6" t="s">
        <v>36</v>
      </c>
      <c r="B44" s="10">
        <v>1220700000</v>
      </c>
      <c r="C44" s="10">
        <v>753200000</v>
      </c>
      <c r="D44" s="10">
        <v>793400000</v>
      </c>
      <c r="E44" s="10">
        <v>829400000</v>
      </c>
      <c r="F44" s="10">
        <v>1215500000</v>
      </c>
      <c r="G44" s="10">
        <v>909300000</v>
      </c>
      <c r="H44" s="10">
        <v>724200000</v>
      </c>
      <c r="I44" s="10">
        <v>992000000</v>
      </c>
      <c r="J44" s="10">
        <v>893900000</v>
      </c>
      <c r="K44" s="10">
        <v>1004900000</v>
      </c>
      <c r="L44" s="10">
        <v>1167700000</v>
      </c>
      <c r="M44" s="10">
        <v>1123000000</v>
      </c>
      <c r="N44" s="10">
        <v>1427400000</v>
      </c>
      <c r="O44" s="10">
        <v>1203800000</v>
      </c>
      <c r="P44" s="10">
        <v>856000000</v>
      </c>
      <c r="Q44" s="10">
        <v>1329000000</v>
      </c>
      <c r="R44" s="10">
        <v>2029000000</v>
      </c>
      <c r="S44" s="10">
        <v>1277000000</v>
      </c>
      <c r="T44" s="10">
        <v>1537000000</v>
      </c>
      <c r="U44" s="10">
        <v>1009000000</v>
      </c>
      <c r="V44" s="10">
        <v>1274000000</v>
      </c>
      <c r="W44" s="10">
        <v>1117000000</v>
      </c>
      <c r="X44" s="10">
        <v>1210000000</v>
      </c>
      <c r="Y44" s="10">
        <v>1321000000</v>
      </c>
      <c r="Z44" s="10">
        <v>1352000000</v>
      </c>
      <c r="AA44" s="10">
        <v>1751000000</v>
      </c>
    </row>
    <row r="45" spans="1:27" ht="19" x14ac:dyDescent="0.25">
      <c r="A45" s="5" t="s">
        <v>37</v>
      </c>
      <c r="B45" s="1">
        <v>6176300000</v>
      </c>
      <c r="C45" s="1">
        <v>7035400000</v>
      </c>
      <c r="D45" s="1">
        <v>7471600000</v>
      </c>
      <c r="E45" s="1">
        <v>7389300000</v>
      </c>
      <c r="F45" s="1">
        <v>7935500000</v>
      </c>
      <c r="G45" s="1">
        <v>8149300000</v>
      </c>
      <c r="H45" s="1">
        <v>8220000000</v>
      </c>
      <c r="I45" s="1">
        <v>8393500000</v>
      </c>
      <c r="J45" s="1">
        <v>8790900000</v>
      </c>
      <c r="K45" s="1">
        <v>9122900000</v>
      </c>
      <c r="L45" s="1">
        <v>9293100000</v>
      </c>
      <c r="M45" s="1">
        <v>12576900000</v>
      </c>
      <c r="N45" s="1">
        <v>11967800000</v>
      </c>
      <c r="O45" s="1">
        <v>11996800000</v>
      </c>
      <c r="P45" s="1">
        <v>12752000000</v>
      </c>
      <c r="Q45" s="1">
        <v>13013000000</v>
      </c>
      <c r="R45" s="1">
        <v>13327000000</v>
      </c>
      <c r="S45" s="1">
        <v>14438000000</v>
      </c>
      <c r="T45" s="1">
        <v>16273000000</v>
      </c>
      <c r="U45" s="1">
        <v>16689000000</v>
      </c>
      <c r="V45" s="1">
        <v>17016000000</v>
      </c>
      <c r="W45" s="1">
        <v>18418000000</v>
      </c>
      <c r="X45" s="1">
        <v>19514000000</v>
      </c>
      <c r="Y45" s="1">
        <v>20738000000</v>
      </c>
      <c r="Z45" s="1">
        <v>21487000000</v>
      </c>
      <c r="AA45" s="1" t="s">
        <v>91</v>
      </c>
    </row>
    <row r="46" spans="1:27"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154900000</v>
      </c>
      <c r="O46" s="1" t="s">
        <v>91</v>
      </c>
      <c r="P46" s="1" t="s">
        <v>91</v>
      </c>
      <c r="Q46" s="1">
        <v>146000000</v>
      </c>
      <c r="R46" s="1">
        <v>150000000</v>
      </c>
      <c r="S46" s="1">
        <v>164000000</v>
      </c>
      <c r="T46" s="1">
        <v>198000000</v>
      </c>
      <c r="U46" s="1">
        <v>191000000</v>
      </c>
      <c r="V46" s="1">
        <v>178000000</v>
      </c>
      <c r="W46" s="1">
        <v>194000000</v>
      </c>
      <c r="X46" s="1">
        <v>194000000</v>
      </c>
      <c r="Y46" s="1">
        <v>329000000</v>
      </c>
      <c r="Z46" s="1">
        <v>328000000</v>
      </c>
      <c r="AA46" s="1" t="s">
        <v>91</v>
      </c>
    </row>
    <row r="47" spans="1:27"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47400000</v>
      </c>
      <c r="O47" s="1" t="s">
        <v>91</v>
      </c>
      <c r="P47" s="1" t="s">
        <v>91</v>
      </c>
      <c r="Q47" s="1">
        <v>15000000</v>
      </c>
      <c r="R47" s="1">
        <v>12000000</v>
      </c>
      <c r="S47" s="1">
        <v>12000000</v>
      </c>
      <c r="T47" s="1">
        <v>13000000</v>
      </c>
      <c r="U47" s="1">
        <v>11000000</v>
      </c>
      <c r="V47" s="1">
        <v>9000000</v>
      </c>
      <c r="W47" s="1">
        <v>8000000</v>
      </c>
      <c r="X47" s="1">
        <v>12000000</v>
      </c>
      <c r="Y47" s="1">
        <v>37000000</v>
      </c>
      <c r="Z47" s="1">
        <v>43000000</v>
      </c>
      <c r="AA47" s="1" t="s">
        <v>91</v>
      </c>
    </row>
    <row r="48" spans="1:27" ht="19" x14ac:dyDescent="0.25">
      <c r="A48" s="5" t="s">
        <v>40</v>
      </c>
      <c r="B48" s="1" t="s">
        <v>91</v>
      </c>
      <c r="C48" s="1" t="s">
        <v>91</v>
      </c>
      <c r="D48" s="1" t="s">
        <v>91</v>
      </c>
      <c r="E48" s="1" t="s">
        <v>91</v>
      </c>
      <c r="F48" s="1" t="s">
        <v>91</v>
      </c>
      <c r="G48" s="1" t="s">
        <v>91</v>
      </c>
      <c r="H48" s="1" t="s">
        <v>91</v>
      </c>
      <c r="I48" s="1" t="s">
        <v>91</v>
      </c>
      <c r="J48" s="1" t="s">
        <v>91</v>
      </c>
      <c r="K48" s="1" t="s">
        <v>91</v>
      </c>
      <c r="L48" s="1" t="s">
        <v>91</v>
      </c>
      <c r="M48" s="1">
        <v>237200000</v>
      </c>
      <c r="N48" s="1">
        <v>202300000</v>
      </c>
      <c r="O48" s="1">
        <v>189800000</v>
      </c>
      <c r="P48" s="1">
        <v>192000000</v>
      </c>
      <c r="Q48" s="1">
        <v>161000000</v>
      </c>
      <c r="R48" s="1">
        <v>162000000</v>
      </c>
      <c r="S48" s="1">
        <v>176000000</v>
      </c>
      <c r="T48" s="1">
        <v>211000000</v>
      </c>
      <c r="U48" s="1">
        <v>202000000</v>
      </c>
      <c r="V48" s="1">
        <v>187000000</v>
      </c>
      <c r="W48" s="1">
        <v>202000000</v>
      </c>
      <c r="X48" s="1">
        <v>206000000</v>
      </c>
      <c r="Y48" s="1">
        <v>366000000</v>
      </c>
      <c r="Z48" s="1">
        <v>371000000</v>
      </c>
      <c r="AA48" s="1">
        <v>386000000</v>
      </c>
    </row>
    <row r="49" spans="1:27" ht="19" x14ac:dyDescent="0.25">
      <c r="A49" s="5" t="s">
        <v>41</v>
      </c>
      <c r="B49" s="1" t="s">
        <v>91</v>
      </c>
      <c r="C49" s="1" t="s">
        <v>91</v>
      </c>
      <c r="D49" s="1" t="s">
        <v>91</v>
      </c>
      <c r="E49" s="1" t="s">
        <v>91</v>
      </c>
      <c r="F49" s="1" t="s">
        <v>91</v>
      </c>
      <c r="G49" s="1">
        <v>92200000</v>
      </c>
      <c r="H49" s="1">
        <v>105600000</v>
      </c>
      <c r="I49" s="1">
        <v>96000000</v>
      </c>
      <c r="J49" s="1">
        <v>67300000</v>
      </c>
      <c r="K49" s="1">
        <v>64900000</v>
      </c>
      <c r="L49" s="1">
        <v>1668600000</v>
      </c>
      <c r="M49" s="1">
        <v>151100000</v>
      </c>
      <c r="N49" s="1">
        <v>156700000</v>
      </c>
      <c r="O49" s="1">
        <v>144900000</v>
      </c>
      <c r="P49" s="1">
        <v>167000000</v>
      </c>
      <c r="Q49" s="1">
        <v>83000000</v>
      </c>
      <c r="R49" s="1">
        <v>92000000</v>
      </c>
      <c r="S49" s="1">
        <v>112000000</v>
      </c>
      <c r="T49" s="1">
        <v>152000000</v>
      </c>
      <c r="U49" s="1">
        <v>194000000</v>
      </c>
      <c r="V49" s="1">
        <v>182000000</v>
      </c>
      <c r="W49" s="1">
        <v>203000000</v>
      </c>
      <c r="X49" s="1">
        <v>341000000</v>
      </c>
      <c r="Y49" s="1">
        <v>199000000</v>
      </c>
      <c r="Z49" s="1">
        <v>42518000000</v>
      </c>
      <c r="AA49" s="1">
        <v>223000000</v>
      </c>
    </row>
    <row r="50" spans="1:2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row>
    <row r="51" spans="1:27" ht="19" x14ac:dyDescent="0.25">
      <c r="A51" s="5" t="s">
        <v>43</v>
      </c>
      <c r="B51" s="1">
        <v>445300000</v>
      </c>
      <c r="C51" s="1">
        <v>575500000</v>
      </c>
      <c r="D51" s="1">
        <v>499600000</v>
      </c>
      <c r="E51" s="1">
        <v>589500000</v>
      </c>
      <c r="F51" s="1">
        <v>702000000</v>
      </c>
      <c r="G51" s="1">
        <v>510000000</v>
      </c>
      <c r="H51" s="1">
        <v>907300000</v>
      </c>
      <c r="I51" s="1">
        <v>1018300000</v>
      </c>
      <c r="J51" s="1">
        <v>1139000000</v>
      </c>
      <c r="K51" s="1">
        <v>1223200000</v>
      </c>
      <c r="L51" s="1">
        <v>1235600000</v>
      </c>
      <c r="M51" s="1">
        <v>1381600000</v>
      </c>
      <c r="N51" s="1">
        <v>1777200000</v>
      </c>
      <c r="O51" s="1">
        <v>140600000</v>
      </c>
      <c r="P51" s="1">
        <v>143000000</v>
      </c>
      <c r="Q51" s="1">
        <v>141000000</v>
      </c>
      <c r="R51" s="1">
        <v>1450000000</v>
      </c>
      <c r="S51" s="1">
        <v>637000000</v>
      </c>
      <c r="T51" s="1">
        <v>1464000000</v>
      </c>
      <c r="U51" s="1">
        <v>1127000000</v>
      </c>
      <c r="V51" s="1">
        <v>1476000000</v>
      </c>
      <c r="W51" s="1">
        <v>1314000000</v>
      </c>
      <c r="X51" s="1">
        <v>1096000000</v>
      </c>
      <c r="Y51" s="1">
        <v>1016000000</v>
      </c>
      <c r="Z51" s="1">
        <v>2449000000</v>
      </c>
      <c r="AA51" s="1" t="s">
        <v>91</v>
      </c>
    </row>
    <row r="52" spans="1:27" ht="19" x14ac:dyDescent="0.25">
      <c r="A52" s="5" t="s">
        <v>44</v>
      </c>
      <c r="B52" s="1">
        <v>6621600000</v>
      </c>
      <c r="C52" s="1">
        <v>7610900000</v>
      </c>
      <c r="D52" s="1">
        <v>7971200000</v>
      </c>
      <c r="E52" s="1">
        <v>7978800000</v>
      </c>
      <c r="F52" s="1">
        <v>8637500000</v>
      </c>
      <c r="G52" s="1">
        <v>8751500000</v>
      </c>
      <c r="H52" s="1">
        <v>9232900000</v>
      </c>
      <c r="I52" s="1">
        <v>9507800000</v>
      </c>
      <c r="J52" s="1">
        <v>9997200000</v>
      </c>
      <c r="K52" s="1">
        <v>10411000000</v>
      </c>
      <c r="L52" s="1">
        <v>12197300000</v>
      </c>
      <c r="M52" s="1">
        <v>14346800000</v>
      </c>
      <c r="N52" s="1">
        <v>14104000000</v>
      </c>
      <c r="O52" s="1">
        <v>12472100000</v>
      </c>
      <c r="P52" s="1">
        <v>13254000000</v>
      </c>
      <c r="Q52" s="1">
        <v>13398000000</v>
      </c>
      <c r="R52" s="1">
        <v>15031000000</v>
      </c>
      <c r="S52" s="1">
        <v>15363000000</v>
      </c>
      <c r="T52" s="1">
        <v>18100000000</v>
      </c>
      <c r="U52" s="1">
        <v>18212000000</v>
      </c>
      <c r="V52" s="1">
        <v>18861000000</v>
      </c>
      <c r="W52" s="1">
        <v>20137000000</v>
      </c>
      <c r="X52" s="1">
        <v>21157000000</v>
      </c>
      <c r="Y52" s="1">
        <v>22319000000</v>
      </c>
      <c r="Z52" s="1">
        <v>66825000000</v>
      </c>
      <c r="AA52" s="1">
        <v>609000000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v>71135000000</v>
      </c>
    </row>
    <row r="54" spans="1:27" ht="20" thickBot="1" x14ac:dyDescent="0.3">
      <c r="A54" s="7" t="s">
        <v>46</v>
      </c>
      <c r="B54" s="11">
        <v>7842300000</v>
      </c>
      <c r="C54" s="11">
        <v>8364100000</v>
      </c>
      <c r="D54" s="11">
        <v>8764600000</v>
      </c>
      <c r="E54" s="11">
        <v>8808200000</v>
      </c>
      <c r="F54" s="11">
        <v>9853000000</v>
      </c>
      <c r="G54" s="11">
        <v>9660800000</v>
      </c>
      <c r="H54" s="11">
        <v>9957100000</v>
      </c>
      <c r="I54" s="11">
        <v>10499800000</v>
      </c>
      <c r="J54" s="11">
        <v>10891100000</v>
      </c>
      <c r="K54" s="11">
        <v>11415900000</v>
      </c>
      <c r="L54" s="11">
        <v>13365000000</v>
      </c>
      <c r="M54" s="11">
        <v>15469800000</v>
      </c>
      <c r="N54" s="11">
        <v>15531400000</v>
      </c>
      <c r="O54" s="11">
        <v>13675900000</v>
      </c>
      <c r="P54" s="11">
        <v>14110000000</v>
      </c>
      <c r="Q54" s="11">
        <v>14727000000</v>
      </c>
      <c r="R54" s="11">
        <v>17060000000</v>
      </c>
      <c r="S54" s="11">
        <v>16640000000</v>
      </c>
      <c r="T54" s="11">
        <v>19637000000</v>
      </c>
      <c r="U54" s="11">
        <v>19221000000</v>
      </c>
      <c r="V54" s="11">
        <v>20135000000</v>
      </c>
      <c r="W54" s="11">
        <v>21254000000</v>
      </c>
      <c r="X54" s="11">
        <v>22367000000</v>
      </c>
      <c r="Y54" s="11">
        <v>23640000000</v>
      </c>
      <c r="Z54" s="11">
        <v>68177000000</v>
      </c>
      <c r="AA54" s="11">
        <v>73495000000</v>
      </c>
    </row>
    <row r="55" spans="1:27" ht="20" thickTop="1" x14ac:dyDescent="0.25">
      <c r="A55" s="5" t="s">
        <v>47</v>
      </c>
      <c r="B55" s="1">
        <v>1227600000</v>
      </c>
      <c r="C55" s="1">
        <v>1389200000</v>
      </c>
      <c r="D55" s="1">
        <v>1134800000</v>
      </c>
      <c r="E55" s="1">
        <v>1023500000</v>
      </c>
      <c r="F55" s="1">
        <v>1028800000</v>
      </c>
      <c r="G55" s="1">
        <v>984200000</v>
      </c>
      <c r="H55" s="1">
        <v>907000000</v>
      </c>
      <c r="I55" s="1">
        <v>975300000</v>
      </c>
      <c r="J55" s="1">
        <v>1032800000</v>
      </c>
      <c r="K55" s="1">
        <v>1002600000</v>
      </c>
      <c r="L55" s="1">
        <v>980800000</v>
      </c>
      <c r="M55" s="1">
        <v>1034900000</v>
      </c>
      <c r="N55" s="1">
        <v>917300000</v>
      </c>
      <c r="O55" s="1">
        <v>226000000</v>
      </c>
      <c r="P55" s="1">
        <v>387000000</v>
      </c>
      <c r="Q55" s="1">
        <v>321000000</v>
      </c>
      <c r="R55" s="1">
        <v>358000000</v>
      </c>
      <c r="S55" s="1">
        <v>407000000</v>
      </c>
      <c r="T55" s="1">
        <v>339000000</v>
      </c>
      <c r="U55" s="1">
        <v>352000000</v>
      </c>
      <c r="V55" s="1">
        <v>402000000</v>
      </c>
      <c r="W55" s="1">
        <v>474000000</v>
      </c>
      <c r="X55" s="1">
        <v>453000000</v>
      </c>
      <c r="Y55" s="1">
        <v>401000000</v>
      </c>
      <c r="Z55" s="1">
        <v>432000000</v>
      </c>
      <c r="AA55" s="1" t="s">
        <v>91</v>
      </c>
    </row>
    <row r="56" spans="1:27" ht="19" x14ac:dyDescent="0.25">
      <c r="A56" s="5" t="s">
        <v>48</v>
      </c>
      <c r="B56" s="1">
        <v>25000000</v>
      </c>
      <c r="C56" s="1">
        <v>20200000</v>
      </c>
      <c r="D56" s="1">
        <v>15600000</v>
      </c>
      <c r="E56" s="1">
        <v>3100000</v>
      </c>
      <c r="F56" s="1">
        <v>38200000</v>
      </c>
      <c r="G56" s="1">
        <v>400800000</v>
      </c>
      <c r="H56" s="1">
        <v>13900000</v>
      </c>
      <c r="I56" s="1">
        <v>275700000</v>
      </c>
      <c r="J56" s="1">
        <v>30000000</v>
      </c>
      <c r="K56" s="1">
        <v>191300000</v>
      </c>
      <c r="L56" s="1">
        <v>260700000</v>
      </c>
      <c r="M56" s="1">
        <v>194100000</v>
      </c>
      <c r="N56" s="1">
        <v>392100000</v>
      </c>
      <c r="O56" s="1">
        <v>281700000</v>
      </c>
      <c r="P56" s="1">
        <v>77000000</v>
      </c>
      <c r="Q56" s="1">
        <v>54000000</v>
      </c>
      <c r="R56" s="1">
        <v>189000000</v>
      </c>
      <c r="S56" s="1">
        <v>134000000</v>
      </c>
      <c r="T56" s="1">
        <v>30000000</v>
      </c>
      <c r="U56" s="1">
        <v>25000000</v>
      </c>
      <c r="V56" s="1">
        <v>746000000</v>
      </c>
      <c r="W56" s="1">
        <v>506000000</v>
      </c>
      <c r="X56" s="1">
        <v>668000000</v>
      </c>
      <c r="Y56" s="1">
        <v>1249000000</v>
      </c>
      <c r="Z56" s="1">
        <v>1609000000</v>
      </c>
      <c r="AA56" s="1">
        <v>1510000000</v>
      </c>
    </row>
    <row r="57" spans="1:27" ht="19" x14ac:dyDescent="0.25">
      <c r="A57" s="5" t="s">
        <v>49</v>
      </c>
      <c r="B57" s="1" t="s">
        <v>91</v>
      </c>
      <c r="C57" s="1" t="s">
        <v>91</v>
      </c>
      <c r="D57" s="1" t="s">
        <v>91</v>
      </c>
      <c r="E57" s="1" t="s">
        <v>91</v>
      </c>
      <c r="F57" s="1" t="s">
        <v>91</v>
      </c>
      <c r="G57" s="1">
        <v>92600000</v>
      </c>
      <c r="H57" s="1">
        <v>13500000</v>
      </c>
      <c r="I57" s="1">
        <v>16200000</v>
      </c>
      <c r="J57" s="1">
        <v>30200000</v>
      </c>
      <c r="K57" s="1">
        <v>16000000</v>
      </c>
      <c r="L57" s="1">
        <v>68800000</v>
      </c>
      <c r="M57" s="1">
        <v>42200000</v>
      </c>
      <c r="N57" s="1">
        <v>31900000</v>
      </c>
      <c r="O57" s="1">
        <v>30900000</v>
      </c>
      <c r="P57" s="1">
        <v>39000000</v>
      </c>
      <c r="Q57" s="1">
        <v>36000000</v>
      </c>
      <c r="R57" s="1">
        <v>46000000</v>
      </c>
      <c r="S57" s="1">
        <v>95000000</v>
      </c>
      <c r="T57" s="1">
        <v>218000000</v>
      </c>
      <c r="U57" s="1">
        <v>146000000</v>
      </c>
      <c r="V57" s="1">
        <v>72000000</v>
      </c>
      <c r="W57" s="1">
        <v>104000000</v>
      </c>
      <c r="X57" s="1">
        <v>139000000</v>
      </c>
      <c r="Y57" s="1">
        <v>115000000</v>
      </c>
      <c r="Z57" s="1">
        <v>164000000</v>
      </c>
      <c r="AA57" s="1" t="s">
        <v>91</v>
      </c>
    </row>
    <row r="58" spans="1:2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v>142000000</v>
      </c>
      <c r="Y58" s="1">
        <v>38000000</v>
      </c>
      <c r="Z58" s="1">
        <v>34000000</v>
      </c>
      <c r="AA58" s="1" t="s">
        <v>91</v>
      </c>
    </row>
    <row r="59" spans="1:27" ht="19" x14ac:dyDescent="0.25">
      <c r="A59" s="5" t="s">
        <v>51</v>
      </c>
      <c r="B59" s="1">
        <v>245600000</v>
      </c>
      <c r="C59" s="1">
        <v>102800000</v>
      </c>
      <c r="D59" s="1">
        <v>111000000</v>
      </c>
      <c r="E59" s="1">
        <v>158100000</v>
      </c>
      <c r="F59" s="1">
        <v>123600000</v>
      </c>
      <c r="G59" s="1">
        <v>20200000</v>
      </c>
      <c r="H59" s="1">
        <v>20200000</v>
      </c>
      <c r="I59" s="1">
        <v>21000000</v>
      </c>
      <c r="J59" s="1">
        <v>23700000</v>
      </c>
      <c r="K59" s="1">
        <v>29100000</v>
      </c>
      <c r="L59" s="1">
        <v>34500000</v>
      </c>
      <c r="M59" s="1">
        <v>38100000</v>
      </c>
      <c r="N59" s="1">
        <v>41700000</v>
      </c>
      <c r="O59" s="1">
        <v>750900000</v>
      </c>
      <c r="P59" s="1">
        <v>707000000</v>
      </c>
      <c r="Q59" s="1">
        <v>819000000</v>
      </c>
      <c r="R59" s="1">
        <v>785000000</v>
      </c>
      <c r="S59" s="1">
        <v>775000000</v>
      </c>
      <c r="T59" s="1">
        <v>860000000</v>
      </c>
      <c r="U59" s="1">
        <v>824000000</v>
      </c>
      <c r="V59" s="1">
        <v>764000000</v>
      </c>
      <c r="W59" s="1">
        <v>871000000</v>
      </c>
      <c r="X59" s="1">
        <v>890000000</v>
      </c>
      <c r="Y59" s="1">
        <v>850000000</v>
      </c>
      <c r="Z59" s="1">
        <v>920000000</v>
      </c>
      <c r="AA59" s="1" t="s">
        <v>91</v>
      </c>
    </row>
    <row r="60" spans="1:27" ht="19" x14ac:dyDescent="0.25">
      <c r="A60" s="6" t="s">
        <v>52</v>
      </c>
      <c r="B60" s="10">
        <v>1498200000</v>
      </c>
      <c r="C60" s="10">
        <v>1512200000</v>
      </c>
      <c r="D60" s="10">
        <v>1261400000</v>
      </c>
      <c r="E60" s="10">
        <v>1184700000</v>
      </c>
      <c r="F60" s="10">
        <v>1190600000</v>
      </c>
      <c r="G60" s="10">
        <v>1497800000</v>
      </c>
      <c r="H60" s="10">
        <v>954600000</v>
      </c>
      <c r="I60" s="10">
        <v>1288200000</v>
      </c>
      <c r="J60" s="10">
        <v>1116700000</v>
      </c>
      <c r="K60" s="10">
        <v>1239000000</v>
      </c>
      <c r="L60" s="10">
        <v>1344800000</v>
      </c>
      <c r="M60" s="10">
        <v>1309300000</v>
      </c>
      <c r="N60" s="10">
        <v>1383000000</v>
      </c>
      <c r="O60" s="10">
        <v>1289500000</v>
      </c>
      <c r="P60" s="10">
        <v>1210000000</v>
      </c>
      <c r="Q60" s="10">
        <v>1230000000</v>
      </c>
      <c r="R60" s="10">
        <v>1378000000</v>
      </c>
      <c r="S60" s="10">
        <v>1411000000</v>
      </c>
      <c r="T60" s="10">
        <v>1447000000</v>
      </c>
      <c r="U60" s="10">
        <v>1347000000</v>
      </c>
      <c r="V60" s="10">
        <v>1984000000</v>
      </c>
      <c r="W60" s="10">
        <v>1955000000</v>
      </c>
      <c r="X60" s="10">
        <v>2292000000</v>
      </c>
      <c r="Y60" s="10">
        <v>2653000000</v>
      </c>
      <c r="Z60" s="10">
        <v>3159000000</v>
      </c>
      <c r="AA60" s="10">
        <v>1510000000</v>
      </c>
    </row>
    <row r="61" spans="1:27" ht="19" x14ac:dyDescent="0.25">
      <c r="A61" s="5" t="s">
        <v>53</v>
      </c>
      <c r="B61" s="1">
        <v>1375900000</v>
      </c>
      <c r="C61" s="1">
        <v>1489200000</v>
      </c>
      <c r="D61" s="1">
        <v>1646000000</v>
      </c>
      <c r="E61" s="1">
        <v>2276300000</v>
      </c>
      <c r="F61" s="1">
        <v>3709000000</v>
      </c>
      <c r="G61" s="1">
        <v>2922100000</v>
      </c>
      <c r="H61" s="1">
        <v>3348900000</v>
      </c>
      <c r="I61" s="1">
        <v>3075300000</v>
      </c>
      <c r="J61" s="1">
        <v>2970800000</v>
      </c>
      <c r="K61" s="1">
        <v>2813500000</v>
      </c>
      <c r="L61" s="1">
        <v>4146200000</v>
      </c>
      <c r="M61" s="1">
        <v>4685800000</v>
      </c>
      <c r="N61" s="1">
        <v>4102700000</v>
      </c>
      <c r="O61" s="1">
        <v>4033200000</v>
      </c>
      <c r="P61" s="1">
        <v>4695000000</v>
      </c>
      <c r="Q61" s="1">
        <v>4636000000</v>
      </c>
      <c r="R61" s="1">
        <v>4687000000</v>
      </c>
      <c r="S61" s="1">
        <v>5659000000</v>
      </c>
      <c r="T61" s="1">
        <v>8927000000</v>
      </c>
      <c r="U61" s="1">
        <v>8659000000</v>
      </c>
      <c r="V61" s="1">
        <v>7413000000</v>
      </c>
      <c r="W61" s="1">
        <v>8190000000</v>
      </c>
      <c r="X61" s="1">
        <v>8443000000</v>
      </c>
      <c r="Y61" s="1">
        <v>8833000000</v>
      </c>
      <c r="Z61" s="1">
        <v>18801000000</v>
      </c>
      <c r="AA61" s="1">
        <v>18141000000</v>
      </c>
    </row>
    <row r="62" spans="1:27" ht="19" x14ac:dyDescent="0.25">
      <c r="A62" s="5" t="s">
        <v>50</v>
      </c>
      <c r="B62" s="1">
        <v>498100000</v>
      </c>
      <c r="C62" s="1">
        <v>474700000</v>
      </c>
      <c r="D62" s="1">
        <v>458300000</v>
      </c>
      <c r="E62" s="1">
        <v>64900000</v>
      </c>
      <c r="F62" s="1" t="s">
        <v>91</v>
      </c>
      <c r="G62" s="1" t="s">
        <v>91</v>
      </c>
      <c r="H62" s="1" t="s">
        <v>91</v>
      </c>
      <c r="I62" s="1" t="s">
        <v>91</v>
      </c>
      <c r="J62" s="1" t="s">
        <v>91</v>
      </c>
      <c r="K62" s="1" t="s">
        <v>91</v>
      </c>
      <c r="L62" s="1" t="s">
        <v>91</v>
      </c>
      <c r="M62" s="1" t="s">
        <v>91</v>
      </c>
      <c r="N62" s="1">
        <v>78600000</v>
      </c>
      <c r="O62" s="1">
        <v>77100000</v>
      </c>
      <c r="P62" s="1">
        <v>72000000</v>
      </c>
      <c r="Q62" s="1">
        <v>67000000</v>
      </c>
      <c r="R62" s="1">
        <v>62000000</v>
      </c>
      <c r="S62" s="1">
        <v>58000000</v>
      </c>
      <c r="T62" s="1">
        <v>55000000</v>
      </c>
      <c r="U62" s="1">
        <v>48000000</v>
      </c>
      <c r="V62" s="1">
        <v>42000000</v>
      </c>
      <c r="W62" s="1">
        <v>37000000</v>
      </c>
      <c r="X62" s="1">
        <v>26000000</v>
      </c>
      <c r="Y62" s="1">
        <v>57000000</v>
      </c>
      <c r="Z62" s="1">
        <v>61000000</v>
      </c>
      <c r="AA62" s="1" t="s">
        <v>91</v>
      </c>
    </row>
    <row r="63" spans="1:27" ht="19" x14ac:dyDescent="0.25">
      <c r="A63" s="5" t="s">
        <v>54</v>
      </c>
      <c r="B63" s="1">
        <v>759700000</v>
      </c>
      <c r="C63" s="1">
        <v>881100000</v>
      </c>
      <c r="D63" s="1">
        <v>904000000</v>
      </c>
      <c r="E63" s="1">
        <v>937700000</v>
      </c>
      <c r="F63" s="1">
        <v>1095500000</v>
      </c>
      <c r="G63" s="1">
        <v>1200100000</v>
      </c>
      <c r="H63" s="1">
        <v>1307200000</v>
      </c>
      <c r="I63" s="1">
        <v>1386100000</v>
      </c>
      <c r="J63" s="1">
        <v>1674400000</v>
      </c>
      <c r="K63" s="1">
        <v>1781200000</v>
      </c>
      <c r="L63" s="1">
        <v>1701500000</v>
      </c>
      <c r="M63" s="1">
        <v>2616100000</v>
      </c>
      <c r="N63" s="1">
        <v>1845000000</v>
      </c>
      <c r="O63" s="1">
        <v>1944800000</v>
      </c>
      <c r="P63" s="1">
        <v>1819000000</v>
      </c>
      <c r="Q63" s="1">
        <v>2092000000</v>
      </c>
      <c r="R63" s="1">
        <v>2903000000</v>
      </c>
      <c r="S63" s="1">
        <v>2773000000</v>
      </c>
      <c r="T63" s="1">
        <v>3391000000</v>
      </c>
      <c r="U63" s="1">
        <v>3571000000</v>
      </c>
      <c r="V63" s="1">
        <v>3321000000</v>
      </c>
      <c r="W63" s="1">
        <v>3518000000</v>
      </c>
      <c r="X63" s="1">
        <v>3501000000</v>
      </c>
      <c r="Y63" s="1">
        <v>3666000000</v>
      </c>
      <c r="Z63" s="1">
        <v>11352000000</v>
      </c>
      <c r="AA63" s="1">
        <v>12197000000</v>
      </c>
    </row>
    <row r="64" spans="1:27" ht="19" x14ac:dyDescent="0.25">
      <c r="A64" s="5" t="s">
        <v>55</v>
      </c>
      <c r="B64" s="1">
        <v>870000000</v>
      </c>
      <c r="C64" s="1">
        <v>772500000</v>
      </c>
      <c r="D64" s="1">
        <v>1356900000</v>
      </c>
      <c r="E64" s="1">
        <v>781800000</v>
      </c>
      <c r="F64" s="1">
        <v>720400000</v>
      </c>
      <c r="G64" s="1">
        <v>654400000</v>
      </c>
      <c r="H64" s="1">
        <v>671200000</v>
      </c>
      <c r="I64" s="1">
        <v>767800000</v>
      </c>
      <c r="J64" s="1">
        <v>743500000</v>
      </c>
      <c r="K64" s="1">
        <v>725700000</v>
      </c>
      <c r="L64" s="1">
        <v>714600000</v>
      </c>
      <c r="M64" s="1">
        <v>865200000</v>
      </c>
      <c r="N64" s="1">
        <v>1416100000</v>
      </c>
      <c r="O64" s="1">
        <v>1506600000</v>
      </c>
      <c r="P64" s="1">
        <v>1665000000</v>
      </c>
      <c r="Q64" s="1">
        <v>1605000000</v>
      </c>
      <c r="R64" s="1">
        <v>933000000</v>
      </c>
      <c r="S64" s="1">
        <v>1129000000</v>
      </c>
      <c r="T64" s="1">
        <v>1021000000</v>
      </c>
      <c r="U64" s="1">
        <v>970000000</v>
      </c>
      <c r="V64" s="1">
        <v>938000000</v>
      </c>
      <c r="W64" s="1">
        <v>918000000</v>
      </c>
      <c r="X64" s="1">
        <v>1036000000</v>
      </c>
      <c r="Y64" s="1">
        <v>1112000000</v>
      </c>
      <c r="Z64" s="1">
        <v>975000000</v>
      </c>
      <c r="AA64" s="1">
        <v>2761000000</v>
      </c>
    </row>
    <row r="65" spans="1:27" ht="19" x14ac:dyDescent="0.25">
      <c r="A65" s="5" t="s">
        <v>56</v>
      </c>
      <c r="B65" s="1">
        <v>3503700000</v>
      </c>
      <c r="C65" s="1">
        <v>3617500000</v>
      </c>
      <c r="D65" s="1">
        <v>4365200000</v>
      </c>
      <c r="E65" s="1">
        <v>4060700000</v>
      </c>
      <c r="F65" s="1">
        <v>5524900000</v>
      </c>
      <c r="G65" s="1">
        <v>4776600000</v>
      </c>
      <c r="H65" s="1">
        <v>5327300000</v>
      </c>
      <c r="I65" s="1">
        <v>5229200000</v>
      </c>
      <c r="J65" s="1">
        <v>5388700000</v>
      </c>
      <c r="K65" s="1">
        <v>5320400000</v>
      </c>
      <c r="L65" s="1">
        <v>6562300000</v>
      </c>
      <c r="M65" s="1">
        <v>8167100000</v>
      </c>
      <c r="N65" s="1">
        <v>7442400000</v>
      </c>
      <c r="O65" s="1">
        <v>7561700000</v>
      </c>
      <c r="P65" s="1">
        <v>8251000000</v>
      </c>
      <c r="Q65" s="1">
        <v>8400000000</v>
      </c>
      <c r="R65" s="1">
        <v>8585000000</v>
      </c>
      <c r="S65" s="1">
        <v>9619000000</v>
      </c>
      <c r="T65" s="1">
        <v>13394000000</v>
      </c>
      <c r="U65" s="1">
        <v>13248000000</v>
      </c>
      <c r="V65" s="1">
        <v>11714000000</v>
      </c>
      <c r="W65" s="1">
        <v>12663000000</v>
      </c>
      <c r="X65" s="1">
        <v>13006000000</v>
      </c>
      <c r="Y65" s="1">
        <v>13668000000</v>
      </c>
      <c r="Z65" s="1">
        <v>31189000000</v>
      </c>
      <c r="AA65" s="1">
        <v>33099000000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5001900000</v>
      </c>
      <c r="C67" s="10">
        <v>5129700000</v>
      </c>
      <c r="D67" s="10">
        <v>5626600000</v>
      </c>
      <c r="E67" s="10">
        <v>5245400000</v>
      </c>
      <c r="F67" s="10">
        <v>6715500000</v>
      </c>
      <c r="G67" s="10">
        <v>6274400000</v>
      </c>
      <c r="H67" s="10">
        <v>6281900000</v>
      </c>
      <c r="I67" s="10">
        <v>6517400000</v>
      </c>
      <c r="J67" s="10">
        <v>6505400000</v>
      </c>
      <c r="K67" s="10">
        <v>6559400000</v>
      </c>
      <c r="L67" s="10">
        <v>7907100000</v>
      </c>
      <c r="M67" s="10">
        <v>9476400000</v>
      </c>
      <c r="N67" s="10">
        <v>8825400000</v>
      </c>
      <c r="O67" s="10">
        <v>8851200000</v>
      </c>
      <c r="P67" s="10">
        <v>9461000000</v>
      </c>
      <c r="Q67" s="10">
        <v>9630000000</v>
      </c>
      <c r="R67" s="10">
        <v>9963000000</v>
      </c>
      <c r="S67" s="10">
        <v>11030000000</v>
      </c>
      <c r="T67" s="10">
        <v>14841000000</v>
      </c>
      <c r="U67" s="10">
        <v>14595000000</v>
      </c>
      <c r="V67" s="10">
        <v>13698000000</v>
      </c>
      <c r="W67" s="10">
        <v>14618000000</v>
      </c>
      <c r="X67" s="10">
        <v>15298000000</v>
      </c>
      <c r="Y67" s="10">
        <v>16321000000</v>
      </c>
      <c r="Z67" s="10">
        <v>34348000000</v>
      </c>
      <c r="AA67" s="10">
        <v>34609000000</v>
      </c>
    </row>
    <row r="68" spans="1:27" ht="19" x14ac:dyDescent="0.25">
      <c r="A68" s="5" t="s">
        <v>59</v>
      </c>
      <c r="B68" s="1">
        <v>1804500000</v>
      </c>
      <c r="C68" s="1">
        <v>1812500000</v>
      </c>
      <c r="D68" s="1">
        <v>1812500000</v>
      </c>
      <c r="E68" s="1">
        <v>1812500000</v>
      </c>
      <c r="F68" s="1">
        <v>1114100000</v>
      </c>
      <c r="G68" s="1">
        <v>1116100000</v>
      </c>
      <c r="H68" s="1">
        <v>1118100000</v>
      </c>
      <c r="I68" s="1">
        <v>1120600000</v>
      </c>
      <c r="J68" s="1">
        <v>1141500000</v>
      </c>
      <c r="K68" s="1">
        <v>1175700000</v>
      </c>
      <c r="L68" s="1">
        <v>1188600000</v>
      </c>
      <c r="M68" s="1">
        <v>1220800000</v>
      </c>
      <c r="N68" s="1" t="s">
        <v>91</v>
      </c>
      <c r="O68" s="1" t="s">
        <v>91</v>
      </c>
      <c r="P68" s="1" t="s">
        <v>91</v>
      </c>
      <c r="Q68" s="1">
        <v>2127000000</v>
      </c>
      <c r="R68" s="1">
        <v>2240000000</v>
      </c>
      <c r="S68" s="1">
        <v>2185000000</v>
      </c>
      <c r="T68" s="1">
        <v>2058000000</v>
      </c>
      <c r="U68" s="1">
        <v>2002000000</v>
      </c>
      <c r="V68" s="1">
        <v>2032000000</v>
      </c>
      <c r="W68" s="1">
        <v>2002000000</v>
      </c>
      <c r="X68" s="1">
        <v>1993000000</v>
      </c>
      <c r="Y68" s="1">
        <v>1983000000</v>
      </c>
      <c r="Z68" s="1">
        <v>25475000000</v>
      </c>
      <c r="AA68" s="1">
        <v>25516000000</v>
      </c>
    </row>
    <row r="69" spans="1:27" ht="19" x14ac:dyDescent="0.25">
      <c r="A69" s="5" t="s">
        <v>60</v>
      </c>
      <c r="B69" s="1">
        <v>680500000</v>
      </c>
      <c r="C69" s="1">
        <v>1042900000</v>
      </c>
      <c r="D69" s="1">
        <v>959800000</v>
      </c>
      <c r="E69" s="1">
        <v>1366600000</v>
      </c>
      <c r="F69" s="1">
        <v>1606800000</v>
      </c>
      <c r="G69" s="1">
        <v>1856900000</v>
      </c>
      <c r="H69" s="1">
        <v>2174800000</v>
      </c>
      <c r="I69" s="1">
        <v>2484400000</v>
      </c>
      <c r="J69" s="1">
        <v>2935100000</v>
      </c>
      <c r="K69" s="1">
        <v>3582100000</v>
      </c>
      <c r="L69" s="1">
        <v>4187300000</v>
      </c>
      <c r="M69" s="1">
        <v>4654100000</v>
      </c>
      <c r="N69" s="1">
        <v>4876600000</v>
      </c>
      <c r="O69" s="1">
        <v>5073000000</v>
      </c>
      <c r="P69" s="1">
        <v>5445000000</v>
      </c>
      <c r="Q69" s="1">
        <v>5697000000</v>
      </c>
      <c r="R69" s="1">
        <v>6326000000</v>
      </c>
      <c r="S69" s="1">
        <v>5608000000</v>
      </c>
      <c r="T69" s="1">
        <v>4172000000</v>
      </c>
      <c r="U69" s="1">
        <v>4371000000</v>
      </c>
      <c r="V69" s="1">
        <v>6103000000</v>
      </c>
      <c r="W69" s="1">
        <v>6635000000</v>
      </c>
      <c r="X69" s="1">
        <v>7550000000</v>
      </c>
      <c r="Y69" s="1">
        <v>8095000000</v>
      </c>
      <c r="Z69" s="1">
        <v>10391000000</v>
      </c>
      <c r="AA69" s="1">
        <v>13201000000</v>
      </c>
    </row>
    <row r="70" spans="1:27" ht="19" x14ac:dyDescent="0.25">
      <c r="A70" s="5" t="s">
        <v>61</v>
      </c>
      <c r="B70" s="1" t="s">
        <v>91</v>
      </c>
      <c r="C70" s="1" t="s">
        <v>91</v>
      </c>
      <c r="D70" s="1" t="s">
        <v>91</v>
      </c>
      <c r="E70" s="1" t="s">
        <v>91</v>
      </c>
      <c r="F70" s="1">
        <v>-4076565492</v>
      </c>
      <c r="G70" s="1">
        <v>122300000</v>
      </c>
      <c r="H70" s="1">
        <v>87700000</v>
      </c>
      <c r="I70" s="1">
        <v>77000000</v>
      </c>
      <c r="J70" s="1">
        <v>67500000</v>
      </c>
      <c r="K70" s="1">
        <v>66400000</v>
      </c>
      <c r="L70" s="1">
        <v>39600000</v>
      </c>
      <c r="M70" s="1">
        <v>78300000</v>
      </c>
      <c r="N70" s="1">
        <v>49500000</v>
      </c>
      <c r="O70" s="1">
        <v>-2085800000</v>
      </c>
      <c r="P70" s="1">
        <v>-2736000000</v>
      </c>
      <c r="Q70" s="1">
        <v>-2768000000</v>
      </c>
      <c r="R70" s="1">
        <v>-1503000000</v>
      </c>
      <c r="S70" s="1">
        <v>-2219000000</v>
      </c>
      <c r="T70" s="1">
        <v>-1477000000</v>
      </c>
      <c r="U70" s="1">
        <v>-1799000000</v>
      </c>
      <c r="V70" s="1">
        <v>-1741000000</v>
      </c>
      <c r="W70" s="1">
        <v>-2043000000</v>
      </c>
      <c r="X70" s="1">
        <v>-2522000000</v>
      </c>
      <c r="Y70" s="1">
        <v>-2814000000</v>
      </c>
      <c r="Z70" s="1">
        <v>-2103000000</v>
      </c>
      <c r="AA70" s="1">
        <v>91000000</v>
      </c>
    </row>
    <row r="71" spans="1:27" ht="19" x14ac:dyDescent="0.25">
      <c r="A71" s="5" t="s">
        <v>62</v>
      </c>
      <c r="B71" s="1">
        <v>355400000</v>
      </c>
      <c r="C71" s="1">
        <v>379000000</v>
      </c>
      <c r="D71" s="1">
        <v>365700000</v>
      </c>
      <c r="E71" s="1">
        <v>383700000</v>
      </c>
      <c r="F71" s="1">
        <v>4493165492</v>
      </c>
      <c r="G71" s="1">
        <v>291100000</v>
      </c>
      <c r="H71" s="1">
        <v>294600000</v>
      </c>
      <c r="I71" s="1">
        <v>300400000</v>
      </c>
      <c r="J71" s="1">
        <v>241600000</v>
      </c>
      <c r="K71" s="1">
        <v>32300000</v>
      </c>
      <c r="L71" s="1">
        <v>42400000</v>
      </c>
      <c r="M71" s="1">
        <v>40200000</v>
      </c>
      <c r="N71" s="1">
        <v>1779900000</v>
      </c>
      <c r="O71" s="1">
        <v>1837500000</v>
      </c>
      <c r="P71" s="1">
        <v>1940000000</v>
      </c>
      <c r="Q71" s="1">
        <v>41000000</v>
      </c>
      <c r="R71" s="1">
        <v>34000000</v>
      </c>
      <c r="S71" s="1">
        <v>36000000</v>
      </c>
      <c r="T71" s="1">
        <v>43000000</v>
      </c>
      <c r="U71" s="1">
        <v>52000000</v>
      </c>
      <c r="V71" s="1">
        <v>43000000</v>
      </c>
      <c r="W71" s="1">
        <v>42000000</v>
      </c>
      <c r="X71" s="1">
        <v>48000000</v>
      </c>
      <c r="Y71" s="1">
        <v>55000000</v>
      </c>
      <c r="Z71" s="1">
        <v>66000000</v>
      </c>
      <c r="AA71" s="1">
        <v>25594000000</v>
      </c>
    </row>
    <row r="72" spans="1:27" ht="19" x14ac:dyDescent="0.25">
      <c r="A72" s="6" t="s">
        <v>63</v>
      </c>
      <c r="B72" s="10">
        <v>2840400000</v>
      </c>
      <c r="C72" s="10">
        <v>3234400000</v>
      </c>
      <c r="D72" s="10">
        <v>3138000000</v>
      </c>
      <c r="E72" s="10">
        <v>3562800000</v>
      </c>
      <c r="F72" s="10">
        <v>3137500000</v>
      </c>
      <c r="G72" s="10">
        <v>3386400000</v>
      </c>
      <c r="H72" s="10">
        <v>3675200000</v>
      </c>
      <c r="I72" s="10">
        <v>3982400000</v>
      </c>
      <c r="J72" s="10">
        <v>4385700000</v>
      </c>
      <c r="K72" s="10">
        <v>4856500000</v>
      </c>
      <c r="L72" s="10">
        <v>5457900000</v>
      </c>
      <c r="M72" s="10">
        <v>5993400000</v>
      </c>
      <c r="N72" s="10">
        <v>6706000000</v>
      </c>
      <c r="O72" s="10">
        <v>4824700000</v>
      </c>
      <c r="P72" s="10">
        <v>4649000000</v>
      </c>
      <c r="Q72" s="10">
        <v>5097000000</v>
      </c>
      <c r="R72" s="10">
        <v>7097000000</v>
      </c>
      <c r="S72" s="10">
        <v>5610000000</v>
      </c>
      <c r="T72" s="10">
        <v>4796000000</v>
      </c>
      <c r="U72" s="10">
        <v>4626000000</v>
      </c>
      <c r="V72" s="10">
        <v>6437000000</v>
      </c>
      <c r="W72" s="10">
        <v>6636000000</v>
      </c>
      <c r="X72" s="10">
        <v>7069000000</v>
      </c>
      <c r="Y72" s="10">
        <v>7319000000</v>
      </c>
      <c r="Z72" s="10">
        <v>33829000000</v>
      </c>
      <c r="AA72" s="10">
        <v>38886000000</v>
      </c>
    </row>
    <row r="73" spans="1:27" ht="20" thickBot="1" x14ac:dyDescent="0.3">
      <c r="A73" s="7" t="s">
        <v>64</v>
      </c>
      <c r="B73" s="11">
        <v>7842300000</v>
      </c>
      <c r="C73" s="11">
        <v>8364100000</v>
      </c>
      <c r="D73" s="11">
        <v>8764600000</v>
      </c>
      <c r="E73" s="11">
        <v>8808200000</v>
      </c>
      <c r="F73" s="11">
        <v>9853000000</v>
      </c>
      <c r="G73" s="11">
        <v>9660800000</v>
      </c>
      <c r="H73" s="11">
        <v>9957100000</v>
      </c>
      <c r="I73" s="11">
        <v>10499800000</v>
      </c>
      <c r="J73" s="11">
        <v>10891100000</v>
      </c>
      <c r="K73" s="11">
        <v>11415900000</v>
      </c>
      <c r="L73" s="11">
        <v>13365000000</v>
      </c>
      <c r="M73" s="11">
        <v>15469800000</v>
      </c>
      <c r="N73" s="11">
        <v>15531400000</v>
      </c>
      <c r="O73" s="11">
        <v>13675900000</v>
      </c>
      <c r="P73" s="11">
        <v>14110000000</v>
      </c>
      <c r="Q73" s="11">
        <v>14727000000</v>
      </c>
      <c r="R73" s="11">
        <v>17060000000</v>
      </c>
      <c r="S73" s="11">
        <v>16640000000</v>
      </c>
      <c r="T73" s="11">
        <v>19637000000</v>
      </c>
      <c r="U73" s="11">
        <v>19221000000</v>
      </c>
      <c r="V73" s="11">
        <v>20135000000</v>
      </c>
      <c r="W73" s="11">
        <v>21254000000</v>
      </c>
      <c r="X73" s="11">
        <v>22367000000</v>
      </c>
      <c r="Y73" s="11">
        <v>23640000000</v>
      </c>
      <c r="Z73" s="11">
        <v>68177000000</v>
      </c>
      <c r="AA73" s="11">
        <v>73495000000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t="s">
        <v>91</v>
      </c>
      <c r="C76" s="1">
        <v>362400000</v>
      </c>
      <c r="D76" s="1">
        <v>66900000</v>
      </c>
      <c r="E76" s="1">
        <v>532300000</v>
      </c>
      <c r="F76" s="1">
        <v>410400000</v>
      </c>
      <c r="G76" s="1">
        <v>496000000</v>
      </c>
      <c r="H76" s="1">
        <v>627200000</v>
      </c>
      <c r="I76" s="1">
        <v>394000000</v>
      </c>
      <c r="J76" s="1">
        <v>587100000</v>
      </c>
      <c r="K76" s="1">
        <v>796300000</v>
      </c>
      <c r="L76" s="1">
        <v>946200000</v>
      </c>
      <c r="M76" s="1">
        <v>619000000</v>
      </c>
      <c r="N76" s="1">
        <v>612400000</v>
      </c>
      <c r="O76" s="1">
        <v>650700000</v>
      </c>
      <c r="P76" s="1">
        <v>570000000</v>
      </c>
      <c r="Q76" s="1">
        <v>484000000</v>
      </c>
      <c r="R76" s="1">
        <v>875000000</v>
      </c>
      <c r="S76" s="1">
        <v>1476000000</v>
      </c>
      <c r="T76" s="1">
        <v>1352000000</v>
      </c>
      <c r="U76" s="1">
        <v>1599000000</v>
      </c>
      <c r="V76" s="1">
        <v>2405000000</v>
      </c>
      <c r="W76" s="1">
        <v>1951000000</v>
      </c>
      <c r="X76" s="1">
        <v>2440000000</v>
      </c>
      <c r="Y76" s="1">
        <v>2444000000</v>
      </c>
      <c r="Z76" s="1">
        <v>2852000000</v>
      </c>
      <c r="AA76" s="1">
        <v>3517000000</v>
      </c>
    </row>
    <row r="77" spans="1:27" ht="19" x14ac:dyDescent="0.25">
      <c r="A77" s="5" t="s">
        <v>13</v>
      </c>
      <c r="B77" s="1">
        <v>249900000</v>
      </c>
      <c r="C77" s="1">
        <v>304900000</v>
      </c>
      <c r="D77" s="1">
        <v>315800000</v>
      </c>
      <c r="E77" s="1">
        <v>333000000</v>
      </c>
      <c r="F77" s="1">
        <v>377400000</v>
      </c>
      <c r="G77" s="1">
        <v>367700000</v>
      </c>
      <c r="H77" s="1">
        <v>401800000</v>
      </c>
      <c r="I77" s="1">
        <v>431800000</v>
      </c>
      <c r="J77" s="1">
        <v>464600000</v>
      </c>
      <c r="K77" s="1">
        <v>464100000</v>
      </c>
      <c r="L77" s="1">
        <v>472000000</v>
      </c>
      <c r="M77" s="1">
        <v>491300000</v>
      </c>
      <c r="N77" s="1">
        <v>488900000</v>
      </c>
      <c r="O77" s="1">
        <v>489600000</v>
      </c>
      <c r="P77" s="1">
        <v>490000000</v>
      </c>
      <c r="Q77" s="1">
        <v>539000000</v>
      </c>
      <c r="R77" s="1">
        <v>565000000</v>
      </c>
      <c r="S77" s="1">
        <v>552000000</v>
      </c>
      <c r="T77" s="1">
        <v>595000000</v>
      </c>
      <c r="U77" s="1">
        <v>640000000</v>
      </c>
      <c r="V77" s="1">
        <v>661000000</v>
      </c>
      <c r="W77" s="1">
        <v>696000000</v>
      </c>
      <c r="X77" s="1">
        <v>706000000</v>
      </c>
      <c r="Y77" s="1">
        <v>779000000</v>
      </c>
      <c r="Z77" s="1">
        <v>811000000</v>
      </c>
      <c r="AA77" s="1">
        <v>853000000</v>
      </c>
    </row>
    <row r="78" spans="1:27" ht="19" x14ac:dyDescent="0.25">
      <c r="A78" s="5" t="s">
        <v>67</v>
      </c>
      <c r="B78" s="1">
        <v>203800000</v>
      </c>
      <c r="C78" s="1">
        <v>155700000</v>
      </c>
      <c r="D78" s="1">
        <v>16000000</v>
      </c>
      <c r="E78" s="1">
        <v>111600000</v>
      </c>
      <c r="F78" s="1">
        <v>134800000</v>
      </c>
      <c r="G78" s="1">
        <v>99000000</v>
      </c>
      <c r="H78" s="1">
        <v>32000000</v>
      </c>
      <c r="I78" s="1">
        <v>131500000</v>
      </c>
      <c r="J78" s="1">
        <v>258000000</v>
      </c>
      <c r="K78" s="1">
        <v>75300000</v>
      </c>
      <c r="L78" s="1">
        <v>38700000</v>
      </c>
      <c r="M78" s="1">
        <v>160600000</v>
      </c>
      <c r="N78" s="1">
        <v>153200000</v>
      </c>
      <c r="O78" s="1">
        <v>211200000</v>
      </c>
      <c r="P78" s="1">
        <v>187000000</v>
      </c>
      <c r="Q78" s="1">
        <v>140000000</v>
      </c>
      <c r="R78" s="1">
        <v>212000000</v>
      </c>
      <c r="S78" s="1">
        <v>354000000</v>
      </c>
      <c r="T78" s="1">
        <v>234000000</v>
      </c>
      <c r="U78" s="1">
        <v>320000000</v>
      </c>
      <c r="V78" s="1">
        <v>-210000000</v>
      </c>
      <c r="W78" s="1">
        <v>256000000</v>
      </c>
      <c r="X78" s="1">
        <v>181000000</v>
      </c>
      <c r="Y78" s="1">
        <v>221000000</v>
      </c>
      <c r="Z78" s="1">
        <v>242000000</v>
      </c>
      <c r="AA78" s="1">
        <v>136000000</v>
      </c>
    </row>
    <row r="79" spans="1:27"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row>
    <row r="80" spans="1:27" ht="19" x14ac:dyDescent="0.25">
      <c r="A80" s="14" t="s">
        <v>103</v>
      </c>
      <c r="B80" s="15">
        <f t="shared" ref="B80:AA80" si="18">B79/B3</f>
        <v>0</v>
      </c>
      <c r="C80" s="15">
        <f t="shared" si="18"/>
        <v>0</v>
      </c>
      <c r="D80" s="15">
        <f t="shared" si="18"/>
        <v>0</v>
      </c>
      <c r="E80" s="15">
        <f t="shared" si="18"/>
        <v>0</v>
      </c>
      <c r="F80" s="15">
        <f t="shared" si="18"/>
        <v>0</v>
      </c>
      <c r="G80" s="15">
        <f t="shared" si="18"/>
        <v>0</v>
      </c>
      <c r="H80" s="15">
        <f t="shared" si="18"/>
        <v>0</v>
      </c>
      <c r="I80" s="15">
        <f t="shared" si="18"/>
        <v>0</v>
      </c>
      <c r="J80" s="15">
        <f t="shared" si="18"/>
        <v>0</v>
      </c>
      <c r="K80" s="15">
        <f t="shared" si="18"/>
        <v>0</v>
      </c>
      <c r="L80" s="15">
        <f t="shared" si="18"/>
        <v>0</v>
      </c>
      <c r="M80" s="15">
        <f t="shared" si="18"/>
        <v>0</v>
      </c>
      <c r="N80" s="15">
        <f t="shared" si="18"/>
        <v>0</v>
      </c>
      <c r="O80" s="15">
        <f t="shared" si="18"/>
        <v>0</v>
      </c>
      <c r="P80" s="15">
        <f t="shared" si="18"/>
        <v>0</v>
      </c>
      <c r="Q80" s="15">
        <f t="shared" si="18"/>
        <v>0</v>
      </c>
      <c r="R80" s="15">
        <f t="shared" si="18"/>
        <v>0</v>
      </c>
      <c r="S80" s="15">
        <f t="shared" si="18"/>
        <v>0</v>
      </c>
      <c r="T80" s="15">
        <f t="shared" si="18"/>
        <v>0</v>
      </c>
      <c r="U80" s="15">
        <f t="shared" si="18"/>
        <v>0</v>
      </c>
      <c r="V80" s="15">
        <f t="shared" si="18"/>
        <v>0</v>
      </c>
      <c r="W80" s="15">
        <f t="shared" si="18"/>
        <v>0</v>
      </c>
      <c r="X80" s="15">
        <f t="shared" si="18"/>
        <v>0</v>
      </c>
      <c r="Y80" s="15">
        <f t="shared" si="18"/>
        <v>0</v>
      </c>
      <c r="Z80" s="15">
        <f t="shared" si="18"/>
        <v>0</v>
      </c>
      <c r="AA80" s="15">
        <f t="shared" si="18"/>
        <v>0</v>
      </c>
    </row>
    <row r="81" spans="1:35" ht="19" x14ac:dyDescent="0.25">
      <c r="A81" s="5" t="s">
        <v>69</v>
      </c>
      <c r="B81" s="1" t="s">
        <v>91</v>
      </c>
      <c r="C81" s="1">
        <v>51900000</v>
      </c>
      <c r="D81" s="1">
        <v>-41900000</v>
      </c>
      <c r="E81" s="1">
        <v>-1000000</v>
      </c>
      <c r="F81" s="1">
        <v>4200000</v>
      </c>
      <c r="G81" s="1" t="s">
        <v>91</v>
      </c>
      <c r="H81" s="1">
        <v>-53600000</v>
      </c>
      <c r="I81" s="1">
        <v>33200000</v>
      </c>
      <c r="J81" s="1">
        <v>-23300000</v>
      </c>
      <c r="K81" s="1">
        <v>-101600000</v>
      </c>
      <c r="L81" s="1">
        <v>50300000</v>
      </c>
      <c r="M81" s="1">
        <v>-132200000</v>
      </c>
      <c r="N81" s="1">
        <v>102700000</v>
      </c>
      <c r="O81" s="1">
        <v>-16300000</v>
      </c>
      <c r="P81" s="1">
        <v>24000000</v>
      </c>
      <c r="Q81" s="1">
        <v>-5000000</v>
      </c>
      <c r="R81" s="1">
        <v>-2000000</v>
      </c>
      <c r="S81" s="1">
        <v>-124000000</v>
      </c>
      <c r="T81" s="1">
        <v>275000000</v>
      </c>
      <c r="U81" s="1">
        <v>-55000000</v>
      </c>
      <c r="V81" s="1">
        <v>-138000000</v>
      </c>
      <c r="W81" s="1">
        <v>65000000</v>
      </c>
      <c r="X81" s="1">
        <v>-26000000</v>
      </c>
      <c r="Y81" s="1">
        <v>-389000000</v>
      </c>
      <c r="Z81" s="1">
        <v>-66000000</v>
      </c>
      <c r="AA81" s="1">
        <v>-364000000</v>
      </c>
    </row>
    <row r="82" spans="1:35" ht="19" x14ac:dyDescent="0.25">
      <c r="A82" s="5" t="s">
        <v>70</v>
      </c>
      <c r="B82" s="1" t="s">
        <v>91</v>
      </c>
      <c r="C82" s="1" t="s">
        <v>91</v>
      </c>
      <c r="D82" s="1" t="s">
        <v>91</v>
      </c>
      <c r="E82" s="1" t="s">
        <v>91</v>
      </c>
      <c r="F82" s="1">
        <v>31287480</v>
      </c>
      <c r="G82" s="1">
        <v>21180379</v>
      </c>
      <c r="H82" s="1">
        <v>47450128</v>
      </c>
      <c r="I82" s="1">
        <v>-38943469</v>
      </c>
      <c r="J82" s="1">
        <v>-62077827</v>
      </c>
      <c r="K82" s="1">
        <v>-100890463</v>
      </c>
      <c r="L82" s="1">
        <v>70159315</v>
      </c>
      <c r="M82" s="1">
        <v>-69100000</v>
      </c>
      <c r="N82" s="1">
        <v>206400000</v>
      </c>
      <c r="O82" s="1">
        <v>-8800000</v>
      </c>
      <c r="P82" s="1">
        <v>-69000000</v>
      </c>
      <c r="Q82" s="1">
        <v>-40000000</v>
      </c>
      <c r="R82" s="1">
        <v>-29000000</v>
      </c>
      <c r="S82" s="1">
        <v>-112000000</v>
      </c>
      <c r="T82" s="1">
        <v>80000000</v>
      </c>
      <c r="U82" s="1">
        <v>44000000</v>
      </c>
      <c r="V82" s="1">
        <v>-91000000</v>
      </c>
      <c r="W82" s="1">
        <v>-107000000</v>
      </c>
      <c r="X82" s="1">
        <v>27000000</v>
      </c>
      <c r="Y82" s="1">
        <v>-61000000</v>
      </c>
      <c r="Z82" s="1">
        <v>32000000</v>
      </c>
      <c r="AA82" s="1" t="s">
        <v>91</v>
      </c>
    </row>
    <row r="83" spans="1:35" ht="21" x14ac:dyDescent="0.25">
      <c r="A83" s="5" t="s">
        <v>34</v>
      </c>
      <c r="B83" s="1" t="s">
        <v>91</v>
      </c>
      <c r="C83" s="1" t="s">
        <v>91</v>
      </c>
      <c r="D83" s="1" t="s">
        <v>91</v>
      </c>
      <c r="E83" s="1" t="s">
        <v>91</v>
      </c>
      <c r="F83" s="1">
        <v>28779693</v>
      </c>
      <c r="G83" s="1">
        <v>-6625681</v>
      </c>
      <c r="H83" s="1">
        <v>2508257</v>
      </c>
      <c r="I83" s="1">
        <v>-35448466</v>
      </c>
      <c r="J83" s="1">
        <v>-14666123</v>
      </c>
      <c r="K83" s="1">
        <v>-15783263</v>
      </c>
      <c r="L83" s="1">
        <v>-28520881</v>
      </c>
      <c r="M83" s="1">
        <v>-23400000</v>
      </c>
      <c r="N83" s="1">
        <v>75500000</v>
      </c>
      <c r="O83" s="1">
        <v>22500000</v>
      </c>
      <c r="P83" s="1">
        <v>-15000000</v>
      </c>
      <c r="Q83" s="1">
        <v>7000000</v>
      </c>
      <c r="R83" s="1">
        <v>-19000000</v>
      </c>
      <c r="S83" s="1">
        <v>7000000</v>
      </c>
      <c r="T83" s="1">
        <v>15000000</v>
      </c>
      <c r="U83" s="1">
        <v>14000000</v>
      </c>
      <c r="V83" s="1">
        <v>9000000</v>
      </c>
      <c r="W83" s="1">
        <v>-11000000</v>
      </c>
      <c r="X83" s="1">
        <v>-8000000</v>
      </c>
      <c r="Y83" s="1">
        <v>-15000000</v>
      </c>
      <c r="Z83" s="1">
        <v>-14000000</v>
      </c>
      <c r="AA83" s="1" t="s">
        <v>91</v>
      </c>
      <c r="AH83" s="68" t="s">
        <v>123</v>
      </c>
      <c r="AI83" s="69"/>
    </row>
    <row r="84" spans="1:35" ht="19" x14ac:dyDescent="0.25">
      <c r="A84" s="5" t="s">
        <v>47</v>
      </c>
      <c r="B84" s="1" t="s">
        <v>91</v>
      </c>
      <c r="C84" s="1" t="s">
        <v>91</v>
      </c>
      <c r="D84" s="1" t="s">
        <v>91</v>
      </c>
      <c r="E84" s="1" t="s">
        <v>91</v>
      </c>
      <c r="F84" s="1">
        <v>5314083</v>
      </c>
      <c r="G84" s="1">
        <v>-20477368</v>
      </c>
      <c r="H84" s="1">
        <v>-77444543</v>
      </c>
      <c r="I84" s="1">
        <v>112136057</v>
      </c>
      <c r="J84" s="1">
        <v>39275539</v>
      </c>
      <c r="K84" s="1">
        <v>-399149</v>
      </c>
      <c r="L84" s="1">
        <v>-45216127</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70" t="s">
        <v>124</v>
      </c>
      <c r="AI84" s="70"/>
    </row>
    <row r="85" spans="1:35" ht="20" x14ac:dyDescent="0.25">
      <c r="A85" s="5" t="s">
        <v>71</v>
      </c>
      <c r="B85" s="1" t="s">
        <v>91</v>
      </c>
      <c r="C85" s="1" t="s">
        <v>91</v>
      </c>
      <c r="D85" s="1" t="s">
        <v>91</v>
      </c>
      <c r="E85" s="1" t="s">
        <v>91</v>
      </c>
      <c r="F85" s="1">
        <v>-6327599</v>
      </c>
      <c r="G85" s="1">
        <v>16763258</v>
      </c>
      <c r="H85" s="1">
        <v>53236769</v>
      </c>
      <c r="I85" s="1">
        <v>49586</v>
      </c>
      <c r="J85" s="1">
        <v>105053</v>
      </c>
      <c r="K85" s="1">
        <v>-110232</v>
      </c>
      <c r="L85" s="1">
        <v>313943</v>
      </c>
      <c r="M85" s="1" t="s">
        <v>91</v>
      </c>
      <c r="N85" s="1">
        <v>18500000</v>
      </c>
      <c r="O85" s="1" t="s">
        <v>91</v>
      </c>
      <c r="P85" s="1" t="s">
        <v>91</v>
      </c>
      <c r="Q85" s="1" t="s">
        <v>91</v>
      </c>
      <c r="R85" s="1" t="s">
        <v>91</v>
      </c>
      <c r="S85" s="1" t="s">
        <v>91</v>
      </c>
      <c r="T85" s="1" t="s">
        <v>91</v>
      </c>
      <c r="U85" s="1" t="s">
        <v>91</v>
      </c>
      <c r="V85" s="1" t="s">
        <v>91</v>
      </c>
      <c r="W85" s="1" t="s">
        <v>91</v>
      </c>
      <c r="X85" s="1" t="s">
        <v>91</v>
      </c>
      <c r="Y85" s="1" t="s">
        <v>91</v>
      </c>
      <c r="Z85" s="1" t="s">
        <v>91</v>
      </c>
      <c r="AA85" s="1" t="s">
        <v>91</v>
      </c>
      <c r="AH85" s="44" t="s">
        <v>125</v>
      </c>
      <c r="AI85" s="45">
        <f>AA17</f>
        <v>652000000</v>
      </c>
    </row>
    <row r="86" spans="1:35" ht="20" x14ac:dyDescent="0.25">
      <c r="A86" s="5" t="s">
        <v>72</v>
      </c>
      <c r="B86" s="1">
        <v>294300000</v>
      </c>
      <c r="C86" s="1">
        <v>-195000000</v>
      </c>
      <c r="D86" s="1">
        <v>316100000</v>
      </c>
      <c r="E86" s="1">
        <v>-299300000</v>
      </c>
      <c r="F86" s="1">
        <v>-168300000</v>
      </c>
      <c r="G86" s="1">
        <v>-178500000</v>
      </c>
      <c r="H86" s="1">
        <v>-681500000</v>
      </c>
      <c r="I86" s="1">
        <v>-204500000</v>
      </c>
      <c r="J86" s="1">
        <v>-235700000</v>
      </c>
      <c r="K86" s="1">
        <v>-183100000</v>
      </c>
      <c r="L86" s="1">
        <v>-192600000</v>
      </c>
      <c r="M86" s="1">
        <v>-59600000</v>
      </c>
      <c r="N86" s="1">
        <v>-805700000</v>
      </c>
      <c r="O86" s="1">
        <v>-833100000</v>
      </c>
      <c r="P86" s="1">
        <v>-759000000</v>
      </c>
      <c r="Q86" s="1">
        <v>170000000</v>
      </c>
      <c r="R86" s="1">
        <v>300000000</v>
      </c>
      <c r="S86" s="1">
        <v>-135000000</v>
      </c>
      <c r="T86" s="1">
        <v>3000000</v>
      </c>
      <c r="U86" s="1">
        <v>-415000000</v>
      </c>
      <c r="V86" s="1">
        <v>-536000000</v>
      </c>
      <c r="W86" s="1">
        <v>-256000000</v>
      </c>
      <c r="X86" s="1">
        <v>-311000000</v>
      </c>
      <c r="Y86" s="1">
        <v>-253000000</v>
      </c>
      <c r="Z86" s="1">
        <v>-151000000</v>
      </c>
      <c r="AA86" s="1" t="s">
        <v>91</v>
      </c>
      <c r="AH86" s="44" t="s">
        <v>126</v>
      </c>
      <c r="AI86" s="45">
        <f>AA56</f>
        <v>1510000000</v>
      </c>
    </row>
    <row r="87" spans="1:35" ht="20" x14ac:dyDescent="0.25">
      <c r="A87" s="6" t="s">
        <v>73</v>
      </c>
      <c r="B87" s="10">
        <v>748000000</v>
      </c>
      <c r="C87" s="10">
        <v>679900000</v>
      </c>
      <c r="D87" s="10">
        <v>672900000</v>
      </c>
      <c r="E87" s="10">
        <v>676600000</v>
      </c>
      <c r="F87" s="10">
        <v>758500000</v>
      </c>
      <c r="G87" s="10">
        <v>784200000</v>
      </c>
      <c r="H87" s="10">
        <v>325900000</v>
      </c>
      <c r="I87" s="10">
        <v>786000000</v>
      </c>
      <c r="J87" s="10">
        <v>1050700000</v>
      </c>
      <c r="K87" s="10">
        <v>1051000000</v>
      </c>
      <c r="L87" s="10">
        <v>1314600000</v>
      </c>
      <c r="M87" s="10">
        <v>1079100000</v>
      </c>
      <c r="N87" s="10">
        <v>551500000</v>
      </c>
      <c r="O87" s="10">
        <v>502100000</v>
      </c>
      <c r="P87" s="10">
        <v>512000000</v>
      </c>
      <c r="Q87" s="10">
        <v>1328000000</v>
      </c>
      <c r="R87" s="10">
        <v>1950000000</v>
      </c>
      <c r="S87" s="10">
        <v>2123000000</v>
      </c>
      <c r="T87" s="10">
        <v>2459000000</v>
      </c>
      <c r="U87" s="10">
        <v>2089000000</v>
      </c>
      <c r="V87" s="10">
        <v>2182000000</v>
      </c>
      <c r="W87" s="10">
        <v>2712000000</v>
      </c>
      <c r="X87" s="10">
        <v>2990000000</v>
      </c>
      <c r="Y87" s="10">
        <v>2802000000</v>
      </c>
      <c r="Z87" s="10">
        <v>3688000000</v>
      </c>
      <c r="AA87" s="10">
        <v>4142000000</v>
      </c>
      <c r="AH87" s="44" t="s">
        <v>127</v>
      </c>
      <c r="AI87" s="45">
        <f>AA61</f>
        <v>18141000000</v>
      </c>
    </row>
    <row r="88" spans="1:35" ht="20" x14ac:dyDescent="0.25">
      <c r="A88" s="5" t="s">
        <v>74</v>
      </c>
      <c r="B88" s="1">
        <v>-862900000</v>
      </c>
      <c r="C88" s="1">
        <v>-71700000</v>
      </c>
      <c r="D88" s="1">
        <v>-266800000</v>
      </c>
      <c r="E88" s="1">
        <v>-586100000</v>
      </c>
      <c r="F88" s="1">
        <v>-593400000</v>
      </c>
      <c r="G88" s="1">
        <v>-575700000</v>
      </c>
      <c r="H88" s="1">
        <v>-686600000</v>
      </c>
      <c r="I88" s="1">
        <v>-673800000</v>
      </c>
      <c r="J88" s="1">
        <v>-884400000</v>
      </c>
      <c r="K88" s="1">
        <v>-793700000</v>
      </c>
      <c r="L88" s="1">
        <v>-893200000</v>
      </c>
      <c r="M88" s="1">
        <v>-892300000</v>
      </c>
      <c r="N88" s="1">
        <v>-722400000</v>
      </c>
      <c r="O88" s="1">
        <v>-726100000</v>
      </c>
      <c r="P88" s="1">
        <v>-1104000000</v>
      </c>
      <c r="Q88" s="1">
        <v>-1148000000</v>
      </c>
      <c r="R88" s="1">
        <v>-1236000000</v>
      </c>
      <c r="S88" s="1">
        <v>-1449000000</v>
      </c>
      <c r="T88" s="1">
        <v>-1522000000</v>
      </c>
      <c r="U88" s="1">
        <v>-1182000000</v>
      </c>
      <c r="V88" s="1">
        <v>-1340000000</v>
      </c>
      <c r="W88" s="1">
        <v>-1551000000</v>
      </c>
      <c r="X88" s="1">
        <v>-1647000000</v>
      </c>
      <c r="Y88" s="1">
        <v>-1671000000</v>
      </c>
      <c r="Z88" s="1">
        <v>-1532000000</v>
      </c>
      <c r="AA88" s="1">
        <v>-1557000000</v>
      </c>
      <c r="AH88" s="46" t="s">
        <v>128</v>
      </c>
      <c r="AI88" s="47">
        <f>AI85/(AI86+AI87)</f>
        <v>3.3178973080250369E-2</v>
      </c>
    </row>
    <row r="89" spans="1:35" ht="20" customHeight="1" x14ac:dyDescent="0.25">
      <c r="A89" s="14" t="s">
        <v>104</v>
      </c>
      <c r="B89" s="15">
        <f t="shared" ref="B89:AA89" si="19">(-1*B88)/B3</f>
        <v>0.2321620749031425</v>
      </c>
      <c r="C89" s="15">
        <f t="shared" si="19"/>
        <v>2.0389591923787857E-2</v>
      </c>
      <c r="D89" s="15">
        <f t="shared" si="19"/>
        <v>7.6307058688937196E-2</v>
      </c>
      <c r="E89" s="15">
        <f t="shared" si="19"/>
        <v>0.16035128997838635</v>
      </c>
      <c r="F89" s="15">
        <f t="shared" si="19"/>
        <v>0.16043908505921159</v>
      </c>
      <c r="G89" s="15">
        <f t="shared" si="19"/>
        <v>0.15705477957223921</v>
      </c>
      <c r="H89" s="15">
        <f t="shared" si="19"/>
        <v>0.18755975633075642</v>
      </c>
      <c r="I89" s="15">
        <f t="shared" si="19"/>
        <v>0.17264085679879065</v>
      </c>
      <c r="J89" s="15">
        <f t="shared" si="19"/>
        <v>0.20138446124419346</v>
      </c>
      <c r="K89" s="15">
        <f t="shared" si="19"/>
        <v>0.17317594693663815</v>
      </c>
      <c r="L89" s="15">
        <f t="shared" si="19"/>
        <v>0.18973574645254482</v>
      </c>
      <c r="M89" s="15">
        <f t="shared" si="19"/>
        <v>0.18093519344634601</v>
      </c>
      <c r="N89" s="15">
        <f t="shared" si="19"/>
        <v>0.16787506971556052</v>
      </c>
      <c r="O89" s="15">
        <f t="shared" si="19"/>
        <v>0.14575930944494631</v>
      </c>
      <c r="P89" s="15">
        <f t="shared" si="19"/>
        <v>0.2132509175197991</v>
      </c>
      <c r="Q89" s="15">
        <f t="shared" si="19"/>
        <v>0.20158033362598771</v>
      </c>
      <c r="R89" s="15">
        <f t="shared" si="19"/>
        <v>0.20153269199413013</v>
      </c>
      <c r="S89" s="15">
        <f t="shared" si="19"/>
        <v>0.2188821752265861</v>
      </c>
      <c r="T89" s="15">
        <f t="shared" si="19"/>
        <v>0.22675804529201429</v>
      </c>
      <c r="U89" s="15">
        <f t="shared" si="19"/>
        <v>0.18966623876765085</v>
      </c>
      <c r="V89" s="15">
        <f t="shared" si="19"/>
        <v>0.20445529447665547</v>
      </c>
      <c r="W89" s="15">
        <f t="shared" si="19"/>
        <v>0.21200109349371241</v>
      </c>
      <c r="X89" s="15">
        <f t="shared" si="19"/>
        <v>0.21137063655030802</v>
      </c>
      <c r="Y89" s="15">
        <f t="shared" si="19"/>
        <v>0.21673151750972763</v>
      </c>
      <c r="Z89" s="15">
        <f t="shared" si="19"/>
        <v>0.19161976235146966</v>
      </c>
      <c r="AA89" s="15">
        <f t="shared" si="19"/>
        <v>0.17665078284547311</v>
      </c>
      <c r="AH89" s="44" t="s">
        <v>105</v>
      </c>
      <c r="AI89" s="45">
        <f>AA27</f>
        <v>628000000</v>
      </c>
    </row>
    <row r="90" spans="1:35" ht="20" x14ac:dyDescent="0.25">
      <c r="A90" s="5" t="s">
        <v>75</v>
      </c>
      <c r="B90" s="1" t="s">
        <v>91</v>
      </c>
      <c r="C90" s="1" t="s">
        <v>91</v>
      </c>
      <c r="D90" s="1" t="s">
        <v>91</v>
      </c>
      <c r="E90" s="1" t="s">
        <v>91</v>
      </c>
      <c r="F90" s="1" t="s">
        <v>91</v>
      </c>
      <c r="G90" s="1" t="s">
        <v>91</v>
      </c>
      <c r="H90" s="1" t="s">
        <v>91</v>
      </c>
      <c r="I90" s="1" t="s">
        <v>91</v>
      </c>
      <c r="J90" s="1" t="s">
        <v>91</v>
      </c>
      <c r="K90" s="1" t="s">
        <v>91</v>
      </c>
      <c r="L90" s="1">
        <v>-1483286168</v>
      </c>
      <c r="M90" s="1" t="s">
        <v>91</v>
      </c>
      <c r="N90" s="1" t="s">
        <v>91</v>
      </c>
      <c r="O90" s="1" t="s">
        <v>91</v>
      </c>
      <c r="P90" s="1" t="s">
        <v>91</v>
      </c>
      <c r="Q90" s="1" t="s">
        <v>91</v>
      </c>
      <c r="R90" s="1" t="s">
        <v>91</v>
      </c>
      <c r="S90" s="1">
        <v>236000000</v>
      </c>
      <c r="T90" s="1">
        <v>281000000</v>
      </c>
      <c r="U90" s="1" t="s">
        <v>91</v>
      </c>
      <c r="V90" s="1" t="s">
        <v>91</v>
      </c>
      <c r="W90" s="1" t="s">
        <v>91</v>
      </c>
      <c r="X90" s="1">
        <v>-174000000</v>
      </c>
      <c r="Y90" s="1">
        <v>-379000000</v>
      </c>
      <c r="Z90" s="1">
        <v>-12299000000</v>
      </c>
      <c r="AA90" s="1" t="s">
        <v>91</v>
      </c>
      <c r="AH90" s="44" t="s">
        <v>19</v>
      </c>
      <c r="AI90" s="45">
        <f>AA25</f>
        <v>4145000000</v>
      </c>
    </row>
    <row r="91" spans="1:35" ht="20" x14ac:dyDescent="0.25">
      <c r="A91" s="5" t="s">
        <v>76</v>
      </c>
      <c r="B91" s="1">
        <v>-25900000</v>
      </c>
      <c r="C91" s="1">
        <v>-35100000</v>
      </c>
      <c r="D91" s="1">
        <v>-26300000</v>
      </c>
      <c r="E91" s="1">
        <v>-11300000</v>
      </c>
      <c r="F91" s="1">
        <v>-7610368</v>
      </c>
      <c r="G91" s="1">
        <v>-8015852</v>
      </c>
      <c r="H91" s="1">
        <v>-21900000</v>
      </c>
      <c r="I91" s="1">
        <v>-2500000</v>
      </c>
      <c r="J91" s="1">
        <v>-2000000</v>
      </c>
      <c r="K91" s="1" t="s">
        <v>91</v>
      </c>
      <c r="L91" s="1">
        <v>-142704087</v>
      </c>
      <c r="M91" s="1">
        <v>-231100000</v>
      </c>
      <c r="N91" s="1" t="s">
        <v>91</v>
      </c>
      <c r="O91" s="1" t="s">
        <v>91</v>
      </c>
      <c r="P91" s="1" t="s">
        <v>91</v>
      </c>
      <c r="Q91" s="1" t="s">
        <v>91</v>
      </c>
      <c r="R91" s="1" t="s">
        <v>91</v>
      </c>
      <c r="S91" s="1" t="s">
        <v>91</v>
      </c>
      <c r="T91" s="1" t="s">
        <v>91</v>
      </c>
      <c r="U91" s="1" t="s">
        <v>91</v>
      </c>
      <c r="V91" s="1" t="s">
        <v>91</v>
      </c>
      <c r="W91" s="1" t="s">
        <v>91</v>
      </c>
      <c r="X91" s="1" t="s">
        <v>91</v>
      </c>
      <c r="Y91" s="1" t="s">
        <v>91</v>
      </c>
      <c r="Z91" s="1" t="s">
        <v>91</v>
      </c>
      <c r="AA91" s="1" t="s">
        <v>91</v>
      </c>
      <c r="AH91" s="46" t="s">
        <v>129</v>
      </c>
      <c r="AI91" s="47">
        <f>AI89/AI90</f>
        <v>0.15150784077201448</v>
      </c>
    </row>
    <row r="92" spans="1:35" ht="20" x14ac:dyDescent="0.25">
      <c r="A92" s="5" t="s">
        <v>77</v>
      </c>
      <c r="B92" s="1" t="s">
        <v>91</v>
      </c>
      <c r="C92" s="1" t="s">
        <v>91</v>
      </c>
      <c r="D92" s="1" t="s">
        <v>91</v>
      </c>
      <c r="E92" s="1" t="s">
        <v>91</v>
      </c>
      <c r="F92" s="1">
        <v>3810368</v>
      </c>
      <c r="G92" s="1">
        <v>4015852</v>
      </c>
      <c r="H92" s="1" t="s">
        <v>91</v>
      </c>
      <c r="I92" s="1" t="s">
        <v>91</v>
      </c>
      <c r="J92" s="1" t="s">
        <v>91</v>
      </c>
      <c r="K92" s="1" t="s">
        <v>91</v>
      </c>
      <c r="L92" s="1" t="s">
        <v>91</v>
      </c>
      <c r="M92" s="1">
        <v>257600000</v>
      </c>
      <c r="N92" s="1">
        <v>12500000</v>
      </c>
      <c r="O92" s="1" t="s">
        <v>91</v>
      </c>
      <c r="P92" s="1" t="s">
        <v>91</v>
      </c>
      <c r="Q92" s="1" t="s">
        <v>91</v>
      </c>
      <c r="R92" s="1" t="s">
        <v>91</v>
      </c>
      <c r="S92" s="1" t="s">
        <v>91</v>
      </c>
      <c r="T92" s="1" t="s">
        <v>91</v>
      </c>
      <c r="U92" s="1" t="s">
        <v>91</v>
      </c>
      <c r="V92" s="1" t="s">
        <v>91</v>
      </c>
      <c r="W92" s="1" t="s">
        <v>91</v>
      </c>
      <c r="X92" s="1" t="s">
        <v>91</v>
      </c>
      <c r="Y92" s="1" t="s">
        <v>91</v>
      </c>
      <c r="Z92" s="1" t="s">
        <v>91</v>
      </c>
      <c r="AA92" s="1" t="s">
        <v>91</v>
      </c>
      <c r="AH92" s="46" t="s">
        <v>130</v>
      </c>
      <c r="AI92" s="47">
        <f>AI88*(1-AI91)</f>
        <v>2.8152098509828839E-2</v>
      </c>
    </row>
    <row r="93" spans="1:35" ht="19" x14ac:dyDescent="0.25">
      <c r="A93" s="5" t="s">
        <v>78</v>
      </c>
      <c r="B93" s="1">
        <v>647900000</v>
      </c>
      <c r="C93" s="1">
        <v>-885500000</v>
      </c>
      <c r="D93" s="1">
        <v>-782500000</v>
      </c>
      <c r="E93" s="1">
        <v>60500000</v>
      </c>
      <c r="F93" s="1">
        <v>7600000</v>
      </c>
      <c r="G93" s="1">
        <v>8000000</v>
      </c>
      <c r="H93" s="1">
        <v>-12000000</v>
      </c>
      <c r="I93" s="1">
        <v>10200000</v>
      </c>
      <c r="J93" s="1">
        <v>17200000</v>
      </c>
      <c r="K93" s="1">
        <v>100000000</v>
      </c>
      <c r="L93" s="1">
        <v>4890256</v>
      </c>
      <c r="M93" s="1">
        <v>9700000</v>
      </c>
      <c r="N93" s="1">
        <v>251200000</v>
      </c>
      <c r="O93" s="1">
        <v>90500000</v>
      </c>
      <c r="P93" s="1">
        <v>60000000</v>
      </c>
      <c r="Q93" s="1">
        <v>137000000</v>
      </c>
      <c r="R93" s="1">
        <v>-361000000</v>
      </c>
      <c r="S93" s="1">
        <v>463000000</v>
      </c>
      <c r="T93" s="1">
        <v>118000000</v>
      </c>
      <c r="U93" s="1">
        <v>113000000</v>
      </c>
      <c r="V93" s="1">
        <v>45000000</v>
      </c>
      <c r="W93" s="1">
        <v>93000000</v>
      </c>
      <c r="X93" s="1">
        <v>18000000</v>
      </c>
      <c r="Y93" s="1">
        <v>20000000</v>
      </c>
      <c r="Z93" s="1">
        <v>101000000</v>
      </c>
      <c r="AA93" s="1">
        <v>-1496000000</v>
      </c>
      <c r="AH93" s="70" t="s">
        <v>131</v>
      </c>
      <c r="AI93" s="70"/>
    </row>
    <row r="94" spans="1:35" ht="20" x14ac:dyDescent="0.25">
      <c r="A94" s="6" t="s">
        <v>79</v>
      </c>
      <c r="B94" s="10">
        <v>-240900000</v>
      </c>
      <c r="C94" s="10">
        <v>-992300000</v>
      </c>
      <c r="D94" s="10">
        <v>-1075600000</v>
      </c>
      <c r="E94" s="10">
        <v>-536900000</v>
      </c>
      <c r="F94" s="10">
        <v>-589600000</v>
      </c>
      <c r="G94" s="10">
        <v>-571700000</v>
      </c>
      <c r="H94" s="10">
        <v>-720500000</v>
      </c>
      <c r="I94" s="10">
        <v>-666100000</v>
      </c>
      <c r="J94" s="10">
        <v>-869200000</v>
      </c>
      <c r="K94" s="10">
        <v>-693700000</v>
      </c>
      <c r="L94" s="10">
        <v>-2514300000</v>
      </c>
      <c r="M94" s="10">
        <v>-856100000</v>
      </c>
      <c r="N94" s="10">
        <v>-458700000</v>
      </c>
      <c r="O94" s="10">
        <v>-635600000</v>
      </c>
      <c r="P94" s="10">
        <v>-1044000000</v>
      </c>
      <c r="Q94" s="10">
        <v>-1011000000</v>
      </c>
      <c r="R94" s="10">
        <v>-1597000000</v>
      </c>
      <c r="S94" s="10">
        <v>-750000000</v>
      </c>
      <c r="T94" s="10">
        <v>-1123000000</v>
      </c>
      <c r="U94" s="10">
        <v>-1069000000</v>
      </c>
      <c r="V94" s="10">
        <v>-1295000000</v>
      </c>
      <c r="W94" s="10">
        <v>-1458000000</v>
      </c>
      <c r="X94" s="10">
        <v>-1803000000</v>
      </c>
      <c r="Y94" s="10">
        <v>-2030000000</v>
      </c>
      <c r="Z94" s="10">
        <v>-13730000000</v>
      </c>
      <c r="AA94" s="10">
        <v>-1496000000</v>
      </c>
      <c r="AH94" s="44" t="s">
        <v>132</v>
      </c>
      <c r="AI94" s="48">
        <v>4.095E-2</v>
      </c>
    </row>
    <row r="95" spans="1:35" ht="20" x14ac:dyDescent="0.25">
      <c r="A95" s="5" t="s">
        <v>80</v>
      </c>
      <c r="B95" s="1">
        <v>-16900000</v>
      </c>
      <c r="C95" s="1">
        <v>-25700000</v>
      </c>
      <c r="D95" s="1">
        <v>-20100000</v>
      </c>
      <c r="E95" s="1">
        <v>-900000</v>
      </c>
      <c r="F95" s="1">
        <v>-1221200000</v>
      </c>
      <c r="G95" s="1">
        <v>-405700000</v>
      </c>
      <c r="H95" s="1">
        <v>-376600000</v>
      </c>
      <c r="I95" s="1">
        <v>-16100000</v>
      </c>
      <c r="J95" s="1">
        <v>-274400000</v>
      </c>
      <c r="K95" s="1">
        <v>-25400000</v>
      </c>
      <c r="L95" s="1">
        <v>-187700000</v>
      </c>
      <c r="M95" s="1">
        <v>-1340700000</v>
      </c>
      <c r="N95" s="1">
        <v>-768700000</v>
      </c>
      <c r="O95" s="1">
        <v>-603800000</v>
      </c>
      <c r="P95" s="1">
        <v>-373000000</v>
      </c>
      <c r="Q95" s="1">
        <v>-77000000</v>
      </c>
      <c r="R95" s="1">
        <v>-56000000</v>
      </c>
      <c r="S95" s="1">
        <v>-183000000</v>
      </c>
      <c r="T95" s="1">
        <v>-1398000000</v>
      </c>
      <c r="U95" s="1">
        <v>-46000000</v>
      </c>
      <c r="V95" s="1">
        <v>-32000000</v>
      </c>
      <c r="W95" s="1">
        <v>-753000000</v>
      </c>
      <c r="X95" s="1">
        <v>-500000000</v>
      </c>
      <c r="Y95" s="1">
        <v>-84000000</v>
      </c>
      <c r="Z95" s="1">
        <v>-813000000</v>
      </c>
      <c r="AA95" s="1">
        <v>-986000000</v>
      </c>
      <c r="AH95" s="49" t="s">
        <v>133</v>
      </c>
      <c r="AI95" s="50" cm="1">
        <f t="array" ref="AI95">_FV(A1,"Beta")</f>
        <v>0.83109999999999995</v>
      </c>
    </row>
    <row r="96" spans="1:35" ht="20" x14ac:dyDescent="0.25">
      <c r="A96" s="5" t="s">
        <v>81</v>
      </c>
      <c r="B96" s="1" t="s">
        <v>91</v>
      </c>
      <c r="C96" s="1" t="s">
        <v>91</v>
      </c>
      <c r="D96" s="1" t="s">
        <v>91</v>
      </c>
      <c r="E96" s="1" t="s">
        <v>91</v>
      </c>
      <c r="F96" s="1">
        <v>1600000</v>
      </c>
      <c r="G96" s="1">
        <v>2000000</v>
      </c>
      <c r="H96" s="1">
        <v>2000000</v>
      </c>
      <c r="I96" s="1">
        <v>2500000</v>
      </c>
      <c r="J96" s="1">
        <v>31800000</v>
      </c>
      <c r="K96" s="1">
        <v>66600000</v>
      </c>
      <c r="L96" s="1">
        <v>30400000</v>
      </c>
      <c r="M96" s="1">
        <v>19700000</v>
      </c>
      <c r="N96" s="1">
        <v>513500000</v>
      </c>
      <c r="O96" s="1">
        <v>32400000</v>
      </c>
      <c r="P96" s="1">
        <v>29000000</v>
      </c>
      <c r="Q96" s="1">
        <v>198000000</v>
      </c>
      <c r="R96" s="1">
        <v>83000000</v>
      </c>
      <c r="S96" s="1">
        <v>62000000</v>
      </c>
      <c r="T96" s="1">
        <v>43000000</v>
      </c>
      <c r="U96" s="1">
        <v>21000000</v>
      </c>
      <c r="V96" s="1">
        <v>45000000</v>
      </c>
      <c r="W96" s="1">
        <v>24000000</v>
      </c>
      <c r="X96" s="1">
        <v>26000000</v>
      </c>
      <c r="Y96" s="1">
        <v>52000000</v>
      </c>
      <c r="Z96" s="1">
        <v>25000000</v>
      </c>
      <c r="AA96" s="1" t="s">
        <v>91</v>
      </c>
      <c r="AH96" s="44" t="s">
        <v>134</v>
      </c>
      <c r="AI96" s="48">
        <v>8.4000000000000005E-2</v>
      </c>
    </row>
    <row r="97" spans="1:35" ht="20" x14ac:dyDescent="0.25">
      <c r="A97" s="5" t="s">
        <v>82</v>
      </c>
      <c r="B97" s="1" t="s">
        <v>91</v>
      </c>
      <c r="C97" s="1" t="s">
        <v>91</v>
      </c>
      <c r="D97" s="1" t="s">
        <v>91</v>
      </c>
      <c r="E97" s="1" t="s">
        <v>91</v>
      </c>
      <c r="F97" s="1" t="s">
        <v>91</v>
      </c>
      <c r="G97" s="1" t="s">
        <v>91</v>
      </c>
      <c r="H97" s="1" t="s">
        <v>91</v>
      </c>
      <c r="I97" s="1" t="s">
        <v>91</v>
      </c>
      <c r="J97" s="1">
        <v>-80600000</v>
      </c>
      <c r="K97" s="1">
        <v>-286400000</v>
      </c>
      <c r="L97" s="1">
        <v>-231100000</v>
      </c>
      <c r="M97" s="1">
        <v>-30900000</v>
      </c>
      <c r="N97" s="1" t="s">
        <v>91</v>
      </c>
      <c r="O97" s="1" t="s">
        <v>91</v>
      </c>
      <c r="P97" s="1" t="s">
        <v>91</v>
      </c>
      <c r="Q97" s="1" t="s">
        <v>91</v>
      </c>
      <c r="R97" s="1" t="s">
        <v>91</v>
      </c>
      <c r="S97" s="1">
        <v>-2050000000</v>
      </c>
      <c r="T97" s="1">
        <v>-2787000000</v>
      </c>
      <c r="U97" s="1">
        <v>-1210000000</v>
      </c>
      <c r="V97" s="1">
        <v>-381000000</v>
      </c>
      <c r="W97" s="1">
        <v>-1103000000</v>
      </c>
      <c r="X97" s="1">
        <v>-1134000000</v>
      </c>
      <c r="Y97" s="1">
        <v>-1509000000</v>
      </c>
      <c r="Z97" s="1" t="s">
        <v>91</v>
      </c>
      <c r="AA97" s="1" t="s">
        <v>91</v>
      </c>
      <c r="AH97" s="46" t="s">
        <v>135</v>
      </c>
      <c r="AI97" s="47">
        <f>(AI94)+((AI95)*(AI96-AI94))</f>
        <v>7.6728855000000012E-2</v>
      </c>
    </row>
    <row r="98" spans="1:35" ht="19" x14ac:dyDescent="0.25">
      <c r="A98" s="5" t="s">
        <v>83</v>
      </c>
      <c r="B98" s="1">
        <v>-722300000</v>
      </c>
      <c r="C98" s="1" t="s">
        <v>91</v>
      </c>
      <c r="D98" s="1">
        <v>-150000000</v>
      </c>
      <c r="E98" s="1">
        <v>-180500000</v>
      </c>
      <c r="F98" s="1">
        <v>-150000000</v>
      </c>
      <c r="G98" s="1">
        <v>-80800000</v>
      </c>
      <c r="H98" s="1">
        <v>-80800000</v>
      </c>
      <c r="I98" s="1">
        <v>-81700000</v>
      </c>
      <c r="J98" s="1">
        <v>-89500000</v>
      </c>
      <c r="K98" s="1">
        <v>-112400000</v>
      </c>
      <c r="L98" s="1">
        <v>-133100000</v>
      </c>
      <c r="M98" s="1">
        <v>-148700000</v>
      </c>
      <c r="N98" s="1">
        <v>-162900000</v>
      </c>
      <c r="O98" s="1">
        <v>-174500000</v>
      </c>
      <c r="P98" s="1">
        <v>-193000000</v>
      </c>
      <c r="Q98" s="1">
        <v>-223000000</v>
      </c>
      <c r="R98" s="1">
        <v>-244000000</v>
      </c>
      <c r="S98" s="1">
        <v>-244000000</v>
      </c>
      <c r="T98" s="1">
        <v>-226000000</v>
      </c>
      <c r="U98" s="1">
        <v>-255000000</v>
      </c>
      <c r="V98" s="1">
        <v>-310000000</v>
      </c>
      <c r="W98" s="1">
        <v>-348000000</v>
      </c>
      <c r="X98" s="1">
        <v>-412000000</v>
      </c>
      <c r="Y98" s="1">
        <v>-467000000</v>
      </c>
      <c r="Z98" s="1">
        <v>-507000000</v>
      </c>
      <c r="AA98" s="1">
        <v>-1157000000</v>
      </c>
      <c r="AH98" s="70" t="s">
        <v>136</v>
      </c>
      <c r="AI98" s="70"/>
    </row>
    <row r="99" spans="1:35" ht="20" x14ac:dyDescent="0.25">
      <c r="A99" s="5" t="s">
        <v>84</v>
      </c>
      <c r="B99" s="1">
        <v>1172100000</v>
      </c>
      <c r="C99" s="1">
        <v>-74400000</v>
      </c>
      <c r="D99" s="1">
        <v>563300000</v>
      </c>
      <c r="E99" s="1">
        <v>122000000</v>
      </c>
      <c r="F99" s="1">
        <v>1637300000</v>
      </c>
      <c r="G99" s="1" t="s">
        <v>91</v>
      </c>
      <c r="H99" s="1">
        <v>699800000</v>
      </c>
      <c r="I99" s="1">
        <v>193700000</v>
      </c>
      <c r="J99" s="1" t="s">
        <v>91</v>
      </c>
      <c r="K99" s="1">
        <v>2800000</v>
      </c>
      <c r="L99" s="1">
        <v>1975000000</v>
      </c>
      <c r="M99" s="1">
        <v>989100000</v>
      </c>
      <c r="N99" s="1">
        <v>906800000</v>
      </c>
      <c r="O99" s="1">
        <v>578100000</v>
      </c>
      <c r="P99" s="1">
        <v>754000000</v>
      </c>
      <c r="Q99" s="1">
        <v>72000000</v>
      </c>
      <c r="R99" s="1">
        <v>-3000000</v>
      </c>
      <c r="S99" s="1">
        <v>785000000</v>
      </c>
      <c r="T99" s="1">
        <v>3411000000</v>
      </c>
      <c r="U99" s="1">
        <v>-3000000</v>
      </c>
      <c r="V99" s="1">
        <v>-22000000</v>
      </c>
      <c r="W99" s="1">
        <v>638000000</v>
      </c>
      <c r="X99" s="1">
        <v>909000000</v>
      </c>
      <c r="Y99" s="1">
        <v>1244000000</v>
      </c>
      <c r="Z99" s="1">
        <v>11231000000</v>
      </c>
      <c r="AA99" s="1">
        <v>-154000000</v>
      </c>
      <c r="AH99" s="44" t="s">
        <v>137</v>
      </c>
      <c r="AI99" s="45">
        <f>AI86+AI87</f>
        <v>19651000000</v>
      </c>
    </row>
    <row r="100" spans="1:35" ht="20" x14ac:dyDescent="0.25">
      <c r="A100" s="6" t="s">
        <v>85</v>
      </c>
      <c r="B100" s="10">
        <v>432900000</v>
      </c>
      <c r="C100" s="10">
        <v>-100100000</v>
      </c>
      <c r="D100" s="10">
        <v>393200000</v>
      </c>
      <c r="E100" s="10">
        <v>-59400000</v>
      </c>
      <c r="F100" s="10">
        <v>267700000</v>
      </c>
      <c r="G100" s="10">
        <v>-484500000</v>
      </c>
      <c r="H100" s="10">
        <v>244400000</v>
      </c>
      <c r="I100" s="10">
        <v>98400000</v>
      </c>
      <c r="J100" s="10">
        <v>-412700000</v>
      </c>
      <c r="K100" s="10">
        <v>-354800000</v>
      </c>
      <c r="L100" s="10">
        <v>1453500000</v>
      </c>
      <c r="M100" s="10">
        <v>-511500000</v>
      </c>
      <c r="N100" s="10">
        <v>488700000</v>
      </c>
      <c r="O100" s="10">
        <v>-167800000</v>
      </c>
      <c r="P100" s="10">
        <v>217000000</v>
      </c>
      <c r="Q100" s="10">
        <v>-30000000</v>
      </c>
      <c r="R100" s="10">
        <v>-220000000</v>
      </c>
      <c r="S100" s="10">
        <v>-1630000000</v>
      </c>
      <c r="T100" s="10">
        <v>-957000000</v>
      </c>
      <c r="U100" s="10">
        <v>-1493000000</v>
      </c>
      <c r="V100" s="10">
        <v>-700000000</v>
      </c>
      <c r="W100" s="10">
        <v>-1542000000</v>
      </c>
      <c r="X100" s="10">
        <v>-1111000000</v>
      </c>
      <c r="Y100" s="10">
        <v>-764000000</v>
      </c>
      <c r="Z100" s="10">
        <v>9936000000</v>
      </c>
      <c r="AA100" s="10">
        <v>-2297000000</v>
      </c>
      <c r="AH100" s="46" t="s">
        <v>138</v>
      </c>
      <c r="AI100" s="47">
        <f>AI99/AI103</f>
        <v>0.16368134077331531</v>
      </c>
    </row>
    <row r="101" spans="1:35"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28000000</v>
      </c>
      <c r="N101" s="1">
        <v>-20000000</v>
      </c>
      <c r="O101" s="1">
        <v>-17200000</v>
      </c>
      <c r="P101" s="1">
        <v>1000000</v>
      </c>
      <c r="Q101" s="1">
        <v>-1000000</v>
      </c>
      <c r="R101" s="1">
        <v>10000000</v>
      </c>
      <c r="S101" s="1">
        <v>7000000</v>
      </c>
      <c r="T101" s="1">
        <v>45000000</v>
      </c>
      <c r="U101" s="1">
        <v>-13000000</v>
      </c>
      <c r="V101" s="1">
        <v>-13000000</v>
      </c>
      <c r="W101" s="1">
        <v>11000000</v>
      </c>
      <c r="X101" s="1">
        <v>-4000000</v>
      </c>
      <c r="Y101" s="1">
        <v>6000000</v>
      </c>
      <c r="Z101" s="1">
        <v>41000000</v>
      </c>
      <c r="AA101" s="1">
        <v>20000000</v>
      </c>
      <c r="AH101" s="49" t="s">
        <v>139</v>
      </c>
      <c r="AI101" s="51" cm="1">
        <f t="array" ref="AI101">_FV(A1,"Market cap",TRUE)</f>
        <v>100405445696</v>
      </c>
    </row>
    <row r="102" spans="1:35" ht="20" x14ac:dyDescent="0.25">
      <c r="A102" s="6" t="s">
        <v>87</v>
      </c>
      <c r="B102" s="10">
        <v>217700000</v>
      </c>
      <c r="C102" s="10">
        <v>-412500000</v>
      </c>
      <c r="D102" s="10">
        <v>-9500000</v>
      </c>
      <c r="E102" s="10">
        <v>80300000</v>
      </c>
      <c r="F102" s="10">
        <v>436600000</v>
      </c>
      <c r="G102" s="10">
        <v>-272000000</v>
      </c>
      <c r="H102" s="10">
        <v>-150200000</v>
      </c>
      <c r="I102" s="10">
        <v>218300000</v>
      </c>
      <c r="J102" s="10">
        <v>-231200000</v>
      </c>
      <c r="K102" s="10">
        <v>2500000</v>
      </c>
      <c r="L102" s="10">
        <v>253800000</v>
      </c>
      <c r="M102" s="10">
        <v>-260500000</v>
      </c>
      <c r="N102" s="10">
        <v>561500000</v>
      </c>
      <c r="O102" s="10">
        <v>-318500000</v>
      </c>
      <c r="P102" s="10">
        <v>-314000000</v>
      </c>
      <c r="Q102" s="10">
        <v>286000000</v>
      </c>
      <c r="R102" s="10">
        <v>143000000</v>
      </c>
      <c r="S102" s="10">
        <v>-250000000</v>
      </c>
      <c r="T102" s="10">
        <v>424000000</v>
      </c>
      <c r="U102" s="10">
        <v>-486000000</v>
      </c>
      <c r="V102" s="10">
        <v>174000000</v>
      </c>
      <c r="W102" s="10">
        <v>-277000000</v>
      </c>
      <c r="X102" s="10">
        <v>72000000</v>
      </c>
      <c r="Y102" s="10">
        <v>14000000</v>
      </c>
      <c r="Z102" s="10">
        <v>-65000000</v>
      </c>
      <c r="AA102" s="10">
        <v>369000000</v>
      </c>
      <c r="AH102" s="46" t="s">
        <v>140</v>
      </c>
      <c r="AI102" s="47">
        <f>AI101/AI103</f>
        <v>0.83631865922668469</v>
      </c>
    </row>
    <row r="103" spans="1:35" ht="20" x14ac:dyDescent="0.25">
      <c r="A103" s="5" t="s">
        <v>88</v>
      </c>
      <c r="B103" s="1">
        <v>244300000</v>
      </c>
      <c r="C103" s="1">
        <v>462000000</v>
      </c>
      <c r="D103" s="1">
        <v>49500000</v>
      </c>
      <c r="E103" s="1">
        <v>40000000</v>
      </c>
      <c r="F103" s="1">
        <v>120300000</v>
      </c>
      <c r="G103" s="1">
        <v>556900000</v>
      </c>
      <c r="H103" s="1">
        <v>284900000</v>
      </c>
      <c r="I103" s="1">
        <v>134700000</v>
      </c>
      <c r="J103" s="1">
        <v>353000000</v>
      </c>
      <c r="K103" s="1">
        <v>121800000</v>
      </c>
      <c r="L103" s="1">
        <v>124300000</v>
      </c>
      <c r="M103" s="1">
        <v>378100000</v>
      </c>
      <c r="N103" s="1">
        <v>117600000</v>
      </c>
      <c r="O103" s="1">
        <v>679100000</v>
      </c>
      <c r="P103" s="1">
        <v>361000000</v>
      </c>
      <c r="Q103" s="1">
        <v>47000000</v>
      </c>
      <c r="R103" s="1">
        <v>333000000</v>
      </c>
      <c r="S103" s="1">
        <v>476000000</v>
      </c>
      <c r="T103" s="1">
        <v>226000000</v>
      </c>
      <c r="U103" s="1">
        <v>650000000</v>
      </c>
      <c r="V103" s="1">
        <v>164000000</v>
      </c>
      <c r="W103" s="1">
        <v>338000000</v>
      </c>
      <c r="X103" s="1">
        <v>61000000</v>
      </c>
      <c r="Y103" s="1">
        <v>133000000</v>
      </c>
      <c r="Z103" s="1">
        <v>147000000</v>
      </c>
      <c r="AA103" s="1">
        <v>82000000</v>
      </c>
      <c r="AH103" s="46" t="s">
        <v>141</v>
      </c>
      <c r="AI103" s="52">
        <f>AI99+AI101</f>
        <v>120056445696</v>
      </c>
    </row>
    <row r="104" spans="1:35" ht="20" thickBot="1" x14ac:dyDescent="0.3">
      <c r="A104" s="7" t="s">
        <v>89</v>
      </c>
      <c r="B104" s="11">
        <v>462000000</v>
      </c>
      <c r="C104" s="11">
        <v>49500000</v>
      </c>
      <c r="D104" s="11">
        <v>40000000</v>
      </c>
      <c r="E104" s="11">
        <v>120300000</v>
      </c>
      <c r="F104" s="11">
        <v>556900000</v>
      </c>
      <c r="G104" s="11">
        <v>284900000</v>
      </c>
      <c r="H104" s="11">
        <v>134700000</v>
      </c>
      <c r="I104" s="11">
        <v>353000000</v>
      </c>
      <c r="J104" s="11">
        <v>121800000</v>
      </c>
      <c r="K104" s="11">
        <v>124300000</v>
      </c>
      <c r="L104" s="11">
        <v>378100000</v>
      </c>
      <c r="M104" s="11">
        <v>117600000</v>
      </c>
      <c r="N104" s="11">
        <v>679100000</v>
      </c>
      <c r="O104" s="11">
        <v>360600000</v>
      </c>
      <c r="P104" s="11">
        <v>47000000</v>
      </c>
      <c r="Q104" s="11">
        <v>333000000</v>
      </c>
      <c r="R104" s="11">
        <v>476000000</v>
      </c>
      <c r="S104" s="11">
        <v>226000000</v>
      </c>
      <c r="T104" s="11">
        <v>650000000</v>
      </c>
      <c r="U104" s="11">
        <v>164000000</v>
      </c>
      <c r="V104" s="11">
        <v>338000000</v>
      </c>
      <c r="W104" s="11">
        <v>61000000</v>
      </c>
      <c r="X104" s="11">
        <v>133000000</v>
      </c>
      <c r="Y104" s="11">
        <v>147000000</v>
      </c>
      <c r="Z104" s="11">
        <v>82000000</v>
      </c>
      <c r="AA104" s="11">
        <v>451000000</v>
      </c>
      <c r="AH104" s="70" t="s">
        <v>142</v>
      </c>
      <c r="AI104" s="70"/>
    </row>
    <row r="105" spans="1:35" ht="21" thickTop="1" x14ac:dyDescent="0.25">
      <c r="A105" s="14" t="s">
        <v>156</v>
      </c>
      <c r="B105" s="1" t="e">
        <f t="shared" ref="B105:Z105" si="20">(B22*(1-$AI$91))+B77+B88+B81</f>
        <v>#VALUE!</v>
      </c>
      <c r="C105" s="1">
        <f t="shared" si="20"/>
        <v>909590229.19179738</v>
      </c>
      <c r="D105" s="1">
        <f t="shared" si="20"/>
        <v>229150398.06996381</v>
      </c>
      <c r="E105" s="1">
        <f t="shared" si="20"/>
        <v>463045572.97949338</v>
      </c>
      <c r="F105" s="1">
        <f t="shared" si="20"/>
        <v>480993848.00965011</v>
      </c>
      <c r="G105" s="1" t="e">
        <f t="shared" si="20"/>
        <v>#VALUE!</v>
      </c>
      <c r="H105" s="1">
        <f t="shared" si="20"/>
        <v>71591411.338962555</v>
      </c>
      <c r="I105" s="1">
        <f t="shared" si="20"/>
        <v>399229481.30277443</v>
      </c>
      <c r="J105" s="1">
        <f t="shared" si="20"/>
        <v>397840579.01085639</v>
      </c>
      <c r="K105" s="1">
        <f t="shared" si="20"/>
        <v>1484016501.8094091</v>
      </c>
      <c r="L105" s="1">
        <f t="shared" si="20"/>
        <v>616914571.77322054</v>
      </c>
      <c r="M105" s="1">
        <f t="shared" si="20"/>
        <v>363995609.16767168</v>
      </c>
      <c r="N105" s="1">
        <f t="shared" si="20"/>
        <v>632927792.52110958</v>
      </c>
      <c r="O105" s="1">
        <f t="shared" si="20"/>
        <v>694202098.91435456</v>
      </c>
      <c r="P105" s="1">
        <f t="shared" si="20"/>
        <v>230491917.9734621</v>
      </c>
      <c r="Q105" s="1">
        <f t="shared" si="20"/>
        <v>191219059.10735822</v>
      </c>
      <c r="R105" s="1">
        <f t="shared" si="20"/>
        <v>531858866.1037395</v>
      </c>
      <c r="S105" s="1">
        <f t="shared" si="20"/>
        <v>963623160.43425798</v>
      </c>
      <c r="T105" s="1">
        <f t="shared" si="20"/>
        <v>1628746924.0048251</v>
      </c>
      <c r="U105" s="1">
        <f t="shared" si="20"/>
        <v>1590412786.4897466</v>
      </c>
      <c r="V105" s="1">
        <f t="shared" si="20"/>
        <v>1552838600.7237635</v>
      </c>
      <c r="W105" s="1">
        <f t="shared" si="20"/>
        <v>1612081302.7744269</v>
      </c>
      <c r="X105" s="1">
        <f t="shared" si="20"/>
        <v>1683689505.4282265</v>
      </c>
      <c r="Y105" s="1">
        <f t="shared" si="20"/>
        <v>1528357539.2038598</v>
      </c>
      <c r="Z105" s="1">
        <f t="shared" si="20"/>
        <v>1933265862.4849215</v>
      </c>
      <c r="AA105" s="1">
        <f>(AA22*(1-$AI$91))+AA77+AA88+AA81</f>
        <v>1756630398.0699635</v>
      </c>
      <c r="AB105" s="29">
        <f>AA105*(1+$AI$106)</f>
        <v>2074927851.7776897</v>
      </c>
      <c r="AC105" s="29">
        <f t="shared" ref="AC105:AF105" si="21">AB105*(1+$AI$106)</f>
        <v>2450900083.9408817</v>
      </c>
      <c r="AD105" s="29">
        <f t="shared" si="21"/>
        <v>2894997633.9249644</v>
      </c>
      <c r="AE105" s="29">
        <f t="shared" si="21"/>
        <v>3419564655.1837573</v>
      </c>
      <c r="AF105" s="29">
        <f t="shared" si="21"/>
        <v>4039182033.847939</v>
      </c>
      <c r="AG105" s="30" t="s">
        <v>154</v>
      </c>
      <c r="AH105" s="53" t="s">
        <v>106</v>
      </c>
      <c r="AI105" s="54">
        <f>(AI100*AI92)+(AI102*AI97)</f>
        <v>6.8777746367269951E-2</v>
      </c>
    </row>
    <row r="106" spans="1:35" ht="19" x14ac:dyDescent="0.25">
      <c r="A106" s="14" t="s">
        <v>157</v>
      </c>
      <c r="B106" s="1"/>
      <c r="C106" s="15">
        <f t="shared" ref="C106:AA106" si="22">(C107/B107)-1</f>
        <v>-6.2932985204525673</v>
      </c>
      <c r="D106" s="15">
        <f t="shared" si="22"/>
        <v>-0.33229200920749757</v>
      </c>
      <c r="E106" s="15">
        <f t="shared" si="22"/>
        <v>-0.77714848559468108</v>
      </c>
      <c r="F106" s="15">
        <f t="shared" si="22"/>
        <v>0.8243093922651934</v>
      </c>
      <c r="G106" s="15">
        <f t="shared" si="22"/>
        <v>0.26287098728043601</v>
      </c>
      <c r="H106" s="15">
        <f t="shared" si="22"/>
        <v>-2.7299760191846523</v>
      </c>
      <c r="I106" s="15">
        <f t="shared" si="22"/>
        <v>-1.3110618242306626</v>
      </c>
      <c r="J106" s="15">
        <f t="shared" si="22"/>
        <v>0.482174688057041</v>
      </c>
      <c r="K106" s="15">
        <f t="shared" si="22"/>
        <v>0.54720384846662662</v>
      </c>
      <c r="L106" s="15">
        <f t="shared" si="22"/>
        <v>0.63777691410804516</v>
      </c>
      <c r="M106" s="15">
        <f t="shared" si="22"/>
        <v>-0.55671570953962979</v>
      </c>
      <c r="N106" s="15">
        <f t="shared" si="22"/>
        <v>-1.914882226980728</v>
      </c>
      <c r="O106" s="15">
        <f t="shared" si="22"/>
        <v>0.31070801638385026</v>
      </c>
      <c r="P106" s="15">
        <f t="shared" si="22"/>
        <v>1.6428571428571428</v>
      </c>
      <c r="Q106" s="15">
        <f t="shared" si="22"/>
        <v>-1.3040540540540539</v>
      </c>
      <c r="R106" s="15">
        <f t="shared" si="22"/>
        <v>2.9666666666666668</v>
      </c>
      <c r="S106" s="15">
        <f t="shared" si="22"/>
        <v>-5.6022408963585457E-2</v>
      </c>
      <c r="T106" s="15">
        <f t="shared" si="22"/>
        <v>0.39020771513353125</v>
      </c>
      <c r="U106" s="15">
        <f t="shared" si="22"/>
        <v>-3.2017075773746018E-2</v>
      </c>
      <c r="V106" s="15">
        <f t="shared" si="22"/>
        <v>-7.1664829106945938E-2</v>
      </c>
      <c r="W106" s="15">
        <f t="shared" si="22"/>
        <v>0.37885985748218531</v>
      </c>
      <c r="X106" s="15">
        <f t="shared" si="22"/>
        <v>0.15676141257536602</v>
      </c>
      <c r="Y106" s="15">
        <f t="shared" si="22"/>
        <v>-0.15785554728220397</v>
      </c>
      <c r="Z106" s="15">
        <f t="shared" si="22"/>
        <v>0.90627763041556153</v>
      </c>
      <c r="AA106" s="15">
        <f t="shared" si="22"/>
        <v>0.92115027829313534</v>
      </c>
      <c r="AB106" s="33">
        <v>3153000000</v>
      </c>
      <c r="AC106" s="33">
        <v>3932000000</v>
      </c>
      <c r="AD106" s="33">
        <v>4684000000</v>
      </c>
      <c r="AE106" s="33">
        <v>5789000000</v>
      </c>
      <c r="AF106" s="33">
        <v>6468000000</v>
      </c>
      <c r="AG106" s="30" t="s">
        <v>155</v>
      </c>
      <c r="AH106" s="55" t="s">
        <v>143</v>
      </c>
      <c r="AI106" s="56">
        <f>(SUM(AB4:AF4)/5)</f>
        <v>0.18119773747365658</v>
      </c>
    </row>
    <row r="107" spans="1:35" ht="19" x14ac:dyDescent="0.25">
      <c r="A107" s="34" t="s">
        <v>158</v>
      </c>
      <c r="B107" s="1">
        <v>-114900000</v>
      </c>
      <c r="C107" s="1">
        <v>608200000</v>
      </c>
      <c r="D107" s="1">
        <v>406100000</v>
      </c>
      <c r="E107" s="1">
        <v>90500000</v>
      </c>
      <c r="F107" s="1">
        <v>165100000</v>
      </c>
      <c r="G107" s="1">
        <v>208500000</v>
      </c>
      <c r="H107" s="1">
        <v>-360700000</v>
      </c>
      <c r="I107" s="1">
        <v>112200000</v>
      </c>
      <c r="J107" s="1">
        <v>166300000</v>
      </c>
      <c r="K107" s="1">
        <v>257300000</v>
      </c>
      <c r="L107" s="1">
        <v>421400000</v>
      </c>
      <c r="M107" s="1">
        <v>186800000</v>
      </c>
      <c r="N107" s="1">
        <v>-170900000</v>
      </c>
      <c r="O107" s="1">
        <v>-224000000</v>
      </c>
      <c r="P107" s="1">
        <v>-592000000</v>
      </c>
      <c r="Q107" s="1">
        <v>180000000</v>
      </c>
      <c r="R107" s="1">
        <v>714000000</v>
      </c>
      <c r="S107" s="1">
        <v>674000000</v>
      </c>
      <c r="T107" s="1">
        <v>937000000</v>
      </c>
      <c r="U107" s="1">
        <v>907000000</v>
      </c>
      <c r="V107" s="1">
        <v>842000000</v>
      </c>
      <c r="W107" s="1">
        <v>1161000000</v>
      </c>
      <c r="X107" s="1">
        <v>1343000000</v>
      </c>
      <c r="Y107" s="1">
        <v>1131000000</v>
      </c>
      <c r="Z107" s="1">
        <v>2156000000</v>
      </c>
      <c r="AA107" s="1">
        <v>4142000000</v>
      </c>
      <c r="AB107" s="30"/>
      <c r="AC107" s="30"/>
      <c r="AD107" s="30"/>
      <c r="AE107" s="30"/>
      <c r="AF107" s="66">
        <f>AF106*(1+AI107)/(AI108-AI107)</f>
        <v>151439956373.73962</v>
      </c>
      <c r="AG107" s="31" t="s">
        <v>144</v>
      </c>
      <c r="AH107" s="57" t="s">
        <v>145</v>
      </c>
      <c r="AI107" s="58">
        <v>2.5000000000000001E-2</v>
      </c>
    </row>
    <row r="108" spans="1:35" ht="19" x14ac:dyDescent="0.25">
      <c r="AB108" s="66">
        <f t="shared" ref="AB108:AE108" si="23">AB107+AB106</f>
        <v>3153000000</v>
      </c>
      <c r="AC108" s="66">
        <f t="shared" si="23"/>
        <v>3932000000</v>
      </c>
      <c r="AD108" s="66">
        <f t="shared" si="23"/>
        <v>4684000000</v>
      </c>
      <c r="AE108" s="66">
        <f t="shared" si="23"/>
        <v>5789000000</v>
      </c>
      <c r="AF108" s="66">
        <f>AF107+AF106</f>
        <v>157907956373.73962</v>
      </c>
      <c r="AG108" s="31" t="s">
        <v>141</v>
      </c>
      <c r="AH108" s="59" t="s">
        <v>146</v>
      </c>
      <c r="AI108" s="56">
        <f>AI105</f>
        <v>6.8777746367269951E-2</v>
      </c>
    </row>
    <row r="109" spans="1:35" ht="19" x14ac:dyDescent="0.25">
      <c r="AB109" s="67" t="s">
        <v>147</v>
      </c>
      <c r="AC109" s="67"/>
    </row>
    <row r="110" spans="1:35" ht="20" x14ac:dyDescent="0.25">
      <c r="AB110" s="60" t="s">
        <v>148</v>
      </c>
      <c r="AC110" s="51">
        <f>NPV(AI108,AB108,AC108,AD108,AE108,AF108)</f>
        <v>127897061134.8566</v>
      </c>
    </row>
    <row r="111" spans="1:35" ht="20" x14ac:dyDescent="0.25">
      <c r="AB111" s="60" t="s">
        <v>149</v>
      </c>
      <c r="AC111" s="51">
        <f>AA40</f>
        <v>451000000</v>
      </c>
    </row>
    <row r="112" spans="1:35" ht="20" x14ac:dyDescent="0.25">
      <c r="AB112" s="60" t="s">
        <v>137</v>
      </c>
      <c r="AC112" s="51">
        <f>AI99</f>
        <v>19651000000</v>
      </c>
    </row>
    <row r="113" spans="27:29" ht="20" x14ac:dyDescent="0.25">
      <c r="AB113" s="60" t="s">
        <v>150</v>
      </c>
      <c r="AC113" s="51">
        <f>AC110+AC111-AC112</f>
        <v>108697061134.8566</v>
      </c>
    </row>
    <row r="114" spans="27:29" ht="20" x14ac:dyDescent="0.25">
      <c r="AB114" s="60" t="s">
        <v>151</v>
      </c>
      <c r="AC114" s="60">
        <f>AA34*(1+(5*AG16))</f>
        <v>996099423.79384351</v>
      </c>
    </row>
    <row r="115" spans="27:29" ht="20" x14ac:dyDescent="0.25">
      <c r="AA115" s="32"/>
      <c r="AB115" s="61" t="s">
        <v>165</v>
      </c>
      <c r="AC115" s="62">
        <f>AC113/AC114</f>
        <v>109.12270255198236</v>
      </c>
    </row>
    <row r="116" spans="27:29" ht="20" x14ac:dyDescent="0.25">
      <c r="AB116" s="60" t="s">
        <v>166</v>
      </c>
      <c r="AC116" s="63" cm="1">
        <f t="array" ref="AC116">_FV(A1,"Price")</f>
        <v>107.84</v>
      </c>
    </row>
    <row r="117" spans="27:29" ht="20" x14ac:dyDescent="0.25">
      <c r="AB117" s="61" t="s">
        <v>152</v>
      </c>
      <c r="AC117" s="64">
        <f>AC115/AC116-1</f>
        <v>1.1894496958293255E-2</v>
      </c>
    </row>
    <row r="118" spans="27:29" ht="20" x14ac:dyDescent="0.25">
      <c r="AB118" s="61" t="s">
        <v>153</v>
      </c>
      <c r="AC118" s="65" t="str">
        <f>IF(AC115&gt;AC116,"BUY","SELL")</f>
        <v>BUY</v>
      </c>
    </row>
  </sheetData>
  <mergeCells count="6">
    <mergeCell ref="AB109:AC109"/>
    <mergeCell ref="AH83:AI83"/>
    <mergeCell ref="AH84:AI84"/>
    <mergeCell ref="AH93:AI93"/>
    <mergeCell ref="AH98:AI98"/>
    <mergeCell ref="AH104:AI104"/>
  </mergeCells>
  <hyperlinks>
    <hyperlink ref="A1" r:id="rId1" tooltip="https://roic.ai/company/CP" display="ROIC.AI | C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16875/000162828016011920/0001628280-16-011920-index.htm" xr:uid="{00000000-0004-0000-0000-000037000000}"/>
    <hyperlink ref="T74" r:id="rId39" tooltip="https://www.sec.gov/Archives/edgar/data/16875/000162828016011920/0001628280-16-011920-index.htm" xr:uid="{00000000-0004-0000-0000-000038000000}"/>
    <hyperlink ref="U36" r:id="rId40" tooltip="https://www.sec.gov/Archives/edgar/data/16875/000001687517000015/0000016875-17-000015-index.htm" xr:uid="{00000000-0004-0000-0000-00003A000000}"/>
    <hyperlink ref="U74" r:id="rId41" tooltip="https://www.sec.gov/Archives/edgar/data/16875/000001687517000015/0000016875-17-000015-index.htm" xr:uid="{00000000-0004-0000-0000-00003B000000}"/>
    <hyperlink ref="V36" r:id="rId42" tooltip="https://www.sec.gov/Archives/edgar/data/16875/000001687518000029/0000016875-18-000029-index.htm" xr:uid="{00000000-0004-0000-0000-00003D000000}"/>
    <hyperlink ref="V74" r:id="rId43" tooltip="https://www.sec.gov/Archives/edgar/data/16875/000001687518000029/0000016875-18-000029-index.htm" xr:uid="{00000000-0004-0000-0000-00003E000000}"/>
    <hyperlink ref="W36" r:id="rId44" tooltip="https://www.sec.gov/Archives/edgar/data/16875/000001687519000017/0000016875-19-000017-index.htm" xr:uid="{00000000-0004-0000-0000-000040000000}"/>
    <hyperlink ref="W74" r:id="rId45" tooltip="https://www.sec.gov/Archives/edgar/data/16875/000001687519000017/0000016875-19-000017-index.htm" xr:uid="{00000000-0004-0000-0000-000041000000}"/>
    <hyperlink ref="X36" r:id="rId46" tooltip="https://www.sec.gov/Archives/edgar/data/16875/000001687520000007/0000016875-20-000007-index.htm" xr:uid="{00000000-0004-0000-0000-000043000000}"/>
    <hyperlink ref="X74" r:id="rId47" tooltip="https://www.sec.gov/Archives/edgar/data/16875/000001687520000007/0000016875-20-000007-index.htm" xr:uid="{00000000-0004-0000-0000-000044000000}"/>
    <hyperlink ref="Y36" r:id="rId48" tooltip="https://www.sec.gov/Archives/edgar/data/16875/000119312521145610/0001193125-21-145610-index.htm" xr:uid="{00000000-0004-0000-0000-000046000000}"/>
    <hyperlink ref="Y74" r:id="rId49" tooltip="https://www.sec.gov/Archives/edgar/data/16875/000119312521145610/0001193125-21-145610-index.htm" xr:uid="{00000000-0004-0000-0000-000047000000}"/>
    <hyperlink ref="Z36" r:id="rId50" tooltip="https://www.sec.gov/Archives/edgar/data/16875/000119312522134075/0001193125-22-134075-index.htm" xr:uid="{00000000-0004-0000-0000-000049000000}"/>
    <hyperlink ref="Z74" r:id="rId51" tooltip="https://www.sec.gov/Archives/edgar/data/16875/000119312522134075/0001193125-22-134075-index.htm" xr:uid="{00000000-0004-0000-0000-00004A000000}"/>
    <hyperlink ref="AA36" r:id="rId52" tooltip="https://www.sec.gov/Archives/edgar/data/16875/000001687523000008/0000016875-23-000008-index.htm" xr:uid="{00000000-0004-0000-0000-00004C000000}"/>
    <hyperlink ref="AA74" r:id="rId53" tooltip="https://www.sec.gov/Archives/edgar/data/16875/000001687523000008/0000016875-23-000008-index.htm" xr:uid="{00000000-0004-0000-0000-00004D000000}"/>
    <hyperlink ref="AB1" r:id="rId54" display="https://finbox.com/TSX:CP/explorer/revenue_proj" xr:uid="{57666C78-1AE4-0F41-A261-76B57F4DCD77}"/>
    <hyperlink ref="AG106" r:id="rId55" xr:uid="{24321FB8-890B-624D-A92E-D67F4C6AFB8B}"/>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2023-03-12T14:07:03Z</dcterms:created>
  <dcterms:modified xsi:type="dcterms:W3CDTF">2023-07-05T05:59:58Z</dcterms:modified>
</cp:coreProperties>
</file>