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4858DE48-0F11-2D4C-8FFF-D54819A2971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0" i="1" l="1"/>
  <c r="AH108" i="1"/>
  <c r="AI108" i="1"/>
  <c r="AJ108" i="1"/>
  <c r="AK108" i="1"/>
  <c r="AI116" i="1" a="1"/>
  <c r="AI116" i="1" s="1"/>
  <c r="AG21" i="1" l="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O101" i="1" a="1"/>
  <c r="AO101" i="1" s="1"/>
  <c r="AO95" i="1" a="1"/>
  <c r="AO95" i="1" s="1"/>
  <c r="AO19" i="1"/>
  <c r="AI111" i="1"/>
  <c r="AO91" i="1"/>
  <c r="AO90" i="1"/>
  <c r="AO89" i="1"/>
  <c r="AO87" i="1"/>
  <c r="AO86" i="1"/>
  <c r="AO99" i="1" s="1"/>
  <c r="AO85" i="1"/>
  <c r="AL30" i="1"/>
  <c r="AK30" i="1"/>
  <c r="AJ30" i="1"/>
  <c r="AI30" i="1"/>
  <c r="AH30" i="1"/>
  <c r="AL29" i="1"/>
  <c r="AK29" i="1"/>
  <c r="AJ29" i="1"/>
  <c r="AI29" i="1"/>
  <c r="AH29" i="1"/>
  <c r="AL21" i="1"/>
  <c r="AK21" i="1"/>
  <c r="AJ21" i="1"/>
  <c r="AI21" i="1"/>
  <c r="AH21" i="1"/>
  <c r="AL20" i="1"/>
  <c r="AK20" i="1"/>
  <c r="AJ20" i="1"/>
  <c r="AI20" i="1"/>
  <c r="AH20" i="1"/>
  <c r="AM19" i="1"/>
  <c r="AM16" i="1"/>
  <c r="AI114" i="1" s="1"/>
  <c r="AP13" i="1"/>
  <c r="AO13" i="1"/>
  <c r="AN13" i="1"/>
  <c r="AM13" i="1"/>
  <c r="AP10" i="1"/>
  <c r="AO10" i="1"/>
  <c r="AN10" i="1"/>
  <c r="AM10" i="1"/>
  <c r="AP7" i="1"/>
  <c r="AO7" i="1"/>
  <c r="AN7" i="1"/>
  <c r="AM7" i="1"/>
  <c r="AP4" i="1"/>
  <c r="AO4" i="1"/>
  <c r="AM4" i="1"/>
  <c r="AL4" i="1"/>
  <c r="AK4" i="1"/>
  <c r="AJ4" i="1"/>
  <c r="AI4" i="1"/>
  <c r="AH4" i="1"/>
  <c r="AO106" i="1" s="1"/>
  <c r="AH105" i="1" s="1"/>
  <c r="AI105" i="1" s="1"/>
  <c r="AJ105" i="1" s="1"/>
  <c r="AK105" i="1" s="1"/>
  <c r="AL105" i="1" s="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9" i="1" l="1"/>
  <c r="AP22" i="1"/>
  <c r="AP16" i="1"/>
  <c r="AO22" i="1"/>
  <c r="AO16" i="1"/>
  <c r="AN16" i="1"/>
  <c r="AP19" i="1"/>
  <c r="AO103" i="1"/>
  <c r="AO102" i="1" s="1"/>
  <c r="AI112" i="1"/>
  <c r="AO88" i="1"/>
  <c r="AO92" i="1" s="1"/>
  <c r="AO100" i="1" l="1"/>
  <c r="AO94" i="1" l="1"/>
  <c r="AO97" i="1" s="1"/>
  <c r="AO105" i="1" s="1"/>
  <c r="AO108" i="1" s="1"/>
  <c r="AL107" i="1" l="1"/>
  <c r="AL108" i="1" s="1"/>
  <c r="AI110" i="1"/>
  <c r="AI113" i="1" s="1"/>
  <c r="AI115" i="1" s="1"/>
  <c r="AI118" i="1" l="1"/>
  <c r="A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<sst xmlns="http://schemas.openxmlformats.org/spreadsheetml/2006/main" count="1011" uniqueCount="167">
  <si>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</si>
  <si>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</si>
  <si>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</si>
  <si>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</si>
  <si>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</si>
  <si>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</si>
  <si>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</si>
  <si>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</si>
  <si>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</si>
  <si>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</si>
  <si>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</si>
  <si>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</si>
  <si>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</si>
  <si>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</si>
  <si>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</si>
  <si>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</si>
  <si>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</si>
  <si>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</si>
  <si>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</si>
  <si>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</si>
  <si>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</si>
  <si>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</si>
  <si>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</si>
  <si>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</si>
  <si>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</si>
  <si>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</si>
  <si>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</si>
  <si>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</si>
  <si>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</si>
  <si>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</si>
  <si>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</si>
  <si>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</si>
  <si>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</si>
  <si>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</si>
  <si>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</si>
  <si>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</si>
  <si>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</si>
  <si>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</si>
  <si>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</si>
  <si>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</si>
  <si>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</si>
  <si>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</si>
  <si>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</si>
  <si>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</si>
  <si>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</si>
  <si>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</si>
  <si>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</si>
  <si>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</si>
  <si>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</si>
  <si>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</si>
  <si>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</si>
  <si>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</si>
  <si>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</si>
  <si>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</si>
  <si>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</si>
  <si>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</si>
  <si>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</si>
  <si>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</si>
  <si>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</si>
  <si>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</si>
  <si>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</si>
  <si>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</si>
  <si>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</si>
  <si>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</si>
  <si>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</si>
  <si>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</si>
  <si>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</si>
  <si>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</si>
  <si>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</si>
  <si>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</si>
  <si>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</si>
  <si>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</si>
  <si>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</si>
  <si>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</si>
  <si>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</si>
  <si>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</si>
  <si>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</si>
  <si>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</si>
  <si>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</si>
  <si>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</si>
  <si>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</si>
  <si>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</si>
  <si>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</si>
  <si>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</si>
  <si>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</si>
  <si>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</si>
  <si>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</si>
  <si>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</si>
  <si>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</si>
  <si>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</si>
  <si>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</si>
  <si>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</si>
  <si>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</si>
  <si>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</si>
  <si>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</si>
  <si>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</si>
  <si>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</si>
  <si>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</si>
  <si>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</si>
  <si>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</si>
  <si>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</si>
  <si>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</si>
  <si>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</si>
  <si>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</si>
  <si>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 Growth YoY</t>
  </si>
  <si>
    <t>Unlevered FCF</t>
  </si>
  <si>
    <t>SBC as % of Revenue</t>
  </si>
  <si>
    <t>CAPEX as % of Revenue</t>
  </si>
  <si>
    <t>Income Tax Expense</t>
  </si>
  <si>
    <t>Unlevered FCF Forecast</t>
  </si>
  <si>
    <t>FCF Growth Rate</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</si>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</sst>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1" fillId="4" borderId="0" xfId="0" applyNumberFormat="1" applyFont="1" applyFill="1"/>
    <xf numFmtId="9" fontId="12" fillId="6" borderId="0" xfId="1" applyFont="1" applyFill="1" applyBorder="1"/>
    <xf numFmtId="0" fontId="12" fillId="6" borderId="0" xfId="0" applyFont="1" applyFill="1" applyAlignment="1">
      <alignment horizontal="right"/>
    </xf>
    <xf numFmtId="164" fontId="1" fillId="5" borderId="0" xfId="0" applyNumberFormat="1" applyFont="1" applyFill="1"/>
    <xf numFmtId="0" fontId="1" fillId="6" borderId="0" xfId="0" applyFont="1" applyFill="1" applyAlignment="1">
      <alignment horizontal="center"/>
    </xf>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Roper Technologies</a:t>
            </a:r>
          </a:p>
        </c:rich>
      </c:tx>
      <c:layout>
        <c:manualLayout>
          <c:xMode val="edge"/>
          <c:yMode val="edge"/>
          <c:x val="0.36563638966616774"/>
          <c:y val="2.13760855043420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53719008264458E-2"/>
          <c:y val="0.13768871075484301"/>
          <c:w val="0.85675371900826447"/>
          <c:h val="0.675109589257254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1'!$B$3:$AG$3</c:f>
              <c:numCache>
                <c:formatCode>#,###,,;\(#,###,,\);\ \-\ \-</c:formatCode>
                <c:ptCount val="32"/>
                <c:pt idx="0">
                  <c:v>75000000</c:v>
                </c:pt>
                <c:pt idx="1">
                  <c:v>69600000</c:v>
                </c:pt>
                <c:pt idx="2">
                  <c:v>132500000</c:v>
                </c:pt>
                <c:pt idx="3">
                  <c:v>147700000</c:v>
                </c:pt>
                <c:pt idx="4">
                  <c:v>175400000</c:v>
                </c:pt>
                <c:pt idx="5">
                  <c:v>225700000</c:v>
                </c:pt>
                <c:pt idx="6">
                  <c:v>298200000</c:v>
                </c:pt>
                <c:pt idx="7">
                  <c:v>389200000</c:v>
                </c:pt>
                <c:pt idx="8">
                  <c:v>407300000</c:v>
                </c:pt>
                <c:pt idx="9">
                  <c:v>503813000</c:v>
                </c:pt>
                <c:pt idx="10">
                  <c:v>586506000</c:v>
                </c:pt>
                <c:pt idx="11">
                  <c:v>627030000</c:v>
                </c:pt>
                <c:pt idx="12">
                  <c:v>657356000</c:v>
                </c:pt>
                <c:pt idx="13">
                  <c:v>969764000</c:v>
                </c:pt>
                <c:pt idx="14">
                  <c:v>1453731000</c:v>
                </c:pt>
                <c:pt idx="15">
                  <c:v>1700734000</c:v>
                </c:pt>
                <c:pt idx="16">
                  <c:v>2102049000</c:v>
                </c:pt>
                <c:pt idx="17">
                  <c:v>2306371000</c:v>
                </c:pt>
                <c:pt idx="18">
                  <c:v>2049668000</c:v>
                </c:pt>
                <c:pt idx="19">
                  <c:v>2386112000</c:v>
                </c:pt>
                <c:pt idx="20">
                  <c:v>2797089000</c:v>
                </c:pt>
                <c:pt idx="21">
                  <c:v>2993489000</c:v>
                </c:pt>
                <c:pt idx="22">
                  <c:v>3238128000</c:v>
                </c:pt>
                <c:pt idx="23">
                  <c:v>3549494000</c:v>
                </c:pt>
                <c:pt idx="24">
                  <c:v>3582395000</c:v>
                </c:pt>
                <c:pt idx="25">
                  <c:v>3789925000</c:v>
                </c:pt>
                <c:pt idx="26">
                  <c:v>4607471000</c:v>
                </c:pt>
                <c:pt idx="27">
                  <c:v>5191200000</c:v>
                </c:pt>
                <c:pt idx="28">
                  <c:v>5366800000</c:v>
                </c:pt>
                <c:pt idx="29">
                  <c:v>5527100000</c:v>
                </c:pt>
                <c:pt idx="30">
                  <c:v>5777800000</c:v>
                </c:pt>
                <c:pt idx="31">
                  <c:v>5371800000</c:v>
                </c:pt>
              </c:numCache>
            </c:numRef>
          </c:val>
          <c:extLst>
            <c:ext xmlns:c16="http://schemas.microsoft.com/office/drawing/2014/chart" uri="{C3380CC4-5D6E-409C-BE32-E72D297353CC}">
              <c16:uniqueId val="{00000000-CF88-8742-9FAF-3FAB1B183A3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1'!$B$28:$AG$28</c:f>
              <c:numCache>
                <c:formatCode>#,###,,;\(#,###,,\);\ \-\ \-</c:formatCode>
                <c:ptCount val="32"/>
                <c:pt idx="0">
                  <c:v>4900000</c:v>
                </c:pt>
                <c:pt idx="1">
                  <c:v>4700000</c:v>
                </c:pt>
                <c:pt idx="2">
                  <c:v>19100000</c:v>
                </c:pt>
                <c:pt idx="3">
                  <c:v>20200000</c:v>
                </c:pt>
                <c:pt idx="4">
                  <c:v>23300000</c:v>
                </c:pt>
                <c:pt idx="5">
                  <c:v>28900000</c:v>
                </c:pt>
                <c:pt idx="6">
                  <c:v>36400000</c:v>
                </c:pt>
                <c:pt idx="7">
                  <c:v>39300000</c:v>
                </c:pt>
                <c:pt idx="8">
                  <c:v>47300000</c:v>
                </c:pt>
                <c:pt idx="9">
                  <c:v>49278000</c:v>
                </c:pt>
                <c:pt idx="10">
                  <c:v>55839000</c:v>
                </c:pt>
                <c:pt idx="11">
                  <c:v>40053000</c:v>
                </c:pt>
                <c:pt idx="12">
                  <c:v>45239000</c:v>
                </c:pt>
                <c:pt idx="13">
                  <c:v>93852000</c:v>
                </c:pt>
                <c:pt idx="14">
                  <c:v>153175000</c:v>
                </c:pt>
                <c:pt idx="15">
                  <c:v>193324000</c:v>
                </c:pt>
                <c:pt idx="16">
                  <c:v>250033000</c:v>
                </c:pt>
                <c:pt idx="17">
                  <c:v>286515000</c:v>
                </c:pt>
                <c:pt idx="18">
                  <c:v>239481000</c:v>
                </c:pt>
                <c:pt idx="19">
                  <c:v>322580000</c:v>
                </c:pt>
                <c:pt idx="20">
                  <c:v>427247000</c:v>
                </c:pt>
                <c:pt idx="21">
                  <c:v>483360000</c:v>
                </c:pt>
                <c:pt idx="22">
                  <c:v>538293000</c:v>
                </c:pt>
                <c:pt idx="23">
                  <c:v>646033000</c:v>
                </c:pt>
                <c:pt idx="24">
                  <c:v>696067000</c:v>
                </c:pt>
                <c:pt idx="25">
                  <c:v>658645000</c:v>
                </c:pt>
                <c:pt idx="26">
                  <c:v>971772000</c:v>
                </c:pt>
                <c:pt idx="27">
                  <c:v>944400000</c:v>
                </c:pt>
                <c:pt idx="28">
                  <c:v>1767900000</c:v>
                </c:pt>
                <c:pt idx="29">
                  <c:v>949700000</c:v>
                </c:pt>
                <c:pt idx="30">
                  <c:v>1152600000</c:v>
                </c:pt>
                <c:pt idx="31">
                  <c:v>1544700000</c:v>
                </c:pt>
              </c:numCache>
            </c:numRef>
          </c:val>
          <c:extLst>
            <c:ext xmlns:c16="http://schemas.microsoft.com/office/drawing/2014/chart" uri="{C3380CC4-5D6E-409C-BE32-E72D297353CC}">
              <c16:uniqueId val="{00000001-CF88-8742-9FAF-3FAB1B183A3D}"/>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1'!$B$107:$AG$107</c:f>
              <c:numCache>
                <c:formatCode>#,###,,;\(#,###,,\);\ \-\ \-</c:formatCode>
                <c:ptCount val="32"/>
                <c:pt idx="0">
                  <c:v>7000000</c:v>
                </c:pt>
                <c:pt idx="1">
                  <c:v>7600000</c:v>
                </c:pt>
                <c:pt idx="2">
                  <c:v>28100000</c:v>
                </c:pt>
                <c:pt idx="3">
                  <c:v>3900000</c:v>
                </c:pt>
                <c:pt idx="4">
                  <c:v>23000000</c:v>
                </c:pt>
                <c:pt idx="5">
                  <c:v>28100000</c:v>
                </c:pt>
                <c:pt idx="6">
                  <c:v>30400000</c:v>
                </c:pt>
                <c:pt idx="7">
                  <c:v>8000000</c:v>
                </c:pt>
                <c:pt idx="8">
                  <c:v>11400000</c:v>
                </c:pt>
                <c:pt idx="9">
                  <c:v>52489000</c:v>
                </c:pt>
                <c:pt idx="10">
                  <c:v>94987000</c:v>
                </c:pt>
                <c:pt idx="11">
                  <c:v>79189000</c:v>
                </c:pt>
                <c:pt idx="12">
                  <c:v>60871000</c:v>
                </c:pt>
                <c:pt idx="13">
                  <c:v>152684000</c:v>
                </c:pt>
                <c:pt idx="14">
                  <c:v>256539000</c:v>
                </c:pt>
                <c:pt idx="15">
                  <c:v>230385000</c:v>
                </c:pt>
                <c:pt idx="16">
                  <c:v>313700000</c:v>
                </c:pt>
                <c:pt idx="17">
                  <c:v>404391000</c:v>
                </c:pt>
                <c:pt idx="18">
                  <c:v>341614000</c:v>
                </c:pt>
                <c:pt idx="19">
                  <c:v>470949000</c:v>
                </c:pt>
                <c:pt idx="20">
                  <c:v>560916000</c:v>
                </c:pt>
                <c:pt idx="21">
                  <c:v>639447000</c:v>
                </c:pt>
                <c:pt idx="22">
                  <c:v>760025000</c:v>
                </c:pt>
                <c:pt idx="23">
                  <c:v>802797000</c:v>
                </c:pt>
                <c:pt idx="24">
                  <c:v>892565000</c:v>
                </c:pt>
                <c:pt idx="25">
                  <c:v>923679000</c:v>
                </c:pt>
                <c:pt idx="26">
                  <c:v>1174946000</c:v>
                </c:pt>
                <c:pt idx="27">
                  <c:v>1371500000</c:v>
                </c:pt>
                <c:pt idx="28">
                  <c:v>1398900000</c:v>
                </c:pt>
                <c:pt idx="29">
                  <c:v>1476200000</c:v>
                </c:pt>
                <c:pt idx="30">
                  <c:v>1949300000</c:v>
                </c:pt>
                <c:pt idx="31">
                  <c:v>664300000</c:v>
                </c:pt>
              </c:numCache>
            </c:numRef>
          </c:val>
          <c:extLst>
            <c:ext xmlns:c16="http://schemas.microsoft.com/office/drawing/2014/chart" uri="{C3380CC4-5D6E-409C-BE32-E72D297353CC}">
              <c16:uniqueId val="{00000002-CF88-8742-9FAF-3FAB1B183A3D}"/>
            </c:ext>
          </c:extLst>
        </c:ser>
        <c:dLbls>
          <c:showLegendKey val="0"/>
          <c:showVal val="0"/>
          <c:showCatName val="0"/>
          <c:showSerName val="0"/>
          <c:showPercent val="0"/>
          <c:showBubbleSize val="0"/>
        </c:dLbls>
        <c:gapWidth val="100"/>
        <c:overlap val="-24"/>
        <c:axId val="103838560"/>
        <c:axId val="103840288"/>
      </c:barChart>
      <c:catAx>
        <c:axId val="10383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840288"/>
        <c:crosses val="autoZero"/>
        <c:auto val="1"/>
        <c:lblAlgn val="ctr"/>
        <c:lblOffset val="100"/>
        <c:noMultiLvlLbl val="0"/>
      </c:catAx>
      <c:valAx>
        <c:axId val="10384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838560"/>
        <c:crosses val="autoZero"/>
        <c:crossBetween val="between"/>
      </c:valAx>
      <c:spPr>
        <a:noFill/>
        <a:ln>
          <a:noFill/>
        </a:ln>
        <a:effectLst/>
      </c:spPr>
    </c:plotArea>
    <c:legend>
      <c:legendPos val="b"/>
      <c:layout>
        <c:manualLayout>
          <c:xMode val="edge"/>
          <c:yMode val="edge"/>
          <c:x val="0.33169290037092469"/>
          <c:y val="0.89713158600665899"/>
          <c:w val="0.33661419925815056"/>
          <c:h val="5.477222160857147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108</xdr:row>
      <xdr:rowOff>25399</xdr:rowOff>
    </xdr:from>
    <xdr:to>
      <xdr:col>40</xdr:col>
      <xdr:colOff>1603374</xdr:colOff>
      <xdr:row>128</xdr:row>
      <xdr:rowOff>190499</xdr:rowOff>
    </xdr:to>
    <xdr:graphicFrame macro="">
      <xdr:nvGraphicFramePr>
        <xdr:cNvPr id="2" name="Chart 1">
          <a:extLst>
            <a:ext uri="{FF2B5EF4-FFF2-40B4-BE49-F238E27FC236}">
              <a16:creationId xmlns:a16="http://schemas.microsoft.com/office/drawing/2014/main" id="{BB61837F-1BD9-DF91-1081-5CE84DD92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482.75</v>
    <v>356.21499999999997</v>
    <v>1.0185999999999999</v>
    <v>9.2499999999999999E-2</v>
    <v>1.942E-4</v>
    <v>-7.59</v>
    <v>-1.5931999999999998E-2</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6901 Professional Pkwy East, Suite 200, SARASOTA, FL, 34240-8473 US</v>
    <v>479.63</v>
    <v>Software &amp; IT Services</v>
    <v>Stock</v>
    <v>45114.842625115627</v>
    <v>0</v>
    <v>472.58</v>
    <v>50781610000</v>
    <v>ROPER TECHNOLOGIES, INC.</v>
    <v>ROPER TECHNOLOGIES, INC.</v>
    <v>472.58</v>
    <v>49.256700000000002</v>
    <v>476.3175</v>
    <v>476.41</v>
    <v>468.82</v>
    <v>106592200</v>
    <v>ROP</v>
    <v>ROPER TECHNOLOGIES, INC. (XNAS:ROP)</v>
    <v>392591</v>
    <v>556473</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82835/000089155401500359/0000891554-01-500359-index.htm"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882835/000088283512000013/0000882835-12-000013-index.html" TargetMode="External"/><Relationship Id="rId47" Type="http://schemas.openxmlformats.org/officeDocument/2006/relationships/hyperlink" Target="https://www.sec.gov/Archives/edgar/data/882835/000088283514000011/cy2013_10-k.htm" TargetMode="External"/><Relationship Id="rId50" Type="http://schemas.openxmlformats.org/officeDocument/2006/relationships/hyperlink" Target="https://www.sec.gov/Archives/edgar/data/882835/000088283516000035/0000882835-16-000035-index.html" TargetMode="External"/><Relationship Id="rId55" Type="http://schemas.openxmlformats.org/officeDocument/2006/relationships/hyperlink" Target="https://www.sec.gov/Archives/edgar/data/882835/000088283518000011/0000882835-18-000011-index.html" TargetMode="External"/><Relationship Id="rId63" Type="http://schemas.openxmlformats.org/officeDocument/2006/relationships/hyperlink" Target="https://www.sec.gov/Archives/edgar/data/882835/000088283522000012/0000882835-22-000012-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82835/000088283509000004/0000882835-09-000004-index.html" TargetMode="External"/><Relationship Id="rId40" Type="http://schemas.openxmlformats.org/officeDocument/2006/relationships/hyperlink" Target="https://www.sec.gov/Archives/edgar/data/882835/000088283511000004/cy2010.htm"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882835/000088283517000006/0000882835-17-000006-index.html" TargetMode="External"/><Relationship Id="rId58" Type="http://schemas.openxmlformats.org/officeDocument/2006/relationships/hyperlink" Target="https://www.sec.gov/Archives/edgar/data/882835/000088283520000006/0000882835-20-000006-index.html" TargetMode="External"/><Relationship Id="rId66" Type="http://schemas.openxmlformats.org/officeDocument/2006/relationships/hyperlink" Target="https://finbox.com/NYSE:ROP/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2835/000088283521000011/0000882835-21-00001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2835/000093176302000111/0000931763-02-000111-index.htm"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82835/000088283512000013/0000882835-12-000013-index.html" TargetMode="External"/><Relationship Id="rId48" Type="http://schemas.openxmlformats.org/officeDocument/2006/relationships/hyperlink" Target="https://www.sec.gov/Archives/edgar/data/882835/000088283515000009/cy2014_10-k.htm" TargetMode="External"/><Relationship Id="rId56" Type="http://schemas.openxmlformats.org/officeDocument/2006/relationships/hyperlink" Target="https://www.sec.gov/Archives/edgar/data/882835/000088283519000010/0000882835-19-000010-index.html" TargetMode="External"/><Relationship Id="rId64" Type="http://schemas.openxmlformats.org/officeDocument/2006/relationships/hyperlink" Target="https://www.sec.gov/Archives/edgar/data/882835/000088283523000016/0000882835-23-00001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2835/000088283516000035/0000882835-16-000035-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82835/000088283510000009/0000882835-10-000009-index.html" TargetMode="External"/><Relationship Id="rId46" Type="http://schemas.openxmlformats.org/officeDocument/2006/relationships/hyperlink" Target="https://www.sec.gov/Archives/edgar/data/882835/000088283514000011/cy2013_10-k.htm" TargetMode="External"/><Relationship Id="rId59" Type="http://schemas.openxmlformats.org/officeDocument/2006/relationships/hyperlink" Target="https://www.sec.gov/Archives/edgar/data/882835/000088283520000006/0000882835-20-000006-index.html" TargetMode="External"/><Relationship Id="rId67" Type="http://schemas.openxmlformats.org/officeDocument/2006/relationships/hyperlink" Target="https://finbox.com/NYSE:ROP/explorer/fcf_unlev_proj" TargetMode="External"/><Relationship Id="rId20" Type="http://schemas.openxmlformats.org/officeDocument/2006/relationships/hyperlink" Target="https://www.sec.gov/Archives/edgar/data/882835/000089155401500359/0000891554-01-500359-index.htm" TargetMode="External"/><Relationship Id="rId41" Type="http://schemas.openxmlformats.org/officeDocument/2006/relationships/hyperlink" Target="https://www.sec.gov/Archives/edgar/data/882835/000088283511000004/cy2010.htm" TargetMode="External"/><Relationship Id="rId54" Type="http://schemas.openxmlformats.org/officeDocument/2006/relationships/hyperlink" Target="https://www.sec.gov/Archives/edgar/data/882835/000088283518000011/0000882835-18-000011-index.html" TargetMode="External"/><Relationship Id="rId62" Type="http://schemas.openxmlformats.org/officeDocument/2006/relationships/hyperlink" Target="https://www.sec.gov/Archives/edgar/data/882835/000088283522000012/0000882835-22-000012-index.htm" TargetMode="External"/><Relationship Id="rId1" Type="http://schemas.openxmlformats.org/officeDocument/2006/relationships/hyperlink" Target="https://roic.ai/company/RO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2835/000093176302000111/0000931763-02-000111-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2835/000088283509000004/0000882835-09-000004-index.html" TargetMode="External"/><Relationship Id="rId49" Type="http://schemas.openxmlformats.org/officeDocument/2006/relationships/hyperlink" Target="https://www.sec.gov/Archives/edgar/data/882835/000088283515000009/cy2014_10-k.htm" TargetMode="External"/><Relationship Id="rId57" Type="http://schemas.openxmlformats.org/officeDocument/2006/relationships/hyperlink" Target="https://www.sec.gov/Archives/edgar/data/882835/000088283519000010/0000882835-19-00001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882835/000088283517000006/0000882835-17-000006-index.html" TargetMode="External"/><Relationship Id="rId60" Type="http://schemas.openxmlformats.org/officeDocument/2006/relationships/hyperlink" Target="https://www.sec.gov/Archives/edgar/data/882835/000088283521000011/0000882835-21-000011-index.htm" TargetMode="External"/><Relationship Id="rId65" Type="http://schemas.openxmlformats.org/officeDocument/2006/relationships/hyperlink" Target="https://www.sec.gov/Archives/edgar/data/882835/000088283523000016/0000882835-23-0000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2835/000088283510000009/0000882835-10-0000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8"/>
  <sheetViews>
    <sheetView tabSelected="1" zoomScale="80" zoomScaleNormal="80" workbookViewId="0">
      <pane xSplit="1" ySplit="1" topLeftCell="AE79" activePane="bottomRight" state="frozen"/>
      <selection pane="topRight"/>
      <selection pane="bottomLeft"/>
      <selection pane="bottomRight" activeCell="AK96" sqref="AK96"/>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32">
        <v>2023</v>
      </c>
      <c r="AI1" s="32">
        <v>2024</v>
      </c>
      <c r="AJ1" s="32">
        <v>2025</v>
      </c>
      <c r="AK1" s="32">
        <v>2026</v>
      </c>
      <c r="AL1" s="32">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c r="AL2" s="9"/>
      <c r="AM2" s="9"/>
      <c r="AN2" s="9"/>
      <c r="AO2" s="9"/>
      <c r="AP2" s="9"/>
    </row>
    <row r="3" spans="1:42" ht="40" x14ac:dyDescent="0.25">
      <c r="A3" s="5" t="s">
        <v>1</v>
      </c>
      <c r="B3" s="1">
        <v>75000000</v>
      </c>
      <c r="C3" s="1">
        <v>69600000</v>
      </c>
      <c r="D3" s="1">
        <v>132500000</v>
      </c>
      <c r="E3" s="1">
        <v>147700000</v>
      </c>
      <c r="F3" s="1">
        <v>175400000</v>
      </c>
      <c r="G3" s="1">
        <v>225700000</v>
      </c>
      <c r="H3" s="1">
        <v>298200000</v>
      </c>
      <c r="I3" s="1">
        <v>389200000</v>
      </c>
      <c r="J3" s="1">
        <v>407300000</v>
      </c>
      <c r="K3" s="1">
        <v>503813000</v>
      </c>
      <c r="L3" s="1">
        <v>586506000</v>
      </c>
      <c r="M3" s="1">
        <v>627030000</v>
      </c>
      <c r="N3" s="1">
        <v>657356000</v>
      </c>
      <c r="O3" s="1">
        <v>969764000</v>
      </c>
      <c r="P3" s="1">
        <v>1453731000</v>
      </c>
      <c r="Q3" s="1">
        <v>1700734000</v>
      </c>
      <c r="R3" s="1">
        <v>2102049000</v>
      </c>
      <c r="S3" s="1">
        <v>2306371000</v>
      </c>
      <c r="T3" s="1">
        <v>2049668000</v>
      </c>
      <c r="U3" s="1">
        <v>2386112000</v>
      </c>
      <c r="V3" s="1">
        <v>2797089000</v>
      </c>
      <c r="W3" s="1">
        <v>2993489000</v>
      </c>
      <c r="X3" s="1">
        <v>3238128000</v>
      </c>
      <c r="Y3" s="1">
        <v>3549494000</v>
      </c>
      <c r="Z3" s="1">
        <v>3582395000</v>
      </c>
      <c r="AA3" s="1">
        <v>3789925000</v>
      </c>
      <c r="AB3" s="1">
        <v>4607471000</v>
      </c>
      <c r="AC3" s="1">
        <v>5191200000</v>
      </c>
      <c r="AD3" s="1">
        <v>5366800000</v>
      </c>
      <c r="AE3" s="1">
        <v>5527100000</v>
      </c>
      <c r="AF3" s="1">
        <v>5777800000</v>
      </c>
      <c r="AG3" s="1">
        <v>5371800000</v>
      </c>
      <c r="AH3" s="33">
        <v>6044000000</v>
      </c>
      <c r="AI3" s="33">
        <v>6401000000</v>
      </c>
      <c r="AJ3" s="33">
        <v>6692000000</v>
      </c>
      <c r="AK3" s="33">
        <v>7175000000</v>
      </c>
      <c r="AL3" s="33">
        <v>8000000000</v>
      </c>
      <c r="AM3" s="18" t="s">
        <v>113</v>
      </c>
      <c r="AN3" s="19" t="s">
        <v>114</v>
      </c>
      <c r="AO3" s="19" t="s">
        <v>115</v>
      </c>
      <c r="AP3" s="19" t="s">
        <v>116</v>
      </c>
    </row>
    <row r="4" spans="1:42" ht="19" x14ac:dyDescent="0.25">
      <c r="A4" s="14" t="s">
        <v>94</v>
      </c>
      <c r="B4" s="1"/>
      <c r="C4" s="15">
        <f>(C3/B3)-1</f>
        <v>-7.1999999999999953E-2</v>
      </c>
      <c r="D4" s="15">
        <f>(D3/C3)-1</f>
        <v>0.90373563218390807</v>
      </c>
      <c r="E4" s="15">
        <f>(E3/D3)-1</f>
        <v>0.1147169811320754</v>
      </c>
      <c r="F4" s="15">
        <f t="shared" ref="F4:AL4" si="0">(F3/E3)-1</f>
        <v>0.1875423155044007</v>
      </c>
      <c r="G4" s="15">
        <f t="shared" si="0"/>
        <v>0.28677309007981755</v>
      </c>
      <c r="H4" s="16">
        <f t="shared" si="0"/>
        <v>0.32122286220646878</v>
      </c>
      <c r="I4" s="16">
        <f t="shared" si="0"/>
        <v>0.30516431924882625</v>
      </c>
      <c r="J4" s="16">
        <f t="shared" si="0"/>
        <v>4.6505652620760562E-2</v>
      </c>
      <c r="K4" s="16">
        <f t="shared" si="0"/>
        <v>0.23695801620427193</v>
      </c>
      <c r="L4" s="16">
        <f t="shared" si="0"/>
        <v>0.16413431173868087</v>
      </c>
      <c r="M4" s="16">
        <f t="shared" si="0"/>
        <v>6.9093922312815303E-2</v>
      </c>
      <c r="N4" s="16">
        <f t="shared" si="0"/>
        <v>4.8364512064813514E-2</v>
      </c>
      <c r="O4" s="16">
        <f t="shared" si="0"/>
        <v>0.47524933217312992</v>
      </c>
      <c r="P4" s="16">
        <f t="shared" si="0"/>
        <v>0.49905647147140964</v>
      </c>
      <c r="Q4" s="16">
        <f t="shared" si="0"/>
        <v>0.16990970131337924</v>
      </c>
      <c r="R4" s="16">
        <f t="shared" si="0"/>
        <v>0.23596576536954039</v>
      </c>
      <c r="S4" s="16">
        <f t="shared" si="0"/>
        <v>9.720134973066763E-2</v>
      </c>
      <c r="T4" s="16">
        <f t="shared" si="0"/>
        <v>-0.11130169430677028</v>
      </c>
      <c r="U4" s="16">
        <f t="shared" si="0"/>
        <v>0.16414560797163258</v>
      </c>
      <c r="V4" s="16">
        <f t="shared" si="0"/>
        <v>0.17223709532494702</v>
      </c>
      <c r="W4" s="16">
        <f t="shared" si="0"/>
        <v>7.0215856556584466E-2</v>
      </c>
      <c r="X4" s="16">
        <f t="shared" si="0"/>
        <v>8.1723701005749438E-2</v>
      </c>
      <c r="Y4" s="16">
        <f t="shared" si="0"/>
        <v>9.6156174184590659E-2</v>
      </c>
      <c r="Z4" s="16">
        <f t="shared" si="0"/>
        <v>9.2692085125372081E-3</v>
      </c>
      <c r="AA4" s="16">
        <f t="shared" si="0"/>
        <v>5.7930518549741183E-2</v>
      </c>
      <c r="AB4" s="16">
        <f t="shared" si="0"/>
        <v>0.21571561442508758</v>
      </c>
      <c r="AC4" s="16">
        <f t="shared" si="0"/>
        <v>0.12669184461497429</v>
      </c>
      <c r="AD4" s="16">
        <f t="shared" si="0"/>
        <v>3.3826475574048498E-2</v>
      </c>
      <c r="AE4" s="16">
        <f t="shared" si="0"/>
        <v>2.986882313482897E-2</v>
      </c>
      <c r="AF4" s="16">
        <f t="shared" si="0"/>
        <v>4.5358325342403694E-2</v>
      </c>
      <c r="AG4" s="16">
        <f t="shared" si="0"/>
        <v>-7.0268960503998112E-2</v>
      </c>
      <c r="AH4" s="16">
        <f t="shared" si="0"/>
        <v>0.12513496407163327</v>
      </c>
      <c r="AI4" s="16">
        <f t="shared" si="0"/>
        <v>5.9066843150231696E-2</v>
      </c>
      <c r="AJ4" s="16">
        <f t="shared" si="0"/>
        <v>4.5461646617716012E-2</v>
      </c>
      <c r="AK4" s="16">
        <f t="shared" si="0"/>
        <v>7.2175732217573119E-2</v>
      </c>
      <c r="AL4" s="16">
        <f t="shared" si="0"/>
        <v>0.11498257839721249</v>
      </c>
      <c r="AM4" s="17">
        <f>(AG4+AF4+AE4)/3</f>
        <v>1.6527293244115171E-3</v>
      </c>
      <c r="AN4" s="17">
        <f>(AG20+AF20+AE20)/3</f>
        <v>-6.1536686883017687E-2</v>
      </c>
      <c r="AO4" s="17">
        <f>(AG29+AF29+AE29)/3</f>
        <v>3.0341611547779628E-2</v>
      </c>
      <c r="AP4" s="17">
        <f>(AG106+AF106+AE106)/3</f>
        <v>-9.4489422403574871E-2</v>
      </c>
    </row>
    <row r="5" spans="1:42" ht="19" x14ac:dyDescent="0.25">
      <c r="A5" s="5" t="s">
        <v>2</v>
      </c>
      <c r="B5" s="1">
        <v>39800000</v>
      </c>
      <c r="C5" s="1">
        <v>35300000</v>
      </c>
      <c r="D5" s="1">
        <v>59000000</v>
      </c>
      <c r="E5" s="1">
        <v>64000000</v>
      </c>
      <c r="F5" s="1">
        <v>75600000</v>
      </c>
      <c r="G5" s="1">
        <v>101800000</v>
      </c>
      <c r="H5" s="1">
        <v>133400000</v>
      </c>
      <c r="I5" s="1">
        <v>183800000</v>
      </c>
      <c r="J5" s="1">
        <v>180800000</v>
      </c>
      <c r="K5" s="1">
        <v>222691000</v>
      </c>
      <c r="L5" s="1">
        <v>277536000</v>
      </c>
      <c r="M5" s="1">
        <v>290711000</v>
      </c>
      <c r="N5" s="1">
        <v>311218000</v>
      </c>
      <c r="O5" s="1">
        <v>484719000</v>
      </c>
      <c r="P5" s="1">
        <v>727324000</v>
      </c>
      <c r="Q5" s="1">
        <v>839409000</v>
      </c>
      <c r="R5" s="1">
        <v>1043654000</v>
      </c>
      <c r="S5" s="1">
        <v>1118083000</v>
      </c>
      <c r="T5" s="1">
        <v>1006530000</v>
      </c>
      <c r="U5" s="1">
        <v>1110986000</v>
      </c>
      <c r="V5" s="1">
        <v>1281525000</v>
      </c>
      <c r="W5" s="1">
        <v>1321772000</v>
      </c>
      <c r="X5" s="1">
        <v>1355200000</v>
      </c>
      <c r="Y5" s="1">
        <v>1447595000</v>
      </c>
      <c r="Z5" s="1">
        <v>1417749000</v>
      </c>
      <c r="AA5" s="1">
        <v>1457515000</v>
      </c>
      <c r="AB5" s="1">
        <v>1742675000</v>
      </c>
      <c r="AC5" s="1">
        <v>1911700000</v>
      </c>
      <c r="AD5" s="1">
        <v>1939700000</v>
      </c>
      <c r="AE5" s="1">
        <v>1984100000</v>
      </c>
      <c r="AF5" s="1">
        <v>1860400000</v>
      </c>
      <c r="AG5" s="1">
        <v>1619000000</v>
      </c>
    </row>
    <row r="6" spans="1:42" ht="20" x14ac:dyDescent="0.25">
      <c r="A6" s="6" t="s">
        <v>3</v>
      </c>
      <c r="B6" s="10">
        <v>35200000</v>
      </c>
      <c r="C6" s="10">
        <v>34300000</v>
      </c>
      <c r="D6" s="10">
        <v>73500000</v>
      </c>
      <c r="E6" s="10">
        <v>83700000</v>
      </c>
      <c r="F6" s="10">
        <v>99800000</v>
      </c>
      <c r="G6" s="10">
        <v>123900000</v>
      </c>
      <c r="H6" s="10">
        <v>164800000</v>
      </c>
      <c r="I6" s="10">
        <v>205400000</v>
      </c>
      <c r="J6" s="10">
        <v>226500000</v>
      </c>
      <c r="K6" s="10">
        <v>281122000</v>
      </c>
      <c r="L6" s="10">
        <v>308970000</v>
      </c>
      <c r="M6" s="10">
        <v>336319000</v>
      </c>
      <c r="N6" s="10">
        <v>346138000</v>
      </c>
      <c r="O6" s="10">
        <v>485045000</v>
      </c>
      <c r="P6" s="10">
        <v>726407000</v>
      </c>
      <c r="Q6" s="10">
        <v>861325000</v>
      </c>
      <c r="R6" s="10">
        <v>1058395000</v>
      </c>
      <c r="S6" s="10">
        <v>1188288000</v>
      </c>
      <c r="T6" s="10">
        <v>1043138000</v>
      </c>
      <c r="U6" s="10">
        <v>1275126000</v>
      </c>
      <c r="V6" s="10">
        <v>1515564000</v>
      </c>
      <c r="W6" s="10">
        <v>1671717000</v>
      </c>
      <c r="X6" s="10">
        <v>1882928000</v>
      </c>
      <c r="Y6" s="10">
        <v>2101899000</v>
      </c>
      <c r="Z6" s="10">
        <v>2164646000</v>
      </c>
      <c r="AA6" s="10">
        <v>2332410000</v>
      </c>
      <c r="AB6" s="10">
        <v>2864796000</v>
      </c>
      <c r="AC6" s="10">
        <v>3279500000</v>
      </c>
      <c r="AD6" s="10">
        <v>3427100000</v>
      </c>
      <c r="AE6" s="10">
        <v>3543000000</v>
      </c>
      <c r="AF6" s="10">
        <v>3917400000</v>
      </c>
      <c r="AG6" s="10">
        <v>3752800000</v>
      </c>
      <c r="AM6" s="18" t="s">
        <v>117</v>
      </c>
      <c r="AN6" s="19" t="s">
        <v>118</v>
      </c>
      <c r="AO6" s="19" t="s">
        <v>119</v>
      </c>
      <c r="AP6" s="19" t="s">
        <v>120</v>
      </c>
    </row>
    <row r="7" spans="1:42" ht="19" x14ac:dyDescent="0.25">
      <c r="A7" s="5" t="s">
        <v>4</v>
      </c>
      <c r="B7" s="2">
        <v>0.46929999999999999</v>
      </c>
      <c r="C7" s="2">
        <v>0.49280000000000002</v>
      </c>
      <c r="D7" s="2">
        <v>0.55469999999999997</v>
      </c>
      <c r="E7" s="2">
        <v>0.56669999999999998</v>
      </c>
      <c r="F7" s="2">
        <v>0.56899999999999995</v>
      </c>
      <c r="G7" s="2">
        <v>0.54900000000000004</v>
      </c>
      <c r="H7" s="2">
        <v>0.55259999999999998</v>
      </c>
      <c r="I7" s="2">
        <v>0.52769999999999995</v>
      </c>
      <c r="J7" s="2">
        <v>0.55610000000000004</v>
      </c>
      <c r="K7" s="2">
        <v>0.55800000000000005</v>
      </c>
      <c r="L7" s="2">
        <v>0.52680000000000005</v>
      </c>
      <c r="M7" s="2">
        <v>0.53639999999999999</v>
      </c>
      <c r="N7" s="2">
        <v>0.52659999999999996</v>
      </c>
      <c r="O7" s="2">
        <v>0.50019999999999998</v>
      </c>
      <c r="P7" s="2">
        <v>0.49969999999999998</v>
      </c>
      <c r="Q7" s="2">
        <v>0.50639999999999996</v>
      </c>
      <c r="R7" s="2">
        <v>0.50349999999999995</v>
      </c>
      <c r="S7" s="2">
        <v>0.51519999999999999</v>
      </c>
      <c r="T7" s="2">
        <v>0.50890000000000002</v>
      </c>
      <c r="U7" s="2">
        <v>0.53439999999999999</v>
      </c>
      <c r="V7" s="2">
        <v>0.54179999999999995</v>
      </c>
      <c r="W7" s="2">
        <v>0.5585</v>
      </c>
      <c r="X7" s="2">
        <v>0.58150000000000002</v>
      </c>
      <c r="Y7" s="2">
        <v>0.59219999999999995</v>
      </c>
      <c r="Z7" s="2">
        <v>0.60419999999999996</v>
      </c>
      <c r="AA7" s="2">
        <v>0.61539999999999995</v>
      </c>
      <c r="AB7" s="2">
        <v>0.62180000000000002</v>
      </c>
      <c r="AC7" s="2">
        <v>0.63170000000000004</v>
      </c>
      <c r="AD7" s="2">
        <v>0.63859999999999995</v>
      </c>
      <c r="AE7" s="2">
        <v>0.64100000000000001</v>
      </c>
      <c r="AF7" s="2">
        <v>0.67800000000000005</v>
      </c>
      <c r="AG7" s="2">
        <v>0.6986</v>
      </c>
      <c r="AM7" s="17">
        <f>AG7</f>
        <v>0.6986</v>
      </c>
      <c r="AN7" s="20">
        <f>AG21</f>
        <v>0.40489221490003352</v>
      </c>
      <c r="AO7" s="20">
        <f>AG30</f>
        <v>0.28755724338210653</v>
      </c>
      <c r="AP7" s="20">
        <f>AG107/AG3</f>
        <v>0.12366432108418035</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row>
    <row r="9" spans="1:42" ht="19" customHeight="1" x14ac:dyDescent="0.25">
      <c r="A9" s="14" t="s">
        <v>95</v>
      </c>
      <c r="B9" s="15">
        <f>B8/B3</f>
        <v>0</v>
      </c>
      <c r="C9" s="15">
        <f t="shared" ref="C9:AG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M9" s="18" t="s">
        <v>96</v>
      </c>
      <c r="AN9" s="19" t="s">
        <v>97</v>
      </c>
      <c r="AO9" s="19" t="s">
        <v>98</v>
      </c>
      <c r="AP9" s="19" t="s">
        <v>99</v>
      </c>
    </row>
    <row r="10" spans="1:42" ht="19" x14ac:dyDescent="0.25">
      <c r="A10" s="5" t="s">
        <v>6</v>
      </c>
      <c r="B10" s="1" t="s">
        <v>92</v>
      </c>
      <c r="C10" s="1" t="s">
        <v>92</v>
      </c>
      <c r="D10" s="1" t="s">
        <v>92</v>
      </c>
      <c r="E10" s="1" t="s">
        <v>92</v>
      </c>
      <c r="F10" s="1" t="s">
        <v>92</v>
      </c>
      <c r="G10" s="1">
        <v>68700000</v>
      </c>
      <c r="H10" s="1">
        <v>92500000</v>
      </c>
      <c r="I10" s="1">
        <v>124900000</v>
      </c>
      <c r="J10" s="1">
        <v>132500000</v>
      </c>
      <c r="K10" s="1">
        <v>170628000</v>
      </c>
      <c r="L10" s="1">
        <v>210542000</v>
      </c>
      <c r="M10" s="1" t="s">
        <v>92</v>
      </c>
      <c r="N10" s="1" t="s">
        <v>92</v>
      </c>
      <c r="O10" s="1">
        <v>313743000</v>
      </c>
      <c r="P10" s="1">
        <v>461508000</v>
      </c>
      <c r="Q10" s="1">
        <v>523672000</v>
      </c>
      <c r="R10" s="1">
        <v>620041000</v>
      </c>
      <c r="S10" s="1">
        <v>702127000</v>
      </c>
      <c r="T10" s="1">
        <v>647742000</v>
      </c>
      <c r="U10" s="1">
        <v>760832000</v>
      </c>
      <c r="V10" s="1">
        <v>855025000</v>
      </c>
      <c r="W10" s="1" t="s">
        <v>92</v>
      </c>
      <c r="X10" s="1">
        <v>1040567000</v>
      </c>
      <c r="Y10" s="1">
        <v>1102426000</v>
      </c>
      <c r="Z10" s="1">
        <v>1136728000</v>
      </c>
      <c r="AA10" s="1">
        <v>1277847000</v>
      </c>
      <c r="AB10" s="1">
        <v>1654552000</v>
      </c>
      <c r="AC10" s="1">
        <v>1883100000</v>
      </c>
      <c r="AD10" s="1">
        <v>1928700000</v>
      </c>
      <c r="AE10" s="1" t="s">
        <v>92</v>
      </c>
      <c r="AF10" s="1" t="s">
        <v>92</v>
      </c>
      <c r="AG10" s="1" t="s">
        <v>92</v>
      </c>
      <c r="AM10" s="17">
        <f>AG9</f>
        <v>0</v>
      </c>
      <c r="AN10" s="20">
        <f>AG13</f>
        <v>0.41481440113183665</v>
      </c>
      <c r="AO10" s="20">
        <f>AG80</f>
        <v>2.205964481179493E-2</v>
      </c>
      <c r="AP10" s="20">
        <f>AG89</f>
        <v>7.4649093413753304E-3</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row>
    <row r="12" spans="1:42" ht="20" x14ac:dyDescent="0.25">
      <c r="A12" s="5" t="s">
        <v>8</v>
      </c>
      <c r="B12" s="1">
        <v>18400000</v>
      </c>
      <c r="C12" s="1">
        <v>20300000</v>
      </c>
      <c r="D12" s="1">
        <v>38100000</v>
      </c>
      <c r="E12" s="1">
        <v>45500000</v>
      </c>
      <c r="F12" s="1">
        <v>56400000</v>
      </c>
      <c r="G12" s="1">
        <v>68700000</v>
      </c>
      <c r="H12" s="1">
        <v>92500000</v>
      </c>
      <c r="I12" s="1">
        <v>124900000</v>
      </c>
      <c r="J12" s="1">
        <v>132500000</v>
      </c>
      <c r="K12" s="1">
        <v>170628000</v>
      </c>
      <c r="L12" s="1">
        <v>210542000</v>
      </c>
      <c r="M12" s="1">
        <v>221490000</v>
      </c>
      <c r="N12" s="1">
        <v>238038000</v>
      </c>
      <c r="O12" s="1">
        <v>313743000</v>
      </c>
      <c r="P12" s="1">
        <v>461508000</v>
      </c>
      <c r="Q12" s="1">
        <v>523672000</v>
      </c>
      <c r="R12" s="1">
        <v>620041000</v>
      </c>
      <c r="S12" s="1">
        <v>702127000</v>
      </c>
      <c r="T12" s="1">
        <v>647742000</v>
      </c>
      <c r="U12" s="1">
        <v>760832000</v>
      </c>
      <c r="V12" s="1">
        <v>855025000</v>
      </c>
      <c r="W12" s="1">
        <v>914130000</v>
      </c>
      <c r="X12" s="1">
        <v>1040567000</v>
      </c>
      <c r="Y12" s="1">
        <v>1102426000</v>
      </c>
      <c r="Z12" s="1">
        <v>1136728000</v>
      </c>
      <c r="AA12" s="1">
        <v>1277847000</v>
      </c>
      <c r="AB12" s="1">
        <v>1654552000</v>
      </c>
      <c r="AC12" s="1">
        <v>1883100000</v>
      </c>
      <c r="AD12" s="1">
        <v>1928700000</v>
      </c>
      <c r="AE12" s="1">
        <v>2111900000</v>
      </c>
      <c r="AF12" s="1">
        <v>2337700000</v>
      </c>
      <c r="AG12" s="1">
        <v>2228300000</v>
      </c>
      <c r="AM12" s="18" t="s">
        <v>121</v>
      </c>
      <c r="AN12" s="19" t="s">
        <v>122</v>
      </c>
      <c r="AO12" s="19" t="s">
        <v>123</v>
      </c>
      <c r="AP12" s="19" t="s">
        <v>124</v>
      </c>
    </row>
    <row r="13" spans="1:42" ht="19" x14ac:dyDescent="0.25">
      <c r="A13" s="14" t="s">
        <v>100</v>
      </c>
      <c r="B13" s="15">
        <f>B12/B3</f>
        <v>0.24533333333333332</v>
      </c>
      <c r="C13" s="15">
        <f t="shared" ref="C13:AG13" si="2">C12/C3</f>
        <v>0.29166666666666669</v>
      </c>
      <c r="D13" s="15">
        <f t="shared" si="2"/>
        <v>0.28754716981132078</v>
      </c>
      <c r="E13" s="15">
        <f t="shared" si="2"/>
        <v>0.30805687203791471</v>
      </c>
      <c r="F13" s="15">
        <f t="shared" si="2"/>
        <v>0.32155074116305588</v>
      </c>
      <c r="G13" s="15">
        <f t="shared" si="2"/>
        <v>0.30438635356668142</v>
      </c>
      <c r="H13" s="15">
        <f t="shared" si="2"/>
        <v>0.3101945003353454</v>
      </c>
      <c r="I13" s="15">
        <f t="shared" si="2"/>
        <v>0.32091469681397738</v>
      </c>
      <c r="J13" s="15">
        <f t="shared" si="2"/>
        <v>0.32531303707341025</v>
      </c>
      <c r="K13" s="15">
        <f t="shared" si="2"/>
        <v>0.33867327758513577</v>
      </c>
      <c r="L13" s="15">
        <f t="shared" si="2"/>
        <v>0.35897671976075268</v>
      </c>
      <c r="M13" s="15">
        <f t="shared" si="2"/>
        <v>0.35323668723984497</v>
      </c>
      <c r="N13" s="15">
        <f t="shared" si="2"/>
        <v>0.36211428814827884</v>
      </c>
      <c r="O13" s="15">
        <f t="shared" si="2"/>
        <v>0.32352510507711152</v>
      </c>
      <c r="P13" s="15">
        <f t="shared" si="2"/>
        <v>0.31746451028422729</v>
      </c>
      <c r="Q13" s="15">
        <f t="shared" si="2"/>
        <v>0.30790940852596582</v>
      </c>
      <c r="R13" s="15">
        <f t="shared" si="2"/>
        <v>0.2949698127874279</v>
      </c>
      <c r="S13" s="15">
        <f t="shared" si="2"/>
        <v>0.3044293394254437</v>
      </c>
      <c r="T13" s="15">
        <f t="shared" si="2"/>
        <v>0.31602288760911523</v>
      </c>
      <c r="U13" s="15">
        <f t="shared" si="2"/>
        <v>0.31885846096075959</v>
      </c>
      <c r="V13" s="15">
        <f t="shared" si="2"/>
        <v>0.30568387348418302</v>
      </c>
      <c r="W13" s="15">
        <f t="shared" si="2"/>
        <v>0.3053727606815993</v>
      </c>
      <c r="X13" s="15">
        <f t="shared" si="2"/>
        <v>0.32134832224050441</v>
      </c>
      <c r="Y13" s="15">
        <f t="shared" si="2"/>
        <v>0.31058680476710204</v>
      </c>
      <c r="Z13" s="15">
        <f t="shared" si="2"/>
        <v>0.31730950942037378</v>
      </c>
      <c r="AA13" s="15">
        <f t="shared" si="2"/>
        <v>0.33716946905281769</v>
      </c>
      <c r="AB13" s="15">
        <f t="shared" si="2"/>
        <v>0.35910198892190531</v>
      </c>
      <c r="AC13" s="15">
        <f t="shared" si="2"/>
        <v>0.36274849745723531</v>
      </c>
      <c r="AD13" s="15">
        <f t="shared" si="2"/>
        <v>0.35937616456733995</v>
      </c>
      <c r="AE13" s="15">
        <f t="shared" si="2"/>
        <v>0.38209911164987065</v>
      </c>
      <c r="AF13" s="15">
        <f t="shared" si="2"/>
        <v>0.40460036692166568</v>
      </c>
      <c r="AG13" s="15">
        <f t="shared" si="2"/>
        <v>0.41481440113183665</v>
      </c>
      <c r="AM13" s="17">
        <f>AG28/AG72</f>
        <v>9.631620297048224E-2</v>
      </c>
      <c r="AN13" s="20">
        <f>AG28/AG54</f>
        <v>5.7251823518946809E-2</v>
      </c>
      <c r="AO13" s="20">
        <f>AG22/(AG72+AG56+AG61)</f>
        <v>6.7160069605057382E-2</v>
      </c>
      <c r="AP13" s="21">
        <f>AG67/AG72</f>
        <v>0.68232550599209363</v>
      </c>
    </row>
    <row r="14" spans="1:42" ht="19" x14ac:dyDescent="0.25">
      <c r="A14" s="5" t="s">
        <v>9</v>
      </c>
      <c r="B14" s="1">
        <v>4100000</v>
      </c>
      <c r="C14" s="1">
        <v>4400000</v>
      </c>
      <c r="D14" s="1">
        <v>5100000</v>
      </c>
      <c r="E14" s="1">
        <v>5300000</v>
      </c>
      <c r="F14" s="1">
        <v>6000000</v>
      </c>
      <c r="G14" s="1">
        <v>7900000</v>
      </c>
      <c r="H14" s="1">
        <v>11400000</v>
      </c>
      <c r="I14" s="1">
        <v>14400000</v>
      </c>
      <c r="J14" s="1">
        <v>16000000</v>
      </c>
      <c r="K14" s="1">
        <v>22298000</v>
      </c>
      <c r="L14" s="1" t="s">
        <v>92</v>
      </c>
      <c r="M14" s="1" t="s">
        <v>92</v>
      </c>
      <c r="N14" s="1" t="s">
        <v>92</v>
      </c>
      <c r="O14" s="1" t="s">
        <v>92</v>
      </c>
      <c r="P14" s="1" t="s">
        <v>92</v>
      </c>
      <c r="Q14" s="1" t="s">
        <v>92</v>
      </c>
      <c r="R14" s="1">
        <v>1000000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row>
    <row r="15" spans="1:42" ht="20" x14ac:dyDescent="0.25">
      <c r="A15" s="5" t="s">
        <v>10</v>
      </c>
      <c r="B15" s="1">
        <v>22500000</v>
      </c>
      <c r="C15" s="1">
        <v>24700000</v>
      </c>
      <c r="D15" s="1">
        <v>43200000</v>
      </c>
      <c r="E15" s="1">
        <v>50800000</v>
      </c>
      <c r="F15" s="1">
        <v>62400000</v>
      </c>
      <c r="G15" s="1">
        <v>76600000</v>
      </c>
      <c r="H15" s="1">
        <v>103900000</v>
      </c>
      <c r="I15" s="1">
        <v>139300000</v>
      </c>
      <c r="J15" s="1">
        <v>148500000</v>
      </c>
      <c r="K15" s="1">
        <v>192926000</v>
      </c>
      <c r="L15" s="1">
        <v>210542000</v>
      </c>
      <c r="M15" s="1">
        <v>221490000</v>
      </c>
      <c r="N15" s="1">
        <v>238038000</v>
      </c>
      <c r="O15" s="1">
        <v>313743000</v>
      </c>
      <c r="P15" s="1">
        <v>461508000</v>
      </c>
      <c r="Q15" s="1">
        <v>523672000</v>
      </c>
      <c r="R15" s="1">
        <v>621041000</v>
      </c>
      <c r="S15" s="1">
        <v>702127000</v>
      </c>
      <c r="T15" s="1">
        <v>647742000</v>
      </c>
      <c r="U15" s="1">
        <v>760832000</v>
      </c>
      <c r="V15" s="1">
        <v>855025000</v>
      </c>
      <c r="W15" s="1">
        <v>914130000</v>
      </c>
      <c r="X15" s="1">
        <v>1040567000</v>
      </c>
      <c r="Y15" s="1">
        <v>1102426000</v>
      </c>
      <c r="Z15" s="1">
        <v>1136728000</v>
      </c>
      <c r="AA15" s="1">
        <v>1277847000</v>
      </c>
      <c r="AB15" s="1">
        <v>1654552000</v>
      </c>
      <c r="AC15" s="1">
        <v>1883100000</v>
      </c>
      <c r="AD15" s="1">
        <v>1928700000</v>
      </c>
      <c r="AE15" s="1">
        <v>2111900000</v>
      </c>
      <c r="AF15" s="1">
        <v>2337700000</v>
      </c>
      <c r="AG15" s="1">
        <v>2228300000</v>
      </c>
      <c r="AM15" s="18" t="s">
        <v>125</v>
      </c>
      <c r="AN15" s="19" t="s">
        <v>126</v>
      </c>
      <c r="AO15" s="19" t="s">
        <v>127</v>
      </c>
      <c r="AP15" s="19" t="s">
        <v>128</v>
      </c>
    </row>
    <row r="16" spans="1:42" ht="19" x14ac:dyDescent="0.25">
      <c r="A16" s="5" t="s">
        <v>11</v>
      </c>
      <c r="B16" s="1">
        <v>62300000</v>
      </c>
      <c r="C16" s="1">
        <v>60000000</v>
      </c>
      <c r="D16" s="1">
        <v>102200000</v>
      </c>
      <c r="E16" s="1">
        <v>114800000</v>
      </c>
      <c r="F16" s="1">
        <v>138000000</v>
      </c>
      <c r="G16" s="1">
        <v>178400000</v>
      </c>
      <c r="H16" s="1">
        <v>237300000</v>
      </c>
      <c r="I16" s="1">
        <v>323100000</v>
      </c>
      <c r="J16" s="1">
        <v>329300000</v>
      </c>
      <c r="K16" s="1">
        <v>415617000</v>
      </c>
      <c r="L16" s="1">
        <v>488078000</v>
      </c>
      <c r="M16" s="1">
        <v>512201000</v>
      </c>
      <c r="N16" s="1">
        <v>549256000</v>
      </c>
      <c r="O16" s="1">
        <v>798462000</v>
      </c>
      <c r="P16" s="1">
        <v>1188832000</v>
      </c>
      <c r="Q16" s="1">
        <v>1363081000</v>
      </c>
      <c r="R16" s="1">
        <v>1664695000</v>
      </c>
      <c r="S16" s="1">
        <v>1820210000</v>
      </c>
      <c r="T16" s="1">
        <v>1654272000</v>
      </c>
      <c r="U16" s="1">
        <v>1871818000</v>
      </c>
      <c r="V16" s="1">
        <v>2136550000</v>
      </c>
      <c r="W16" s="1">
        <v>2235902000</v>
      </c>
      <c r="X16" s="1">
        <v>2395767000</v>
      </c>
      <c r="Y16" s="1">
        <v>2550021000</v>
      </c>
      <c r="Z16" s="1">
        <v>2554477000</v>
      </c>
      <c r="AA16" s="1">
        <v>2735362000</v>
      </c>
      <c r="AB16" s="1">
        <v>3397227000</v>
      </c>
      <c r="AC16" s="1">
        <v>3794800000</v>
      </c>
      <c r="AD16" s="1">
        <v>3868400000</v>
      </c>
      <c r="AE16" s="1">
        <v>4096000000</v>
      </c>
      <c r="AF16" s="1">
        <v>4198100000</v>
      </c>
      <c r="AG16" s="1">
        <v>3847300000</v>
      </c>
      <c r="AM16" s="34">
        <f>(AG35+AF35+AE35+AD35+AC35)/5</f>
        <v>6.2603860582215298E-3</v>
      </c>
      <c r="AN16" s="35">
        <f>AO101/AG3</f>
        <v>9.4533694478573285</v>
      </c>
      <c r="AO16" s="35">
        <f>AO101/AG28</f>
        <v>32.874739431604844</v>
      </c>
      <c r="AP16" s="36">
        <f>AO101/AG107</f>
        <v>76.443790456119217</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v>53680000</v>
      </c>
      <c r="T17" s="1">
        <v>58544000</v>
      </c>
      <c r="U17" s="1">
        <v>66533000</v>
      </c>
      <c r="V17" s="1">
        <v>63648000</v>
      </c>
      <c r="W17" s="1">
        <v>67525000</v>
      </c>
      <c r="X17" s="1">
        <v>88039000</v>
      </c>
      <c r="Y17" s="1">
        <v>78637000</v>
      </c>
      <c r="Z17" s="1">
        <v>84225000</v>
      </c>
      <c r="AA17" s="1">
        <v>111559000</v>
      </c>
      <c r="AB17" s="1">
        <v>180566000</v>
      </c>
      <c r="AC17" s="1">
        <v>182100000</v>
      </c>
      <c r="AD17" s="1">
        <v>186600000</v>
      </c>
      <c r="AE17" s="1">
        <v>218900000</v>
      </c>
      <c r="AF17" s="1">
        <v>234100000</v>
      </c>
      <c r="AG17" s="1">
        <v>192400000</v>
      </c>
    </row>
    <row r="18" spans="1:42" ht="20" x14ac:dyDescent="0.25">
      <c r="A18" s="5" t="s">
        <v>13</v>
      </c>
      <c r="B18" s="1">
        <v>4100000</v>
      </c>
      <c r="C18" s="1">
        <v>4400000</v>
      </c>
      <c r="D18" s="1">
        <v>5100000</v>
      </c>
      <c r="E18" s="1">
        <v>5300000</v>
      </c>
      <c r="F18" s="1">
        <v>6000000</v>
      </c>
      <c r="G18" s="1">
        <v>7900000</v>
      </c>
      <c r="H18" s="1">
        <v>11400000</v>
      </c>
      <c r="I18" s="1">
        <v>14400000</v>
      </c>
      <c r="J18" s="1">
        <v>16000000</v>
      </c>
      <c r="K18" s="1">
        <v>22298000</v>
      </c>
      <c r="L18" s="1">
        <v>27455000</v>
      </c>
      <c r="M18" s="1">
        <v>15176000</v>
      </c>
      <c r="N18" s="1">
        <v>16378000</v>
      </c>
      <c r="O18" s="1">
        <v>41387000</v>
      </c>
      <c r="P18" s="1">
        <v>71319000</v>
      </c>
      <c r="Q18" s="1">
        <v>82044000</v>
      </c>
      <c r="R18" s="1">
        <v>93180000</v>
      </c>
      <c r="S18" s="1">
        <v>103108000</v>
      </c>
      <c r="T18" s="1">
        <v>103448000</v>
      </c>
      <c r="U18" s="1">
        <v>123021000</v>
      </c>
      <c r="V18" s="1">
        <v>140143000</v>
      </c>
      <c r="W18" s="1">
        <v>154748000</v>
      </c>
      <c r="X18" s="1">
        <v>189190000</v>
      </c>
      <c r="Y18" s="1">
        <v>197284000</v>
      </c>
      <c r="Z18" s="1">
        <v>204261000</v>
      </c>
      <c r="AA18" s="1">
        <v>240453000</v>
      </c>
      <c r="AB18" s="1">
        <v>344965000</v>
      </c>
      <c r="AC18" s="1">
        <v>367000000</v>
      </c>
      <c r="AD18" s="1">
        <v>416000000</v>
      </c>
      <c r="AE18" s="1">
        <v>520800000</v>
      </c>
      <c r="AF18" s="1">
        <v>634100000</v>
      </c>
      <c r="AG18" s="1">
        <v>650100000</v>
      </c>
      <c r="AM18" s="18" t="s">
        <v>129</v>
      </c>
      <c r="AN18" s="19" t="s">
        <v>130</v>
      </c>
      <c r="AO18" s="19" t="s">
        <v>131</v>
      </c>
      <c r="AP18" s="19" t="s">
        <v>132</v>
      </c>
    </row>
    <row r="19" spans="1:42" ht="19" x14ac:dyDescent="0.25">
      <c r="A19" s="6" t="s">
        <v>14</v>
      </c>
      <c r="B19" s="10">
        <v>11900000</v>
      </c>
      <c r="C19" s="10">
        <v>11900000</v>
      </c>
      <c r="D19" s="10">
        <v>33600000</v>
      </c>
      <c r="E19" s="10">
        <v>36200000</v>
      </c>
      <c r="F19" s="10">
        <v>42000000</v>
      </c>
      <c r="G19" s="10">
        <v>52200000</v>
      </c>
      <c r="H19" s="10">
        <v>66600000</v>
      </c>
      <c r="I19" s="10">
        <v>74000000</v>
      </c>
      <c r="J19" s="10">
        <v>88200000</v>
      </c>
      <c r="K19" s="10">
        <v>98229000</v>
      </c>
      <c r="L19" s="10">
        <v>113894000</v>
      </c>
      <c r="M19" s="10">
        <v>84892000</v>
      </c>
      <c r="N19" s="10">
        <v>79846000</v>
      </c>
      <c r="O19" s="10">
        <v>175103000</v>
      </c>
      <c r="P19" s="10">
        <v>291886000</v>
      </c>
      <c r="Q19" s="10">
        <v>374916000</v>
      </c>
      <c r="R19" s="10">
        <v>476837000</v>
      </c>
      <c r="S19" s="10">
        <v>592743000</v>
      </c>
      <c r="T19" s="10">
        <v>501760000</v>
      </c>
      <c r="U19" s="10">
        <v>637948000</v>
      </c>
      <c r="V19" s="10">
        <v>808778000</v>
      </c>
      <c r="W19" s="10">
        <v>908954000</v>
      </c>
      <c r="X19" s="10">
        <v>1031359000</v>
      </c>
      <c r="Y19" s="10">
        <v>1197377000</v>
      </c>
      <c r="Z19" s="10">
        <v>1290831000</v>
      </c>
      <c r="AA19" s="10">
        <v>1292664000</v>
      </c>
      <c r="AB19" s="10">
        <v>1560254000</v>
      </c>
      <c r="AC19" s="10">
        <v>1747500000</v>
      </c>
      <c r="AD19" s="10">
        <v>2830000000</v>
      </c>
      <c r="AE19" s="10">
        <v>1949000000</v>
      </c>
      <c r="AF19" s="10">
        <v>2309200000</v>
      </c>
      <c r="AG19" s="10">
        <v>2175000000</v>
      </c>
      <c r="AH19" s="37">
        <v>2432000000</v>
      </c>
      <c r="AI19" s="37">
        <v>2581000000</v>
      </c>
      <c r="AJ19" s="37">
        <v>2768000000</v>
      </c>
      <c r="AK19" s="37">
        <v>3369000000</v>
      </c>
      <c r="AL19" s="37">
        <v>3880000000</v>
      </c>
      <c r="AM19" s="38">
        <f>AG40-AG56-AG61</f>
        <v>-5868900000</v>
      </c>
      <c r="AN19" s="39">
        <f>AO101/AH3</f>
        <v>8.4019870946393116</v>
      </c>
      <c r="AO19" s="40">
        <f>AI116/AH31</f>
        <v>29.138226299694189</v>
      </c>
      <c r="AP19" s="41">
        <f>AO101/AH106</f>
        <v>24.297421052631577</v>
      </c>
    </row>
    <row r="20" spans="1:42" ht="19" customHeight="1" x14ac:dyDescent="0.25">
      <c r="A20" s="14" t="s">
        <v>101</v>
      </c>
      <c r="B20" s="1"/>
      <c r="C20" s="15">
        <f>(C19/B19)-1</f>
        <v>0</v>
      </c>
      <c r="D20" s="15">
        <f>(D19/C19)-1</f>
        <v>1.8235294117647061</v>
      </c>
      <c r="E20" s="15">
        <f>(E19/D19)-1</f>
        <v>7.7380952380952328E-2</v>
      </c>
      <c r="F20" s="15">
        <f t="shared" ref="F20:AL20" si="3">(F19/E19)-1</f>
        <v>0.16022099447513805</v>
      </c>
      <c r="G20" s="15">
        <f t="shared" si="3"/>
        <v>0.24285714285714288</v>
      </c>
      <c r="H20" s="15">
        <f t="shared" si="3"/>
        <v>0.27586206896551735</v>
      </c>
      <c r="I20" s="15">
        <f t="shared" si="3"/>
        <v>0.11111111111111116</v>
      </c>
      <c r="J20" s="15">
        <f t="shared" si="3"/>
        <v>0.19189189189189193</v>
      </c>
      <c r="K20" s="15">
        <f t="shared" si="3"/>
        <v>0.11370748299319722</v>
      </c>
      <c r="L20" s="15">
        <f t="shared" si="3"/>
        <v>0.15947428967005672</v>
      </c>
      <c r="M20" s="15">
        <f t="shared" si="3"/>
        <v>-0.25464027955818569</v>
      </c>
      <c r="N20" s="15">
        <f t="shared" si="3"/>
        <v>-5.9440229939216938E-2</v>
      </c>
      <c r="O20" s="15">
        <f t="shared" si="3"/>
        <v>1.1930090424066329</v>
      </c>
      <c r="P20" s="15">
        <f t="shared" si="3"/>
        <v>0.66693888739770313</v>
      </c>
      <c r="Q20" s="15">
        <f t="shared" si="3"/>
        <v>0.28446037151490655</v>
      </c>
      <c r="R20" s="15">
        <f t="shared" si="3"/>
        <v>0.27185022778435708</v>
      </c>
      <c r="S20" s="15">
        <f t="shared" si="3"/>
        <v>0.24307258035764834</v>
      </c>
      <c r="T20" s="15">
        <f t="shared" si="3"/>
        <v>-0.15349485358747383</v>
      </c>
      <c r="U20" s="15">
        <f t="shared" si="3"/>
        <v>0.27142059948979602</v>
      </c>
      <c r="V20" s="15">
        <f t="shared" si="3"/>
        <v>0.26778044605516427</v>
      </c>
      <c r="W20" s="15">
        <f t="shared" si="3"/>
        <v>0.12386093588104519</v>
      </c>
      <c r="X20" s="15">
        <f t="shared" si="3"/>
        <v>0.13466578066656831</v>
      </c>
      <c r="Y20" s="15">
        <f t="shared" si="3"/>
        <v>0.16097013745941036</v>
      </c>
      <c r="Z20" s="15">
        <f t="shared" si="3"/>
        <v>7.8048935297738264E-2</v>
      </c>
      <c r="AA20" s="15">
        <f t="shared" si="3"/>
        <v>1.4200154784012042E-3</v>
      </c>
      <c r="AB20" s="15">
        <f t="shared" si="3"/>
        <v>0.20700661579497837</v>
      </c>
      <c r="AC20" s="15">
        <f t="shared" si="3"/>
        <v>0.12000994709835711</v>
      </c>
      <c r="AD20" s="15">
        <f t="shared" si="3"/>
        <v>0.61945636623748213</v>
      </c>
      <c r="AE20" s="15">
        <f t="shared" si="3"/>
        <v>-0.31130742049469962</v>
      </c>
      <c r="AF20" s="15">
        <f t="shared" si="3"/>
        <v>0.18481272447408936</v>
      </c>
      <c r="AG20" s="15">
        <f t="shared" si="3"/>
        <v>-5.81153646284428E-2</v>
      </c>
      <c r="AH20" s="16">
        <f t="shared" si="3"/>
        <v>0.11816091954022978</v>
      </c>
      <c r="AI20" s="16">
        <f t="shared" si="3"/>
        <v>6.1266447368421018E-2</v>
      </c>
      <c r="AJ20" s="16">
        <f t="shared" si="3"/>
        <v>7.245253777605587E-2</v>
      </c>
      <c r="AK20" s="16">
        <f t="shared" si="3"/>
        <v>0.21712427745664731</v>
      </c>
      <c r="AL20" s="16">
        <f t="shared" si="3"/>
        <v>0.1516770555060849</v>
      </c>
    </row>
    <row r="21" spans="1:42" ht="20" x14ac:dyDescent="0.25">
      <c r="A21" s="5" t="s">
        <v>15</v>
      </c>
      <c r="B21" s="2">
        <v>0.15870000000000001</v>
      </c>
      <c r="C21" s="2">
        <v>0.17100000000000001</v>
      </c>
      <c r="D21" s="2">
        <v>0.25359999999999999</v>
      </c>
      <c r="E21" s="2">
        <v>0.24510000000000001</v>
      </c>
      <c r="F21" s="2">
        <v>0.23949999999999999</v>
      </c>
      <c r="G21" s="2">
        <v>0.23130000000000001</v>
      </c>
      <c r="H21" s="2">
        <v>0.2233</v>
      </c>
      <c r="I21" s="2">
        <v>0.19009999999999999</v>
      </c>
      <c r="J21" s="2">
        <v>0.2165</v>
      </c>
      <c r="K21" s="2">
        <v>0.19500000000000001</v>
      </c>
      <c r="L21" s="2">
        <v>0.19420000000000001</v>
      </c>
      <c r="M21" s="2">
        <v>0.13539999999999999</v>
      </c>
      <c r="N21" s="2">
        <v>0.1215</v>
      </c>
      <c r="O21" s="2">
        <v>0.18060000000000001</v>
      </c>
      <c r="P21" s="2">
        <v>0.20080000000000001</v>
      </c>
      <c r="Q21" s="2">
        <v>0.22040000000000001</v>
      </c>
      <c r="R21" s="2">
        <v>0.2268</v>
      </c>
      <c r="S21" s="2">
        <v>0.25700000000000001</v>
      </c>
      <c r="T21" s="2">
        <v>0.24479999999999999</v>
      </c>
      <c r="U21" s="2">
        <v>0.26740000000000003</v>
      </c>
      <c r="V21" s="2">
        <v>0.28910000000000002</v>
      </c>
      <c r="W21" s="2">
        <v>0.30359999999999998</v>
      </c>
      <c r="X21" s="2">
        <v>0.31850000000000001</v>
      </c>
      <c r="Y21" s="2">
        <v>0.33729999999999999</v>
      </c>
      <c r="Z21" s="2">
        <v>0.36030000000000001</v>
      </c>
      <c r="AA21" s="2">
        <v>0.34110000000000001</v>
      </c>
      <c r="AB21" s="2">
        <v>0.33860000000000001</v>
      </c>
      <c r="AC21" s="2">
        <v>0.33660000000000001</v>
      </c>
      <c r="AD21" s="2">
        <v>0.52729999999999999</v>
      </c>
      <c r="AE21" s="2">
        <v>0.35260000000000002</v>
      </c>
      <c r="AF21" s="2">
        <v>0.3997</v>
      </c>
      <c r="AG21" s="2">
        <f>AG19/AG3</f>
        <v>0.40489221490003352</v>
      </c>
      <c r="AH21" s="42">
        <f>AH19/AH3</f>
        <v>0.40238252812706815</v>
      </c>
      <c r="AI21" s="42">
        <f t="shared" ref="AI21:AL21" si="4">AI19/AI3</f>
        <v>0.40321824714888299</v>
      </c>
      <c r="AJ21" s="42">
        <f t="shared" si="4"/>
        <v>0.41362821279139272</v>
      </c>
      <c r="AK21" s="42">
        <f t="shared" si="4"/>
        <v>0.46954703832752615</v>
      </c>
      <c r="AL21" s="42">
        <f t="shared" si="4"/>
        <v>0.48499999999999999</v>
      </c>
      <c r="AO21" s="18" t="s">
        <v>133</v>
      </c>
      <c r="AP21" s="19" t="s">
        <v>134</v>
      </c>
    </row>
    <row r="22" spans="1:42" ht="19" x14ac:dyDescent="0.25">
      <c r="A22" s="6" t="s">
        <v>16</v>
      </c>
      <c r="B22" s="10">
        <v>12700000</v>
      </c>
      <c r="C22" s="10">
        <v>9600000</v>
      </c>
      <c r="D22" s="10">
        <v>30300000</v>
      </c>
      <c r="E22" s="10">
        <v>32900000</v>
      </c>
      <c r="F22" s="10">
        <v>37400000</v>
      </c>
      <c r="G22" s="10">
        <v>47300000</v>
      </c>
      <c r="H22" s="10">
        <v>60900000</v>
      </c>
      <c r="I22" s="10">
        <v>66100000</v>
      </c>
      <c r="J22" s="10">
        <v>78000000</v>
      </c>
      <c r="K22" s="10">
        <v>88196000</v>
      </c>
      <c r="L22" s="10">
        <v>98428000</v>
      </c>
      <c r="M22" s="10">
        <v>114829000</v>
      </c>
      <c r="N22" s="10">
        <v>108100000</v>
      </c>
      <c r="O22" s="10">
        <v>171302000</v>
      </c>
      <c r="P22" s="10">
        <v>264899000</v>
      </c>
      <c r="Q22" s="10">
        <v>337653000</v>
      </c>
      <c r="R22" s="10">
        <v>438354000</v>
      </c>
      <c r="S22" s="10">
        <v>486161000</v>
      </c>
      <c r="T22" s="10">
        <v>395396000</v>
      </c>
      <c r="U22" s="10">
        <v>514294000</v>
      </c>
      <c r="V22" s="10">
        <v>660539000</v>
      </c>
      <c r="W22" s="10">
        <v>757587000</v>
      </c>
      <c r="X22" s="10">
        <v>842361000</v>
      </c>
      <c r="Y22" s="10">
        <v>999473000</v>
      </c>
      <c r="Z22" s="10">
        <v>1027918000</v>
      </c>
      <c r="AA22" s="10">
        <v>1054563000</v>
      </c>
      <c r="AB22" s="10">
        <v>1210244000</v>
      </c>
      <c r="AC22" s="10">
        <v>1396400000</v>
      </c>
      <c r="AD22" s="10">
        <v>1498400000</v>
      </c>
      <c r="AE22" s="10">
        <v>1431100000</v>
      </c>
      <c r="AF22" s="10">
        <v>1480200000</v>
      </c>
      <c r="AG22" s="10">
        <v>1524500000</v>
      </c>
      <c r="AO22" s="43">
        <f>(-1*AG98)/AO101</f>
        <v>5.1652556900027395E-3</v>
      </c>
      <c r="AP22" s="44">
        <f>AG107/AO101</f>
        <v>1.3081507262176209E-2</v>
      </c>
    </row>
    <row r="23" spans="1:42" ht="19" x14ac:dyDescent="0.25">
      <c r="A23" s="5" t="s">
        <v>17</v>
      </c>
      <c r="B23" s="2">
        <v>0.16930000000000001</v>
      </c>
      <c r="C23" s="2">
        <v>0.13789999999999999</v>
      </c>
      <c r="D23" s="2">
        <v>0.22869999999999999</v>
      </c>
      <c r="E23" s="2">
        <v>0.22270000000000001</v>
      </c>
      <c r="F23" s="2">
        <v>0.2132</v>
      </c>
      <c r="G23" s="2">
        <v>0.20960000000000001</v>
      </c>
      <c r="H23" s="2">
        <v>0.20419999999999999</v>
      </c>
      <c r="I23" s="2">
        <v>0.16980000000000001</v>
      </c>
      <c r="J23" s="2">
        <v>0.1915</v>
      </c>
      <c r="K23" s="2">
        <v>0.17510000000000001</v>
      </c>
      <c r="L23" s="2">
        <v>0.1678</v>
      </c>
      <c r="M23" s="2">
        <v>0.18310000000000001</v>
      </c>
      <c r="N23" s="2">
        <v>0.16439999999999999</v>
      </c>
      <c r="O23" s="2">
        <v>0.17660000000000001</v>
      </c>
      <c r="P23" s="2">
        <v>0.1822</v>
      </c>
      <c r="Q23" s="2">
        <v>0.19850000000000001</v>
      </c>
      <c r="R23" s="2">
        <v>0.20849999999999999</v>
      </c>
      <c r="S23" s="2">
        <v>0.21079999999999999</v>
      </c>
      <c r="T23" s="2">
        <v>0.19289999999999999</v>
      </c>
      <c r="U23" s="2">
        <v>0.2155</v>
      </c>
      <c r="V23" s="2">
        <v>0.23619999999999999</v>
      </c>
      <c r="W23" s="2">
        <v>0.25309999999999999</v>
      </c>
      <c r="X23" s="2">
        <v>0.2601</v>
      </c>
      <c r="Y23" s="2">
        <v>0.28160000000000002</v>
      </c>
      <c r="Z23" s="2">
        <v>0.28689999999999999</v>
      </c>
      <c r="AA23" s="2">
        <v>0.27829999999999999</v>
      </c>
      <c r="AB23" s="2">
        <v>0.26269999999999999</v>
      </c>
      <c r="AC23" s="2">
        <v>0.26900000000000002</v>
      </c>
      <c r="AD23" s="2">
        <v>0.2792</v>
      </c>
      <c r="AE23" s="2">
        <v>0.25890000000000002</v>
      </c>
      <c r="AF23" s="2">
        <v>0.25619999999999998</v>
      </c>
      <c r="AG23" s="2">
        <v>0.2838</v>
      </c>
    </row>
    <row r="24" spans="1:42" ht="19" x14ac:dyDescent="0.25">
      <c r="A24" s="5" t="s">
        <v>18</v>
      </c>
      <c r="B24" s="1">
        <v>-4900000</v>
      </c>
      <c r="C24" s="1">
        <v>-2100000</v>
      </c>
      <c r="D24" s="1">
        <v>-1800000</v>
      </c>
      <c r="E24" s="1">
        <v>-1300000</v>
      </c>
      <c r="F24" s="1">
        <v>-1400000</v>
      </c>
      <c r="G24" s="1">
        <v>-3000000</v>
      </c>
      <c r="H24" s="1">
        <v>-5700000</v>
      </c>
      <c r="I24" s="1">
        <v>-6500000</v>
      </c>
      <c r="J24" s="1">
        <v>-5800000</v>
      </c>
      <c r="K24" s="1">
        <v>-12265000</v>
      </c>
      <c r="L24" s="1">
        <v>-11989000</v>
      </c>
      <c r="M24" s="1">
        <v>-19143000</v>
      </c>
      <c r="N24" s="1">
        <v>-41810000</v>
      </c>
      <c r="O24" s="1">
        <v>-37586000</v>
      </c>
      <c r="P24" s="1">
        <v>-44332000</v>
      </c>
      <c r="Q24" s="1">
        <v>-44781000</v>
      </c>
      <c r="R24" s="1">
        <v>-54697000</v>
      </c>
      <c r="S24" s="1">
        <v>-50206000</v>
      </c>
      <c r="T24" s="1">
        <v>-55628000</v>
      </c>
      <c r="U24" s="1">
        <v>-65900000</v>
      </c>
      <c r="V24" s="1">
        <v>-55552000</v>
      </c>
      <c r="W24" s="1">
        <v>-70906000</v>
      </c>
      <c r="X24" s="1">
        <v>-88231000</v>
      </c>
      <c r="Y24" s="1">
        <v>-78017000</v>
      </c>
      <c r="Z24" s="1">
        <v>-25573000</v>
      </c>
      <c r="AA24" s="1">
        <v>-113911000</v>
      </c>
      <c r="AB24" s="1">
        <v>-175521000</v>
      </c>
      <c r="AC24" s="1">
        <v>-198000000</v>
      </c>
      <c r="AD24" s="1">
        <v>729000000</v>
      </c>
      <c r="AE24" s="1">
        <v>-221800000</v>
      </c>
      <c r="AF24" s="1">
        <v>-209200000</v>
      </c>
      <c r="AG24" s="1">
        <v>-242500000</v>
      </c>
    </row>
    <row r="25" spans="1:42" ht="19" x14ac:dyDescent="0.25">
      <c r="A25" s="6" t="s">
        <v>19</v>
      </c>
      <c r="B25" s="10">
        <v>7800000</v>
      </c>
      <c r="C25" s="10">
        <v>7500000</v>
      </c>
      <c r="D25" s="10">
        <v>28500000</v>
      </c>
      <c r="E25" s="10">
        <v>31600000</v>
      </c>
      <c r="F25" s="10">
        <v>36000000</v>
      </c>
      <c r="G25" s="10">
        <v>44300000</v>
      </c>
      <c r="H25" s="10">
        <v>55200000</v>
      </c>
      <c r="I25" s="10">
        <v>59600000</v>
      </c>
      <c r="J25" s="10">
        <v>72200000</v>
      </c>
      <c r="K25" s="10">
        <v>75931000</v>
      </c>
      <c r="L25" s="10">
        <v>86439000</v>
      </c>
      <c r="M25" s="10">
        <v>95686000</v>
      </c>
      <c r="N25" s="10">
        <v>66290000</v>
      </c>
      <c r="O25" s="10">
        <v>133716000</v>
      </c>
      <c r="P25" s="10">
        <v>220567000</v>
      </c>
      <c r="Q25" s="10">
        <v>292872000</v>
      </c>
      <c r="R25" s="10">
        <v>383657000</v>
      </c>
      <c r="S25" s="10">
        <v>435955000</v>
      </c>
      <c r="T25" s="10">
        <v>339768000</v>
      </c>
      <c r="U25" s="10">
        <v>448394000</v>
      </c>
      <c r="V25" s="10">
        <v>604987000</v>
      </c>
      <c r="W25" s="10">
        <v>686681000</v>
      </c>
      <c r="X25" s="10">
        <v>754130000</v>
      </c>
      <c r="Y25" s="10">
        <v>921456000</v>
      </c>
      <c r="Z25" s="10">
        <v>1002345000</v>
      </c>
      <c r="AA25" s="10">
        <v>940652000</v>
      </c>
      <c r="AB25" s="10">
        <v>1034723000</v>
      </c>
      <c r="AC25" s="10">
        <v>1198400000</v>
      </c>
      <c r="AD25" s="10">
        <v>2227400000</v>
      </c>
      <c r="AE25" s="10">
        <v>1209300000</v>
      </c>
      <c r="AF25" s="10">
        <v>1271000000</v>
      </c>
      <c r="AG25" s="10">
        <v>1282000000</v>
      </c>
    </row>
    <row r="26" spans="1:42" ht="19" x14ac:dyDescent="0.25">
      <c r="A26" s="5" t="s">
        <v>20</v>
      </c>
      <c r="B26" s="2">
        <v>0.104</v>
      </c>
      <c r="C26" s="2">
        <v>0.10780000000000001</v>
      </c>
      <c r="D26" s="2">
        <v>0.21510000000000001</v>
      </c>
      <c r="E26" s="2">
        <v>0.21390000000000001</v>
      </c>
      <c r="F26" s="2">
        <v>0.20519999999999999</v>
      </c>
      <c r="G26" s="2">
        <v>0.1963</v>
      </c>
      <c r="H26" s="2">
        <v>0.18509999999999999</v>
      </c>
      <c r="I26" s="2">
        <v>0.15310000000000001</v>
      </c>
      <c r="J26" s="2">
        <v>0.17730000000000001</v>
      </c>
      <c r="K26" s="2">
        <v>0.1507</v>
      </c>
      <c r="L26" s="2">
        <v>0.1474</v>
      </c>
      <c r="M26" s="2">
        <v>0.15260000000000001</v>
      </c>
      <c r="N26" s="2">
        <v>0.1008</v>
      </c>
      <c r="O26" s="2">
        <v>0.13789999999999999</v>
      </c>
      <c r="P26" s="2">
        <v>0.1517</v>
      </c>
      <c r="Q26" s="2">
        <v>0.17219999999999999</v>
      </c>
      <c r="R26" s="2">
        <v>0.1825</v>
      </c>
      <c r="S26" s="2">
        <v>0.189</v>
      </c>
      <c r="T26" s="2">
        <v>0.1658</v>
      </c>
      <c r="U26" s="2">
        <v>0.18790000000000001</v>
      </c>
      <c r="V26" s="2">
        <v>0.21629999999999999</v>
      </c>
      <c r="W26" s="2">
        <v>0.22939999999999999</v>
      </c>
      <c r="X26" s="2">
        <v>0.2329</v>
      </c>
      <c r="Y26" s="2">
        <v>0.2596</v>
      </c>
      <c r="Z26" s="2">
        <v>0.27979999999999999</v>
      </c>
      <c r="AA26" s="2">
        <v>0.2482</v>
      </c>
      <c r="AB26" s="2">
        <v>0.22459999999999999</v>
      </c>
      <c r="AC26" s="2">
        <v>0.23089999999999999</v>
      </c>
      <c r="AD26" s="2">
        <v>0.41499999999999998</v>
      </c>
      <c r="AE26" s="2">
        <v>0.21879999999999999</v>
      </c>
      <c r="AF26" s="2">
        <v>0.22</v>
      </c>
      <c r="AG26" s="2">
        <v>0.2387</v>
      </c>
    </row>
    <row r="27" spans="1:42" ht="19" x14ac:dyDescent="0.25">
      <c r="A27" s="5" t="s">
        <v>21</v>
      </c>
      <c r="B27" s="1">
        <v>2900000</v>
      </c>
      <c r="C27" s="1">
        <v>2800000</v>
      </c>
      <c r="D27" s="1">
        <v>9400000</v>
      </c>
      <c r="E27" s="1">
        <v>10700000</v>
      </c>
      <c r="F27" s="1">
        <v>12700000</v>
      </c>
      <c r="G27" s="1">
        <v>15400000</v>
      </c>
      <c r="H27" s="1">
        <v>18800000</v>
      </c>
      <c r="I27" s="1">
        <v>20300000</v>
      </c>
      <c r="J27" s="1">
        <v>24900000</v>
      </c>
      <c r="K27" s="1">
        <v>26653000</v>
      </c>
      <c r="L27" s="1">
        <v>30600000</v>
      </c>
      <c r="M27" s="1">
        <v>29663000</v>
      </c>
      <c r="N27" s="1">
        <v>18229000</v>
      </c>
      <c r="O27" s="1">
        <v>39864000</v>
      </c>
      <c r="P27" s="1">
        <v>67392000</v>
      </c>
      <c r="Q27" s="1">
        <v>99548000</v>
      </c>
      <c r="R27" s="1">
        <v>133624000</v>
      </c>
      <c r="S27" s="1">
        <v>149440000</v>
      </c>
      <c r="T27" s="1">
        <v>100287000</v>
      </c>
      <c r="U27" s="1">
        <v>125814000</v>
      </c>
      <c r="V27" s="1">
        <v>177740000</v>
      </c>
      <c r="W27" s="1">
        <v>203321000</v>
      </c>
      <c r="X27" s="1">
        <v>215837000</v>
      </c>
      <c r="Y27" s="1">
        <v>275423000</v>
      </c>
      <c r="Z27" s="1">
        <v>306278000</v>
      </c>
      <c r="AA27" s="1">
        <v>282007000</v>
      </c>
      <c r="AB27" s="1">
        <v>62951000</v>
      </c>
      <c r="AC27" s="1">
        <v>254000000</v>
      </c>
      <c r="AD27" s="1">
        <v>459500000</v>
      </c>
      <c r="AE27" s="1">
        <v>259600000</v>
      </c>
      <c r="AF27" s="1">
        <v>288400000</v>
      </c>
      <c r="AG27" s="1">
        <v>296400000</v>
      </c>
    </row>
    <row r="28" spans="1:42" ht="20" thickBot="1" x14ac:dyDescent="0.3">
      <c r="A28" s="7" t="s">
        <v>22</v>
      </c>
      <c r="B28" s="11">
        <v>4900000</v>
      </c>
      <c r="C28" s="11">
        <v>4700000</v>
      </c>
      <c r="D28" s="11">
        <v>19100000</v>
      </c>
      <c r="E28" s="11">
        <v>20200000</v>
      </c>
      <c r="F28" s="11">
        <v>23300000</v>
      </c>
      <c r="G28" s="11">
        <v>28900000</v>
      </c>
      <c r="H28" s="11">
        <v>36400000</v>
      </c>
      <c r="I28" s="11">
        <v>39300000</v>
      </c>
      <c r="J28" s="11">
        <v>47300000</v>
      </c>
      <c r="K28" s="11">
        <v>49278000</v>
      </c>
      <c r="L28" s="11">
        <v>55839000</v>
      </c>
      <c r="M28" s="11">
        <v>40053000</v>
      </c>
      <c r="N28" s="11">
        <v>45239000</v>
      </c>
      <c r="O28" s="11">
        <v>93852000</v>
      </c>
      <c r="P28" s="11">
        <v>153175000</v>
      </c>
      <c r="Q28" s="11">
        <v>193324000</v>
      </c>
      <c r="R28" s="11">
        <v>250033000</v>
      </c>
      <c r="S28" s="11">
        <v>286515000</v>
      </c>
      <c r="T28" s="11">
        <v>239481000</v>
      </c>
      <c r="U28" s="11">
        <v>322580000</v>
      </c>
      <c r="V28" s="11">
        <v>427247000</v>
      </c>
      <c r="W28" s="11">
        <v>483360000</v>
      </c>
      <c r="X28" s="11">
        <v>538293000</v>
      </c>
      <c r="Y28" s="11">
        <v>646033000</v>
      </c>
      <c r="Z28" s="11">
        <v>696067000</v>
      </c>
      <c r="AA28" s="11">
        <v>658645000</v>
      </c>
      <c r="AB28" s="11">
        <v>971772000</v>
      </c>
      <c r="AC28" s="11">
        <v>944400000</v>
      </c>
      <c r="AD28" s="11">
        <v>1767900000</v>
      </c>
      <c r="AE28" s="11">
        <v>949700000</v>
      </c>
      <c r="AF28" s="11">
        <v>1152600000</v>
      </c>
      <c r="AG28" s="11">
        <v>1544700000</v>
      </c>
      <c r="AH28" s="45">
        <v>1743000000</v>
      </c>
      <c r="AI28" s="45">
        <v>1886000000</v>
      </c>
      <c r="AJ28" s="45">
        <v>2466000000</v>
      </c>
      <c r="AK28" s="45">
        <v>2862000000</v>
      </c>
      <c r="AL28" s="45">
        <v>3308000000</v>
      </c>
    </row>
    <row r="29" spans="1:42" ht="20" customHeight="1" thickTop="1" x14ac:dyDescent="0.25">
      <c r="A29" s="14" t="s">
        <v>102</v>
      </c>
      <c r="B29" s="1"/>
      <c r="C29" s="15">
        <f>(C28/B28)-1</f>
        <v>-4.081632653061229E-2</v>
      </c>
      <c r="D29" s="15">
        <f>(D28/C28)-1</f>
        <v>3.0638297872340425</v>
      </c>
      <c r="E29" s="15">
        <f>(E28/D28)-1</f>
        <v>5.7591623036649109E-2</v>
      </c>
      <c r="F29" s="15">
        <f t="shared" ref="F29:AL29" si="5">(F28/E28)-1</f>
        <v>0.15346534653465338</v>
      </c>
      <c r="G29" s="15">
        <f t="shared" si="5"/>
        <v>0.24034334763948495</v>
      </c>
      <c r="H29" s="15">
        <f t="shared" si="5"/>
        <v>0.25951557093425603</v>
      </c>
      <c r="I29" s="15">
        <f t="shared" si="5"/>
        <v>7.9670329670329609E-2</v>
      </c>
      <c r="J29" s="15">
        <f t="shared" si="5"/>
        <v>0.20356234096692116</v>
      </c>
      <c r="K29" s="15">
        <f t="shared" si="5"/>
        <v>4.1818181818181754E-2</v>
      </c>
      <c r="L29" s="15">
        <f t="shared" si="5"/>
        <v>0.13314257883842684</v>
      </c>
      <c r="M29" s="15">
        <f t="shared" si="5"/>
        <v>-0.28270563584591413</v>
      </c>
      <c r="N29" s="15">
        <f t="shared" si="5"/>
        <v>0.12947844106558803</v>
      </c>
      <c r="O29" s="15">
        <f t="shared" si="5"/>
        <v>1.0745816662614116</v>
      </c>
      <c r="P29" s="15">
        <f t="shared" si="5"/>
        <v>0.63209095171120477</v>
      </c>
      <c r="Q29" s="15">
        <f t="shared" si="5"/>
        <v>0.26211196344050913</v>
      </c>
      <c r="R29" s="15">
        <f t="shared" si="5"/>
        <v>0.29333657486913167</v>
      </c>
      <c r="S29" s="15">
        <f t="shared" si="5"/>
        <v>0.14590874004631393</v>
      </c>
      <c r="T29" s="15">
        <f t="shared" si="5"/>
        <v>-0.1641589445578765</v>
      </c>
      <c r="U29" s="15">
        <f t="shared" si="5"/>
        <v>0.34699621264317426</v>
      </c>
      <c r="V29" s="15">
        <f t="shared" si="5"/>
        <v>0.32446834893669796</v>
      </c>
      <c r="W29" s="15">
        <f t="shared" si="5"/>
        <v>0.13133620598857343</v>
      </c>
      <c r="X29" s="15">
        <f t="shared" si="5"/>
        <v>0.11364821251241319</v>
      </c>
      <c r="Y29" s="15">
        <f t="shared" si="5"/>
        <v>0.20015121876004338</v>
      </c>
      <c r="Z29" s="15">
        <f t="shared" si="5"/>
        <v>7.7448056059055803E-2</v>
      </c>
      <c r="AA29" s="15">
        <f t="shared" si="5"/>
        <v>-5.3762066008013587E-2</v>
      </c>
      <c r="AB29" s="15">
        <f t="shared" si="5"/>
        <v>0.47541088143081622</v>
      </c>
      <c r="AC29" s="15">
        <f t="shared" si="5"/>
        <v>-2.8167100924908262E-2</v>
      </c>
      <c r="AD29" s="15">
        <f t="shared" si="5"/>
        <v>0.871982210927573</v>
      </c>
      <c r="AE29" s="15">
        <f t="shared" si="5"/>
        <v>-0.46280898240850732</v>
      </c>
      <c r="AF29" s="15">
        <f t="shared" si="5"/>
        <v>0.21364641465726009</v>
      </c>
      <c r="AG29" s="15">
        <f t="shared" si="5"/>
        <v>0.34018740239458611</v>
      </c>
      <c r="AH29" s="16">
        <f t="shared" si="5"/>
        <v>0.12837444163915324</v>
      </c>
      <c r="AI29" s="16">
        <f t="shared" si="5"/>
        <v>8.2042455536431413E-2</v>
      </c>
      <c r="AJ29" s="16">
        <f t="shared" si="5"/>
        <v>0.30752916224814419</v>
      </c>
      <c r="AK29" s="16">
        <f t="shared" si="5"/>
        <v>0.16058394160583944</v>
      </c>
      <c r="AL29" s="16">
        <f t="shared" si="5"/>
        <v>0.15583508036338234</v>
      </c>
      <c r="AO29" s="15"/>
    </row>
    <row r="30" spans="1:42" ht="19" x14ac:dyDescent="0.25">
      <c r="A30" s="5" t="s">
        <v>23</v>
      </c>
      <c r="B30" s="2">
        <v>6.5299999999999997E-2</v>
      </c>
      <c r="C30" s="2">
        <v>6.7500000000000004E-2</v>
      </c>
      <c r="D30" s="2">
        <v>0.14419999999999999</v>
      </c>
      <c r="E30" s="2">
        <v>0.1368</v>
      </c>
      <c r="F30" s="2">
        <v>0.1328</v>
      </c>
      <c r="G30" s="2">
        <v>0.128</v>
      </c>
      <c r="H30" s="2">
        <v>0.1221</v>
      </c>
      <c r="I30" s="2">
        <v>0.10100000000000001</v>
      </c>
      <c r="J30" s="2">
        <v>0.11609999999999999</v>
      </c>
      <c r="K30" s="2">
        <v>9.7799999999999998E-2</v>
      </c>
      <c r="L30" s="2">
        <v>9.5200000000000007E-2</v>
      </c>
      <c r="M30" s="2">
        <v>6.3899999999999998E-2</v>
      </c>
      <c r="N30" s="2">
        <v>6.88E-2</v>
      </c>
      <c r="O30" s="2">
        <v>9.6799999999999997E-2</v>
      </c>
      <c r="P30" s="2">
        <v>0.10539999999999999</v>
      </c>
      <c r="Q30" s="2">
        <v>0.1137</v>
      </c>
      <c r="R30" s="2">
        <v>0.11890000000000001</v>
      </c>
      <c r="S30" s="2">
        <v>0.1242</v>
      </c>
      <c r="T30" s="2">
        <v>0.1168</v>
      </c>
      <c r="U30" s="2">
        <v>0.13519999999999999</v>
      </c>
      <c r="V30" s="2">
        <v>0.1527</v>
      </c>
      <c r="W30" s="2">
        <v>0.1615</v>
      </c>
      <c r="X30" s="2">
        <v>0.16619999999999999</v>
      </c>
      <c r="Y30" s="2">
        <v>0.182</v>
      </c>
      <c r="Z30" s="2">
        <v>0.1943</v>
      </c>
      <c r="AA30" s="2">
        <v>0.17380000000000001</v>
      </c>
      <c r="AB30" s="2">
        <v>0.2109</v>
      </c>
      <c r="AC30" s="2">
        <v>0.18190000000000001</v>
      </c>
      <c r="AD30" s="2">
        <v>0.32940000000000003</v>
      </c>
      <c r="AE30" s="2">
        <v>0.17180000000000001</v>
      </c>
      <c r="AF30" s="2">
        <v>0.19950000000000001</v>
      </c>
      <c r="AG30" s="2">
        <f>AG28/AG3</f>
        <v>0.28755724338210653</v>
      </c>
      <c r="AH30" s="46">
        <f>AH28/AH3</f>
        <v>0.2883851753805427</v>
      </c>
      <c r="AI30" s="46">
        <f t="shared" ref="AI30:AL30" si="6">AI28/AI3</f>
        <v>0.29464146227152005</v>
      </c>
      <c r="AJ30" s="46">
        <f t="shared" si="6"/>
        <v>0.36849970113568442</v>
      </c>
      <c r="AK30" s="46">
        <f t="shared" si="6"/>
        <v>0.39888501742160276</v>
      </c>
      <c r="AL30" s="46">
        <f t="shared" si="6"/>
        <v>0.41349999999999998</v>
      </c>
    </row>
    <row r="31" spans="1:42" ht="19" x14ac:dyDescent="0.25">
      <c r="A31" s="5" t="s">
        <v>24</v>
      </c>
      <c r="B31" s="12">
        <v>0.01</v>
      </c>
      <c r="C31" s="12">
        <v>0.01</v>
      </c>
      <c r="D31" s="12">
        <v>0.08</v>
      </c>
      <c r="E31" s="12">
        <v>0.08</v>
      </c>
      <c r="F31" s="12">
        <v>0.1</v>
      </c>
      <c r="G31" s="12">
        <v>0.47</v>
      </c>
      <c r="H31" s="12">
        <v>0.57999999999999996</v>
      </c>
      <c r="I31" s="12">
        <v>0.64</v>
      </c>
      <c r="J31" s="12">
        <v>0.78</v>
      </c>
      <c r="K31" s="12">
        <v>0.81</v>
      </c>
      <c r="L31" s="12">
        <v>0.91</v>
      </c>
      <c r="M31" s="12">
        <v>0.64</v>
      </c>
      <c r="N31" s="12">
        <v>0.71</v>
      </c>
      <c r="O31" s="12">
        <v>1.26</v>
      </c>
      <c r="P31" s="12">
        <v>1.79</v>
      </c>
      <c r="Q31" s="12">
        <v>2.23</v>
      </c>
      <c r="R31" s="12">
        <v>2.83</v>
      </c>
      <c r="S31" s="12">
        <v>3.2</v>
      </c>
      <c r="T31" s="12">
        <v>2.64</v>
      </c>
      <c r="U31" s="12">
        <v>3.42</v>
      </c>
      <c r="V31" s="12">
        <v>4.45</v>
      </c>
      <c r="W31" s="12">
        <v>4.95</v>
      </c>
      <c r="X31" s="12">
        <v>5.43</v>
      </c>
      <c r="Y31" s="12">
        <v>6.47</v>
      </c>
      <c r="Z31" s="12">
        <v>6.92</v>
      </c>
      <c r="AA31" s="12">
        <v>6.5</v>
      </c>
      <c r="AB31" s="12">
        <v>9.51</v>
      </c>
      <c r="AC31" s="12">
        <v>9.15</v>
      </c>
      <c r="AD31" s="12">
        <v>17.02</v>
      </c>
      <c r="AE31" s="12">
        <v>9.08</v>
      </c>
      <c r="AF31" s="12">
        <v>10.95</v>
      </c>
      <c r="AG31" s="12">
        <v>43.45</v>
      </c>
      <c r="AH31" s="47">
        <v>16.350000000000001</v>
      </c>
      <c r="AI31" s="47">
        <v>17.690000000000001</v>
      </c>
      <c r="AJ31" s="47">
        <v>23.13</v>
      </c>
      <c r="AK31" s="47">
        <v>26.85</v>
      </c>
      <c r="AL31" s="47">
        <v>31.03</v>
      </c>
    </row>
    <row r="32" spans="1:42" ht="19" x14ac:dyDescent="0.25">
      <c r="A32" s="5" t="s">
        <v>25</v>
      </c>
      <c r="B32" s="12">
        <v>0.01</v>
      </c>
      <c r="C32" s="12">
        <v>0.01</v>
      </c>
      <c r="D32" s="12">
        <v>0.08</v>
      </c>
      <c r="E32" s="12">
        <v>0.08</v>
      </c>
      <c r="F32" s="12">
        <v>0.1</v>
      </c>
      <c r="G32" s="12">
        <v>0.47</v>
      </c>
      <c r="H32" s="12">
        <v>0.57999999999999996</v>
      </c>
      <c r="I32" s="12">
        <v>0.62</v>
      </c>
      <c r="J32" s="12">
        <v>0.77</v>
      </c>
      <c r="K32" s="12">
        <v>0.79</v>
      </c>
      <c r="L32" s="12">
        <v>0.89</v>
      </c>
      <c r="M32" s="12">
        <v>0.63</v>
      </c>
      <c r="N32" s="12">
        <v>0.7</v>
      </c>
      <c r="O32" s="12">
        <v>1.24</v>
      </c>
      <c r="P32" s="12">
        <v>1.74</v>
      </c>
      <c r="Q32" s="12">
        <v>2.13</v>
      </c>
      <c r="R32" s="12">
        <v>2.68</v>
      </c>
      <c r="S32" s="12">
        <v>3.06</v>
      </c>
      <c r="T32" s="12">
        <v>2.58</v>
      </c>
      <c r="U32" s="12">
        <v>3.34</v>
      </c>
      <c r="V32" s="12">
        <v>4.34</v>
      </c>
      <c r="W32" s="12">
        <v>4.8600000000000003</v>
      </c>
      <c r="X32" s="12">
        <v>5.37</v>
      </c>
      <c r="Y32" s="12">
        <v>6.4</v>
      </c>
      <c r="Z32" s="12">
        <v>6.85</v>
      </c>
      <c r="AA32" s="12">
        <v>6.43</v>
      </c>
      <c r="AB32" s="12">
        <v>9.39</v>
      </c>
      <c r="AC32" s="12">
        <v>9.0500000000000007</v>
      </c>
      <c r="AD32" s="12">
        <v>16.82</v>
      </c>
      <c r="AE32" s="12">
        <v>8.98</v>
      </c>
      <c r="AF32" s="12">
        <v>10.82</v>
      </c>
      <c r="AG32" s="12">
        <v>43</v>
      </c>
    </row>
    <row r="33" spans="1:33" ht="19" x14ac:dyDescent="0.25">
      <c r="A33" s="5" t="s">
        <v>26</v>
      </c>
      <c r="B33" s="1">
        <v>39480000</v>
      </c>
      <c r="C33" s="1">
        <v>58352000</v>
      </c>
      <c r="D33" s="1">
        <v>58924000</v>
      </c>
      <c r="E33" s="1">
        <v>59208000</v>
      </c>
      <c r="F33" s="1">
        <v>59752000</v>
      </c>
      <c r="G33" s="1">
        <v>61764000</v>
      </c>
      <c r="H33" s="1">
        <v>62916000</v>
      </c>
      <c r="I33" s="1">
        <v>62002000</v>
      </c>
      <c r="J33" s="1">
        <v>60536000</v>
      </c>
      <c r="K33" s="1">
        <v>60914000</v>
      </c>
      <c r="L33" s="1">
        <v>61516000</v>
      </c>
      <c r="M33" s="1">
        <v>62420000</v>
      </c>
      <c r="N33" s="1">
        <v>63150000</v>
      </c>
      <c r="O33" s="1">
        <v>74440000</v>
      </c>
      <c r="P33" s="1">
        <v>85498000</v>
      </c>
      <c r="Q33" s="1">
        <v>86842000</v>
      </c>
      <c r="R33" s="1">
        <v>88390000</v>
      </c>
      <c r="S33" s="1">
        <v>89468000</v>
      </c>
      <c r="T33" s="1">
        <v>90685000</v>
      </c>
      <c r="U33" s="1">
        <v>94242000</v>
      </c>
      <c r="V33" s="1">
        <v>95959000</v>
      </c>
      <c r="W33" s="1">
        <v>97702000</v>
      </c>
      <c r="X33" s="1">
        <v>99123000</v>
      </c>
      <c r="Y33" s="1">
        <v>99916000</v>
      </c>
      <c r="Z33" s="1">
        <v>100616000</v>
      </c>
      <c r="AA33" s="1">
        <v>101291000</v>
      </c>
      <c r="AB33" s="1">
        <v>102168000</v>
      </c>
      <c r="AC33" s="1">
        <v>103200000</v>
      </c>
      <c r="AD33" s="1">
        <v>103900000</v>
      </c>
      <c r="AE33" s="1">
        <v>104600000</v>
      </c>
      <c r="AF33" s="1">
        <v>104600000</v>
      </c>
      <c r="AG33" s="1">
        <v>105900000</v>
      </c>
    </row>
    <row r="34" spans="1:33" ht="19" x14ac:dyDescent="0.25">
      <c r="A34" s="5" t="s">
        <v>27</v>
      </c>
      <c r="B34" s="1">
        <v>39480000</v>
      </c>
      <c r="C34" s="1">
        <v>58352000</v>
      </c>
      <c r="D34" s="1">
        <v>58924000</v>
      </c>
      <c r="E34" s="1">
        <v>59208000</v>
      </c>
      <c r="F34" s="1">
        <v>59752000</v>
      </c>
      <c r="G34" s="1">
        <v>61764000</v>
      </c>
      <c r="H34" s="1">
        <v>62916000</v>
      </c>
      <c r="I34" s="1">
        <v>63434000</v>
      </c>
      <c r="J34" s="1">
        <v>61984000</v>
      </c>
      <c r="K34" s="1">
        <v>62364000</v>
      </c>
      <c r="L34" s="1">
        <v>62986000</v>
      </c>
      <c r="M34" s="1">
        <v>63630000</v>
      </c>
      <c r="N34" s="1">
        <v>63984000</v>
      </c>
      <c r="O34" s="1">
        <v>75664000</v>
      </c>
      <c r="P34" s="1">
        <v>87884000</v>
      </c>
      <c r="Q34" s="1">
        <v>90880000</v>
      </c>
      <c r="R34" s="1">
        <v>93229000</v>
      </c>
      <c r="S34" s="1">
        <v>93699000</v>
      </c>
      <c r="T34" s="1">
        <v>92820000</v>
      </c>
      <c r="U34" s="1">
        <v>96653000</v>
      </c>
      <c r="V34" s="1">
        <v>98386000</v>
      </c>
      <c r="W34" s="1">
        <v>99558000</v>
      </c>
      <c r="X34" s="1">
        <v>100209000</v>
      </c>
      <c r="Y34" s="1">
        <v>100884000</v>
      </c>
      <c r="Z34" s="1">
        <v>101597000</v>
      </c>
      <c r="AA34" s="1">
        <v>102464000</v>
      </c>
      <c r="AB34" s="1">
        <v>103522000</v>
      </c>
      <c r="AC34" s="1">
        <v>104400000</v>
      </c>
      <c r="AD34" s="1">
        <v>105100000</v>
      </c>
      <c r="AE34" s="1">
        <v>105700000</v>
      </c>
      <c r="AF34" s="1">
        <v>105700000</v>
      </c>
      <c r="AG34" s="1">
        <v>106800000</v>
      </c>
    </row>
    <row r="35" spans="1:33" ht="20" customHeight="1" x14ac:dyDescent="0.25">
      <c r="A35" s="14" t="s">
        <v>103</v>
      </c>
      <c r="B35" s="1"/>
      <c r="C35" s="22">
        <f>(C34-B34)/B34</f>
        <v>0.47801418439716314</v>
      </c>
      <c r="D35" s="22">
        <f t="shared" ref="D35:AG35" si="7">(D34-C34)/C34</f>
        <v>9.8025774609267896E-3</v>
      </c>
      <c r="E35" s="22">
        <f t="shared" si="7"/>
        <v>4.8197678365351979E-3</v>
      </c>
      <c r="F35" s="22">
        <f t="shared" si="7"/>
        <v>9.1879475746520743E-3</v>
      </c>
      <c r="G35" s="22">
        <f t="shared" si="7"/>
        <v>3.3672513053956354E-2</v>
      </c>
      <c r="H35" s="22">
        <f t="shared" si="7"/>
        <v>1.8651641733048379E-2</v>
      </c>
      <c r="I35" s="22">
        <f t="shared" si="7"/>
        <v>8.2331998219848691E-3</v>
      </c>
      <c r="J35" s="22">
        <f t="shared" si="7"/>
        <v>-2.2858404010467574E-2</v>
      </c>
      <c r="K35" s="22">
        <f t="shared" si="7"/>
        <v>6.1306143520908621E-3</v>
      </c>
      <c r="L35" s="22">
        <f t="shared" si="7"/>
        <v>9.9737027772432811E-3</v>
      </c>
      <c r="M35" s="22">
        <f t="shared" si="7"/>
        <v>1.0224494332073794E-2</v>
      </c>
      <c r="N35" s="22">
        <f t="shared" si="7"/>
        <v>5.5634134842055634E-3</v>
      </c>
      <c r="O35" s="22">
        <f t="shared" si="7"/>
        <v>0.18254563640910226</v>
      </c>
      <c r="P35" s="22">
        <f t="shared" si="7"/>
        <v>0.16150348910974835</v>
      </c>
      <c r="Q35" s="22">
        <f t="shared" si="7"/>
        <v>3.4090391880205725E-2</v>
      </c>
      <c r="R35" s="22">
        <f t="shared" si="7"/>
        <v>2.5847271126760562E-2</v>
      </c>
      <c r="S35" s="22">
        <f t="shared" si="7"/>
        <v>5.0413497945918113E-3</v>
      </c>
      <c r="T35" s="22">
        <f t="shared" si="7"/>
        <v>-9.3811033202061914E-3</v>
      </c>
      <c r="U35" s="22">
        <f t="shared" si="7"/>
        <v>4.1294979530273647E-2</v>
      </c>
      <c r="V35" s="22">
        <f t="shared" si="7"/>
        <v>1.7930121155059854E-2</v>
      </c>
      <c r="W35" s="22">
        <f t="shared" si="7"/>
        <v>1.1912263939991462E-2</v>
      </c>
      <c r="X35" s="22">
        <f t="shared" si="7"/>
        <v>6.5389019466039894E-3</v>
      </c>
      <c r="Y35" s="22">
        <f t="shared" si="7"/>
        <v>6.7359219231805526E-3</v>
      </c>
      <c r="Z35" s="22">
        <f t="shared" si="7"/>
        <v>7.0675230958328374E-3</v>
      </c>
      <c r="AA35" s="22">
        <f t="shared" si="7"/>
        <v>8.533716546748428E-3</v>
      </c>
      <c r="AB35" s="22">
        <f t="shared" si="7"/>
        <v>1.0325577763897564E-2</v>
      </c>
      <c r="AC35" s="22">
        <f t="shared" si="7"/>
        <v>8.4812890013716887E-3</v>
      </c>
      <c r="AD35" s="22">
        <f t="shared" si="7"/>
        <v>6.7049808429118776E-3</v>
      </c>
      <c r="AE35" s="22">
        <f t="shared" si="7"/>
        <v>5.708848715509039E-3</v>
      </c>
      <c r="AF35" s="22">
        <f t="shared" si="7"/>
        <v>0</v>
      </c>
      <c r="AG35" s="22">
        <f t="shared" si="7"/>
        <v>1.0406811731315043E-2</v>
      </c>
    </row>
    <row r="36" spans="1:3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row>
    <row r="37" spans="1:3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row>
    <row r="38" spans="1:33" ht="19" x14ac:dyDescent="0.25">
      <c r="A38" s="5" t="s">
        <v>30</v>
      </c>
      <c r="B38" s="1" t="s">
        <v>92</v>
      </c>
      <c r="C38" s="1" t="s">
        <v>92</v>
      </c>
      <c r="D38" s="1" t="s">
        <v>92</v>
      </c>
      <c r="E38" s="1" t="s">
        <v>92</v>
      </c>
      <c r="F38" s="1" t="s">
        <v>92</v>
      </c>
      <c r="G38" s="1">
        <v>400000</v>
      </c>
      <c r="H38" s="1">
        <v>600000</v>
      </c>
      <c r="I38" s="1">
        <v>9400000</v>
      </c>
      <c r="J38" s="1">
        <v>13500000</v>
      </c>
      <c r="K38" s="1">
        <v>11372000</v>
      </c>
      <c r="L38" s="1">
        <v>16190000</v>
      </c>
      <c r="M38" s="1">
        <v>12362000</v>
      </c>
      <c r="N38" s="1">
        <v>70234000</v>
      </c>
      <c r="O38" s="1">
        <v>129419000</v>
      </c>
      <c r="P38" s="1">
        <v>53116000</v>
      </c>
      <c r="Q38" s="1">
        <v>69478000</v>
      </c>
      <c r="R38" s="1">
        <v>308768000</v>
      </c>
      <c r="S38" s="1">
        <v>178069000</v>
      </c>
      <c r="T38" s="1">
        <v>167708000</v>
      </c>
      <c r="U38" s="1">
        <v>270394000</v>
      </c>
      <c r="V38" s="1">
        <v>338101000</v>
      </c>
      <c r="W38" s="1">
        <v>370590000</v>
      </c>
      <c r="X38" s="1">
        <v>459720000</v>
      </c>
      <c r="Y38" s="1">
        <v>610430000</v>
      </c>
      <c r="Z38" s="1">
        <v>778511000</v>
      </c>
      <c r="AA38" s="1">
        <v>757200000</v>
      </c>
      <c r="AB38" s="1">
        <v>671327000</v>
      </c>
      <c r="AC38" s="1">
        <v>364400000</v>
      </c>
      <c r="AD38" s="1">
        <v>709700000</v>
      </c>
      <c r="AE38" s="1">
        <v>308300000</v>
      </c>
      <c r="AF38" s="1">
        <v>351500000</v>
      </c>
      <c r="AG38" s="1">
        <v>792800000</v>
      </c>
    </row>
    <row r="39" spans="1:3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row>
    <row r="40" spans="1:33" ht="19" x14ac:dyDescent="0.25">
      <c r="A40" s="5" t="s">
        <v>32</v>
      </c>
      <c r="B40" s="1" t="s">
        <v>92</v>
      </c>
      <c r="C40" s="1" t="s">
        <v>92</v>
      </c>
      <c r="D40" s="1" t="s">
        <v>92</v>
      </c>
      <c r="E40" s="1" t="s">
        <v>92</v>
      </c>
      <c r="F40" s="1" t="s">
        <v>92</v>
      </c>
      <c r="G40" s="1">
        <v>400000</v>
      </c>
      <c r="H40" s="1">
        <v>600000</v>
      </c>
      <c r="I40" s="1">
        <v>9400000</v>
      </c>
      <c r="J40" s="1">
        <v>13500000</v>
      </c>
      <c r="K40" s="1">
        <v>11372000</v>
      </c>
      <c r="L40" s="1">
        <v>16190000</v>
      </c>
      <c r="M40" s="1">
        <v>12362000</v>
      </c>
      <c r="N40" s="1">
        <v>70234000</v>
      </c>
      <c r="O40" s="1">
        <v>129419000</v>
      </c>
      <c r="P40" s="1">
        <v>53116000</v>
      </c>
      <c r="Q40" s="1">
        <v>69478000</v>
      </c>
      <c r="R40" s="1">
        <v>308768000</v>
      </c>
      <c r="S40" s="1">
        <v>178069000</v>
      </c>
      <c r="T40" s="1">
        <v>167708000</v>
      </c>
      <c r="U40" s="1">
        <v>270394000</v>
      </c>
      <c r="V40" s="1">
        <v>338101000</v>
      </c>
      <c r="W40" s="1">
        <v>370590000</v>
      </c>
      <c r="X40" s="1">
        <v>459720000</v>
      </c>
      <c r="Y40" s="1">
        <v>610430000</v>
      </c>
      <c r="Z40" s="1">
        <v>778511000</v>
      </c>
      <c r="AA40" s="1">
        <v>757200000</v>
      </c>
      <c r="AB40" s="1">
        <v>671327000</v>
      </c>
      <c r="AC40" s="1">
        <v>364400000</v>
      </c>
      <c r="AD40" s="1">
        <v>709700000</v>
      </c>
      <c r="AE40" s="1">
        <v>308300000</v>
      </c>
      <c r="AF40" s="1">
        <v>351500000</v>
      </c>
      <c r="AG40" s="1">
        <v>792800000</v>
      </c>
    </row>
    <row r="41" spans="1:33" ht="19" x14ac:dyDescent="0.25">
      <c r="A41" s="5" t="s">
        <v>33</v>
      </c>
      <c r="B41" s="1" t="s">
        <v>92</v>
      </c>
      <c r="C41" s="1" t="s">
        <v>92</v>
      </c>
      <c r="D41" s="1" t="s">
        <v>92</v>
      </c>
      <c r="E41" s="1" t="s">
        <v>92</v>
      </c>
      <c r="F41" s="1" t="s">
        <v>92</v>
      </c>
      <c r="G41" s="1">
        <v>50700000</v>
      </c>
      <c r="H41" s="1">
        <v>78800000</v>
      </c>
      <c r="I41" s="1">
        <v>77000000</v>
      </c>
      <c r="J41" s="1">
        <v>89200000</v>
      </c>
      <c r="K41" s="1">
        <v>115191000</v>
      </c>
      <c r="L41" s="1">
        <v>121271000</v>
      </c>
      <c r="M41" s="1">
        <v>140897000</v>
      </c>
      <c r="N41" s="1">
        <v>150856000</v>
      </c>
      <c r="O41" s="1">
        <v>242014000</v>
      </c>
      <c r="P41" s="1">
        <v>257210000</v>
      </c>
      <c r="Q41" s="1">
        <v>324514000</v>
      </c>
      <c r="R41" s="1">
        <v>420026000</v>
      </c>
      <c r="S41" s="1">
        <v>438023000</v>
      </c>
      <c r="T41" s="1">
        <v>438811000</v>
      </c>
      <c r="U41" s="1">
        <v>478957000</v>
      </c>
      <c r="V41" s="1">
        <v>502963000</v>
      </c>
      <c r="W41" s="1">
        <v>598601000</v>
      </c>
      <c r="X41" s="1">
        <v>606020000</v>
      </c>
      <c r="Y41" s="1">
        <v>607947000</v>
      </c>
      <c r="Z41" s="1">
        <v>610313000</v>
      </c>
      <c r="AA41" s="1">
        <v>781498000</v>
      </c>
      <c r="AB41" s="1">
        <v>809661000</v>
      </c>
      <c r="AC41" s="1">
        <v>891900000</v>
      </c>
      <c r="AD41" s="1">
        <v>993600000</v>
      </c>
      <c r="AE41" s="1">
        <v>1126600000</v>
      </c>
      <c r="AF41" s="1">
        <v>962400000</v>
      </c>
      <c r="AG41" s="1">
        <v>877000000</v>
      </c>
    </row>
    <row r="42" spans="1:33" ht="19" x14ac:dyDescent="0.25">
      <c r="A42" s="5" t="s">
        <v>34</v>
      </c>
      <c r="B42" s="1" t="s">
        <v>92</v>
      </c>
      <c r="C42" s="1" t="s">
        <v>92</v>
      </c>
      <c r="D42" s="1" t="s">
        <v>92</v>
      </c>
      <c r="E42" s="1" t="s">
        <v>92</v>
      </c>
      <c r="F42" s="1" t="s">
        <v>92</v>
      </c>
      <c r="G42" s="1">
        <v>31100000</v>
      </c>
      <c r="H42" s="1">
        <v>50200000</v>
      </c>
      <c r="I42" s="1">
        <v>51400000</v>
      </c>
      <c r="J42" s="1">
        <v>56400000</v>
      </c>
      <c r="K42" s="1">
        <v>83627000</v>
      </c>
      <c r="L42" s="1">
        <v>90347000</v>
      </c>
      <c r="M42" s="1">
        <v>88991000</v>
      </c>
      <c r="N42" s="1">
        <v>107082000</v>
      </c>
      <c r="O42" s="1">
        <v>132282000</v>
      </c>
      <c r="P42" s="1">
        <v>131838000</v>
      </c>
      <c r="Q42" s="1">
        <v>168319000</v>
      </c>
      <c r="R42" s="1">
        <v>174138000</v>
      </c>
      <c r="S42" s="1">
        <v>185919000</v>
      </c>
      <c r="T42" s="1">
        <v>178795000</v>
      </c>
      <c r="U42" s="1">
        <v>178559000</v>
      </c>
      <c r="V42" s="1">
        <v>204758000</v>
      </c>
      <c r="W42" s="1">
        <v>190867000</v>
      </c>
      <c r="X42" s="1">
        <v>204923000</v>
      </c>
      <c r="Y42" s="1">
        <v>193766000</v>
      </c>
      <c r="Z42" s="1">
        <v>189868000</v>
      </c>
      <c r="AA42" s="1">
        <v>181952000</v>
      </c>
      <c r="AB42" s="1">
        <v>204933000</v>
      </c>
      <c r="AC42" s="1">
        <v>190800000</v>
      </c>
      <c r="AD42" s="1">
        <v>198600000</v>
      </c>
      <c r="AE42" s="1">
        <v>198600000</v>
      </c>
      <c r="AF42" s="1">
        <v>176100000</v>
      </c>
      <c r="AG42" s="1">
        <v>111300000</v>
      </c>
    </row>
    <row r="43" spans="1:33" ht="19" x14ac:dyDescent="0.25">
      <c r="A43" s="5" t="s">
        <v>35</v>
      </c>
      <c r="B43" s="1" t="s">
        <v>92</v>
      </c>
      <c r="C43" s="1" t="s">
        <v>92</v>
      </c>
      <c r="D43" s="1" t="s">
        <v>92</v>
      </c>
      <c r="E43" s="1" t="s">
        <v>92</v>
      </c>
      <c r="F43" s="1" t="s">
        <v>92</v>
      </c>
      <c r="G43" s="1">
        <v>2300000</v>
      </c>
      <c r="H43" s="1">
        <v>2300000</v>
      </c>
      <c r="I43" s="1">
        <v>2100000</v>
      </c>
      <c r="J43" s="1">
        <v>2700000</v>
      </c>
      <c r="K43" s="1">
        <v>3765000</v>
      </c>
      <c r="L43" s="1">
        <v>5245000</v>
      </c>
      <c r="M43" s="1">
        <v>5372000</v>
      </c>
      <c r="N43" s="1">
        <v>53020000</v>
      </c>
      <c r="O43" s="1">
        <v>52445000</v>
      </c>
      <c r="P43" s="1">
        <v>56043000</v>
      </c>
      <c r="Q43" s="1">
        <v>65184000</v>
      </c>
      <c r="R43" s="1">
        <v>48205000</v>
      </c>
      <c r="S43" s="1">
        <v>56296000</v>
      </c>
      <c r="T43" s="1">
        <v>85431000</v>
      </c>
      <c r="U43" s="1">
        <v>70181000</v>
      </c>
      <c r="V43" s="1">
        <v>69651000</v>
      </c>
      <c r="W43" s="1">
        <v>85484000</v>
      </c>
      <c r="X43" s="1">
        <v>102674000</v>
      </c>
      <c r="Y43" s="1">
        <v>99962000</v>
      </c>
      <c r="Z43" s="1">
        <v>39355000</v>
      </c>
      <c r="AA43" s="1">
        <v>55851000</v>
      </c>
      <c r="AB43" s="1">
        <v>73481000</v>
      </c>
      <c r="AC43" s="1">
        <v>163600000</v>
      </c>
      <c r="AD43" s="1">
        <v>97600000</v>
      </c>
      <c r="AE43" s="1">
        <v>118800000</v>
      </c>
      <c r="AF43" s="1">
        <v>931100000</v>
      </c>
      <c r="AG43" s="1">
        <v>151300000</v>
      </c>
    </row>
    <row r="44" spans="1:33" ht="19" x14ac:dyDescent="0.25">
      <c r="A44" s="6" t="s">
        <v>36</v>
      </c>
      <c r="B44" s="10" t="s">
        <v>92</v>
      </c>
      <c r="C44" s="10" t="s">
        <v>92</v>
      </c>
      <c r="D44" s="10" t="s">
        <v>92</v>
      </c>
      <c r="E44" s="10" t="s">
        <v>92</v>
      </c>
      <c r="F44" s="10" t="s">
        <v>92</v>
      </c>
      <c r="G44" s="10">
        <v>84500000</v>
      </c>
      <c r="H44" s="10">
        <v>131900000</v>
      </c>
      <c r="I44" s="10">
        <v>139900000</v>
      </c>
      <c r="J44" s="10">
        <v>161800000</v>
      </c>
      <c r="K44" s="10">
        <v>213955000</v>
      </c>
      <c r="L44" s="10">
        <v>233053000</v>
      </c>
      <c r="M44" s="10">
        <v>247622000</v>
      </c>
      <c r="N44" s="10">
        <v>381192000</v>
      </c>
      <c r="O44" s="10">
        <v>556160000</v>
      </c>
      <c r="P44" s="10">
        <v>498207000</v>
      </c>
      <c r="Q44" s="10">
        <v>627495000</v>
      </c>
      <c r="R44" s="10">
        <v>951137000</v>
      </c>
      <c r="S44" s="10">
        <v>858307000</v>
      </c>
      <c r="T44" s="10">
        <v>870745000</v>
      </c>
      <c r="U44" s="10">
        <v>998091000</v>
      </c>
      <c r="V44" s="10">
        <v>1115473000</v>
      </c>
      <c r="W44" s="10">
        <v>1245542000</v>
      </c>
      <c r="X44" s="10">
        <v>1373337000</v>
      </c>
      <c r="Y44" s="10">
        <v>1512105000</v>
      </c>
      <c r="Z44" s="10">
        <v>1618047000</v>
      </c>
      <c r="AA44" s="10">
        <v>1776501000</v>
      </c>
      <c r="AB44" s="10">
        <v>1759402000</v>
      </c>
      <c r="AC44" s="10">
        <v>1610700000</v>
      </c>
      <c r="AD44" s="10">
        <v>1999500000</v>
      </c>
      <c r="AE44" s="10">
        <v>1752300000</v>
      </c>
      <c r="AF44" s="10">
        <v>2421100000</v>
      </c>
      <c r="AG44" s="10">
        <v>1932400000</v>
      </c>
    </row>
    <row r="45" spans="1:33" ht="19" x14ac:dyDescent="0.25">
      <c r="A45" s="5" t="s">
        <v>37</v>
      </c>
      <c r="B45" s="1" t="s">
        <v>92</v>
      </c>
      <c r="C45" s="1" t="s">
        <v>92</v>
      </c>
      <c r="D45" s="1" t="s">
        <v>92</v>
      </c>
      <c r="E45" s="1" t="s">
        <v>92</v>
      </c>
      <c r="F45" s="1" t="s">
        <v>92</v>
      </c>
      <c r="G45" s="1">
        <v>24000000</v>
      </c>
      <c r="H45" s="1">
        <v>31400000</v>
      </c>
      <c r="I45" s="1">
        <v>31900000</v>
      </c>
      <c r="J45" s="1">
        <v>34800000</v>
      </c>
      <c r="K45" s="1">
        <v>48907000</v>
      </c>
      <c r="L45" s="1">
        <v>51887000</v>
      </c>
      <c r="M45" s="1">
        <v>51339000</v>
      </c>
      <c r="N45" s="1">
        <v>78461000</v>
      </c>
      <c r="O45" s="1">
        <v>97949000</v>
      </c>
      <c r="P45" s="1">
        <v>97462000</v>
      </c>
      <c r="Q45" s="1">
        <v>107003000</v>
      </c>
      <c r="R45" s="1">
        <v>107513000</v>
      </c>
      <c r="S45" s="1">
        <v>112463000</v>
      </c>
      <c r="T45" s="1">
        <v>109493000</v>
      </c>
      <c r="U45" s="1">
        <v>103487000</v>
      </c>
      <c r="V45" s="1">
        <v>108775000</v>
      </c>
      <c r="W45" s="1">
        <v>110397000</v>
      </c>
      <c r="X45" s="1">
        <v>117310000</v>
      </c>
      <c r="Y45" s="1">
        <v>110876000</v>
      </c>
      <c r="Z45" s="1">
        <v>105510000</v>
      </c>
      <c r="AA45" s="1">
        <v>141318000</v>
      </c>
      <c r="AB45" s="1">
        <v>142535000</v>
      </c>
      <c r="AC45" s="1">
        <v>128700000</v>
      </c>
      <c r="AD45" s="1">
        <v>139900000</v>
      </c>
      <c r="AE45" s="1">
        <v>139900000</v>
      </c>
      <c r="AF45" s="1">
        <v>102800000</v>
      </c>
      <c r="AG45" s="1">
        <v>85300000</v>
      </c>
    </row>
    <row r="46" spans="1:33"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1651208000</v>
      </c>
      <c r="R46" s="1">
        <v>1706083000</v>
      </c>
      <c r="S46" s="1">
        <v>2118852000</v>
      </c>
      <c r="T46" s="1">
        <v>2388432000</v>
      </c>
      <c r="U46" s="1">
        <v>2727780000</v>
      </c>
      <c r="V46" s="1">
        <v>2866426000</v>
      </c>
      <c r="W46" s="1">
        <v>3868857000</v>
      </c>
      <c r="X46" s="1">
        <v>4549998000</v>
      </c>
      <c r="Y46" s="1">
        <v>4710691000</v>
      </c>
      <c r="Z46" s="1">
        <v>5824726000</v>
      </c>
      <c r="AA46" s="1">
        <v>8647142000</v>
      </c>
      <c r="AB46" s="1">
        <v>8820313000</v>
      </c>
      <c r="AC46" s="1">
        <v>9346800000</v>
      </c>
      <c r="AD46" s="1">
        <v>10815400000</v>
      </c>
      <c r="AE46" s="1">
        <v>14395200000</v>
      </c>
      <c r="AF46" s="1">
        <v>14094500000</v>
      </c>
      <c r="AG46" s="1">
        <v>15946100000</v>
      </c>
    </row>
    <row r="47" spans="1:33" ht="19" x14ac:dyDescent="0.25">
      <c r="A47" s="5" t="s">
        <v>39</v>
      </c>
      <c r="B47" s="1" t="s">
        <v>92</v>
      </c>
      <c r="C47" s="1" t="s">
        <v>92</v>
      </c>
      <c r="D47" s="1" t="s">
        <v>92</v>
      </c>
      <c r="E47" s="1" t="s">
        <v>92</v>
      </c>
      <c r="F47" s="1" t="s">
        <v>92</v>
      </c>
      <c r="G47" s="1">
        <v>129900000</v>
      </c>
      <c r="H47" s="1">
        <v>154300000</v>
      </c>
      <c r="I47" s="1">
        <v>197200000</v>
      </c>
      <c r="J47" s="1">
        <v>215000000</v>
      </c>
      <c r="K47" s="1">
        <v>323195000</v>
      </c>
      <c r="L47" s="1">
        <v>453017000</v>
      </c>
      <c r="M47" s="1">
        <v>497220000</v>
      </c>
      <c r="N47" s="1">
        <v>1009827000</v>
      </c>
      <c r="O47" s="1">
        <v>1631208000</v>
      </c>
      <c r="P47" s="1">
        <v>1855077000</v>
      </c>
      <c r="Q47" s="1">
        <v>544136000</v>
      </c>
      <c r="R47" s="1">
        <v>613505000</v>
      </c>
      <c r="S47" s="1">
        <v>804020000</v>
      </c>
      <c r="T47" s="1">
        <v>868900000</v>
      </c>
      <c r="U47" s="1">
        <v>1104513000</v>
      </c>
      <c r="V47" s="1">
        <v>1094142000</v>
      </c>
      <c r="W47" s="1">
        <v>1698867000</v>
      </c>
      <c r="X47" s="1">
        <v>2039136000</v>
      </c>
      <c r="Y47" s="1">
        <v>1978729000</v>
      </c>
      <c r="Z47" s="1">
        <v>2528996000</v>
      </c>
      <c r="AA47" s="1">
        <v>3655843000</v>
      </c>
      <c r="AB47" s="1">
        <v>3475218000</v>
      </c>
      <c r="AC47" s="1">
        <v>3842100000</v>
      </c>
      <c r="AD47" s="1">
        <v>4667700000</v>
      </c>
      <c r="AE47" s="1">
        <v>7206900000</v>
      </c>
      <c r="AF47" s="1">
        <v>6588500000</v>
      </c>
      <c r="AG47" s="1">
        <v>8030700000</v>
      </c>
    </row>
    <row r="48" spans="1:33" ht="19" x14ac:dyDescent="0.25">
      <c r="A48" s="5" t="s">
        <v>40</v>
      </c>
      <c r="B48" s="1" t="s">
        <v>92</v>
      </c>
      <c r="C48" s="1" t="s">
        <v>92</v>
      </c>
      <c r="D48" s="1" t="s">
        <v>92</v>
      </c>
      <c r="E48" s="1" t="s">
        <v>92</v>
      </c>
      <c r="F48" s="1" t="s">
        <v>92</v>
      </c>
      <c r="G48" s="1">
        <v>129900000</v>
      </c>
      <c r="H48" s="1">
        <v>154300000</v>
      </c>
      <c r="I48" s="1">
        <v>197200000</v>
      </c>
      <c r="J48" s="1">
        <v>215000000</v>
      </c>
      <c r="K48" s="1">
        <v>323195000</v>
      </c>
      <c r="L48" s="1">
        <v>453017000</v>
      </c>
      <c r="M48" s="1">
        <v>497220000</v>
      </c>
      <c r="N48" s="1">
        <v>1009827000</v>
      </c>
      <c r="O48" s="1">
        <v>1631208000</v>
      </c>
      <c r="P48" s="1">
        <v>1855077000</v>
      </c>
      <c r="Q48" s="1">
        <v>2195344000</v>
      </c>
      <c r="R48" s="1">
        <v>2319588000</v>
      </c>
      <c r="S48" s="1">
        <v>2922872000</v>
      </c>
      <c r="T48" s="1">
        <v>3257332000</v>
      </c>
      <c r="U48" s="1">
        <v>3832293000</v>
      </c>
      <c r="V48" s="1">
        <v>3960568000</v>
      </c>
      <c r="W48" s="1">
        <v>5567724000</v>
      </c>
      <c r="X48" s="1">
        <v>6589134000</v>
      </c>
      <c r="Y48" s="1">
        <v>6689420000</v>
      </c>
      <c r="Z48" s="1">
        <v>8353722000</v>
      </c>
      <c r="AA48" s="1">
        <v>12302985000</v>
      </c>
      <c r="AB48" s="1">
        <v>12295531000</v>
      </c>
      <c r="AC48" s="1">
        <v>13188900000</v>
      </c>
      <c r="AD48" s="1">
        <v>15483100000</v>
      </c>
      <c r="AE48" s="1">
        <v>21602100000</v>
      </c>
      <c r="AF48" s="1">
        <v>20683000000</v>
      </c>
      <c r="AG48" s="1">
        <v>23976800000</v>
      </c>
    </row>
    <row r="49" spans="1:3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v>535000000</v>
      </c>
    </row>
    <row r="50" spans="1:3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6034000</v>
      </c>
      <c r="O50" s="1">
        <v>34205000</v>
      </c>
      <c r="P50" s="1">
        <v>25852000</v>
      </c>
      <c r="Q50" s="1">
        <v>21702000</v>
      </c>
      <c r="R50" s="1">
        <v>23854000</v>
      </c>
      <c r="S50" s="1">
        <v>28050000</v>
      </c>
      <c r="T50" s="1">
        <v>33123000</v>
      </c>
      <c r="U50" s="1">
        <v>57850000</v>
      </c>
      <c r="V50" s="1">
        <v>63006000</v>
      </c>
      <c r="W50" s="1">
        <v>78644000</v>
      </c>
      <c r="X50" s="1">
        <v>28773000</v>
      </c>
      <c r="Y50" s="1">
        <v>27496000</v>
      </c>
      <c r="Z50" s="1">
        <v>31532000</v>
      </c>
      <c r="AA50" s="1">
        <v>30620000</v>
      </c>
      <c r="AB50" s="1">
        <v>30726000</v>
      </c>
      <c r="AC50" s="1">
        <v>52200000</v>
      </c>
      <c r="AD50" s="1">
        <v>95600000</v>
      </c>
      <c r="AE50" s="1">
        <v>104000000</v>
      </c>
      <c r="AF50" s="1">
        <v>101100000</v>
      </c>
      <c r="AG50" s="1">
        <v>55900000</v>
      </c>
    </row>
    <row r="51" spans="1:33" ht="19" x14ac:dyDescent="0.25">
      <c r="A51" s="5" t="s">
        <v>43</v>
      </c>
      <c r="B51" s="1" t="s">
        <v>92</v>
      </c>
      <c r="C51" s="1" t="s">
        <v>92</v>
      </c>
      <c r="D51" s="1" t="s">
        <v>92</v>
      </c>
      <c r="E51" s="1" t="s">
        <v>92</v>
      </c>
      <c r="F51" s="1" t="s">
        <v>92</v>
      </c>
      <c r="G51" s="1">
        <v>4600000</v>
      </c>
      <c r="H51" s="1">
        <v>11700000</v>
      </c>
      <c r="I51" s="1">
        <v>12500000</v>
      </c>
      <c r="J51" s="1">
        <v>8600000</v>
      </c>
      <c r="K51" s="1">
        <v>10845000</v>
      </c>
      <c r="L51" s="1">
        <v>24165000</v>
      </c>
      <c r="M51" s="1">
        <v>32792000</v>
      </c>
      <c r="N51" s="1">
        <v>39481000</v>
      </c>
      <c r="O51" s="1">
        <v>46882000</v>
      </c>
      <c r="P51" s="1">
        <v>45708000</v>
      </c>
      <c r="Q51" s="1">
        <v>43815000</v>
      </c>
      <c r="R51" s="1">
        <v>51092000</v>
      </c>
      <c r="S51" s="1">
        <v>49846000</v>
      </c>
      <c r="T51" s="1">
        <v>57043000</v>
      </c>
      <c r="U51" s="1">
        <v>77803000</v>
      </c>
      <c r="V51" s="1">
        <v>71595000</v>
      </c>
      <c r="W51" s="1">
        <v>68797000</v>
      </c>
      <c r="X51" s="1">
        <v>76427000</v>
      </c>
      <c r="Y51" s="1">
        <v>73037000</v>
      </c>
      <c r="Z51" s="1">
        <v>59554000</v>
      </c>
      <c r="AA51" s="1">
        <v>73503000</v>
      </c>
      <c r="AB51" s="1">
        <v>88219000</v>
      </c>
      <c r="AC51" s="1">
        <v>269000000</v>
      </c>
      <c r="AD51" s="1">
        <v>390800000</v>
      </c>
      <c r="AE51" s="1">
        <v>425800000</v>
      </c>
      <c r="AF51" s="1">
        <v>405900000</v>
      </c>
      <c r="AG51" s="1">
        <v>395400000</v>
      </c>
    </row>
    <row r="52" spans="1:33" ht="19" x14ac:dyDescent="0.25">
      <c r="A52" s="5" t="s">
        <v>44</v>
      </c>
      <c r="B52" s="1" t="s">
        <v>92</v>
      </c>
      <c r="C52" s="1" t="s">
        <v>92</v>
      </c>
      <c r="D52" s="1" t="s">
        <v>92</v>
      </c>
      <c r="E52" s="1" t="s">
        <v>92</v>
      </c>
      <c r="F52" s="1" t="s">
        <v>92</v>
      </c>
      <c r="G52" s="1">
        <v>158500000</v>
      </c>
      <c r="H52" s="1">
        <v>197400000</v>
      </c>
      <c r="I52" s="1">
        <v>241600000</v>
      </c>
      <c r="J52" s="1">
        <v>258400000</v>
      </c>
      <c r="K52" s="1">
        <v>382947000</v>
      </c>
      <c r="L52" s="1">
        <v>529069000</v>
      </c>
      <c r="M52" s="1">
        <v>581351000</v>
      </c>
      <c r="N52" s="1">
        <v>1133803000</v>
      </c>
      <c r="O52" s="1">
        <v>1810244000</v>
      </c>
      <c r="P52" s="1">
        <v>2024099000</v>
      </c>
      <c r="Q52" s="1">
        <v>2367864000</v>
      </c>
      <c r="R52" s="1">
        <v>2502047000</v>
      </c>
      <c r="S52" s="1">
        <v>3113231000</v>
      </c>
      <c r="T52" s="1">
        <v>3456991000</v>
      </c>
      <c r="U52" s="1">
        <v>4071433000</v>
      </c>
      <c r="V52" s="1">
        <v>4203944000</v>
      </c>
      <c r="W52" s="1">
        <v>5825562000</v>
      </c>
      <c r="X52" s="1">
        <v>6811644000</v>
      </c>
      <c r="Y52" s="1">
        <v>6900829000</v>
      </c>
      <c r="Z52" s="1">
        <v>8550318000</v>
      </c>
      <c r="AA52" s="1">
        <v>12548426000</v>
      </c>
      <c r="AB52" s="1">
        <v>12557011000</v>
      </c>
      <c r="AC52" s="1">
        <v>13638800000</v>
      </c>
      <c r="AD52" s="1">
        <v>16109400000</v>
      </c>
      <c r="AE52" s="1">
        <v>22271800000</v>
      </c>
      <c r="AF52" s="1">
        <v>21292800000</v>
      </c>
      <c r="AG52" s="1">
        <v>25048400000</v>
      </c>
    </row>
    <row r="53" spans="1:3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row>
    <row r="54" spans="1:33" ht="20" thickBot="1" x14ac:dyDescent="0.3">
      <c r="A54" s="7" t="s">
        <v>46</v>
      </c>
      <c r="B54" s="11" t="s">
        <v>92</v>
      </c>
      <c r="C54" s="11" t="s">
        <v>92</v>
      </c>
      <c r="D54" s="11" t="s">
        <v>92</v>
      </c>
      <c r="E54" s="11" t="s">
        <v>92</v>
      </c>
      <c r="F54" s="11" t="s">
        <v>92</v>
      </c>
      <c r="G54" s="11">
        <v>243000000</v>
      </c>
      <c r="H54" s="11">
        <v>329300000</v>
      </c>
      <c r="I54" s="11">
        <v>381500000</v>
      </c>
      <c r="J54" s="11">
        <v>420200000</v>
      </c>
      <c r="K54" s="11">
        <v>596902000</v>
      </c>
      <c r="L54" s="11">
        <v>762122000</v>
      </c>
      <c r="M54" s="11">
        <v>828973000</v>
      </c>
      <c r="N54" s="11">
        <v>1514995000</v>
      </c>
      <c r="O54" s="11">
        <v>2366404000</v>
      </c>
      <c r="P54" s="11">
        <v>2522306000</v>
      </c>
      <c r="Q54" s="11">
        <v>2995359000</v>
      </c>
      <c r="R54" s="11">
        <v>3453184000</v>
      </c>
      <c r="S54" s="11">
        <v>3971538000</v>
      </c>
      <c r="T54" s="11">
        <v>4327736000</v>
      </c>
      <c r="U54" s="11">
        <v>5069524000</v>
      </c>
      <c r="V54" s="11">
        <v>5319417000</v>
      </c>
      <c r="W54" s="11">
        <v>7071104000</v>
      </c>
      <c r="X54" s="11">
        <v>8184981000</v>
      </c>
      <c r="Y54" s="11">
        <v>8412934000</v>
      </c>
      <c r="Z54" s="11">
        <v>10168365000</v>
      </c>
      <c r="AA54" s="11">
        <v>14324927000</v>
      </c>
      <c r="AB54" s="11">
        <v>14316413000</v>
      </c>
      <c r="AC54" s="11">
        <v>15249500000</v>
      </c>
      <c r="AD54" s="11">
        <v>18108900000</v>
      </c>
      <c r="AE54" s="11">
        <v>24024100000</v>
      </c>
      <c r="AF54" s="11">
        <v>23713900000</v>
      </c>
      <c r="AG54" s="11">
        <v>26980800000</v>
      </c>
    </row>
    <row r="55" spans="1:33" ht="20" thickTop="1" x14ac:dyDescent="0.25">
      <c r="A55" s="5" t="s">
        <v>47</v>
      </c>
      <c r="B55" s="1" t="s">
        <v>92</v>
      </c>
      <c r="C55" s="1" t="s">
        <v>92</v>
      </c>
      <c r="D55" s="1" t="s">
        <v>92</v>
      </c>
      <c r="E55" s="1" t="s">
        <v>92</v>
      </c>
      <c r="F55" s="1" t="s">
        <v>92</v>
      </c>
      <c r="G55" s="1">
        <v>11000000</v>
      </c>
      <c r="H55" s="1">
        <v>15700000</v>
      </c>
      <c r="I55" s="1">
        <v>21100000</v>
      </c>
      <c r="J55" s="1">
        <v>18500000</v>
      </c>
      <c r="K55" s="1">
        <v>26486000</v>
      </c>
      <c r="L55" s="1">
        <v>34233000</v>
      </c>
      <c r="M55" s="1">
        <v>35963000</v>
      </c>
      <c r="N55" s="1">
        <v>45412000</v>
      </c>
      <c r="O55" s="1">
        <v>65801000</v>
      </c>
      <c r="P55" s="1">
        <v>71693000</v>
      </c>
      <c r="Q55" s="1">
        <v>102803000</v>
      </c>
      <c r="R55" s="1">
        <v>125537000</v>
      </c>
      <c r="S55" s="1">
        <v>121807000</v>
      </c>
      <c r="T55" s="1">
        <v>110103000</v>
      </c>
      <c r="U55" s="1">
        <v>137778000</v>
      </c>
      <c r="V55" s="1">
        <v>141943000</v>
      </c>
      <c r="W55" s="1">
        <v>138340000</v>
      </c>
      <c r="X55" s="1">
        <v>150313000</v>
      </c>
      <c r="Y55" s="1">
        <v>143847000</v>
      </c>
      <c r="Z55" s="1">
        <v>139737000</v>
      </c>
      <c r="AA55" s="1">
        <v>152067000</v>
      </c>
      <c r="AB55" s="1">
        <v>171073000</v>
      </c>
      <c r="AC55" s="1">
        <v>165300000</v>
      </c>
      <c r="AD55" s="1">
        <v>162000000</v>
      </c>
      <c r="AE55" s="1">
        <v>177800000</v>
      </c>
      <c r="AF55" s="1">
        <v>150800000</v>
      </c>
      <c r="AG55" s="1">
        <v>122600000</v>
      </c>
    </row>
    <row r="56" spans="1:33" ht="19" x14ac:dyDescent="0.25">
      <c r="A56" s="5" t="s">
        <v>48</v>
      </c>
      <c r="B56" s="1" t="s">
        <v>92</v>
      </c>
      <c r="C56" s="1" t="s">
        <v>92</v>
      </c>
      <c r="D56" s="1" t="s">
        <v>92</v>
      </c>
      <c r="E56" s="1" t="s">
        <v>92</v>
      </c>
      <c r="F56" s="1" t="s">
        <v>92</v>
      </c>
      <c r="G56" s="1">
        <v>6800000</v>
      </c>
      <c r="H56" s="1">
        <v>2500000</v>
      </c>
      <c r="I56" s="1">
        <v>5700000</v>
      </c>
      <c r="J56" s="1">
        <v>20900000</v>
      </c>
      <c r="K56" s="1">
        <v>6706000</v>
      </c>
      <c r="L56" s="1">
        <v>3010000</v>
      </c>
      <c r="M56" s="1">
        <v>20515000</v>
      </c>
      <c r="N56" s="1">
        <v>20923000</v>
      </c>
      <c r="O56" s="1">
        <v>36527000</v>
      </c>
      <c r="P56" s="1">
        <v>273313000</v>
      </c>
      <c r="Q56" s="1">
        <v>299911000</v>
      </c>
      <c r="R56" s="1">
        <v>331103000</v>
      </c>
      <c r="S56" s="1">
        <v>233827000</v>
      </c>
      <c r="T56" s="1">
        <v>112796000</v>
      </c>
      <c r="U56" s="1">
        <v>93342000</v>
      </c>
      <c r="V56" s="1">
        <v>69906000</v>
      </c>
      <c r="W56" s="1">
        <v>519015000</v>
      </c>
      <c r="X56" s="1">
        <v>11016000</v>
      </c>
      <c r="Y56" s="1">
        <v>11092000</v>
      </c>
      <c r="Z56" s="1">
        <v>6805000</v>
      </c>
      <c r="AA56" s="1">
        <v>400975000</v>
      </c>
      <c r="AB56" s="1">
        <v>800944000</v>
      </c>
      <c r="AC56" s="1">
        <v>1500000</v>
      </c>
      <c r="AD56" s="1">
        <v>602200000</v>
      </c>
      <c r="AE56" s="1">
        <v>567100000</v>
      </c>
      <c r="AF56" s="1">
        <v>850600000</v>
      </c>
      <c r="AG56" s="1">
        <v>699200000</v>
      </c>
    </row>
    <row r="57" spans="1:3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v>26900000</v>
      </c>
      <c r="AF57" s="1">
        <v>157400000</v>
      </c>
      <c r="AG57" s="1">
        <v>16600000</v>
      </c>
    </row>
    <row r="58" spans="1:3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14855000</v>
      </c>
      <c r="P58" s="1" t="s">
        <v>92</v>
      </c>
      <c r="Q58" s="1">
        <v>31286000</v>
      </c>
      <c r="R58" s="1">
        <v>32638000</v>
      </c>
      <c r="S58" s="1" t="s">
        <v>92</v>
      </c>
      <c r="T58" s="1" t="s">
        <v>92</v>
      </c>
      <c r="U58" s="1" t="s">
        <v>92</v>
      </c>
      <c r="V58" s="1">
        <v>94761000</v>
      </c>
      <c r="W58" s="1">
        <v>212562000</v>
      </c>
      <c r="X58" s="1">
        <v>235786000</v>
      </c>
      <c r="Y58" s="1">
        <v>221480000</v>
      </c>
      <c r="Z58" s="1">
        <v>287588000</v>
      </c>
      <c r="AA58" s="1">
        <v>517487000</v>
      </c>
      <c r="AB58" s="1">
        <v>618967000</v>
      </c>
      <c r="AC58" s="1">
        <v>714100000</v>
      </c>
      <c r="AD58" s="1">
        <v>863200000</v>
      </c>
      <c r="AE58" s="1">
        <v>1062200000</v>
      </c>
      <c r="AF58" s="1">
        <v>1187100000</v>
      </c>
      <c r="AG58" s="1">
        <v>1370700000</v>
      </c>
    </row>
    <row r="59" spans="1:33" ht="19" x14ac:dyDescent="0.25">
      <c r="A59" s="5" t="s">
        <v>51</v>
      </c>
      <c r="B59" s="1" t="s">
        <v>92</v>
      </c>
      <c r="C59" s="1" t="s">
        <v>92</v>
      </c>
      <c r="D59" s="1" t="s">
        <v>92</v>
      </c>
      <c r="E59" s="1" t="s">
        <v>92</v>
      </c>
      <c r="F59" s="1" t="s">
        <v>92</v>
      </c>
      <c r="G59" s="1">
        <v>21700000</v>
      </c>
      <c r="H59" s="1">
        <v>26700000</v>
      </c>
      <c r="I59" s="1">
        <v>30800000</v>
      </c>
      <c r="J59" s="1">
        <v>32800000</v>
      </c>
      <c r="K59" s="1">
        <v>51300000</v>
      </c>
      <c r="L59" s="1">
        <v>66637000</v>
      </c>
      <c r="M59" s="1">
        <v>73759000</v>
      </c>
      <c r="N59" s="1">
        <v>95162000</v>
      </c>
      <c r="O59" s="1">
        <v>136367000</v>
      </c>
      <c r="P59" s="1">
        <v>160619000</v>
      </c>
      <c r="Q59" s="1">
        <v>153649000</v>
      </c>
      <c r="R59" s="1">
        <v>178252000</v>
      </c>
      <c r="S59" s="1">
        <v>263574000</v>
      </c>
      <c r="T59" s="1">
        <v>255112000</v>
      </c>
      <c r="U59" s="1">
        <v>308525000</v>
      </c>
      <c r="V59" s="1">
        <v>247586000</v>
      </c>
      <c r="W59" s="1">
        <v>216293000</v>
      </c>
      <c r="X59" s="1">
        <v>245976000</v>
      </c>
      <c r="Y59" s="1">
        <v>251528000</v>
      </c>
      <c r="Z59" s="1">
        <v>285998000</v>
      </c>
      <c r="AA59" s="1">
        <v>374743000</v>
      </c>
      <c r="AB59" s="1">
        <v>438425000</v>
      </c>
      <c r="AC59" s="1">
        <v>567300000</v>
      </c>
      <c r="AD59" s="1">
        <v>770000000</v>
      </c>
      <c r="AE59" s="1">
        <v>610400000</v>
      </c>
      <c r="AF59" s="1">
        <v>775900000</v>
      </c>
      <c r="AG59" s="1">
        <v>683400000</v>
      </c>
    </row>
    <row r="60" spans="1:33" ht="19" x14ac:dyDescent="0.25">
      <c r="A60" s="6" t="s">
        <v>52</v>
      </c>
      <c r="B60" s="10" t="s">
        <v>92</v>
      </c>
      <c r="C60" s="10" t="s">
        <v>92</v>
      </c>
      <c r="D60" s="10" t="s">
        <v>92</v>
      </c>
      <c r="E60" s="10" t="s">
        <v>92</v>
      </c>
      <c r="F60" s="10" t="s">
        <v>92</v>
      </c>
      <c r="G60" s="10">
        <v>39500000</v>
      </c>
      <c r="H60" s="10">
        <v>44900000</v>
      </c>
      <c r="I60" s="10">
        <v>57600000</v>
      </c>
      <c r="J60" s="10">
        <v>72200000</v>
      </c>
      <c r="K60" s="10">
        <v>84492000</v>
      </c>
      <c r="L60" s="10">
        <v>103880000</v>
      </c>
      <c r="M60" s="10">
        <v>130237000</v>
      </c>
      <c r="N60" s="10">
        <v>161497000</v>
      </c>
      <c r="O60" s="10">
        <v>253550000</v>
      </c>
      <c r="P60" s="10">
        <v>505625000</v>
      </c>
      <c r="Q60" s="10">
        <v>587649000</v>
      </c>
      <c r="R60" s="10">
        <v>667530000</v>
      </c>
      <c r="S60" s="10">
        <v>619208000</v>
      </c>
      <c r="T60" s="10">
        <v>478011000</v>
      </c>
      <c r="U60" s="10">
        <v>539645000</v>
      </c>
      <c r="V60" s="10">
        <v>554196000</v>
      </c>
      <c r="W60" s="10">
        <v>1086210000</v>
      </c>
      <c r="X60" s="10">
        <v>643091000</v>
      </c>
      <c r="Y60" s="10">
        <v>627947000</v>
      </c>
      <c r="Z60" s="10">
        <v>720128000</v>
      </c>
      <c r="AA60" s="10">
        <v>1445272000</v>
      </c>
      <c r="AB60" s="10">
        <v>2029409000</v>
      </c>
      <c r="AC60" s="10">
        <v>1448200000</v>
      </c>
      <c r="AD60" s="10">
        <v>2397400000</v>
      </c>
      <c r="AE60" s="10">
        <v>2444400000</v>
      </c>
      <c r="AF60" s="10">
        <v>3121800000</v>
      </c>
      <c r="AG60" s="10">
        <v>2892500000</v>
      </c>
    </row>
    <row r="61" spans="1:33" ht="19" x14ac:dyDescent="0.25">
      <c r="A61" s="5" t="s">
        <v>53</v>
      </c>
      <c r="B61" s="1" t="s">
        <v>92</v>
      </c>
      <c r="C61" s="1" t="s">
        <v>92</v>
      </c>
      <c r="D61" s="1" t="s">
        <v>92</v>
      </c>
      <c r="E61" s="1" t="s">
        <v>92</v>
      </c>
      <c r="F61" s="1" t="s">
        <v>92</v>
      </c>
      <c r="G61" s="1">
        <v>63400000</v>
      </c>
      <c r="H61" s="1">
        <v>99600000</v>
      </c>
      <c r="I61" s="1">
        <v>120300000</v>
      </c>
      <c r="J61" s="1">
        <v>109700000</v>
      </c>
      <c r="K61" s="1">
        <v>234603000</v>
      </c>
      <c r="L61" s="1">
        <v>323830000</v>
      </c>
      <c r="M61" s="1">
        <v>311590000</v>
      </c>
      <c r="N61" s="1">
        <v>630186000</v>
      </c>
      <c r="O61" s="1">
        <v>855364000</v>
      </c>
      <c r="P61" s="1">
        <v>620958000</v>
      </c>
      <c r="Q61" s="1">
        <v>726881000</v>
      </c>
      <c r="R61" s="1">
        <v>727489000</v>
      </c>
      <c r="S61" s="1">
        <v>1033689000</v>
      </c>
      <c r="T61" s="1">
        <v>1040962000</v>
      </c>
      <c r="U61" s="1">
        <v>1247703000</v>
      </c>
      <c r="V61" s="1">
        <v>1015110000</v>
      </c>
      <c r="W61" s="1">
        <v>1503107000</v>
      </c>
      <c r="X61" s="1">
        <v>2453836000</v>
      </c>
      <c r="Y61" s="1">
        <v>2203031000</v>
      </c>
      <c r="Z61" s="1">
        <v>3264417000</v>
      </c>
      <c r="AA61" s="1">
        <v>5808561000</v>
      </c>
      <c r="AB61" s="1">
        <v>4354611000</v>
      </c>
      <c r="AC61" s="1">
        <v>4940200000</v>
      </c>
      <c r="AD61" s="1">
        <v>4673100000</v>
      </c>
      <c r="AE61" s="1">
        <v>9064500000</v>
      </c>
      <c r="AF61" s="1">
        <v>7122600000</v>
      </c>
      <c r="AG61" s="1">
        <v>5962500000</v>
      </c>
    </row>
    <row r="62" spans="1:3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row>
    <row r="63" spans="1:3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v>50187000</v>
      </c>
      <c r="O63" s="1">
        <v>125984000</v>
      </c>
      <c r="P63" s="1">
        <v>124202000</v>
      </c>
      <c r="Q63" s="1">
        <v>169994000</v>
      </c>
      <c r="R63" s="1">
        <v>221411000</v>
      </c>
      <c r="S63" s="1">
        <v>272077000</v>
      </c>
      <c r="T63" s="1">
        <v>328299000</v>
      </c>
      <c r="U63" s="1">
        <v>465001000</v>
      </c>
      <c r="V63" s="1">
        <v>482603000</v>
      </c>
      <c r="W63" s="1">
        <v>707278000</v>
      </c>
      <c r="X63" s="1">
        <v>783805000</v>
      </c>
      <c r="Y63" s="1">
        <v>735826000</v>
      </c>
      <c r="Z63" s="1">
        <v>810856000</v>
      </c>
      <c r="AA63" s="1">
        <v>1178205000</v>
      </c>
      <c r="AB63" s="1">
        <v>829657000</v>
      </c>
      <c r="AC63" s="1">
        <v>931100000</v>
      </c>
      <c r="AD63" s="1">
        <v>1108100000</v>
      </c>
      <c r="AE63" s="1">
        <v>1562500000</v>
      </c>
      <c r="AF63" s="1">
        <v>1479500000</v>
      </c>
      <c r="AG63" s="1">
        <v>1676800000</v>
      </c>
    </row>
    <row r="64" spans="1:33" ht="19" x14ac:dyDescent="0.25">
      <c r="A64" s="5" t="s">
        <v>55</v>
      </c>
      <c r="B64" s="1" t="s">
        <v>92</v>
      </c>
      <c r="C64" s="1" t="s">
        <v>92</v>
      </c>
      <c r="D64" s="1" t="s">
        <v>92</v>
      </c>
      <c r="E64" s="1" t="s">
        <v>92</v>
      </c>
      <c r="F64" s="1" t="s">
        <v>92</v>
      </c>
      <c r="G64" s="1">
        <v>2700000</v>
      </c>
      <c r="H64" s="1">
        <v>6900000</v>
      </c>
      <c r="I64" s="1">
        <v>6600000</v>
      </c>
      <c r="J64" s="1">
        <v>6300000</v>
      </c>
      <c r="K64" s="1">
        <v>7616000</v>
      </c>
      <c r="L64" s="1">
        <v>10906000</v>
      </c>
      <c r="M64" s="1">
        <v>11134000</v>
      </c>
      <c r="N64" s="1">
        <v>17344000</v>
      </c>
      <c r="O64" s="1">
        <v>17420000</v>
      </c>
      <c r="P64" s="1">
        <v>21733000</v>
      </c>
      <c r="Q64" s="1">
        <v>23996000</v>
      </c>
      <c r="R64" s="1">
        <v>46948000</v>
      </c>
      <c r="S64" s="1">
        <v>42826000</v>
      </c>
      <c r="T64" s="1">
        <v>58974000</v>
      </c>
      <c r="U64" s="1">
        <v>66268000</v>
      </c>
      <c r="V64" s="1">
        <v>72412000</v>
      </c>
      <c r="W64" s="1">
        <v>86783000</v>
      </c>
      <c r="X64" s="1">
        <v>91199000</v>
      </c>
      <c r="Y64" s="1">
        <v>90770000</v>
      </c>
      <c r="Z64" s="1">
        <v>74017000</v>
      </c>
      <c r="AA64" s="1">
        <v>104024000</v>
      </c>
      <c r="AB64" s="1">
        <v>239172000</v>
      </c>
      <c r="AC64" s="1">
        <v>191500000</v>
      </c>
      <c r="AD64" s="1">
        <v>438400000</v>
      </c>
      <c r="AE64" s="1">
        <v>473600000</v>
      </c>
      <c r="AF64" s="1">
        <v>426200000</v>
      </c>
      <c r="AG64" s="1">
        <v>411200000</v>
      </c>
    </row>
    <row r="65" spans="1:33" ht="19" x14ac:dyDescent="0.25">
      <c r="A65" s="5" t="s">
        <v>56</v>
      </c>
      <c r="B65" s="1" t="s">
        <v>92</v>
      </c>
      <c r="C65" s="1" t="s">
        <v>92</v>
      </c>
      <c r="D65" s="1" t="s">
        <v>92</v>
      </c>
      <c r="E65" s="1" t="s">
        <v>92</v>
      </c>
      <c r="F65" s="1" t="s">
        <v>92</v>
      </c>
      <c r="G65" s="1">
        <v>66100000</v>
      </c>
      <c r="H65" s="1">
        <v>106500000</v>
      </c>
      <c r="I65" s="1">
        <v>126900000</v>
      </c>
      <c r="J65" s="1">
        <v>116000000</v>
      </c>
      <c r="K65" s="1">
        <v>242219000</v>
      </c>
      <c r="L65" s="1">
        <v>334736000</v>
      </c>
      <c r="M65" s="1">
        <v>322724000</v>
      </c>
      <c r="N65" s="1">
        <v>697717000</v>
      </c>
      <c r="O65" s="1">
        <v>998768000</v>
      </c>
      <c r="P65" s="1">
        <v>766893000</v>
      </c>
      <c r="Q65" s="1">
        <v>920871000</v>
      </c>
      <c r="R65" s="1">
        <v>995848000</v>
      </c>
      <c r="S65" s="1">
        <v>1348592000</v>
      </c>
      <c r="T65" s="1">
        <v>1428235000</v>
      </c>
      <c r="U65" s="1">
        <v>1778972000</v>
      </c>
      <c r="V65" s="1">
        <v>1570125000</v>
      </c>
      <c r="W65" s="1">
        <v>2297168000</v>
      </c>
      <c r="X65" s="1">
        <v>3328840000</v>
      </c>
      <c r="Y65" s="1">
        <v>3029627000</v>
      </c>
      <c r="Z65" s="1">
        <v>4149290000</v>
      </c>
      <c r="AA65" s="1">
        <v>7090790000</v>
      </c>
      <c r="AB65" s="1">
        <v>5423440000</v>
      </c>
      <c r="AC65" s="1">
        <v>6062800000</v>
      </c>
      <c r="AD65" s="1">
        <v>6219600000</v>
      </c>
      <c r="AE65" s="1">
        <v>11100600000</v>
      </c>
      <c r="AF65" s="1">
        <v>9028300000</v>
      </c>
      <c r="AG65" s="1">
        <v>8050500000</v>
      </c>
    </row>
    <row r="66" spans="1:3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row>
    <row r="67" spans="1:33" ht="19" x14ac:dyDescent="0.25">
      <c r="A67" s="6" t="s">
        <v>58</v>
      </c>
      <c r="B67" s="10" t="s">
        <v>92</v>
      </c>
      <c r="C67" s="10" t="s">
        <v>92</v>
      </c>
      <c r="D67" s="10" t="s">
        <v>92</v>
      </c>
      <c r="E67" s="10" t="s">
        <v>92</v>
      </c>
      <c r="F67" s="10" t="s">
        <v>92</v>
      </c>
      <c r="G67" s="10">
        <v>105600000</v>
      </c>
      <c r="H67" s="10">
        <v>151400000</v>
      </c>
      <c r="I67" s="10">
        <v>184500000</v>
      </c>
      <c r="J67" s="10">
        <v>188200000</v>
      </c>
      <c r="K67" s="10">
        <v>326711000</v>
      </c>
      <c r="L67" s="10">
        <v>438616000</v>
      </c>
      <c r="M67" s="10">
        <v>452961000</v>
      </c>
      <c r="N67" s="10">
        <v>859214000</v>
      </c>
      <c r="O67" s="10">
        <v>1252318000</v>
      </c>
      <c r="P67" s="10">
        <v>1272518000</v>
      </c>
      <c r="Q67" s="10">
        <v>1508520000</v>
      </c>
      <c r="R67" s="10">
        <v>1663378000</v>
      </c>
      <c r="S67" s="10">
        <v>1967800000</v>
      </c>
      <c r="T67" s="10">
        <v>1906246000</v>
      </c>
      <c r="U67" s="10">
        <v>2318617000</v>
      </c>
      <c r="V67" s="10">
        <v>2124321000</v>
      </c>
      <c r="W67" s="10">
        <v>3383378000</v>
      </c>
      <c r="X67" s="10">
        <v>3971931000</v>
      </c>
      <c r="Y67" s="10">
        <v>3657574000</v>
      </c>
      <c r="Z67" s="10">
        <v>4869418000</v>
      </c>
      <c r="AA67" s="10">
        <v>8536062000</v>
      </c>
      <c r="AB67" s="10">
        <v>7452849000</v>
      </c>
      <c r="AC67" s="10">
        <v>7511000000</v>
      </c>
      <c r="AD67" s="10">
        <v>8617000000</v>
      </c>
      <c r="AE67" s="10">
        <v>13545000000</v>
      </c>
      <c r="AF67" s="10">
        <v>12150100000</v>
      </c>
      <c r="AG67" s="10">
        <v>10943000000</v>
      </c>
    </row>
    <row r="68" spans="1:33" ht="19" x14ac:dyDescent="0.25">
      <c r="A68" s="5" t="s">
        <v>59</v>
      </c>
      <c r="B68" s="1" t="s">
        <v>92</v>
      </c>
      <c r="C68" s="1" t="s">
        <v>92</v>
      </c>
      <c r="D68" s="1" t="s">
        <v>92</v>
      </c>
      <c r="E68" s="1" t="s">
        <v>92</v>
      </c>
      <c r="F68" s="1" t="s">
        <v>92</v>
      </c>
      <c r="G68" s="1" t="s">
        <v>92</v>
      </c>
      <c r="H68" s="1" t="s">
        <v>92</v>
      </c>
      <c r="I68" s="1" t="s">
        <v>92</v>
      </c>
      <c r="J68" s="1">
        <v>300000</v>
      </c>
      <c r="K68" s="1">
        <v>319000</v>
      </c>
      <c r="L68" s="1">
        <v>321000</v>
      </c>
      <c r="M68" s="1">
        <v>326000</v>
      </c>
      <c r="N68" s="1">
        <v>372000</v>
      </c>
      <c r="O68" s="1">
        <v>436000</v>
      </c>
      <c r="P68" s="1">
        <v>883000</v>
      </c>
      <c r="Q68" s="1">
        <v>900000</v>
      </c>
      <c r="R68" s="1">
        <v>910000</v>
      </c>
      <c r="S68" s="1">
        <v>919000</v>
      </c>
      <c r="T68" s="1">
        <v>958000</v>
      </c>
      <c r="U68" s="1">
        <v>971000</v>
      </c>
      <c r="V68" s="1">
        <v>987000</v>
      </c>
      <c r="W68" s="1">
        <v>1006000</v>
      </c>
      <c r="X68" s="1">
        <v>1013000</v>
      </c>
      <c r="Y68" s="1">
        <v>1021000</v>
      </c>
      <c r="Z68" s="1">
        <v>1028000</v>
      </c>
      <c r="AA68" s="1">
        <v>1036000</v>
      </c>
      <c r="AB68" s="1">
        <v>1044000</v>
      </c>
      <c r="AC68" s="1">
        <v>1100000</v>
      </c>
      <c r="AD68" s="1">
        <v>1100000</v>
      </c>
      <c r="AE68" s="1">
        <v>1100000</v>
      </c>
      <c r="AF68" s="1">
        <v>1100000</v>
      </c>
      <c r="AG68" s="1">
        <v>1100000</v>
      </c>
    </row>
    <row r="69" spans="1:33" ht="19" x14ac:dyDescent="0.25">
      <c r="A69" s="5" t="s">
        <v>60</v>
      </c>
      <c r="B69" s="1" t="s">
        <v>92</v>
      </c>
      <c r="C69" s="1" t="s">
        <v>92</v>
      </c>
      <c r="D69" s="1" t="s">
        <v>92</v>
      </c>
      <c r="E69" s="1" t="s">
        <v>92</v>
      </c>
      <c r="F69" s="1" t="s">
        <v>92</v>
      </c>
      <c r="G69" s="1">
        <v>86200000</v>
      </c>
      <c r="H69" s="1">
        <v>116500000</v>
      </c>
      <c r="I69" s="1">
        <v>148400000</v>
      </c>
      <c r="J69" s="1">
        <v>187900000</v>
      </c>
      <c r="K69" s="1">
        <v>228652000</v>
      </c>
      <c r="L69" s="1">
        <v>275259000</v>
      </c>
      <c r="M69" s="1">
        <v>304995000</v>
      </c>
      <c r="N69" s="1">
        <v>336520000</v>
      </c>
      <c r="O69" s="1">
        <v>415188000</v>
      </c>
      <c r="P69" s="1">
        <v>549603000</v>
      </c>
      <c r="Q69" s="1">
        <v>721899000</v>
      </c>
      <c r="R69" s="1">
        <v>944886000</v>
      </c>
      <c r="S69" s="1">
        <v>1204521000</v>
      </c>
      <c r="T69" s="1">
        <v>1395586000</v>
      </c>
      <c r="U69" s="1">
        <v>1680849000</v>
      </c>
      <c r="V69" s="1">
        <v>2063110000</v>
      </c>
      <c r="W69" s="1">
        <v>2489858000</v>
      </c>
      <c r="X69" s="1">
        <v>2959196000</v>
      </c>
      <c r="Y69" s="1">
        <v>3520201000</v>
      </c>
      <c r="Z69" s="1">
        <v>4110530000</v>
      </c>
      <c r="AA69" s="1">
        <v>4642402000</v>
      </c>
      <c r="AB69" s="1">
        <v>5464571000</v>
      </c>
      <c r="AC69" s="1">
        <v>6247700000</v>
      </c>
      <c r="AD69" s="1">
        <v>7818000000</v>
      </c>
      <c r="AE69" s="1">
        <v>8546200000</v>
      </c>
      <c r="AF69" s="1">
        <v>9455600000</v>
      </c>
      <c r="AG69" s="1">
        <v>13730700000</v>
      </c>
    </row>
    <row r="70" spans="1:33" ht="19" x14ac:dyDescent="0.25">
      <c r="A70" s="5" t="s">
        <v>61</v>
      </c>
      <c r="B70" s="1" t="s">
        <v>92</v>
      </c>
      <c r="C70" s="1" t="s">
        <v>92</v>
      </c>
      <c r="D70" s="1" t="s">
        <v>92</v>
      </c>
      <c r="E70" s="1" t="s">
        <v>92</v>
      </c>
      <c r="F70" s="1" t="s">
        <v>92</v>
      </c>
      <c r="G70" s="1">
        <v>-26700000</v>
      </c>
      <c r="H70" s="1">
        <v>-31600000</v>
      </c>
      <c r="I70" s="1">
        <v>-37700000</v>
      </c>
      <c r="J70" s="1">
        <v>-46000000</v>
      </c>
      <c r="K70" s="1">
        <v>-52922000</v>
      </c>
      <c r="L70" s="1">
        <v>-59594000</v>
      </c>
      <c r="M70" s="1">
        <v>5940000</v>
      </c>
      <c r="N70" s="1">
        <v>48989000</v>
      </c>
      <c r="O70" s="1">
        <v>-89725000</v>
      </c>
      <c r="P70" s="1">
        <v>52000000</v>
      </c>
      <c r="Q70" s="1">
        <v>69000000</v>
      </c>
      <c r="R70" s="1">
        <v>109000000</v>
      </c>
      <c r="S70" s="1">
        <v>22000000</v>
      </c>
      <c r="T70" s="1">
        <v>64000000</v>
      </c>
      <c r="U70" s="1">
        <v>44000000</v>
      </c>
      <c r="V70" s="1">
        <v>34000000</v>
      </c>
      <c r="W70" s="1">
        <v>58537000</v>
      </c>
      <c r="X70" s="1">
        <v>43000000</v>
      </c>
      <c r="Y70" s="1">
        <v>-72000000</v>
      </c>
      <c r="Z70" s="1">
        <v>-213000000</v>
      </c>
      <c r="AA70" s="1">
        <v>-325000000</v>
      </c>
      <c r="AB70" s="1">
        <v>-186000000</v>
      </c>
      <c r="AC70" s="1">
        <v>-243000000</v>
      </c>
      <c r="AD70" s="1">
        <v>-213000000</v>
      </c>
      <c r="AE70" s="1">
        <v>-147000000</v>
      </c>
      <c r="AF70" s="1">
        <v>-183100000</v>
      </c>
      <c r="AG70" s="1">
        <v>-187000000</v>
      </c>
    </row>
    <row r="71" spans="1:33" ht="19" x14ac:dyDescent="0.25">
      <c r="A71" s="5" t="s">
        <v>62</v>
      </c>
      <c r="B71" s="1" t="s">
        <v>92</v>
      </c>
      <c r="C71" s="1" t="s">
        <v>92</v>
      </c>
      <c r="D71" s="1" t="s">
        <v>92</v>
      </c>
      <c r="E71" s="1" t="s">
        <v>92</v>
      </c>
      <c r="F71" s="1" t="s">
        <v>92</v>
      </c>
      <c r="G71" s="1">
        <v>77900000</v>
      </c>
      <c r="H71" s="1">
        <v>93000000</v>
      </c>
      <c r="I71" s="1">
        <v>86300000</v>
      </c>
      <c r="J71" s="1">
        <v>89800000</v>
      </c>
      <c r="K71" s="1">
        <v>94142000</v>
      </c>
      <c r="L71" s="1">
        <v>107520000</v>
      </c>
      <c r="M71" s="1">
        <v>64751000</v>
      </c>
      <c r="N71" s="1">
        <v>269900000</v>
      </c>
      <c r="O71" s="1">
        <v>788187000</v>
      </c>
      <c r="P71" s="1">
        <v>647302000</v>
      </c>
      <c r="Q71" s="1">
        <v>695040000</v>
      </c>
      <c r="R71" s="1">
        <v>735010000</v>
      </c>
      <c r="S71" s="1">
        <v>776298000</v>
      </c>
      <c r="T71" s="1">
        <v>960946000</v>
      </c>
      <c r="U71" s="1">
        <v>1025087000</v>
      </c>
      <c r="V71" s="1">
        <v>1096999000</v>
      </c>
      <c r="W71" s="1">
        <v>1138325000</v>
      </c>
      <c r="X71" s="1">
        <v>1209841000</v>
      </c>
      <c r="Y71" s="1">
        <v>1306138000</v>
      </c>
      <c r="Z71" s="1">
        <v>1400389000</v>
      </c>
      <c r="AA71" s="1">
        <v>1470427000</v>
      </c>
      <c r="AB71" s="1">
        <v>1583949000</v>
      </c>
      <c r="AC71" s="1">
        <v>1732700000</v>
      </c>
      <c r="AD71" s="1">
        <v>1885800000</v>
      </c>
      <c r="AE71" s="1">
        <v>2079500000</v>
      </c>
      <c r="AF71" s="1">
        <v>2290200000</v>
      </c>
      <c r="AG71" s="1">
        <v>2493000000</v>
      </c>
    </row>
    <row r="72" spans="1:33" ht="19" x14ac:dyDescent="0.25">
      <c r="A72" s="6" t="s">
        <v>63</v>
      </c>
      <c r="B72" s="10" t="s">
        <v>92</v>
      </c>
      <c r="C72" s="10" t="s">
        <v>92</v>
      </c>
      <c r="D72" s="10" t="s">
        <v>92</v>
      </c>
      <c r="E72" s="10" t="s">
        <v>92</v>
      </c>
      <c r="F72" s="10" t="s">
        <v>92</v>
      </c>
      <c r="G72" s="10">
        <v>137400000</v>
      </c>
      <c r="H72" s="10">
        <v>177900000</v>
      </c>
      <c r="I72" s="10">
        <v>197000000</v>
      </c>
      <c r="J72" s="10">
        <v>232000000</v>
      </c>
      <c r="K72" s="10">
        <v>270191000</v>
      </c>
      <c r="L72" s="10">
        <v>323506000</v>
      </c>
      <c r="M72" s="10">
        <v>376012000</v>
      </c>
      <c r="N72" s="10">
        <v>655781000</v>
      </c>
      <c r="O72" s="10">
        <v>1114086000</v>
      </c>
      <c r="P72" s="10">
        <v>1249788000</v>
      </c>
      <c r="Q72" s="10">
        <v>1486839000</v>
      </c>
      <c r="R72" s="10">
        <v>1789806000</v>
      </c>
      <c r="S72" s="10">
        <v>2003738000</v>
      </c>
      <c r="T72" s="10">
        <v>2421490000</v>
      </c>
      <c r="U72" s="10">
        <v>2750907000</v>
      </c>
      <c r="V72" s="10">
        <v>3195096000</v>
      </c>
      <c r="W72" s="10">
        <v>3687726000</v>
      </c>
      <c r="X72" s="10">
        <v>4213050000</v>
      </c>
      <c r="Y72" s="10">
        <v>4755360000</v>
      </c>
      <c r="Z72" s="10">
        <v>5298947000</v>
      </c>
      <c r="AA72" s="10">
        <v>5788865000</v>
      </c>
      <c r="AB72" s="10">
        <v>6863564000</v>
      </c>
      <c r="AC72" s="10">
        <v>7738500000</v>
      </c>
      <c r="AD72" s="10">
        <v>9491900000</v>
      </c>
      <c r="AE72" s="10">
        <v>10479800000</v>
      </c>
      <c r="AF72" s="10">
        <v>11563800000</v>
      </c>
      <c r="AG72" s="10">
        <v>16037800000</v>
      </c>
    </row>
    <row r="73" spans="1:33" ht="20" thickBot="1" x14ac:dyDescent="0.3">
      <c r="A73" s="7" t="s">
        <v>64</v>
      </c>
      <c r="B73" s="11" t="s">
        <v>92</v>
      </c>
      <c r="C73" s="11" t="s">
        <v>92</v>
      </c>
      <c r="D73" s="11" t="s">
        <v>92</v>
      </c>
      <c r="E73" s="11" t="s">
        <v>92</v>
      </c>
      <c r="F73" s="11" t="s">
        <v>92</v>
      </c>
      <c r="G73" s="11">
        <v>243000000</v>
      </c>
      <c r="H73" s="11">
        <v>329300000</v>
      </c>
      <c r="I73" s="11">
        <v>381500000</v>
      </c>
      <c r="J73" s="11">
        <v>420200000</v>
      </c>
      <c r="K73" s="11">
        <v>596902000</v>
      </c>
      <c r="L73" s="11">
        <v>762122000</v>
      </c>
      <c r="M73" s="11">
        <v>828973000</v>
      </c>
      <c r="N73" s="11">
        <v>1514995000</v>
      </c>
      <c r="O73" s="11">
        <v>2366404000</v>
      </c>
      <c r="P73" s="11">
        <v>2522306000</v>
      </c>
      <c r="Q73" s="11">
        <v>2995359000</v>
      </c>
      <c r="R73" s="11">
        <v>3453184000</v>
      </c>
      <c r="S73" s="11">
        <v>3971538000</v>
      </c>
      <c r="T73" s="11">
        <v>4327736000</v>
      </c>
      <c r="U73" s="11">
        <v>5069524000</v>
      </c>
      <c r="V73" s="11">
        <v>5319417000</v>
      </c>
      <c r="W73" s="11">
        <v>7071104000</v>
      </c>
      <c r="X73" s="11">
        <v>8184981000</v>
      </c>
      <c r="Y73" s="11">
        <v>8412934000</v>
      </c>
      <c r="Z73" s="11">
        <v>10168365000</v>
      </c>
      <c r="AA73" s="11">
        <v>14324927000</v>
      </c>
      <c r="AB73" s="11">
        <v>14316413000</v>
      </c>
      <c r="AC73" s="11">
        <v>15249500000</v>
      </c>
      <c r="AD73" s="11">
        <v>18108900000</v>
      </c>
      <c r="AE73" s="11">
        <v>24024800000</v>
      </c>
      <c r="AF73" s="11">
        <v>23713900000</v>
      </c>
      <c r="AG73" s="11">
        <v>26980800000</v>
      </c>
    </row>
    <row r="74" spans="1:3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row>
    <row r="75" spans="1:3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row>
    <row r="76" spans="1:33" ht="19" x14ac:dyDescent="0.25">
      <c r="A76" s="5" t="s">
        <v>66</v>
      </c>
      <c r="B76" s="1">
        <v>4900000</v>
      </c>
      <c r="C76" s="1">
        <v>4700000</v>
      </c>
      <c r="D76" s="1">
        <v>19100000</v>
      </c>
      <c r="E76" s="1">
        <v>20200000</v>
      </c>
      <c r="F76" s="1">
        <v>23300000</v>
      </c>
      <c r="G76" s="1">
        <v>28900000</v>
      </c>
      <c r="H76" s="1">
        <v>36400000</v>
      </c>
      <c r="I76" s="1">
        <v>39300000</v>
      </c>
      <c r="J76" s="1">
        <v>47300000</v>
      </c>
      <c r="K76" s="1">
        <v>49278000</v>
      </c>
      <c r="L76" s="1">
        <v>55839000</v>
      </c>
      <c r="M76" s="1">
        <v>40053000</v>
      </c>
      <c r="N76" s="1">
        <v>45239000</v>
      </c>
      <c r="O76" s="1">
        <v>93852000</v>
      </c>
      <c r="P76" s="1">
        <v>153175000</v>
      </c>
      <c r="Q76" s="1">
        <v>193324000</v>
      </c>
      <c r="R76" s="1">
        <v>250033000</v>
      </c>
      <c r="S76" s="1">
        <v>286515000</v>
      </c>
      <c r="T76" s="1">
        <v>239481000</v>
      </c>
      <c r="U76" s="1">
        <v>322580000</v>
      </c>
      <c r="V76" s="1">
        <v>427247000</v>
      </c>
      <c r="W76" s="1">
        <v>483360000</v>
      </c>
      <c r="X76" s="1">
        <v>538293000</v>
      </c>
      <c r="Y76" s="1">
        <v>646033000</v>
      </c>
      <c r="Z76" s="1">
        <v>696067000</v>
      </c>
      <c r="AA76" s="1">
        <v>658645000</v>
      </c>
      <c r="AB76" s="1">
        <v>971772000</v>
      </c>
      <c r="AC76" s="1">
        <v>944400000</v>
      </c>
      <c r="AD76" s="1">
        <v>1767900000</v>
      </c>
      <c r="AE76" s="1">
        <v>949700000</v>
      </c>
      <c r="AF76" s="1">
        <v>1152600000</v>
      </c>
      <c r="AG76" s="1">
        <v>985600000</v>
      </c>
    </row>
    <row r="77" spans="1:33" ht="19" x14ac:dyDescent="0.25">
      <c r="A77" s="5" t="s">
        <v>13</v>
      </c>
      <c r="B77" s="1">
        <v>4100000</v>
      </c>
      <c r="C77" s="1">
        <v>4400000</v>
      </c>
      <c r="D77" s="1">
        <v>5100000</v>
      </c>
      <c r="E77" s="1">
        <v>5300000</v>
      </c>
      <c r="F77" s="1">
        <v>6000000</v>
      </c>
      <c r="G77" s="1">
        <v>7900000</v>
      </c>
      <c r="H77" s="1">
        <v>11400000</v>
      </c>
      <c r="I77" s="1">
        <v>14400000</v>
      </c>
      <c r="J77" s="1">
        <v>16000000</v>
      </c>
      <c r="K77" s="1">
        <v>22298000</v>
      </c>
      <c r="L77" s="1">
        <v>27455000</v>
      </c>
      <c r="M77" s="1">
        <v>15176000</v>
      </c>
      <c r="N77" s="1">
        <v>16378000</v>
      </c>
      <c r="O77" s="1">
        <v>41387000</v>
      </c>
      <c r="P77" s="1">
        <v>71319000</v>
      </c>
      <c r="Q77" s="1">
        <v>82044000</v>
      </c>
      <c r="R77" s="1">
        <v>93180000</v>
      </c>
      <c r="S77" s="1">
        <v>103108000</v>
      </c>
      <c r="T77" s="1">
        <v>103448000</v>
      </c>
      <c r="U77" s="1">
        <v>123021000</v>
      </c>
      <c r="V77" s="1">
        <v>140143000</v>
      </c>
      <c r="W77" s="1">
        <v>154748000</v>
      </c>
      <c r="X77" s="1">
        <v>189190000</v>
      </c>
      <c r="Y77" s="1">
        <v>197284000</v>
      </c>
      <c r="Z77" s="1">
        <v>204261000</v>
      </c>
      <c r="AA77" s="1">
        <v>240453000</v>
      </c>
      <c r="AB77" s="1">
        <v>344965000</v>
      </c>
      <c r="AC77" s="1">
        <v>367000000</v>
      </c>
      <c r="AD77" s="1">
        <v>416000000</v>
      </c>
      <c r="AE77" s="1">
        <v>520800000</v>
      </c>
      <c r="AF77" s="1">
        <v>634100000</v>
      </c>
      <c r="AG77" s="1">
        <v>650100000</v>
      </c>
    </row>
    <row r="78" spans="1:33" ht="19" x14ac:dyDescent="0.25">
      <c r="A78" s="5" t="s">
        <v>67</v>
      </c>
      <c r="B78" s="1">
        <v>-400000</v>
      </c>
      <c r="C78" s="1">
        <v>-200000</v>
      </c>
      <c r="D78" s="1">
        <v>-400000</v>
      </c>
      <c r="E78" s="1">
        <v>-700000</v>
      </c>
      <c r="F78" s="1">
        <v>-300000</v>
      </c>
      <c r="G78" s="1">
        <v>400000</v>
      </c>
      <c r="H78" s="1" t="s">
        <v>92</v>
      </c>
      <c r="I78" s="1" t="s">
        <v>92</v>
      </c>
      <c r="J78" s="1" t="s">
        <v>92</v>
      </c>
      <c r="K78" s="1" t="s">
        <v>92</v>
      </c>
      <c r="L78" s="1" t="s">
        <v>92</v>
      </c>
      <c r="M78" s="1" t="s">
        <v>92</v>
      </c>
      <c r="N78" s="1" t="s">
        <v>92</v>
      </c>
      <c r="O78" s="1" t="s">
        <v>92</v>
      </c>
      <c r="P78" s="1" t="s">
        <v>92</v>
      </c>
      <c r="Q78" s="1" t="s">
        <v>92</v>
      </c>
      <c r="R78" s="1" t="s">
        <v>92</v>
      </c>
      <c r="S78" s="1" t="s">
        <v>92</v>
      </c>
      <c r="T78" s="1">
        <v>-6225000</v>
      </c>
      <c r="U78" s="1">
        <v>10123000</v>
      </c>
      <c r="V78" s="1">
        <v>14526000</v>
      </c>
      <c r="W78" s="1" t="s">
        <v>92</v>
      </c>
      <c r="X78" s="1" t="s">
        <v>92</v>
      </c>
      <c r="Y78" s="1" t="s">
        <v>92</v>
      </c>
      <c r="Z78" s="1" t="s">
        <v>92</v>
      </c>
      <c r="AA78" s="1" t="s">
        <v>92</v>
      </c>
      <c r="AB78" s="1" t="s">
        <v>92</v>
      </c>
      <c r="AC78" s="1" t="s">
        <v>92</v>
      </c>
      <c r="AD78" s="1" t="s">
        <v>92</v>
      </c>
      <c r="AE78" s="1">
        <v>259600000</v>
      </c>
      <c r="AF78" s="1">
        <v>282900000</v>
      </c>
      <c r="AG78" s="1">
        <v>296400000</v>
      </c>
    </row>
    <row r="79" spans="1:33"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30905000</v>
      </c>
      <c r="T79" s="1">
        <v>27476000</v>
      </c>
      <c r="U79" s="1">
        <v>25150000</v>
      </c>
      <c r="V79" s="1">
        <v>31730000</v>
      </c>
      <c r="W79" s="1">
        <v>40773000</v>
      </c>
      <c r="X79" s="1">
        <v>53133000</v>
      </c>
      <c r="Y79" s="1">
        <v>63027000</v>
      </c>
      <c r="Z79" s="1">
        <v>61766000</v>
      </c>
      <c r="AA79" s="1">
        <v>78827000</v>
      </c>
      <c r="AB79" s="1">
        <v>83075000</v>
      </c>
      <c r="AC79" s="1">
        <v>133800000</v>
      </c>
      <c r="AD79" s="1">
        <v>104500000</v>
      </c>
      <c r="AE79" s="1">
        <v>121700000</v>
      </c>
      <c r="AF79" s="1">
        <v>136100000</v>
      </c>
      <c r="AG79" s="1">
        <v>118500000</v>
      </c>
    </row>
    <row r="80" spans="1:33" ht="19" x14ac:dyDescent="0.25">
      <c r="A80" s="14" t="s">
        <v>106</v>
      </c>
      <c r="B80" s="15" t="e">
        <f t="shared" ref="B80:AG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f t="shared" si="8"/>
        <v>1.3399838967798328E-2</v>
      </c>
      <c r="T80" s="15">
        <f t="shared" si="8"/>
        <v>1.3405097801204878E-2</v>
      </c>
      <c r="U80" s="15">
        <f t="shared" si="8"/>
        <v>1.0540159053724218E-2</v>
      </c>
      <c r="V80" s="15">
        <f t="shared" si="8"/>
        <v>1.1343936499696649E-2</v>
      </c>
      <c r="W80" s="15">
        <f t="shared" si="8"/>
        <v>1.3620561157899695E-2</v>
      </c>
      <c r="X80" s="15">
        <f t="shared" si="8"/>
        <v>1.6408554572271385E-2</v>
      </c>
      <c r="Y80" s="15">
        <f t="shared" si="8"/>
        <v>1.7756615449976813E-2</v>
      </c>
      <c r="Z80" s="15">
        <f t="shared" si="8"/>
        <v>1.7241538133008782E-2</v>
      </c>
      <c r="AA80" s="15">
        <f t="shared" si="8"/>
        <v>2.0799092330323159E-2</v>
      </c>
      <c r="AB80" s="15">
        <f t="shared" si="8"/>
        <v>1.8030498726958888E-2</v>
      </c>
      <c r="AC80" s="15">
        <f t="shared" si="8"/>
        <v>2.5774387424872862E-2</v>
      </c>
      <c r="AD80" s="15">
        <f t="shared" si="8"/>
        <v>1.9471565923827979E-2</v>
      </c>
      <c r="AE80" s="15">
        <f t="shared" si="8"/>
        <v>2.2018780192144163E-2</v>
      </c>
      <c r="AF80" s="15">
        <f t="shared" si="8"/>
        <v>2.3555678632005261E-2</v>
      </c>
      <c r="AG80" s="15">
        <f t="shared" si="8"/>
        <v>2.205964481179493E-2</v>
      </c>
    </row>
    <row r="81" spans="1:41" ht="19" x14ac:dyDescent="0.25">
      <c r="A81" s="5" t="s">
        <v>69</v>
      </c>
      <c r="B81" s="1">
        <v>2500000</v>
      </c>
      <c r="C81" s="1">
        <v>-400000</v>
      </c>
      <c r="D81" s="1">
        <v>8300000</v>
      </c>
      <c r="E81" s="1">
        <v>-12300000</v>
      </c>
      <c r="F81" s="1">
        <v>-3400000</v>
      </c>
      <c r="G81" s="1">
        <v>-5100000</v>
      </c>
      <c r="H81" s="1">
        <v>-12400000</v>
      </c>
      <c r="I81" s="1">
        <v>22400000</v>
      </c>
      <c r="J81" s="1">
        <v>-10500000</v>
      </c>
      <c r="K81" s="1">
        <v>-3937000</v>
      </c>
      <c r="L81" s="1">
        <v>19148000</v>
      </c>
      <c r="M81" s="1">
        <v>5770000</v>
      </c>
      <c r="N81" s="1">
        <v>9676000</v>
      </c>
      <c r="O81" s="1">
        <v>20528000</v>
      </c>
      <c r="P81" s="1">
        <v>52484000</v>
      </c>
      <c r="Q81" s="1">
        <v>-28245000</v>
      </c>
      <c r="R81" s="1">
        <v>-20094000</v>
      </c>
      <c r="S81" s="1">
        <v>13910000</v>
      </c>
      <c r="T81" s="1">
        <v>-5479000</v>
      </c>
      <c r="U81" s="1">
        <v>26427000</v>
      </c>
      <c r="V81" s="1">
        <v>136000</v>
      </c>
      <c r="W81" s="1">
        <v>-9995000</v>
      </c>
      <c r="X81" s="1">
        <v>22237000</v>
      </c>
      <c r="Y81" s="1">
        <v>-71434000</v>
      </c>
      <c r="Z81" s="1">
        <v>32519000</v>
      </c>
      <c r="AA81" s="1">
        <v>-17806000</v>
      </c>
      <c r="AB81" s="1">
        <v>-144286000</v>
      </c>
      <c r="AC81" s="1">
        <v>-31500000</v>
      </c>
      <c r="AD81" s="1">
        <v>-84800000</v>
      </c>
      <c r="AE81" s="1">
        <v>197100000</v>
      </c>
      <c r="AF81" s="1">
        <v>97300000</v>
      </c>
      <c r="AG81" s="1">
        <v>14900000</v>
      </c>
    </row>
    <row r="82" spans="1:4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v>14609000</v>
      </c>
      <c r="T82" s="1">
        <v>26978000</v>
      </c>
      <c r="U82" s="1">
        <v>-9697000</v>
      </c>
      <c r="V82" s="1">
        <v>-33333000</v>
      </c>
      <c r="W82" s="1">
        <v>-16455000</v>
      </c>
      <c r="X82" s="1">
        <v>32800000</v>
      </c>
      <c r="Y82" s="1">
        <v>-404000</v>
      </c>
      <c r="Z82" s="1">
        <v>52597000</v>
      </c>
      <c r="AA82" s="1">
        <v>-20734000</v>
      </c>
      <c r="AB82" s="1">
        <v>-6673000</v>
      </c>
      <c r="AC82" s="1">
        <v>-83500000</v>
      </c>
      <c r="AD82" s="1">
        <v>-46700000</v>
      </c>
      <c r="AE82" s="1">
        <v>53300000</v>
      </c>
      <c r="AF82" s="1">
        <v>-100200000</v>
      </c>
      <c r="AG82" s="1">
        <v>2500000</v>
      </c>
    </row>
    <row r="83" spans="1:41" ht="21" x14ac:dyDescent="0.25">
      <c r="A83" s="5" t="s">
        <v>34</v>
      </c>
      <c r="B83" s="1">
        <v>1700000</v>
      </c>
      <c r="C83" s="1">
        <v>1900000</v>
      </c>
      <c r="D83" s="1">
        <v>-600000</v>
      </c>
      <c r="E83" s="1">
        <v>-1500000</v>
      </c>
      <c r="F83" s="1">
        <v>-2800000</v>
      </c>
      <c r="G83" s="1">
        <v>-500000</v>
      </c>
      <c r="H83" s="1">
        <v>2300000</v>
      </c>
      <c r="I83" s="1">
        <v>5600000</v>
      </c>
      <c r="J83" s="1">
        <v>3800000</v>
      </c>
      <c r="K83" s="1">
        <v>-4357000</v>
      </c>
      <c r="L83" s="1">
        <v>7418000</v>
      </c>
      <c r="M83" s="1">
        <v>10723000</v>
      </c>
      <c r="N83" s="1">
        <v>5300000</v>
      </c>
      <c r="O83" s="1">
        <v>-1498000</v>
      </c>
      <c r="P83" s="1">
        <v>9881000</v>
      </c>
      <c r="Q83" s="1">
        <v>-14442000</v>
      </c>
      <c r="R83" s="1">
        <v>-489000</v>
      </c>
      <c r="S83" s="1">
        <v>-8728000</v>
      </c>
      <c r="T83" s="1">
        <v>31081000</v>
      </c>
      <c r="U83" s="1">
        <v>-5687000</v>
      </c>
      <c r="V83" s="1">
        <v>-23033000</v>
      </c>
      <c r="W83" s="1">
        <v>18361000</v>
      </c>
      <c r="X83" s="1">
        <v>-12687000</v>
      </c>
      <c r="Y83" s="1">
        <v>6349000</v>
      </c>
      <c r="Z83" s="1">
        <v>-1150000</v>
      </c>
      <c r="AA83" s="1">
        <v>6353000</v>
      </c>
      <c r="AB83" s="1">
        <v>-15363000</v>
      </c>
      <c r="AC83" s="1">
        <v>-21800000</v>
      </c>
      <c r="AD83" s="1">
        <v>-17300000</v>
      </c>
      <c r="AE83" s="1">
        <v>4600000</v>
      </c>
      <c r="AF83" s="1">
        <v>-13900000</v>
      </c>
      <c r="AG83" s="1">
        <v>-43100000</v>
      </c>
      <c r="AN83" s="66" t="s">
        <v>135</v>
      </c>
      <c r="AO83" s="67"/>
    </row>
    <row r="84" spans="1:41"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v>-17011000</v>
      </c>
      <c r="U84" s="1">
        <v>26602000</v>
      </c>
      <c r="V84" s="1">
        <v>1903000</v>
      </c>
      <c r="W84" s="1">
        <v>-8480000</v>
      </c>
      <c r="X84" s="1">
        <v>9014000</v>
      </c>
      <c r="Y84" s="1">
        <v>-5070000</v>
      </c>
      <c r="Z84" s="1">
        <v>-6554000</v>
      </c>
      <c r="AA84" s="1">
        <v>6393000</v>
      </c>
      <c r="AB84" s="1" t="s">
        <v>92</v>
      </c>
      <c r="AC84" s="1" t="s">
        <v>92</v>
      </c>
      <c r="AD84" s="1" t="s">
        <v>92</v>
      </c>
      <c r="AE84" s="1" t="s">
        <v>92</v>
      </c>
      <c r="AF84" s="1">
        <v>66300000</v>
      </c>
      <c r="AG84" s="1">
        <v>21300000</v>
      </c>
      <c r="AN84" s="68" t="s">
        <v>136</v>
      </c>
      <c r="AO84" s="68"/>
    </row>
    <row r="85" spans="1:41" ht="20" x14ac:dyDescent="0.25">
      <c r="A85" s="5" t="s">
        <v>71</v>
      </c>
      <c r="B85" s="1" t="s">
        <v>92</v>
      </c>
      <c r="C85" s="1" t="s">
        <v>92</v>
      </c>
      <c r="D85" s="1" t="s">
        <v>92</v>
      </c>
      <c r="E85" s="1" t="s">
        <v>92</v>
      </c>
      <c r="F85" s="1" t="s">
        <v>92</v>
      </c>
      <c r="G85" s="1">
        <v>45000000</v>
      </c>
      <c r="H85" s="1">
        <v>87000000</v>
      </c>
      <c r="I85" s="1">
        <v>82300000</v>
      </c>
      <c r="J85" s="1">
        <v>-200000</v>
      </c>
      <c r="K85" s="1">
        <v>-504000</v>
      </c>
      <c r="L85" s="1">
        <v>2254000</v>
      </c>
      <c r="M85" s="1">
        <v>-2187000</v>
      </c>
      <c r="N85" s="1">
        <v>2941000</v>
      </c>
      <c r="O85" s="1">
        <v>302610000</v>
      </c>
      <c r="P85" s="1">
        <v>261000</v>
      </c>
      <c r="Q85" s="1">
        <v>-7660000</v>
      </c>
      <c r="R85" s="1">
        <v>-5450000</v>
      </c>
      <c r="S85" s="1">
        <v>-53000</v>
      </c>
      <c r="T85" s="1">
        <v>-2527000</v>
      </c>
      <c r="U85" s="1">
        <v>5386000</v>
      </c>
      <c r="V85" s="1">
        <v>5870000</v>
      </c>
      <c r="W85" s="1">
        <v>-15988000</v>
      </c>
      <c r="X85" s="1">
        <v>-6427000</v>
      </c>
      <c r="Y85" s="1">
        <v>-46619000</v>
      </c>
      <c r="Z85" s="1">
        <v>3069000</v>
      </c>
      <c r="AA85" s="1">
        <v>-22399000</v>
      </c>
      <c r="AB85" s="1">
        <v>-182090000</v>
      </c>
      <c r="AC85" s="1">
        <v>19000000</v>
      </c>
      <c r="AD85" s="1">
        <v>3400000</v>
      </c>
      <c r="AE85" s="1">
        <v>56900000</v>
      </c>
      <c r="AF85" s="1">
        <v>164500000</v>
      </c>
      <c r="AG85" s="1">
        <v>52900000</v>
      </c>
      <c r="AN85" s="23" t="s">
        <v>137</v>
      </c>
      <c r="AO85" s="24">
        <f>AG17</f>
        <v>192400000</v>
      </c>
    </row>
    <row r="86" spans="1:41" ht="20" x14ac:dyDescent="0.25">
      <c r="A86" s="5" t="s">
        <v>72</v>
      </c>
      <c r="B86" s="1">
        <v>200000</v>
      </c>
      <c r="C86" s="1" t="s">
        <v>92</v>
      </c>
      <c r="D86" s="1">
        <v>-100000</v>
      </c>
      <c r="E86" s="1">
        <v>1800000</v>
      </c>
      <c r="F86" s="1">
        <v>600000</v>
      </c>
      <c r="G86" s="1">
        <v>1000000</v>
      </c>
      <c r="H86" s="1" t="s">
        <v>92</v>
      </c>
      <c r="I86" s="1">
        <v>100000</v>
      </c>
      <c r="J86" s="1" t="s">
        <v>92</v>
      </c>
      <c r="K86" s="1" t="s">
        <v>92</v>
      </c>
      <c r="L86" s="1" t="s">
        <v>92</v>
      </c>
      <c r="M86" s="1">
        <v>25970000</v>
      </c>
      <c r="N86" s="1" t="s">
        <v>92</v>
      </c>
      <c r="O86" s="1">
        <v>9058000</v>
      </c>
      <c r="P86" s="1">
        <v>4323000</v>
      </c>
      <c r="Q86" s="1">
        <v>15415000</v>
      </c>
      <c r="R86" s="1">
        <v>20688000</v>
      </c>
      <c r="S86" s="1" t="s">
        <v>92</v>
      </c>
      <c r="T86" s="1">
        <v>8798000</v>
      </c>
      <c r="U86" s="1">
        <v>-7761000</v>
      </c>
      <c r="V86" s="1">
        <v>-12164000</v>
      </c>
      <c r="W86" s="1">
        <v>8966000</v>
      </c>
      <c r="X86" s="1">
        <v>-300000</v>
      </c>
      <c r="Y86" s="1">
        <v>5531000</v>
      </c>
      <c r="Z86" s="1">
        <v>-65788000</v>
      </c>
      <c r="AA86" s="1">
        <v>3666000</v>
      </c>
      <c r="AB86" s="1">
        <v>-21044000</v>
      </c>
      <c r="AC86" s="1">
        <v>16400000</v>
      </c>
      <c r="AD86" s="1">
        <v>-741800000</v>
      </c>
      <c r="AE86" s="1">
        <v>-523800000</v>
      </c>
      <c r="AF86" s="1">
        <v>-291100000</v>
      </c>
      <c r="AG86" s="1">
        <v>-1330900000</v>
      </c>
      <c r="AN86" s="23" t="s">
        <v>138</v>
      </c>
      <c r="AO86" s="24">
        <f>AG56</f>
        <v>699200000</v>
      </c>
    </row>
    <row r="87" spans="1:41" ht="20" x14ac:dyDescent="0.25">
      <c r="A87" s="6" t="s">
        <v>73</v>
      </c>
      <c r="B87" s="10">
        <v>11300000</v>
      </c>
      <c r="C87" s="10">
        <v>8500000</v>
      </c>
      <c r="D87" s="10">
        <v>32000000</v>
      </c>
      <c r="E87" s="10">
        <v>14300000</v>
      </c>
      <c r="F87" s="10">
        <v>26200000</v>
      </c>
      <c r="G87" s="10">
        <v>33100000</v>
      </c>
      <c r="H87" s="10">
        <v>35400000</v>
      </c>
      <c r="I87" s="10">
        <v>76200000</v>
      </c>
      <c r="J87" s="10">
        <v>52800000</v>
      </c>
      <c r="K87" s="10">
        <v>67639000</v>
      </c>
      <c r="L87" s="10">
        <v>102442000</v>
      </c>
      <c r="M87" s="10">
        <v>86969000</v>
      </c>
      <c r="N87" s="10">
        <v>71293000</v>
      </c>
      <c r="O87" s="10">
        <v>164825000</v>
      </c>
      <c r="P87" s="10">
        <v>281301000</v>
      </c>
      <c r="Q87" s="10">
        <v>262538000</v>
      </c>
      <c r="R87" s="10">
        <v>343807000</v>
      </c>
      <c r="S87" s="10">
        <v>434438000</v>
      </c>
      <c r="T87" s="10">
        <v>367499000</v>
      </c>
      <c r="U87" s="10">
        <v>499540000</v>
      </c>
      <c r="V87" s="10">
        <v>601618000</v>
      </c>
      <c r="W87" s="10">
        <v>677852000</v>
      </c>
      <c r="X87" s="10">
        <v>802553000</v>
      </c>
      <c r="Y87" s="10">
        <v>840441000</v>
      </c>
      <c r="Z87" s="10">
        <v>928825000</v>
      </c>
      <c r="AA87" s="10">
        <v>963785000</v>
      </c>
      <c r="AB87" s="10">
        <v>1234482000</v>
      </c>
      <c r="AC87" s="10">
        <v>1430100000</v>
      </c>
      <c r="AD87" s="10">
        <v>1461800000</v>
      </c>
      <c r="AE87" s="10">
        <v>1525100000</v>
      </c>
      <c r="AF87" s="10">
        <v>2011900000</v>
      </c>
      <c r="AG87" s="10">
        <v>734600000</v>
      </c>
      <c r="AN87" s="23" t="s">
        <v>139</v>
      </c>
      <c r="AO87" s="24">
        <f>AG61</f>
        <v>5962500000</v>
      </c>
    </row>
    <row r="88" spans="1:41" ht="20" x14ac:dyDescent="0.25">
      <c r="A88" s="5" t="s">
        <v>74</v>
      </c>
      <c r="B88" s="1">
        <v>-4300000</v>
      </c>
      <c r="C88" s="1">
        <v>-900000</v>
      </c>
      <c r="D88" s="1">
        <v>-3900000</v>
      </c>
      <c r="E88" s="1">
        <v>-10400000</v>
      </c>
      <c r="F88" s="1">
        <v>-3200000</v>
      </c>
      <c r="G88" s="1">
        <v>-5000000</v>
      </c>
      <c r="H88" s="1">
        <v>-5000000</v>
      </c>
      <c r="I88" s="1">
        <v>-68200000</v>
      </c>
      <c r="J88" s="1">
        <v>-41400000</v>
      </c>
      <c r="K88" s="1">
        <v>-15150000</v>
      </c>
      <c r="L88" s="1">
        <v>-7455000</v>
      </c>
      <c r="M88" s="1">
        <v>-7780000</v>
      </c>
      <c r="N88" s="1">
        <v>-10422000</v>
      </c>
      <c r="O88" s="1">
        <v>-12141000</v>
      </c>
      <c r="P88" s="1">
        <v>-24762000</v>
      </c>
      <c r="Q88" s="1">
        <v>-32153000</v>
      </c>
      <c r="R88" s="1">
        <v>-30107000</v>
      </c>
      <c r="S88" s="1">
        <v>-34530000</v>
      </c>
      <c r="T88" s="1">
        <v>-19631000</v>
      </c>
      <c r="U88" s="1">
        <v>-26861000</v>
      </c>
      <c r="V88" s="1">
        <v>-42155000</v>
      </c>
      <c r="W88" s="1">
        <v>-37773000</v>
      </c>
      <c r="X88" s="1">
        <v>-41450000</v>
      </c>
      <c r="Y88" s="1">
        <v>-42726000</v>
      </c>
      <c r="Z88" s="1">
        <v>-41073000</v>
      </c>
      <c r="AA88" s="1">
        <v>-31098000</v>
      </c>
      <c r="AB88" s="1">
        <v>-55840000</v>
      </c>
      <c r="AC88" s="1">
        <v>-59300000</v>
      </c>
      <c r="AD88" s="1">
        <v>-65500000</v>
      </c>
      <c r="AE88" s="1">
        <v>-51500000</v>
      </c>
      <c r="AF88" s="1">
        <v>-28500000</v>
      </c>
      <c r="AG88" s="1">
        <v>-40100000</v>
      </c>
      <c r="AN88" s="48" t="s">
        <v>140</v>
      </c>
      <c r="AO88" s="49">
        <f>AO85/(AO86+AO87)</f>
        <v>2.8881516729963821E-2</v>
      </c>
    </row>
    <row r="89" spans="1:41" ht="20" customHeight="1" x14ac:dyDescent="0.25">
      <c r="A89" s="14" t="s">
        <v>107</v>
      </c>
      <c r="B89" s="15">
        <f t="shared" ref="B89:AG89" si="9">(-1*B88)/B3</f>
        <v>5.7333333333333333E-2</v>
      </c>
      <c r="C89" s="15">
        <f t="shared" si="9"/>
        <v>1.2931034482758621E-2</v>
      </c>
      <c r="D89" s="15">
        <f t="shared" si="9"/>
        <v>2.9433962264150942E-2</v>
      </c>
      <c r="E89" s="15">
        <f t="shared" si="9"/>
        <v>7.0412999322951933E-2</v>
      </c>
      <c r="F89" s="15">
        <f t="shared" si="9"/>
        <v>1.8244013683010263E-2</v>
      </c>
      <c r="G89" s="15">
        <f t="shared" si="9"/>
        <v>2.2153300841825433E-2</v>
      </c>
      <c r="H89" s="15">
        <f t="shared" si="9"/>
        <v>1.676727028839705E-2</v>
      </c>
      <c r="I89" s="15">
        <f t="shared" si="9"/>
        <v>0.17523124357656733</v>
      </c>
      <c r="J89" s="15">
        <f t="shared" si="9"/>
        <v>0.10164497913086178</v>
      </c>
      <c r="K89" s="15">
        <f t="shared" si="9"/>
        <v>3.0070680986794704E-2</v>
      </c>
      <c r="L89" s="15">
        <f t="shared" si="9"/>
        <v>1.2710867408006057E-2</v>
      </c>
      <c r="M89" s="15">
        <f t="shared" si="9"/>
        <v>1.2407699791078577E-2</v>
      </c>
      <c r="N89" s="15">
        <f t="shared" si="9"/>
        <v>1.5854422869799621E-2</v>
      </c>
      <c r="O89" s="15">
        <f t="shared" si="9"/>
        <v>1.2519540836739661E-2</v>
      </c>
      <c r="P89" s="15">
        <f t="shared" si="9"/>
        <v>1.7033412646493745E-2</v>
      </c>
      <c r="Q89" s="15">
        <f t="shared" si="9"/>
        <v>1.8905366741653898E-2</v>
      </c>
      <c r="R89" s="15">
        <f t="shared" si="9"/>
        <v>1.4322691811656151E-2</v>
      </c>
      <c r="S89" s="15">
        <f t="shared" si="9"/>
        <v>1.4971572223202598E-2</v>
      </c>
      <c r="T89" s="15">
        <f t="shared" si="9"/>
        <v>9.577648672858239E-3</v>
      </c>
      <c r="U89" s="15">
        <f t="shared" si="9"/>
        <v>1.1257225142826489E-2</v>
      </c>
      <c r="V89" s="15">
        <f t="shared" si="9"/>
        <v>1.507102562700007E-2</v>
      </c>
      <c r="W89" s="15">
        <f t="shared" si="9"/>
        <v>1.2618386103974326E-2</v>
      </c>
      <c r="X89" s="15">
        <f t="shared" si="9"/>
        <v>1.2800605782106204E-2</v>
      </c>
      <c r="Y89" s="15">
        <f t="shared" si="9"/>
        <v>1.2037208683829301E-2</v>
      </c>
      <c r="Z89" s="15">
        <f t="shared" si="9"/>
        <v>1.146523484986999E-2</v>
      </c>
      <c r="AA89" s="15">
        <f t="shared" si="9"/>
        <v>8.2054394216244386E-3</v>
      </c>
      <c r="AB89" s="15">
        <f t="shared" si="9"/>
        <v>1.2119446872264633E-2</v>
      </c>
      <c r="AC89" s="15">
        <f t="shared" si="9"/>
        <v>1.1423177685313608E-2</v>
      </c>
      <c r="AD89" s="15">
        <f t="shared" si="9"/>
        <v>1.2204665722590742E-2</v>
      </c>
      <c r="AE89" s="15">
        <f t="shared" si="9"/>
        <v>9.3177253894447358E-3</v>
      </c>
      <c r="AF89" s="15">
        <f t="shared" si="9"/>
        <v>4.9326733358717855E-3</v>
      </c>
      <c r="AG89" s="15">
        <f t="shared" si="9"/>
        <v>7.4649093413753304E-3</v>
      </c>
      <c r="AN89" s="23" t="s">
        <v>108</v>
      </c>
      <c r="AO89" s="24">
        <f>AG27</f>
        <v>296400000</v>
      </c>
    </row>
    <row r="90" spans="1:41" ht="20" x14ac:dyDescent="0.25">
      <c r="A90" s="5" t="s">
        <v>75</v>
      </c>
      <c r="B90" s="1" t="s">
        <v>92</v>
      </c>
      <c r="C90" s="1" t="s">
        <v>92</v>
      </c>
      <c r="D90" s="1" t="s">
        <v>92</v>
      </c>
      <c r="E90" s="1" t="s">
        <v>92</v>
      </c>
      <c r="F90" s="1" t="s">
        <v>92</v>
      </c>
      <c r="G90" s="1" t="s">
        <v>92</v>
      </c>
      <c r="H90" s="1" t="s">
        <v>92</v>
      </c>
      <c r="I90" s="1" t="s">
        <v>92</v>
      </c>
      <c r="J90" s="1" t="s">
        <v>92</v>
      </c>
      <c r="K90" s="1">
        <v>-161546000</v>
      </c>
      <c r="L90" s="1">
        <v>-170180000</v>
      </c>
      <c r="M90" s="1">
        <v>-82813000</v>
      </c>
      <c r="N90" s="1">
        <v>-492510000</v>
      </c>
      <c r="O90" s="1">
        <v>-641147000</v>
      </c>
      <c r="P90" s="1">
        <v>-329934000</v>
      </c>
      <c r="Q90" s="1">
        <v>-352125000</v>
      </c>
      <c r="R90" s="1">
        <v>-106942000</v>
      </c>
      <c r="S90" s="1">
        <v>-704764000</v>
      </c>
      <c r="T90" s="1">
        <v>-354561000</v>
      </c>
      <c r="U90" s="1">
        <v>-536413000</v>
      </c>
      <c r="V90" s="1">
        <v>-233594000</v>
      </c>
      <c r="W90" s="1">
        <v>-1467772000</v>
      </c>
      <c r="X90" s="1">
        <v>-1074413000</v>
      </c>
      <c r="Y90" s="1">
        <v>-305379000</v>
      </c>
      <c r="Z90" s="1">
        <v>-1657259000</v>
      </c>
      <c r="AA90" s="1">
        <v>-3721758000</v>
      </c>
      <c r="AB90" s="1">
        <v>-153736000</v>
      </c>
      <c r="AC90" s="1">
        <v>-1275800000</v>
      </c>
      <c r="AD90" s="1">
        <v>-1230500000</v>
      </c>
      <c r="AE90" s="1">
        <v>-6022400000</v>
      </c>
      <c r="AF90" s="1">
        <v>-217000000</v>
      </c>
      <c r="AG90" s="1">
        <v>-4280100000</v>
      </c>
      <c r="AN90" s="23" t="s">
        <v>19</v>
      </c>
      <c r="AO90" s="24">
        <f>AG25</f>
        <v>1282000000</v>
      </c>
    </row>
    <row r="91" spans="1:41"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N91" s="48" t="s">
        <v>141</v>
      </c>
      <c r="AO91" s="49">
        <f>AO89/AO90</f>
        <v>0.23120124804992201</v>
      </c>
    </row>
    <row r="92" spans="1:4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N92" s="48" t="s">
        <v>142</v>
      </c>
      <c r="AO92" s="49">
        <f>AO88*(1-AO91)</f>
        <v>2.2204074016421483E-2</v>
      </c>
    </row>
    <row r="93" spans="1:41" ht="19" x14ac:dyDescent="0.25">
      <c r="A93" s="5" t="s">
        <v>78</v>
      </c>
      <c r="B93" s="1">
        <v>1800000</v>
      </c>
      <c r="C93" s="1">
        <v>-30300000</v>
      </c>
      <c r="D93" s="1">
        <v>-9500000</v>
      </c>
      <c r="E93" s="1">
        <v>-3900000</v>
      </c>
      <c r="F93" s="1">
        <v>-24200000</v>
      </c>
      <c r="G93" s="1">
        <v>-74900000</v>
      </c>
      <c r="H93" s="1">
        <v>-55500000</v>
      </c>
      <c r="I93" s="1">
        <v>-200000</v>
      </c>
      <c r="J93" s="1">
        <v>100000</v>
      </c>
      <c r="K93" s="1">
        <v>-1531000</v>
      </c>
      <c r="L93" s="1">
        <v>906000</v>
      </c>
      <c r="M93" s="1">
        <v>-1871000</v>
      </c>
      <c r="N93" s="1">
        <v>-4664000</v>
      </c>
      <c r="O93" s="1">
        <v>-5111000</v>
      </c>
      <c r="P93" s="1">
        <v>-1174000</v>
      </c>
      <c r="Q93" s="1">
        <v>-2387000</v>
      </c>
      <c r="R93" s="1">
        <v>-5339000</v>
      </c>
      <c r="S93" s="1">
        <v>-34530000</v>
      </c>
      <c r="T93" s="1">
        <v>-19631000</v>
      </c>
      <c r="U93" s="1">
        <v>-26861000</v>
      </c>
      <c r="V93" s="1">
        <v>-42155000</v>
      </c>
      <c r="W93" s="1">
        <v>-37773000</v>
      </c>
      <c r="X93" s="1">
        <v>-41450000</v>
      </c>
      <c r="Y93" s="1">
        <v>-42726000</v>
      </c>
      <c r="Z93" s="1">
        <v>-41073000</v>
      </c>
      <c r="AA93" s="1">
        <v>-31098000</v>
      </c>
      <c r="AB93" s="1">
        <v>-55840000</v>
      </c>
      <c r="AC93" s="1">
        <v>-59300000</v>
      </c>
      <c r="AD93" s="1">
        <v>-65500000</v>
      </c>
      <c r="AE93" s="1">
        <v>-51500000</v>
      </c>
      <c r="AF93" s="1">
        <v>74100000</v>
      </c>
      <c r="AG93" s="1">
        <v>5489600000</v>
      </c>
      <c r="AN93" s="68" t="s">
        <v>143</v>
      </c>
      <c r="AO93" s="68"/>
    </row>
    <row r="94" spans="1:41" ht="20" x14ac:dyDescent="0.25">
      <c r="A94" s="6" t="s">
        <v>79</v>
      </c>
      <c r="B94" s="10">
        <v>-2500000</v>
      </c>
      <c r="C94" s="10">
        <v>-31200000</v>
      </c>
      <c r="D94" s="10">
        <v>-13400000</v>
      </c>
      <c r="E94" s="10">
        <v>-14300000</v>
      </c>
      <c r="F94" s="10">
        <v>-27400000</v>
      </c>
      <c r="G94" s="10">
        <v>-79900000</v>
      </c>
      <c r="H94" s="10">
        <v>-60500000</v>
      </c>
      <c r="I94" s="10">
        <v>-68400000</v>
      </c>
      <c r="J94" s="10">
        <v>-41300000</v>
      </c>
      <c r="K94" s="10">
        <v>-178227000</v>
      </c>
      <c r="L94" s="10">
        <v>-176729000</v>
      </c>
      <c r="M94" s="10">
        <v>-92464000</v>
      </c>
      <c r="N94" s="10">
        <v>-507596000</v>
      </c>
      <c r="O94" s="10">
        <v>-658399000</v>
      </c>
      <c r="P94" s="10">
        <v>-355870000</v>
      </c>
      <c r="Q94" s="10">
        <v>-386665000</v>
      </c>
      <c r="R94" s="10">
        <v>-142388000</v>
      </c>
      <c r="S94" s="10">
        <v>-739294000</v>
      </c>
      <c r="T94" s="10">
        <v>-374192000</v>
      </c>
      <c r="U94" s="10">
        <v>-563274000</v>
      </c>
      <c r="V94" s="10">
        <v>-275749000</v>
      </c>
      <c r="W94" s="10">
        <v>-1505545000</v>
      </c>
      <c r="X94" s="10">
        <v>-1115863000</v>
      </c>
      <c r="Y94" s="10">
        <v>-348105000</v>
      </c>
      <c r="Z94" s="10">
        <v>-1698332000</v>
      </c>
      <c r="AA94" s="10">
        <v>-3752856000</v>
      </c>
      <c r="AB94" s="10">
        <v>-209576000</v>
      </c>
      <c r="AC94" s="10">
        <v>-1335100000</v>
      </c>
      <c r="AD94" s="10">
        <v>-1296000000</v>
      </c>
      <c r="AE94" s="10">
        <v>-6073900000</v>
      </c>
      <c r="AF94" s="10">
        <v>-142900000</v>
      </c>
      <c r="AG94" s="10">
        <v>1209500000</v>
      </c>
      <c r="AN94" s="23" t="s">
        <v>144</v>
      </c>
      <c r="AO94" s="50">
        <f>[1]Treasuries!$C$8</f>
        <v>4.0480000000000002E-2</v>
      </c>
    </row>
    <row r="95" spans="1:41"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v>-967971000</v>
      </c>
      <c r="T95" s="1">
        <v>-143708000</v>
      </c>
      <c r="U95" s="1">
        <v>-23411000</v>
      </c>
      <c r="V95" s="1">
        <v>-256457000</v>
      </c>
      <c r="W95" s="1">
        <v>-133945000</v>
      </c>
      <c r="X95" s="1">
        <v>-512826000</v>
      </c>
      <c r="Y95" s="1">
        <v>-252079000</v>
      </c>
      <c r="Z95" s="1">
        <v>-17132000</v>
      </c>
      <c r="AA95" s="1">
        <v>-18450000</v>
      </c>
      <c r="AB95" s="1">
        <v>-1060000000</v>
      </c>
      <c r="AC95" s="1">
        <v>-1705000000</v>
      </c>
      <c r="AD95" s="1">
        <v>-865000000</v>
      </c>
      <c r="AE95" s="1">
        <v>-600000000</v>
      </c>
      <c r="AF95" s="1">
        <v>-500000000</v>
      </c>
      <c r="AG95" s="1">
        <v>-1270000000</v>
      </c>
      <c r="AN95" s="23" t="s">
        <v>145</v>
      </c>
      <c r="AO95" s="51" cm="1">
        <f t="array" ref="AO95">_FV(A1,"Beta")</f>
        <v>1.0185999999999999</v>
      </c>
    </row>
    <row r="96" spans="1:41" ht="20" x14ac:dyDescent="0.25">
      <c r="A96" s="5" t="s">
        <v>81</v>
      </c>
      <c r="B96" s="1" t="s">
        <v>92</v>
      </c>
      <c r="C96" s="1">
        <v>27100000</v>
      </c>
      <c r="D96" s="1">
        <v>1700000</v>
      </c>
      <c r="E96" s="1">
        <v>200000</v>
      </c>
      <c r="F96" s="1" t="s">
        <v>92</v>
      </c>
      <c r="G96" s="1" t="s">
        <v>92</v>
      </c>
      <c r="H96" s="1">
        <v>1800000</v>
      </c>
      <c r="I96" s="1">
        <v>3300000</v>
      </c>
      <c r="J96" s="1">
        <v>3900000</v>
      </c>
      <c r="K96" s="1">
        <v>4223000</v>
      </c>
      <c r="L96" s="1">
        <v>4788000</v>
      </c>
      <c r="M96" s="1">
        <v>8839000</v>
      </c>
      <c r="N96" s="1">
        <v>200920000</v>
      </c>
      <c r="O96" s="1">
        <v>339205000</v>
      </c>
      <c r="P96" s="1">
        <v>15686000</v>
      </c>
      <c r="Q96" s="1">
        <v>22259000</v>
      </c>
      <c r="R96" s="1">
        <v>17026000</v>
      </c>
      <c r="S96" s="1">
        <v>1894000</v>
      </c>
      <c r="T96" s="1">
        <v>123143000</v>
      </c>
      <c r="U96" s="1">
        <v>1697000</v>
      </c>
      <c r="V96" s="1">
        <v>2104000</v>
      </c>
      <c r="W96" s="1">
        <v>2195000</v>
      </c>
      <c r="X96" s="1">
        <v>2449000</v>
      </c>
      <c r="Y96" s="1">
        <v>2751000</v>
      </c>
      <c r="Z96" s="1">
        <v>2889000</v>
      </c>
      <c r="AA96" s="1">
        <v>3340000</v>
      </c>
      <c r="AB96" s="1">
        <v>4198000</v>
      </c>
      <c r="AC96" s="1">
        <v>5400000</v>
      </c>
      <c r="AD96" s="1">
        <v>6800000</v>
      </c>
      <c r="AE96" s="1">
        <v>10500000</v>
      </c>
      <c r="AF96" s="1">
        <v>15100000</v>
      </c>
      <c r="AG96" s="1">
        <v>14300000</v>
      </c>
      <c r="AN96" s="23" t="s">
        <v>146</v>
      </c>
      <c r="AO96" s="50">
        <v>8.4000000000000005E-2</v>
      </c>
    </row>
    <row r="97" spans="1:41" ht="20" x14ac:dyDescent="0.25">
      <c r="A97" s="5" t="s">
        <v>82</v>
      </c>
      <c r="B97" s="1">
        <v>-3100000</v>
      </c>
      <c r="C97" s="1" t="s">
        <v>92</v>
      </c>
      <c r="D97" s="1" t="s">
        <v>92</v>
      </c>
      <c r="E97" s="1" t="s">
        <v>92</v>
      </c>
      <c r="F97" s="1" t="s">
        <v>92</v>
      </c>
      <c r="G97" s="1" t="s">
        <v>92</v>
      </c>
      <c r="H97" s="1" t="s">
        <v>92</v>
      </c>
      <c r="I97" s="1">
        <v>-18000000</v>
      </c>
      <c r="J97" s="1">
        <v>-5600000</v>
      </c>
      <c r="K97" s="1" t="s">
        <v>92</v>
      </c>
      <c r="L97" s="1" t="s">
        <v>92</v>
      </c>
      <c r="M97" s="1" t="s">
        <v>92</v>
      </c>
      <c r="N97" s="1" t="s">
        <v>92</v>
      </c>
      <c r="O97" s="1" t="s">
        <v>92</v>
      </c>
      <c r="P97" s="1" t="s">
        <v>92</v>
      </c>
      <c r="Q97" s="1" t="s">
        <v>92</v>
      </c>
      <c r="R97" s="1" t="s">
        <v>92</v>
      </c>
      <c r="S97" s="1" t="s">
        <v>92</v>
      </c>
      <c r="T97" s="1">
        <v>-350000000</v>
      </c>
      <c r="U97" s="1" t="s">
        <v>92</v>
      </c>
      <c r="V97" s="1" t="s">
        <v>92</v>
      </c>
      <c r="W97" s="1" t="s">
        <v>92</v>
      </c>
      <c r="X97" s="1" t="s">
        <v>92</v>
      </c>
      <c r="Y97" s="1" t="s">
        <v>92</v>
      </c>
      <c r="Z97" s="1" t="s">
        <v>92</v>
      </c>
      <c r="AA97" s="1" t="s">
        <v>92</v>
      </c>
      <c r="AB97" s="1" t="s">
        <v>92</v>
      </c>
      <c r="AC97" s="1" t="s">
        <v>92</v>
      </c>
      <c r="AD97" s="1" t="s">
        <v>92</v>
      </c>
      <c r="AE97" s="1" t="s">
        <v>92</v>
      </c>
      <c r="AF97" s="1" t="s">
        <v>92</v>
      </c>
      <c r="AG97" s="1" t="s">
        <v>92</v>
      </c>
      <c r="AN97" s="48" t="s">
        <v>147</v>
      </c>
      <c r="AO97" s="49">
        <f>(AO94)+((AO95)*(AO96-AO94))</f>
        <v>8.4809471999999997E-2</v>
      </c>
    </row>
    <row r="98" spans="1:41" ht="19" x14ac:dyDescent="0.25">
      <c r="A98" s="5" t="s">
        <v>83</v>
      </c>
      <c r="B98" s="1">
        <v>-300000</v>
      </c>
      <c r="C98" s="1">
        <v>-800000</v>
      </c>
      <c r="D98" s="1">
        <v>-1300000</v>
      </c>
      <c r="E98" s="1">
        <v>-2100000</v>
      </c>
      <c r="F98" s="1">
        <v>-3300000</v>
      </c>
      <c r="G98" s="1">
        <v>-4800000</v>
      </c>
      <c r="H98" s="1">
        <v>-6000000</v>
      </c>
      <c r="I98" s="1">
        <v>-7400000</v>
      </c>
      <c r="J98" s="1">
        <v>-7900000</v>
      </c>
      <c r="K98" s="1">
        <v>-8537000</v>
      </c>
      <c r="L98" s="1">
        <v>-9232000</v>
      </c>
      <c r="M98" s="1">
        <v>-10317000</v>
      </c>
      <c r="N98" s="1">
        <v>-11738000</v>
      </c>
      <c r="O98" s="1">
        <v>-14201000</v>
      </c>
      <c r="P98" s="1">
        <v>-18151000</v>
      </c>
      <c r="Q98" s="1">
        <v>-20402000</v>
      </c>
      <c r="R98" s="1">
        <v>-22954000</v>
      </c>
      <c r="S98" s="1">
        <v>-25887000</v>
      </c>
      <c r="T98" s="1">
        <v>-29823000</v>
      </c>
      <c r="U98" s="1">
        <v>-35706000</v>
      </c>
      <c r="V98" s="1">
        <v>-42090000</v>
      </c>
      <c r="W98" s="1">
        <v>-69903000</v>
      </c>
      <c r="X98" s="1">
        <v>-49092000</v>
      </c>
      <c r="Y98" s="1">
        <v>-79859000</v>
      </c>
      <c r="Z98" s="1">
        <v>-100334000</v>
      </c>
      <c r="AA98" s="1">
        <v>-121130000</v>
      </c>
      <c r="AB98" s="1">
        <v>-142753000</v>
      </c>
      <c r="AC98" s="1">
        <v>-170100000</v>
      </c>
      <c r="AD98" s="1">
        <v>-191700000</v>
      </c>
      <c r="AE98" s="1">
        <v>-214100000</v>
      </c>
      <c r="AF98" s="1">
        <v>-236400000</v>
      </c>
      <c r="AG98" s="1">
        <v>-262300000</v>
      </c>
      <c r="AN98" s="68" t="s">
        <v>148</v>
      </c>
      <c r="AO98" s="68"/>
    </row>
    <row r="99" spans="1:41" ht="20" x14ac:dyDescent="0.25">
      <c r="A99" s="5" t="s">
        <v>84</v>
      </c>
      <c r="B99" s="1">
        <v>-4000000</v>
      </c>
      <c r="C99" s="1">
        <v>-4700000</v>
      </c>
      <c r="D99" s="1">
        <v>-19400000</v>
      </c>
      <c r="E99" s="1">
        <v>2700000</v>
      </c>
      <c r="F99" s="1">
        <v>4700000</v>
      </c>
      <c r="G99" s="1">
        <v>49800000</v>
      </c>
      <c r="H99" s="1">
        <v>29500000</v>
      </c>
      <c r="I99" s="1">
        <v>23200000</v>
      </c>
      <c r="J99" s="1">
        <v>2500000</v>
      </c>
      <c r="K99" s="1">
        <v>113929000</v>
      </c>
      <c r="L99" s="1">
        <v>83310000</v>
      </c>
      <c r="M99" s="1">
        <v>2258000</v>
      </c>
      <c r="N99" s="1">
        <v>298837000</v>
      </c>
      <c r="O99" s="1">
        <v>223368000</v>
      </c>
      <c r="P99" s="1">
        <v>7848000</v>
      </c>
      <c r="Q99" s="1">
        <v>136434000</v>
      </c>
      <c r="R99" s="1">
        <v>35476000</v>
      </c>
      <c r="S99" s="1">
        <v>1179883000</v>
      </c>
      <c r="T99" s="1">
        <v>386791000</v>
      </c>
      <c r="U99" s="1">
        <v>225029000</v>
      </c>
      <c r="V99" s="1">
        <v>39764000</v>
      </c>
      <c r="W99" s="1">
        <v>1055523000</v>
      </c>
      <c r="X99" s="1">
        <v>963102000</v>
      </c>
      <c r="Y99" s="1">
        <v>31083000</v>
      </c>
      <c r="Z99" s="1">
        <v>1110819000</v>
      </c>
      <c r="AA99" s="1">
        <v>2941503000</v>
      </c>
      <c r="AB99" s="1">
        <v>28538000</v>
      </c>
      <c r="AC99" s="1">
        <v>1481600000</v>
      </c>
      <c r="AD99" s="1">
        <v>1226900000</v>
      </c>
      <c r="AE99" s="1">
        <v>4940500000</v>
      </c>
      <c r="AF99" s="1">
        <v>-1092200000</v>
      </c>
      <c r="AG99" s="1">
        <v>52700000</v>
      </c>
      <c r="AN99" s="23" t="s">
        <v>149</v>
      </c>
      <c r="AO99" s="24">
        <f>AO86+AO87</f>
        <v>6661700000</v>
      </c>
    </row>
    <row r="100" spans="1:41" ht="20" x14ac:dyDescent="0.25">
      <c r="A100" s="6" t="s">
        <v>85</v>
      </c>
      <c r="B100" s="10">
        <v>-7400000</v>
      </c>
      <c r="C100" s="10">
        <v>21600000</v>
      </c>
      <c r="D100" s="10">
        <v>-19000000</v>
      </c>
      <c r="E100" s="10">
        <v>800000</v>
      </c>
      <c r="F100" s="10">
        <v>1400000</v>
      </c>
      <c r="G100" s="10">
        <v>45000000</v>
      </c>
      <c r="H100" s="10">
        <v>25300000</v>
      </c>
      <c r="I100" s="10">
        <v>1100000</v>
      </c>
      <c r="J100" s="10">
        <v>-7100000</v>
      </c>
      <c r="K100" s="10">
        <v>109615000</v>
      </c>
      <c r="L100" s="10">
        <v>78866000</v>
      </c>
      <c r="M100" s="10">
        <v>780000</v>
      </c>
      <c r="N100" s="10">
        <v>488019000</v>
      </c>
      <c r="O100" s="10">
        <v>548372000</v>
      </c>
      <c r="P100" s="10">
        <v>5383000</v>
      </c>
      <c r="Q100" s="10">
        <v>138291000</v>
      </c>
      <c r="R100" s="10">
        <v>29548000</v>
      </c>
      <c r="S100" s="10">
        <v>187919000</v>
      </c>
      <c r="T100" s="10">
        <v>-13597000</v>
      </c>
      <c r="U100" s="10">
        <v>167609000</v>
      </c>
      <c r="V100" s="10">
        <v>-256679000</v>
      </c>
      <c r="W100" s="10">
        <v>853870000</v>
      </c>
      <c r="X100" s="10">
        <v>403633000</v>
      </c>
      <c r="Y100" s="10">
        <v>-298104000</v>
      </c>
      <c r="Z100" s="10">
        <v>996242000</v>
      </c>
      <c r="AA100" s="10">
        <v>2805263000</v>
      </c>
      <c r="AB100" s="10">
        <v>-1170017000</v>
      </c>
      <c r="AC100" s="10">
        <v>-388100000</v>
      </c>
      <c r="AD100" s="10">
        <v>177000000</v>
      </c>
      <c r="AE100" s="10">
        <v>4136900000</v>
      </c>
      <c r="AF100" s="10">
        <v>-1813500000</v>
      </c>
      <c r="AG100" s="10">
        <v>-1465300000</v>
      </c>
      <c r="AN100" s="48" t="s">
        <v>150</v>
      </c>
      <c r="AO100" s="49">
        <f>AO99/AO103</f>
        <v>0.11596998849822547</v>
      </c>
    </row>
    <row r="101" spans="1:41" ht="20" x14ac:dyDescent="0.25">
      <c r="A101" s="5" t="s">
        <v>86</v>
      </c>
      <c r="B101" s="1">
        <v>-300000</v>
      </c>
      <c r="C101" s="1">
        <v>-100000</v>
      </c>
      <c r="D101" s="1">
        <v>-100000</v>
      </c>
      <c r="E101" s="1">
        <v>100000</v>
      </c>
      <c r="F101" s="1" t="s">
        <v>92</v>
      </c>
      <c r="G101" s="1">
        <v>-100000</v>
      </c>
      <c r="H101" s="1">
        <v>-100000</v>
      </c>
      <c r="I101" s="1">
        <v>-100000</v>
      </c>
      <c r="J101" s="1">
        <v>-300000</v>
      </c>
      <c r="K101" s="1">
        <v>-1145000</v>
      </c>
      <c r="L101" s="1">
        <v>239000</v>
      </c>
      <c r="M101" s="1">
        <v>887000</v>
      </c>
      <c r="N101" s="1">
        <v>3248000</v>
      </c>
      <c r="O101" s="1">
        <v>4387000</v>
      </c>
      <c r="P101" s="1">
        <v>-7117000</v>
      </c>
      <c r="Q101" s="1">
        <v>2198000</v>
      </c>
      <c r="R101" s="1">
        <v>8323000</v>
      </c>
      <c r="S101" s="1">
        <v>-13762000</v>
      </c>
      <c r="T101" s="1">
        <v>9929000</v>
      </c>
      <c r="U101" s="1">
        <v>-1189000</v>
      </c>
      <c r="V101" s="1">
        <v>-1483000</v>
      </c>
      <c r="W101" s="1">
        <v>6312000</v>
      </c>
      <c r="X101" s="1">
        <v>-1193000</v>
      </c>
      <c r="Y101" s="1">
        <v>-43522000</v>
      </c>
      <c r="Z101" s="1">
        <v>-58654000</v>
      </c>
      <c r="AA101" s="1">
        <v>-37503000</v>
      </c>
      <c r="AB101" s="1">
        <v>59238000</v>
      </c>
      <c r="AC101" s="1">
        <v>-13800000</v>
      </c>
      <c r="AD101" s="1">
        <v>2500000</v>
      </c>
      <c r="AE101" s="1">
        <v>10500000</v>
      </c>
      <c r="AF101" s="1">
        <v>-12300000</v>
      </c>
      <c r="AG101" s="1">
        <v>-37500000</v>
      </c>
      <c r="AN101" s="23" t="s">
        <v>151</v>
      </c>
      <c r="AO101" s="52" cm="1">
        <f t="array" ref="AO101">_FV(A1,"Market cap",TRUE)</f>
        <v>50781610000</v>
      </c>
    </row>
    <row r="102" spans="1:41" ht="20" x14ac:dyDescent="0.25">
      <c r="A102" s="6" t="s">
        <v>87</v>
      </c>
      <c r="B102" s="10">
        <v>-7400000</v>
      </c>
      <c r="C102" s="10">
        <v>21600000</v>
      </c>
      <c r="D102" s="10">
        <v>-19000000</v>
      </c>
      <c r="E102" s="10">
        <v>800000</v>
      </c>
      <c r="F102" s="10">
        <v>1400000</v>
      </c>
      <c r="G102" s="10">
        <v>45000000</v>
      </c>
      <c r="H102" s="10">
        <v>25300000</v>
      </c>
      <c r="I102" s="10">
        <v>1100000</v>
      </c>
      <c r="J102" s="10">
        <v>4100000</v>
      </c>
      <c r="K102" s="10">
        <v>-2118000</v>
      </c>
      <c r="L102" s="10">
        <v>4818000</v>
      </c>
      <c r="M102" s="10">
        <v>-3828000</v>
      </c>
      <c r="N102" s="10">
        <v>54964000</v>
      </c>
      <c r="O102" s="10">
        <v>59185000</v>
      </c>
      <c r="P102" s="10">
        <v>-76303000</v>
      </c>
      <c r="Q102" s="10">
        <v>16362000</v>
      </c>
      <c r="R102" s="10">
        <v>239290000</v>
      </c>
      <c r="S102" s="10">
        <v>-130699000</v>
      </c>
      <c r="T102" s="10">
        <v>-10361000</v>
      </c>
      <c r="U102" s="10">
        <v>102686000</v>
      </c>
      <c r="V102" s="10">
        <v>67707000</v>
      </c>
      <c r="W102" s="10">
        <v>32489000</v>
      </c>
      <c r="X102" s="10">
        <v>89130000</v>
      </c>
      <c r="Y102" s="10">
        <v>150710000</v>
      </c>
      <c r="Z102" s="10">
        <v>168081000</v>
      </c>
      <c r="AA102" s="10">
        <v>-21311000</v>
      </c>
      <c r="AB102" s="10">
        <v>-85873000</v>
      </c>
      <c r="AC102" s="10">
        <v>-306900000</v>
      </c>
      <c r="AD102" s="10">
        <v>345300000</v>
      </c>
      <c r="AE102" s="10">
        <v>-401400000</v>
      </c>
      <c r="AF102" s="10">
        <v>43200000</v>
      </c>
      <c r="AG102" s="10">
        <v>441300000</v>
      </c>
      <c r="AN102" s="48" t="s">
        <v>152</v>
      </c>
      <c r="AO102" s="49">
        <f>AO101/AO103</f>
        <v>0.88403001150177452</v>
      </c>
    </row>
    <row r="103" spans="1:41" ht="20" x14ac:dyDescent="0.25">
      <c r="A103" s="5" t="s">
        <v>88</v>
      </c>
      <c r="B103" s="1">
        <v>1800000</v>
      </c>
      <c r="C103" s="1">
        <v>2900000</v>
      </c>
      <c r="D103" s="1">
        <v>1700000</v>
      </c>
      <c r="E103" s="1">
        <v>1200000</v>
      </c>
      <c r="F103" s="1">
        <v>2000000</v>
      </c>
      <c r="G103" s="1">
        <v>2300000</v>
      </c>
      <c r="H103" s="1">
        <v>400000</v>
      </c>
      <c r="I103" s="1">
        <v>600000</v>
      </c>
      <c r="J103" s="1">
        <v>9400000</v>
      </c>
      <c r="K103" s="1">
        <v>13490000</v>
      </c>
      <c r="L103" s="1">
        <v>11372000</v>
      </c>
      <c r="M103" s="1">
        <v>16190000</v>
      </c>
      <c r="N103" s="1">
        <v>15270000</v>
      </c>
      <c r="O103" s="1">
        <v>70234000</v>
      </c>
      <c r="P103" s="1">
        <v>129419000</v>
      </c>
      <c r="Q103" s="1">
        <v>53116000</v>
      </c>
      <c r="R103" s="1">
        <v>69478000</v>
      </c>
      <c r="S103" s="1">
        <v>308768000</v>
      </c>
      <c r="T103" s="1">
        <v>178069000</v>
      </c>
      <c r="U103" s="1">
        <v>167708000</v>
      </c>
      <c r="V103" s="1">
        <v>270394000</v>
      </c>
      <c r="W103" s="1">
        <v>338101000</v>
      </c>
      <c r="X103" s="1">
        <v>370590000</v>
      </c>
      <c r="Y103" s="1">
        <v>459720000</v>
      </c>
      <c r="Z103" s="1">
        <v>610430000</v>
      </c>
      <c r="AA103" s="1">
        <v>778511000</v>
      </c>
      <c r="AB103" s="1">
        <v>757200000</v>
      </c>
      <c r="AC103" s="1">
        <v>671300000</v>
      </c>
      <c r="AD103" s="1">
        <v>364400000</v>
      </c>
      <c r="AE103" s="1">
        <v>709700000</v>
      </c>
      <c r="AF103" s="1">
        <v>308300000</v>
      </c>
      <c r="AG103" s="1">
        <v>351500000</v>
      </c>
      <c r="AN103" s="48" t="s">
        <v>153</v>
      </c>
      <c r="AO103" s="53">
        <f>AO99+AO101</f>
        <v>57443310000</v>
      </c>
    </row>
    <row r="104" spans="1:41" ht="20" thickBot="1" x14ac:dyDescent="0.3">
      <c r="A104" s="7" t="s">
        <v>89</v>
      </c>
      <c r="B104" s="11" t="s">
        <v>92</v>
      </c>
      <c r="C104" s="11" t="s">
        <v>92</v>
      </c>
      <c r="D104" s="11" t="s">
        <v>92</v>
      </c>
      <c r="E104" s="11" t="s">
        <v>92</v>
      </c>
      <c r="F104" s="11" t="s">
        <v>92</v>
      </c>
      <c r="G104" s="11" t="s">
        <v>92</v>
      </c>
      <c r="H104" s="11" t="s">
        <v>92</v>
      </c>
      <c r="I104" s="11" t="s">
        <v>92</v>
      </c>
      <c r="J104" s="11">
        <v>13500000</v>
      </c>
      <c r="K104" s="11">
        <v>11372000</v>
      </c>
      <c r="L104" s="11">
        <v>16190000</v>
      </c>
      <c r="M104" s="11">
        <v>12362000</v>
      </c>
      <c r="N104" s="11">
        <v>70234000</v>
      </c>
      <c r="O104" s="11">
        <v>129419000</v>
      </c>
      <c r="P104" s="11">
        <v>53116000</v>
      </c>
      <c r="Q104" s="11">
        <v>69478000</v>
      </c>
      <c r="R104" s="11">
        <v>308768000</v>
      </c>
      <c r="S104" s="11">
        <v>178069000</v>
      </c>
      <c r="T104" s="11">
        <v>167708000</v>
      </c>
      <c r="U104" s="11">
        <v>270394000</v>
      </c>
      <c r="V104" s="11">
        <v>338101000</v>
      </c>
      <c r="W104" s="11">
        <v>370590000</v>
      </c>
      <c r="X104" s="11">
        <v>459720000</v>
      </c>
      <c r="Y104" s="11">
        <v>610430000</v>
      </c>
      <c r="Z104" s="11">
        <v>778511000</v>
      </c>
      <c r="AA104" s="11">
        <v>757200000</v>
      </c>
      <c r="AB104" s="11">
        <v>671327000</v>
      </c>
      <c r="AC104" s="11">
        <v>364400000</v>
      </c>
      <c r="AD104" s="11">
        <v>709700000</v>
      </c>
      <c r="AE104" s="11">
        <v>308300000</v>
      </c>
      <c r="AF104" s="11">
        <v>351500000</v>
      </c>
      <c r="AG104" s="11">
        <v>792800000</v>
      </c>
      <c r="AN104" s="68" t="s">
        <v>154</v>
      </c>
      <c r="AO104" s="68"/>
    </row>
    <row r="105" spans="1:41" ht="21" thickTop="1" x14ac:dyDescent="0.25">
      <c r="A105" s="14" t="s">
        <v>105</v>
      </c>
      <c r="B105" s="1">
        <f t="shared" ref="B105:AF105" si="10">(B22*(1-$AO$91))+B77+B88+B81</f>
        <v>12063744.149765991</v>
      </c>
      <c r="C105" s="1">
        <f t="shared" si="10"/>
        <v>10480468.01872075</v>
      </c>
      <c r="D105" s="1">
        <f t="shared" si="10"/>
        <v>32794602.184087362</v>
      </c>
      <c r="E105" s="1">
        <f t="shared" si="10"/>
        <v>7893478.9391575642</v>
      </c>
      <c r="F105" s="1">
        <f t="shared" si="10"/>
        <v>28153073.322932914</v>
      </c>
      <c r="G105" s="1">
        <f t="shared" si="10"/>
        <v>34164180.967238687</v>
      </c>
      <c r="H105" s="1">
        <f t="shared" si="10"/>
        <v>40819843.993759751</v>
      </c>
      <c r="I105" s="1">
        <f t="shared" si="10"/>
        <v>19417597.503900155</v>
      </c>
      <c r="J105" s="1">
        <f t="shared" si="10"/>
        <v>24066302.652106076</v>
      </c>
      <c r="K105" s="1">
        <f t="shared" si="10"/>
        <v>71015974.726989076</v>
      </c>
      <c r="L105" s="1">
        <f t="shared" si="10"/>
        <v>114819323.55694227</v>
      </c>
      <c r="M105" s="1">
        <f t="shared" si="10"/>
        <v>101446391.88767551</v>
      </c>
      <c r="N105" s="1">
        <f t="shared" si="10"/>
        <v>98739145.085803434</v>
      </c>
      <c r="O105" s="1">
        <f t="shared" si="10"/>
        <v>181470763.80655226</v>
      </c>
      <c r="P105" s="1">
        <f t="shared" si="10"/>
        <v>302695020.59282374</v>
      </c>
      <c r="Q105" s="1">
        <f t="shared" si="10"/>
        <v>281233204.99219966</v>
      </c>
      <c r="R105" s="1">
        <f t="shared" si="10"/>
        <v>379985008.11232448</v>
      </c>
      <c r="S105" s="1">
        <f t="shared" si="10"/>
        <v>456247970.04680187</v>
      </c>
      <c r="T105" s="1">
        <f t="shared" si="10"/>
        <v>382317951.32605302</v>
      </c>
      <c r="U105" s="1">
        <f t="shared" si="10"/>
        <v>517975585.3354134</v>
      </c>
      <c r="V105" s="1">
        <f t="shared" si="10"/>
        <v>605945558.81435251</v>
      </c>
      <c r="W105" s="1">
        <f t="shared" si="10"/>
        <v>689411940.09360373</v>
      </c>
      <c r="X105" s="1">
        <f t="shared" si="10"/>
        <v>817583085.49141967</v>
      </c>
      <c r="Y105" s="1">
        <f t="shared" si="10"/>
        <v>851517595.00780022</v>
      </c>
      <c r="Z105" s="1">
        <f t="shared" si="10"/>
        <v>985969075.50702024</v>
      </c>
      <c r="AA105" s="1">
        <f t="shared" si="10"/>
        <v>1002295718.25273</v>
      </c>
      <c r="AB105" s="1">
        <f t="shared" si="10"/>
        <v>1075273076.7550702</v>
      </c>
      <c r="AC105" s="1">
        <f t="shared" si="10"/>
        <v>1349750577.2230887</v>
      </c>
      <c r="AD105" s="1">
        <f t="shared" si="10"/>
        <v>1417668049.9219968</v>
      </c>
      <c r="AE105" s="1">
        <f t="shared" si="10"/>
        <v>1766627893.9157565</v>
      </c>
      <c r="AF105" s="1">
        <f t="shared" si="10"/>
        <v>1840875912.6365054</v>
      </c>
      <c r="AG105" s="1">
        <f>(AG22*(1-$AO$91))+AG77+AG88+AG81</f>
        <v>1796933697.347894</v>
      </c>
      <c r="AH105" s="29">
        <f>AG105*(1+$AO$106)</f>
        <v>1946733912.2151058</v>
      </c>
      <c r="AI105" s="29">
        <f t="shared" ref="AI105:AL105" si="11">AH105*(1+$AO$106)</f>
        <v>2109022125.0576365</v>
      </c>
      <c r="AJ105" s="29">
        <f t="shared" si="11"/>
        <v>2284839389.7456012</v>
      </c>
      <c r="AK105" s="29">
        <f t="shared" si="11"/>
        <v>2475313546.9313211</v>
      </c>
      <c r="AL105" s="29">
        <f t="shared" si="11"/>
        <v>2681666458.9732633</v>
      </c>
      <c r="AM105" s="26" t="s">
        <v>111</v>
      </c>
      <c r="AN105" s="30" t="s">
        <v>112</v>
      </c>
      <c r="AO105" s="31">
        <f>(AO100*AO92)+(AO102*AO97)</f>
        <v>7.7549124715917572E-2</v>
      </c>
    </row>
    <row r="106" spans="1:41" ht="20" customHeight="1" x14ac:dyDescent="0.25">
      <c r="A106" s="14" t="s">
        <v>104</v>
      </c>
      <c r="B106" s="1"/>
      <c r="C106" s="15">
        <f t="shared" ref="C106:AG106" si="12">(C107/B107)-1</f>
        <v>8.5714285714285632E-2</v>
      </c>
      <c r="D106" s="15">
        <f t="shared" si="12"/>
        <v>2.6973684210526314</v>
      </c>
      <c r="E106" s="15">
        <f t="shared" si="12"/>
        <v>-0.86120996441281139</v>
      </c>
      <c r="F106" s="15">
        <f t="shared" si="12"/>
        <v>4.8974358974358978</v>
      </c>
      <c r="G106" s="15">
        <f t="shared" si="12"/>
        <v>0.22173913043478266</v>
      </c>
      <c r="H106" s="15">
        <f t="shared" si="12"/>
        <v>8.1850533807829251E-2</v>
      </c>
      <c r="I106" s="15">
        <f t="shared" si="12"/>
        <v>-0.73684210526315796</v>
      </c>
      <c r="J106" s="15">
        <f t="shared" si="12"/>
        <v>0.42500000000000004</v>
      </c>
      <c r="K106" s="15">
        <f t="shared" si="12"/>
        <v>3.6042982456140349</v>
      </c>
      <c r="L106" s="15">
        <f t="shared" si="12"/>
        <v>0.80965535636038033</v>
      </c>
      <c r="M106" s="15">
        <f t="shared" si="12"/>
        <v>-0.16631749607841073</v>
      </c>
      <c r="N106" s="15">
        <f t="shared" si="12"/>
        <v>-0.23132000656656859</v>
      </c>
      <c r="O106" s="15">
        <f t="shared" si="12"/>
        <v>1.5083208752936539</v>
      </c>
      <c r="P106" s="15">
        <f t="shared" si="12"/>
        <v>0.68019569830499593</v>
      </c>
      <c r="Q106" s="15">
        <f t="shared" si="12"/>
        <v>-0.10194941120063616</v>
      </c>
      <c r="R106" s="15">
        <f t="shared" si="12"/>
        <v>0.36163378692189152</v>
      </c>
      <c r="S106" s="15">
        <f t="shared" si="12"/>
        <v>0.28910105196047176</v>
      </c>
      <c r="T106" s="15">
        <f t="shared" si="12"/>
        <v>-0.15523837078471081</v>
      </c>
      <c r="U106" s="15">
        <f t="shared" si="12"/>
        <v>0.37859982319225782</v>
      </c>
      <c r="V106" s="15">
        <f t="shared" si="12"/>
        <v>0.19103342400132495</v>
      </c>
      <c r="W106" s="15">
        <f t="shared" si="12"/>
        <v>0.14000492052285907</v>
      </c>
      <c r="X106" s="15">
        <f t="shared" si="12"/>
        <v>0.18856605785936909</v>
      </c>
      <c r="Y106" s="15">
        <f t="shared" si="12"/>
        <v>5.6277096148153127E-2</v>
      </c>
      <c r="Z106" s="15">
        <f t="shared" si="12"/>
        <v>0.11181905263721714</v>
      </c>
      <c r="AA106" s="15">
        <f t="shared" si="12"/>
        <v>3.4859085892904096E-2</v>
      </c>
      <c r="AB106" s="15">
        <f t="shared" si="12"/>
        <v>0.27202848608661667</v>
      </c>
      <c r="AC106" s="15">
        <f t="shared" si="12"/>
        <v>0.16728768811502825</v>
      </c>
      <c r="AD106" s="15">
        <f t="shared" si="12"/>
        <v>1.997812613926353E-2</v>
      </c>
      <c r="AE106" s="15">
        <f t="shared" si="12"/>
        <v>5.525770248052031E-2</v>
      </c>
      <c r="AF106" s="15">
        <f t="shared" si="12"/>
        <v>0.32048502912884436</v>
      </c>
      <c r="AG106" s="15">
        <f t="shared" si="12"/>
        <v>-0.65921099882008927</v>
      </c>
      <c r="AH106" s="25">
        <v>2090000000</v>
      </c>
      <c r="AI106" s="25">
        <v>2166000000</v>
      </c>
      <c r="AJ106" s="25">
        <v>2287000000</v>
      </c>
      <c r="AK106" s="25">
        <v>2780000000</v>
      </c>
      <c r="AL106" s="25">
        <v>3633000000</v>
      </c>
      <c r="AM106" s="26" t="s">
        <v>109</v>
      </c>
      <c r="AN106" s="27" t="s">
        <v>110</v>
      </c>
      <c r="AO106" s="28">
        <f>(SUM(AH4:AL4)/5)</f>
        <v>8.3364352890873322E-2</v>
      </c>
    </row>
    <row r="107" spans="1:41" ht="19" x14ac:dyDescent="0.25">
      <c r="A107" s="5" t="s">
        <v>90</v>
      </c>
      <c r="B107" s="1">
        <v>7000000</v>
      </c>
      <c r="C107" s="1">
        <v>7600000</v>
      </c>
      <c r="D107" s="1">
        <v>28100000</v>
      </c>
      <c r="E107" s="1">
        <v>3900000</v>
      </c>
      <c r="F107" s="1">
        <v>23000000</v>
      </c>
      <c r="G107" s="1">
        <v>28100000</v>
      </c>
      <c r="H107" s="1">
        <v>30400000</v>
      </c>
      <c r="I107" s="1">
        <v>8000000</v>
      </c>
      <c r="J107" s="1">
        <v>11400000</v>
      </c>
      <c r="K107" s="1">
        <v>52489000</v>
      </c>
      <c r="L107" s="1">
        <v>94987000</v>
      </c>
      <c r="M107" s="1">
        <v>79189000</v>
      </c>
      <c r="N107" s="1">
        <v>60871000</v>
      </c>
      <c r="O107" s="1">
        <v>152684000</v>
      </c>
      <c r="P107" s="1">
        <v>256539000</v>
      </c>
      <c r="Q107" s="1">
        <v>230385000</v>
      </c>
      <c r="R107" s="1">
        <v>313700000</v>
      </c>
      <c r="S107" s="1">
        <v>404391000</v>
      </c>
      <c r="T107" s="1">
        <v>341614000</v>
      </c>
      <c r="U107" s="1">
        <v>470949000</v>
      </c>
      <c r="V107" s="1">
        <v>560916000</v>
      </c>
      <c r="W107" s="1">
        <v>639447000</v>
      </c>
      <c r="X107" s="1">
        <v>760025000</v>
      </c>
      <c r="Y107" s="1">
        <v>802797000</v>
      </c>
      <c r="Z107" s="1">
        <v>892565000</v>
      </c>
      <c r="AA107" s="1">
        <v>923679000</v>
      </c>
      <c r="AB107" s="1">
        <v>1174946000</v>
      </c>
      <c r="AC107" s="1">
        <v>1371500000</v>
      </c>
      <c r="AD107" s="1">
        <v>1398900000</v>
      </c>
      <c r="AE107" s="1">
        <v>1476200000</v>
      </c>
      <c r="AF107" s="1">
        <v>1949300000</v>
      </c>
      <c r="AG107" s="1">
        <v>664300000</v>
      </c>
      <c r="AH107" s="26"/>
      <c r="AI107" s="26"/>
      <c r="AJ107" s="26"/>
      <c r="AK107" s="26"/>
      <c r="AL107" s="64">
        <f>AL106*(1+AO107)/(AO108-AO107)</f>
        <v>70863692214.306702</v>
      </c>
      <c r="AM107" s="54" t="s">
        <v>155</v>
      </c>
      <c r="AN107" s="55" t="s">
        <v>156</v>
      </c>
      <c r="AO107" s="56">
        <v>2.5000000000000001E-2</v>
      </c>
    </row>
    <row r="108" spans="1:41"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64">
        <f t="shared" ref="AH108:AK108" si="13">AH107+AH106</f>
        <v>2090000000</v>
      </c>
      <c r="AI108" s="64">
        <f t="shared" si="13"/>
        <v>2166000000</v>
      </c>
      <c r="AJ108" s="64">
        <f t="shared" si="13"/>
        <v>2287000000</v>
      </c>
      <c r="AK108" s="64">
        <f t="shared" si="13"/>
        <v>2780000000</v>
      </c>
      <c r="AL108" s="64">
        <f>AL107+AL106</f>
        <v>74496692214.306702</v>
      </c>
      <c r="AM108" s="54" t="s">
        <v>153</v>
      </c>
      <c r="AN108" s="57" t="s">
        <v>157</v>
      </c>
      <c r="AO108" s="28">
        <f>AO105</f>
        <v>7.7549124715917572E-2</v>
      </c>
    </row>
    <row r="109" spans="1:41" ht="19" x14ac:dyDescent="0.25">
      <c r="AH109" s="65" t="s">
        <v>158</v>
      </c>
      <c r="AI109" s="65"/>
    </row>
    <row r="110" spans="1:41" ht="20" x14ac:dyDescent="0.25">
      <c r="AH110" s="58" t="s">
        <v>159</v>
      </c>
      <c r="AI110" s="52">
        <f>NPV(AO108,AH108,AI108,AJ108,AK108,AL108)</f>
        <v>58975410137.216339</v>
      </c>
    </row>
    <row r="111" spans="1:41" ht="20" x14ac:dyDescent="0.25">
      <c r="AH111" s="58" t="s">
        <v>160</v>
      </c>
      <c r="AI111" s="52">
        <f>AG40</f>
        <v>792800000</v>
      </c>
    </row>
    <row r="112" spans="1:41" ht="20" x14ac:dyDescent="0.25">
      <c r="AH112" s="58" t="s">
        <v>149</v>
      </c>
      <c r="AI112" s="52">
        <f>AO99</f>
        <v>6661700000</v>
      </c>
    </row>
    <row r="113" spans="34:35" ht="20" x14ac:dyDescent="0.25">
      <c r="AH113" s="58" t="s">
        <v>161</v>
      </c>
      <c r="AI113" s="52">
        <f>AI110+AI111-AI112</f>
        <v>53106510137.216339</v>
      </c>
    </row>
    <row r="114" spans="34:35" ht="20" x14ac:dyDescent="0.25">
      <c r="AH114" s="58" t="s">
        <v>162</v>
      </c>
      <c r="AI114" s="58">
        <f>AG34*(1+(5*AM16))</f>
        <v>110143046.1550903</v>
      </c>
    </row>
    <row r="115" spans="34:35" ht="20" x14ac:dyDescent="0.25">
      <c r="AH115" s="59" t="s">
        <v>163</v>
      </c>
      <c r="AI115" s="60">
        <f>AI113/AI114</f>
        <v>482.15944620269613</v>
      </c>
    </row>
    <row r="116" spans="34:35" ht="20" x14ac:dyDescent="0.25">
      <c r="AH116" s="58" t="s">
        <v>164</v>
      </c>
      <c r="AI116" s="61" cm="1">
        <f t="array" ref="AI116">_FV(A1,"Price",TRUE)</f>
        <v>476.41</v>
      </c>
    </row>
    <row r="117" spans="34:35" ht="20" x14ac:dyDescent="0.25">
      <c r="AH117" s="59" t="s">
        <v>165</v>
      </c>
      <c r="AI117" s="62">
        <f>(AI115/AI116)-1</f>
        <v>1.2068273551554487E-2</v>
      </c>
    </row>
    <row r="118" spans="34:35" ht="20" x14ac:dyDescent="0.25">
      <c r="AH118" s="59" t="s">
        <v>166</v>
      </c>
      <c r="AI118" s="63" t="str">
        <f>IF(AI115&gt;AI116,"BUY","SELL")</f>
        <v>BUY</v>
      </c>
    </row>
  </sheetData>
  <mergeCells count="6">
    <mergeCell ref="AH109:AI109"/>
    <mergeCell ref="AN83:AO83"/>
    <mergeCell ref="AN84:AO84"/>
    <mergeCell ref="AN93:AO93"/>
    <mergeCell ref="AN98:AO98"/>
    <mergeCell ref="AN104:AO104"/>
  </mergeCells>
  <hyperlinks>
    <hyperlink ref="A1" r:id="rId1" tooltip="https://roic.ai/company/ROP" display="ROIC.AI | RO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82835/000089155401500359/0000891554-01-500359-index.htm" xr:uid="{00000000-0004-0000-0000-00001C000000}"/>
    <hyperlink ref="K74" r:id="rId21" tooltip="https://www.sec.gov/Archives/edgar/data/882835/000089155401500359/0000891554-01-500359-index.htm" xr:uid="{00000000-0004-0000-0000-00001D000000}"/>
    <hyperlink ref="L36" r:id="rId22" tooltip="https://www.sec.gov/Archives/edgar/data/882835/000093176302000111/0000931763-02-000111-index.htm" xr:uid="{00000000-0004-0000-0000-00001F000000}"/>
    <hyperlink ref="L74" r:id="rId23" tooltip="https://www.sec.gov/Archives/edgar/data/882835/000093176302000111/0000931763-02-000111-index.htm"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82835/000088283509000004/0000882835-09-000004-index.html" xr:uid="{00000000-0004-0000-0000-000034000000}"/>
    <hyperlink ref="S74" r:id="rId37" tooltip="https://www.sec.gov/Archives/edgar/data/882835/000088283509000004/0000882835-09-000004-index.html" xr:uid="{00000000-0004-0000-0000-000035000000}"/>
    <hyperlink ref="T36" r:id="rId38" tooltip="https://www.sec.gov/Archives/edgar/data/882835/000088283510000009/0000882835-10-000009-index.html" xr:uid="{00000000-0004-0000-0000-000037000000}"/>
    <hyperlink ref="T74" r:id="rId39" tooltip="https://www.sec.gov/Archives/edgar/data/882835/000088283510000009/0000882835-10-000009-index.html" xr:uid="{00000000-0004-0000-0000-000038000000}"/>
    <hyperlink ref="U36" r:id="rId40" tooltip="https://www.sec.gov/Archives/edgar/data/882835/000088283511000004/cy2010.htm" xr:uid="{00000000-0004-0000-0000-00003A000000}"/>
    <hyperlink ref="U74" r:id="rId41" tooltip="https://www.sec.gov/Archives/edgar/data/882835/000088283511000004/cy2010.htm" xr:uid="{00000000-0004-0000-0000-00003B000000}"/>
    <hyperlink ref="V36" r:id="rId42" tooltip="https://www.sec.gov/Archives/edgar/data/882835/000088283512000013/0000882835-12-000013-index.html" xr:uid="{00000000-0004-0000-0000-00003D000000}"/>
    <hyperlink ref="V74" r:id="rId43" tooltip="https://www.sec.gov/Archives/edgar/data/882835/000088283512000013/0000882835-12-000013-index.html" xr:uid="{00000000-0004-0000-0000-00003E000000}"/>
    <hyperlink ref="W36" r:id="rId44" tooltip="https://sec.gov" xr:uid="{00000000-0004-0000-0000-000040000000}"/>
    <hyperlink ref="W74" r:id="rId45" tooltip="https://sec.gov" xr:uid="{00000000-0004-0000-0000-000041000000}"/>
    <hyperlink ref="X36" r:id="rId46" tooltip="https://www.sec.gov/Archives/edgar/data/882835/000088283514000011/cy2013_10-k.htm" xr:uid="{00000000-0004-0000-0000-000043000000}"/>
    <hyperlink ref="X74" r:id="rId47" tooltip="https://www.sec.gov/Archives/edgar/data/882835/000088283514000011/cy2013_10-k.htm" xr:uid="{00000000-0004-0000-0000-000044000000}"/>
    <hyperlink ref="Y36" r:id="rId48" tooltip="https://www.sec.gov/Archives/edgar/data/882835/000088283515000009/cy2014_10-k.htm" xr:uid="{00000000-0004-0000-0000-000046000000}"/>
    <hyperlink ref="Y74" r:id="rId49" tooltip="https://www.sec.gov/Archives/edgar/data/882835/000088283515000009/cy2014_10-k.htm" xr:uid="{00000000-0004-0000-0000-000047000000}"/>
    <hyperlink ref="Z36" r:id="rId50" tooltip="https://www.sec.gov/Archives/edgar/data/882835/000088283516000035/0000882835-16-000035-index.html" xr:uid="{00000000-0004-0000-0000-000049000000}"/>
    <hyperlink ref="Z74" r:id="rId51" tooltip="https://www.sec.gov/Archives/edgar/data/882835/000088283516000035/0000882835-16-000035-index.html" xr:uid="{00000000-0004-0000-0000-00004A000000}"/>
    <hyperlink ref="AA36" r:id="rId52" tooltip="https://www.sec.gov/Archives/edgar/data/882835/000088283517000006/0000882835-17-000006-index.html" xr:uid="{00000000-0004-0000-0000-00004C000000}"/>
    <hyperlink ref="AA74" r:id="rId53" tooltip="https://www.sec.gov/Archives/edgar/data/882835/000088283517000006/0000882835-17-000006-index.html" xr:uid="{00000000-0004-0000-0000-00004D000000}"/>
    <hyperlink ref="AB36" r:id="rId54" tooltip="https://www.sec.gov/Archives/edgar/data/882835/000088283518000011/0000882835-18-000011-index.html" xr:uid="{00000000-0004-0000-0000-00004F000000}"/>
    <hyperlink ref="AB74" r:id="rId55" tooltip="https://www.sec.gov/Archives/edgar/data/882835/000088283518000011/0000882835-18-000011-index.html" xr:uid="{00000000-0004-0000-0000-000050000000}"/>
    <hyperlink ref="AC36" r:id="rId56" tooltip="https://www.sec.gov/Archives/edgar/data/882835/000088283519000010/0000882835-19-000010-index.html" xr:uid="{00000000-0004-0000-0000-000052000000}"/>
    <hyperlink ref="AC74" r:id="rId57" tooltip="https://www.sec.gov/Archives/edgar/data/882835/000088283519000010/0000882835-19-000010-index.html" xr:uid="{00000000-0004-0000-0000-000053000000}"/>
    <hyperlink ref="AD36" r:id="rId58" tooltip="https://www.sec.gov/Archives/edgar/data/882835/000088283520000006/0000882835-20-000006-index.html" xr:uid="{00000000-0004-0000-0000-000055000000}"/>
    <hyperlink ref="AD74" r:id="rId59" tooltip="https://www.sec.gov/Archives/edgar/data/882835/000088283520000006/0000882835-20-000006-index.html" xr:uid="{00000000-0004-0000-0000-000056000000}"/>
    <hyperlink ref="AE36" r:id="rId60" tooltip="https://www.sec.gov/Archives/edgar/data/882835/000088283521000011/0000882835-21-000011-index.htm" xr:uid="{00000000-0004-0000-0000-000058000000}"/>
    <hyperlink ref="AE74" r:id="rId61" tooltip="https://www.sec.gov/Archives/edgar/data/882835/000088283521000011/0000882835-21-000011-index.htm" xr:uid="{00000000-0004-0000-0000-000059000000}"/>
    <hyperlink ref="AF36" r:id="rId62" tooltip="https://www.sec.gov/Archives/edgar/data/882835/000088283522000012/0000882835-22-000012-index.htm" xr:uid="{00000000-0004-0000-0000-00005B000000}"/>
    <hyperlink ref="AF74" r:id="rId63" tooltip="https://www.sec.gov/Archives/edgar/data/882835/000088283522000012/0000882835-22-000012-index.htm" xr:uid="{00000000-0004-0000-0000-00005C000000}"/>
    <hyperlink ref="AG36" r:id="rId64" tooltip="https://www.sec.gov/Archives/edgar/data/882835/000088283523000016/0000882835-23-000016-index.htm" xr:uid="{00000000-0004-0000-0000-00005E000000}"/>
    <hyperlink ref="AG74" r:id="rId65" tooltip="https://www.sec.gov/Archives/edgar/data/882835/000088283523000016/0000882835-23-000016-index.htm" xr:uid="{00000000-0004-0000-0000-00005F000000}"/>
    <hyperlink ref="AH1" r:id="rId66" display="https://finbox.com/NYSE:ROP/explorer/revenue_proj" xr:uid="{B6A4B30A-F086-E24E-BBDC-865DCD1DD1FC}"/>
    <hyperlink ref="AM106" r:id="rId67" xr:uid="{C3AB093A-BFA2-6D4F-90E0-9F56D07A5165}"/>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2023-05-04T01:56:37Z</dcterms:created>
  <dcterms:modified xsi:type="dcterms:W3CDTF">2023-07-10T06:16:30Z</dcterms:modified>
</cp:coreProperties>
</file>