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Real Estate/"/>
    </mc:Choice>
  </mc:AlternateContent>
  <xr:revisionPtr revIDLastSave="0" documentId="13_ncr:1_{2CD4541A-6069-CF4E-9D85-1D3E691010C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H4" i="1"/>
  <c r="I4" i="1"/>
  <c r="J4" i="1"/>
  <c r="K4" i="1"/>
  <c r="L4" i="1"/>
  <c r="M4" i="1"/>
  <c r="N4" i="1"/>
  <c r="O4" i="1"/>
  <c r="P4" i="1"/>
  <c r="Q4" i="1"/>
  <c r="R4" i="1"/>
  <c r="S4" i="1"/>
  <c r="T4" i="1"/>
  <c r="U4" i="1"/>
  <c r="V4" i="1"/>
  <c r="W4" i="1"/>
  <c r="X4" i="1"/>
  <c r="Y4" i="1"/>
  <c r="Z4" i="1"/>
  <c r="AA4" i="1"/>
  <c r="AC105" i="1"/>
  <c r="AD105" i="1" s="1"/>
  <c r="AE105" i="1" s="1"/>
  <c r="AF105" i="1" s="1"/>
  <c r="AB105" i="1"/>
  <c r="AF30" i="1"/>
  <c r="AE30" i="1"/>
  <c r="AD30" i="1"/>
  <c r="AC30" i="1"/>
  <c r="AB30" i="1"/>
  <c r="AF29" i="1"/>
  <c r="AE29" i="1"/>
  <c r="AD29" i="1"/>
  <c r="AC29" i="1"/>
  <c r="AB29" i="1"/>
  <c r="AF21" i="1"/>
  <c r="AE21" i="1"/>
  <c r="AD21" i="1"/>
  <c r="AC21" i="1"/>
  <c r="AB21" i="1"/>
  <c r="AF20" i="1"/>
  <c r="AE20" i="1"/>
  <c r="AD20" i="1"/>
  <c r="AC20" i="1"/>
  <c r="AB20" i="1"/>
  <c r="AA105" i="1"/>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C116" i="1" a="1"/>
  <c r="AC116" i="1" s="1"/>
  <c r="AB108" i="1"/>
  <c r="AI101" i="1" a="1"/>
  <c r="AI101" i="1" s="1"/>
  <c r="AI95" i="1" a="1"/>
  <c r="AI95" i="1" s="1"/>
  <c r="AC111" i="1"/>
  <c r="AI90" i="1"/>
  <c r="AI89" i="1"/>
  <c r="AI91" i="1" s="1"/>
  <c r="AI87" i="1"/>
  <c r="AI86" i="1"/>
  <c r="AI99" i="1" s="1"/>
  <c r="AI85" i="1"/>
  <c r="AI88" i="1" s="1"/>
  <c r="AI92" i="1" s="1"/>
  <c r="AG19" i="1"/>
  <c r="AG16" i="1"/>
  <c r="AC114" i="1" s="1"/>
  <c r="AJ13" i="1"/>
  <c r="AI13" i="1"/>
  <c r="AH13" i="1"/>
  <c r="AG13" i="1"/>
  <c r="AJ10" i="1"/>
  <c r="AI10" i="1"/>
  <c r="AH10" i="1"/>
  <c r="AG10" i="1"/>
  <c r="AJ7" i="1"/>
  <c r="AI7" i="1"/>
  <c r="AH7" i="1"/>
  <c r="AG7" i="1"/>
  <c r="AI4" i="1"/>
  <c r="AH4" i="1"/>
  <c r="AG4" i="1"/>
  <c r="AF4" i="1"/>
  <c r="AE4" i="1"/>
  <c r="AD4" i="1"/>
  <c r="AC4" i="1"/>
  <c r="AB4" i="1"/>
  <c r="AA106" i="1"/>
  <c r="AJ4" i="1" s="1"/>
  <c r="AA80" i="1"/>
  <c r="AA89"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A13" i="1"/>
  <c r="AA20" i="1"/>
  <c r="AA29" i="1"/>
  <c r="AA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F4" i="1"/>
  <c r="E4" i="1"/>
  <c r="D4" i="1"/>
  <c r="C4" i="1"/>
  <c r="AH19" i="1" l="1"/>
  <c r="AI19" i="1"/>
  <c r="AJ19" i="1"/>
  <c r="AI22" i="1"/>
  <c r="AJ22" i="1"/>
  <c r="AI106" i="1"/>
  <c r="AJ16" i="1"/>
  <c r="AH16" i="1"/>
  <c r="AI16" i="1"/>
  <c r="AI103" i="1"/>
  <c r="AI102" i="1" s="1"/>
  <c r="AC112" i="1"/>
  <c r="AC108" i="1"/>
  <c r="AI100" i="1" l="1"/>
  <c r="AD108" i="1"/>
  <c r="AE108" i="1" l="1"/>
  <c r="AI94" i="1" l="1"/>
  <c r="AI97" i="1" s="1"/>
  <c r="AI105" i="1" s="1"/>
  <c r="AI108" i="1" s="1"/>
  <c r="AF107" i="1" l="1"/>
  <c r="AF108" i="1" s="1"/>
  <c r="AC110" i="1"/>
  <c r="AC113" i="1" s="1"/>
  <c r="AC115" i="1" s="1"/>
  <c r="AC117"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<sst xmlns="http://schemas.openxmlformats.org/spreadsheetml/2006/main" count="681" uniqueCount="167">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</sst>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0" fontId="11" fillId="7" borderId="0" xfId="0" applyNumberFormat="1" applyFont="1" applyFill="1"/>
    <xf numFmtId="164" fontId="10" fillId="8" borderId="0" xfId="0" applyNumberFormat="1" applyFont="1" applyFill="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American Tower Corporation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543046357615889E-2"/>
          <c:y val="0.12074945634529211"/>
          <c:w val="0.85842384105960268"/>
          <c:h val="0.711425220497467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17508467</c:v>
                </c:pt>
                <c:pt idx="1">
                  <c:v>103544000</c:v>
                </c:pt>
                <c:pt idx="2">
                  <c:v>258081000</c:v>
                </c:pt>
                <c:pt idx="3">
                  <c:v>735275000</c:v>
                </c:pt>
                <c:pt idx="4">
                  <c:v>1134191000</c:v>
                </c:pt>
                <c:pt idx="5">
                  <c:v>788420000</c:v>
                </c:pt>
                <c:pt idx="6">
                  <c:v>715144000</c:v>
                </c:pt>
                <c:pt idx="7">
                  <c:v>706660000</c:v>
                </c:pt>
                <c:pt idx="8">
                  <c:v>944786000</c:v>
                </c:pt>
                <c:pt idx="9">
                  <c:v>1317385000</c:v>
                </c:pt>
                <c:pt idx="10">
                  <c:v>1456594000</c:v>
                </c:pt>
                <c:pt idx="11">
                  <c:v>1593504000</c:v>
                </c:pt>
                <c:pt idx="12">
                  <c:v>1724114000</c:v>
                </c:pt>
                <c:pt idx="13">
                  <c:v>1985335000</c:v>
                </c:pt>
                <c:pt idx="14">
                  <c:v>2443532000</c:v>
                </c:pt>
                <c:pt idx="15">
                  <c:v>2875960000</c:v>
                </c:pt>
                <c:pt idx="16">
                  <c:v>3361407000</c:v>
                </c:pt>
                <c:pt idx="17">
                  <c:v>4100048000</c:v>
                </c:pt>
                <c:pt idx="18">
                  <c:v>4771516000</c:v>
                </c:pt>
                <c:pt idx="19">
                  <c:v>5785668000</c:v>
                </c:pt>
                <c:pt idx="20">
                  <c:v>6663900000</c:v>
                </c:pt>
                <c:pt idx="21">
                  <c:v>7440100000</c:v>
                </c:pt>
                <c:pt idx="22">
                  <c:v>7580300000</c:v>
                </c:pt>
                <c:pt idx="23">
                  <c:v>8041500000</c:v>
                </c:pt>
                <c:pt idx="24">
                  <c:v>9356900000</c:v>
                </c:pt>
                <c:pt idx="25">
                  <c:v>10711100000</c:v>
                </c:pt>
              </c:numCache>
            </c:numRef>
          </c:val>
          <c:extLst>
            <c:ext xmlns:c16="http://schemas.microsoft.com/office/drawing/2014/chart" uri="{C3380CC4-5D6E-409C-BE32-E72D297353CC}">
              <c16:uniqueId val="{00000000-6427-6741-930B-58D34803685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3771605</c:v>
                </c:pt>
                <c:pt idx="1">
                  <c:v>2360000</c:v>
                </c:pt>
                <c:pt idx="2">
                  <c:v>86134000</c:v>
                </c:pt>
                <c:pt idx="3">
                  <c:v>44733000</c:v>
                </c:pt>
                <c:pt idx="4">
                  <c:v>-107265000</c:v>
                </c:pt>
                <c:pt idx="5">
                  <c:v>-871471000</c:v>
                </c:pt>
                <c:pt idx="6">
                  <c:v>19506000</c:v>
                </c:pt>
                <c:pt idx="7">
                  <c:v>74543000</c:v>
                </c:pt>
                <c:pt idx="8">
                  <c:v>291245000</c:v>
                </c:pt>
                <c:pt idx="9">
                  <c:v>607022000</c:v>
                </c:pt>
                <c:pt idx="10">
                  <c:v>646842000</c:v>
                </c:pt>
                <c:pt idx="11">
                  <c:v>737828000</c:v>
                </c:pt>
                <c:pt idx="12">
                  <c:v>678963000</c:v>
                </c:pt>
                <c:pt idx="13">
                  <c:v>801443000</c:v>
                </c:pt>
                <c:pt idx="14">
                  <c:v>833396000</c:v>
                </c:pt>
                <c:pt idx="15">
                  <c:v>1792013000</c:v>
                </c:pt>
                <c:pt idx="16">
                  <c:v>1870798000</c:v>
                </c:pt>
                <c:pt idx="17">
                  <c:v>2472933000</c:v>
                </c:pt>
                <c:pt idx="18">
                  <c:v>2725126000</c:v>
                </c:pt>
                <c:pt idx="19">
                  <c:v>3355849000</c:v>
                </c:pt>
                <c:pt idx="20">
                  <c:v>3736300000</c:v>
                </c:pt>
                <c:pt idx="21">
                  <c:v>4063800000</c:v>
                </c:pt>
                <c:pt idx="22">
                  <c:v>4480200000</c:v>
                </c:pt>
                <c:pt idx="23">
                  <c:v>4496000000</c:v>
                </c:pt>
                <c:pt idx="24">
                  <c:v>6033000000</c:v>
                </c:pt>
                <c:pt idx="25">
                  <c:v>6281400000</c:v>
                </c:pt>
              </c:numCache>
            </c:numRef>
          </c:val>
          <c:extLst>
            <c:ext xmlns:c16="http://schemas.microsoft.com/office/drawing/2014/chart" uri="{C3380CC4-5D6E-409C-BE32-E72D297353CC}">
              <c16:uniqueId val="{00000001-6427-6741-930B-58D34803685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-10701805</c:v>
                </c:pt>
                <c:pt idx="1">
                  <c:v>-108026000</c:v>
                </c:pt>
                <c:pt idx="2">
                  <c:v>-197231000</c:v>
                </c:pt>
                <c:pt idx="3">
                  <c:v>-574032000</c:v>
                </c:pt>
                <c:pt idx="4">
                  <c:v>-542088000</c:v>
                </c:pt>
                <c:pt idx="5">
                  <c:v>-75348000</c:v>
                </c:pt>
                <c:pt idx="6">
                  <c:v>94778000</c:v>
                </c:pt>
                <c:pt idx="7">
                  <c:v>174519000</c:v>
                </c:pt>
                <c:pt idx="8">
                  <c:v>308567000</c:v>
                </c:pt>
                <c:pt idx="9">
                  <c:v>493640000</c:v>
                </c:pt>
                <c:pt idx="10">
                  <c:v>538298000</c:v>
                </c:pt>
                <c:pt idx="11">
                  <c:v>529774000</c:v>
                </c:pt>
                <c:pt idx="12">
                  <c:v>591864000</c:v>
                </c:pt>
                <c:pt idx="13">
                  <c:v>674313000</c:v>
                </c:pt>
                <c:pt idx="14">
                  <c:v>642927000</c:v>
                </c:pt>
                <c:pt idx="15">
                  <c:v>846343000</c:v>
                </c:pt>
                <c:pt idx="16">
                  <c:v>874515000</c:v>
                </c:pt>
                <c:pt idx="17">
                  <c:v>1160185000</c:v>
                </c:pt>
                <c:pt idx="18">
                  <c:v>1454299000</c:v>
                </c:pt>
                <c:pt idx="19">
                  <c:v>2021099000</c:v>
                </c:pt>
                <c:pt idx="20">
                  <c:v>2122000000</c:v>
                </c:pt>
                <c:pt idx="21">
                  <c:v>2835100000</c:v>
                </c:pt>
                <c:pt idx="22">
                  <c:v>2761300000</c:v>
                </c:pt>
                <c:pt idx="23">
                  <c:v>2849700000</c:v>
                </c:pt>
                <c:pt idx="24">
                  <c:v>3443200000</c:v>
                </c:pt>
                <c:pt idx="25">
                  <c:v>1822600000</c:v>
                </c:pt>
              </c:numCache>
            </c:numRef>
          </c:val>
          <c:extLst>
            <c:ext xmlns:c16="http://schemas.microsoft.com/office/drawing/2014/chart" uri="{C3380CC4-5D6E-409C-BE32-E72D297353CC}">
              <c16:uniqueId val="{00000002-6427-6741-930B-58D348036859}"/>
            </c:ext>
          </c:extLst>
        </c:ser>
        <c:dLbls>
          <c:showLegendKey val="0"/>
          <c:showVal val="0"/>
          <c:showCatName val="0"/>
          <c:showSerName val="0"/>
          <c:showPercent val="0"/>
          <c:showBubbleSize val="0"/>
        </c:dLbls>
        <c:gapWidth val="100"/>
        <c:overlap val="-24"/>
        <c:axId val="889495024"/>
        <c:axId val="889497296"/>
      </c:barChart>
      <c:catAx>
        <c:axId val="8894950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89497296"/>
        <c:crosses val="autoZero"/>
        <c:auto val="1"/>
        <c:lblAlgn val="ctr"/>
        <c:lblOffset val="100"/>
        <c:noMultiLvlLbl val="0"/>
      </c:catAx>
      <c:valAx>
        <c:axId val="88949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89495024"/>
        <c:crosses val="autoZero"/>
        <c:crossBetween val="between"/>
      </c:valAx>
      <c:spPr>
        <a:noFill/>
        <a:ln>
          <a:noFill/>
        </a:ln>
        <a:effectLst/>
      </c:spPr>
    </c:plotArea>
    <c:legend>
      <c:legendPos val="b"/>
      <c:layout>
        <c:manualLayout>
          <c:xMode val="edge"/>
          <c:yMode val="edge"/>
          <c:x val="0.34822224539813323"/>
          <c:y val="0.91743789853925861"/>
          <c:w val="0.30355550920373364"/>
          <c:h val="5.20762298818752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15875</xdr:colOff>
      <xdr:row>108</xdr:row>
      <xdr:rowOff>33337</xdr:rowOff>
    </xdr:from>
    <xdr:to>
      <xdr:col>34</xdr:col>
      <xdr:colOff>1587500</xdr:colOff>
      <xdr:row>130</xdr:row>
      <xdr:rowOff>31749</xdr:rowOff>
    </xdr:to>
    <xdr:graphicFrame macro="">
      <xdr:nvGraphicFramePr>
        <xdr:cNvPr id="2" name="Chart 1">
          <a:extLst>
            <a:ext uri="{FF2B5EF4-FFF2-40B4-BE49-F238E27FC236}">
              <a16:creationId xmlns:a16="http://schemas.microsoft.com/office/drawing/2014/main" id="{CB7CCE51-F687-B715-7D63-4642B5748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https://www.bing.com/financeapi/forcetrigger?t=a1ngur&amp;q=XNYS%3aAMT&amp;form=skydnc</v>
    <v>Learn more on Bing</v>
  </rv>
  <rv s="1">
    <v>0</v>
    <v>AMERICAN TOWER CORPORATION (XNYS:AMT)</v>
    <v>2</v>
    <v>3</v>
    <v>Finance</v>
    <v>4</v>
    <v>en-US</v>
    <v>a1ngur</v>
    <v>268435456</v>
    <v>1</v>
    <v>Powered by Refinitiv</v>
    <v>282.47000000000003</v>
    <v>178.17</v>
    <v>0.57389999999999997</v>
    <v>-0.46</v>
    <v>-2.3470000000000001E-3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197.11</v>
    <v>Residential &amp; Commercial REIT</v>
    <v>Stock</v>
    <v>45114.99115055547</v>
    <v>0</v>
    <v>191.88499999999999</v>
    <v>91134760000</v>
    <v>AMERICAN TOWER CORPORATION</v>
    <v>AMERICAN TOWER CORPORATION</v>
    <v>194.89</v>
    <v>65.116299999999995</v>
    <v>196.01</v>
    <v>195.55</v>
    <v>466043200</v>
    <v>AMT</v>
    <v>AMERICAN TOWER CORPORATION (XNYS:AMT)</v>
    <v>1</v>
    <v>2380887</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3507/000092701603001267/0000927016-03-001267-index.html" TargetMode="External"/><Relationship Id="rId18" Type="http://schemas.openxmlformats.org/officeDocument/2006/relationships/hyperlink" Target="https://www.sec.gov/Archives/edgar/data/1053507/000119312506054224/d10k.htm" TargetMode="External"/><Relationship Id="rId26" Type="http://schemas.openxmlformats.org/officeDocument/2006/relationships/hyperlink" Target="https://www.sec.gov/Archives/edgar/data/1053507/000119312510044876/0001193125-10-044876-index.html" TargetMode="External"/><Relationship Id="rId39" Type="http://schemas.openxmlformats.org/officeDocument/2006/relationships/hyperlink" Target="https://www.sec.gov/Archives/edgar/data/1053507/000105350716000018/0001053507-16-000018-index.html" TargetMode="External"/><Relationship Id="rId21" Type="http://schemas.openxmlformats.org/officeDocument/2006/relationships/hyperlink" Target="https://www.sec.gov/Archives/edgar/data/1053507/000119312507042779/d10k.htm" TargetMode="External"/><Relationship Id="rId34" Type="http://schemas.openxmlformats.org/officeDocument/2006/relationships/hyperlink" Target="https://www.sec.gov/Archives/edgar/data/1053507/000119312514068001/d636311d10k.htm" TargetMode="External"/><Relationship Id="rId42" Type="http://schemas.openxmlformats.org/officeDocument/2006/relationships/hyperlink" Target="https://www.sec.gov/Archives/edgar/data/1053507/000105350718000006/0001053507-18-000006-index.html" TargetMode="External"/><Relationship Id="rId47" Type="http://schemas.openxmlformats.org/officeDocument/2006/relationships/hyperlink" Target="https://www.sec.gov/Archives/edgar/data/1053507/000105350720000028/0001053507-20-000028-index.html" TargetMode="External"/><Relationship Id="rId50" Type="http://schemas.openxmlformats.org/officeDocument/2006/relationships/hyperlink" Target="https://www.sec.gov/Archives/edgar/data/1053507/000105350722000017/0001053507-22-000017-index.htm" TargetMode="External"/><Relationship Id="rId55" Type="http://schemas.openxmlformats.org/officeDocument/2006/relationships/hyperlink" Target="https://finbox.com/NYSE:AMT/explorer/fcf_unlev_proj" TargetMode="External"/><Relationship Id="rId7" Type="http://schemas.openxmlformats.org/officeDocument/2006/relationships/hyperlink" Target="https://www.sec.gov/Archives/edgar/data/1053507/000092701600001049/0000927016-00-001049-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3507/000119312505064722/0001193125-05-064722-index.html" TargetMode="External"/><Relationship Id="rId29" Type="http://schemas.openxmlformats.org/officeDocument/2006/relationships/hyperlink" Target="https://www.sec.gov/Archives/edgar/data/1053507/000119312511050129/d10k.htm" TargetMode="External"/><Relationship Id="rId11" Type="http://schemas.openxmlformats.org/officeDocument/2006/relationships/hyperlink" Target="https://www.sec.gov/Archives/edgar/data/1053507/000092701602001828/0000927016-02-001828-index.html" TargetMode="External"/><Relationship Id="rId24" Type="http://schemas.openxmlformats.org/officeDocument/2006/relationships/hyperlink" Target="https://www.sec.gov/Archives/edgar/data/1053507/000119312509039177/0001193125-09-039177-index.html" TargetMode="External"/><Relationship Id="rId32" Type="http://schemas.openxmlformats.org/officeDocument/2006/relationships/hyperlink" Target="https://www.sec.gov/Archives/edgar/data/1053507/000119312513077821/0001193125-13-077821-index.html" TargetMode="External"/><Relationship Id="rId37" Type="http://schemas.openxmlformats.org/officeDocument/2006/relationships/hyperlink" Target="https://www.sec.gov/Archives/edgar/data/1053507/000119312515059026/d846752d10k.htm" TargetMode="External"/><Relationship Id="rId40" Type="http://schemas.openxmlformats.org/officeDocument/2006/relationships/hyperlink" Target="https://www.sec.gov/Archives/edgar/data/1053507/000105350717000009/0001053507-17-000009-index.html" TargetMode="External"/><Relationship Id="rId45" Type="http://schemas.openxmlformats.org/officeDocument/2006/relationships/hyperlink" Target="https://www.sec.gov/Archives/edgar/data/1053507/000105350719000012/0001053507-19-000012-index.html" TargetMode="External"/><Relationship Id="rId53" Type="http://schemas.openxmlformats.org/officeDocument/2006/relationships/hyperlink" Target="https://www.sec.gov/Archives/edgar/data/1053507/000105350723000023/0001053507-23-000023-index.htm" TargetMode="External"/><Relationship Id="rId5" Type="http://schemas.openxmlformats.org/officeDocument/2006/relationships/hyperlink" Target="https://www.sec.gov/Archives/edgar/data/1053507/000092701699001025/0000927016-99-001025-index.html" TargetMode="External"/><Relationship Id="rId10" Type="http://schemas.openxmlformats.org/officeDocument/2006/relationships/hyperlink" Target="https://www.sec.gov/Archives/edgar/data/1053507/000092701602001828/0000927016-02-001828-index.html" TargetMode="External"/><Relationship Id="rId19" Type="http://schemas.openxmlformats.org/officeDocument/2006/relationships/hyperlink" Target="https://www.sec.gov/Archives/edgar/data/1053507/000119312506054224/d10k.htm" TargetMode="External"/><Relationship Id="rId31" Type="http://schemas.openxmlformats.org/officeDocument/2006/relationships/hyperlink" Target="https://www.sec.gov/Archives/edgar/data/1053507/000119312512086162/0001193125-12-086162-index.html" TargetMode="External"/><Relationship Id="rId44" Type="http://schemas.openxmlformats.org/officeDocument/2006/relationships/hyperlink" Target="https://www.sec.gov/Archives/edgar/data/1053507/000105350719000012/0001053507-19-000012-index.html" TargetMode="External"/><Relationship Id="rId52" Type="http://schemas.openxmlformats.org/officeDocument/2006/relationships/hyperlink" Target="https://www.sec.gov/Archives/edgar/data/1053507/000105350723000023/0001053507-23-000023-index.htm" TargetMode="External"/><Relationship Id="rId4" Type="http://schemas.openxmlformats.org/officeDocument/2006/relationships/hyperlink" Target="https://www.sec.gov/Archives/edgar/data/1053507/000092701699001025/0000927016-99-001025-index.html" TargetMode="External"/><Relationship Id="rId9" Type="http://schemas.openxmlformats.org/officeDocument/2006/relationships/hyperlink" Target="https://www.sec.gov/Archives/edgar/data/1053507/000092701601001627/0000927016-01-001627-index.html" TargetMode="External"/><Relationship Id="rId14" Type="http://schemas.openxmlformats.org/officeDocument/2006/relationships/hyperlink" Target="https://www.sec.gov/Archives/edgar/data/1053507/000119312504040332/0001193125-04-040332-index.html" TargetMode="External"/><Relationship Id="rId22" Type="http://schemas.openxmlformats.org/officeDocument/2006/relationships/hyperlink" Target="https://www.sec.gov/Archives/edgar/data/1053507/000119312508057075/d10k.htm" TargetMode="External"/><Relationship Id="rId27" Type="http://schemas.openxmlformats.org/officeDocument/2006/relationships/hyperlink" Target="https://www.sec.gov/Archives/edgar/data/1053507/000119312510044876/0001193125-10-044876-index.html" TargetMode="External"/><Relationship Id="rId30" Type="http://schemas.openxmlformats.org/officeDocument/2006/relationships/hyperlink" Target="https://www.sec.gov/Archives/edgar/data/1053507/000119312512086162/0001193125-12-086162-index.html" TargetMode="External"/><Relationship Id="rId35" Type="http://schemas.openxmlformats.org/officeDocument/2006/relationships/hyperlink" Target="https://www.sec.gov/Archives/edgar/data/1053507/000119312514068001/d636311d10k.htm" TargetMode="External"/><Relationship Id="rId43" Type="http://schemas.openxmlformats.org/officeDocument/2006/relationships/hyperlink" Target="https://www.sec.gov/Archives/edgar/data/1053507/000105350718000006/0001053507-18-000006-index.html" TargetMode="External"/><Relationship Id="rId48" Type="http://schemas.openxmlformats.org/officeDocument/2006/relationships/hyperlink" Target="https://www.sec.gov/Archives/edgar/data/1053507/000105350721000026/0001053507-21-000026-index.htm" TargetMode="External"/><Relationship Id="rId56" Type="http://schemas.openxmlformats.org/officeDocument/2006/relationships/drawing" Target="../drawings/drawing1.xml"/><Relationship Id="rId8" Type="http://schemas.openxmlformats.org/officeDocument/2006/relationships/hyperlink" Target="https://www.sec.gov/Archives/edgar/data/1053507/000092701601001627/0000927016-01-001627-index.html" TargetMode="External"/><Relationship Id="rId51" Type="http://schemas.openxmlformats.org/officeDocument/2006/relationships/hyperlink" Target="https://www.sec.gov/Archives/edgar/data/1053507/000105350722000017/0001053507-22-00001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3507/000092701603001267/0000927016-03-001267-index.html" TargetMode="External"/><Relationship Id="rId17" Type="http://schemas.openxmlformats.org/officeDocument/2006/relationships/hyperlink" Target="https://www.sec.gov/Archives/edgar/data/1053507/000119312505064722/0001193125-05-064722-index.html" TargetMode="External"/><Relationship Id="rId25" Type="http://schemas.openxmlformats.org/officeDocument/2006/relationships/hyperlink" Target="https://www.sec.gov/Archives/edgar/data/1053507/000119312509039177/0001193125-09-039177-index.html" TargetMode="External"/><Relationship Id="rId33" Type="http://schemas.openxmlformats.org/officeDocument/2006/relationships/hyperlink" Target="https://www.sec.gov/Archives/edgar/data/1053507/000119312513077821/0001193125-13-077821-index.html" TargetMode="External"/><Relationship Id="rId38" Type="http://schemas.openxmlformats.org/officeDocument/2006/relationships/hyperlink" Target="https://www.sec.gov/Archives/edgar/data/1053507/000105350716000018/0001053507-16-000018-index.html" TargetMode="External"/><Relationship Id="rId46" Type="http://schemas.openxmlformats.org/officeDocument/2006/relationships/hyperlink" Target="https://www.sec.gov/Archives/edgar/data/1053507/000105350720000028/0001053507-20-000028-index.html" TargetMode="External"/><Relationship Id="rId20" Type="http://schemas.openxmlformats.org/officeDocument/2006/relationships/hyperlink" Target="https://www.sec.gov/Archives/edgar/data/1053507/000119312507042779/d10k.htm" TargetMode="External"/><Relationship Id="rId41" Type="http://schemas.openxmlformats.org/officeDocument/2006/relationships/hyperlink" Target="https://www.sec.gov/Archives/edgar/data/1053507/000105350717000009/0001053507-17-000009-index.html" TargetMode="External"/><Relationship Id="rId54" Type="http://schemas.openxmlformats.org/officeDocument/2006/relationships/hyperlink" Target="https://finbox.com/NYSE:AMT/explorer/revenue_proj" TargetMode="External"/><Relationship Id="rId1" Type="http://schemas.openxmlformats.org/officeDocument/2006/relationships/hyperlink" Target="https://roic.ai/company/AMT" TargetMode="External"/><Relationship Id="rId6" Type="http://schemas.openxmlformats.org/officeDocument/2006/relationships/hyperlink" Target="https://www.sec.gov/Archives/edgar/data/1053507/000092701600001049/0000927016-00-001049-index.html" TargetMode="External"/><Relationship Id="rId15" Type="http://schemas.openxmlformats.org/officeDocument/2006/relationships/hyperlink" Target="https://www.sec.gov/Archives/edgar/data/1053507/000119312504040332/0001193125-04-040332-index.html" TargetMode="External"/><Relationship Id="rId23" Type="http://schemas.openxmlformats.org/officeDocument/2006/relationships/hyperlink" Target="https://www.sec.gov/Archives/edgar/data/1053507/000119312508057075/d10k.htm" TargetMode="External"/><Relationship Id="rId28" Type="http://schemas.openxmlformats.org/officeDocument/2006/relationships/hyperlink" Target="https://www.sec.gov/Archives/edgar/data/1053507/000119312511050129/d10k.htm" TargetMode="External"/><Relationship Id="rId36" Type="http://schemas.openxmlformats.org/officeDocument/2006/relationships/hyperlink" Target="https://www.sec.gov/Archives/edgar/data/1053507/000119312515059026/d846752d10k.htm" TargetMode="External"/><Relationship Id="rId49" Type="http://schemas.openxmlformats.org/officeDocument/2006/relationships/hyperlink" Target="https://www.sec.gov/Archives/edgar/data/1053507/000105350721000026/0001053507-21-0000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97" activePane="bottomRight" state="frozen"/>
      <selection pane="topRight"/>
      <selection pane="bottomLeft"/>
      <selection pane="bottomRight" activeCell="AB101" sqref="AB101"/>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17508467</v>
      </c>
      <c r="C3" s="1">
        <v>103544000</v>
      </c>
      <c r="D3" s="1">
        <v>258081000</v>
      </c>
      <c r="E3" s="1">
        <v>735275000</v>
      </c>
      <c r="F3" s="1">
        <v>1134191000</v>
      </c>
      <c r="G3" s="1">
        <v>788420000</v>
      </c>
      <c r="H3" s="1">
        <v>715144000</v>
      </c>
      <c r="I3" s="1">
        <v>706660000</v>
      </c>
      <c r="J3" s="1">
        <v>944786000</v>
      </c>
      <c r="K3" s="1">
        <v>1317385000</v>
      </c>
      <c r="L3" s="1">
        <v>1456594000</v>
      </c>
      <c r="M3" s="1">
        <v>1593504000</v>
      </c>
      <c r="N3" s="1">
        <v>1724114000</v>
      </c>
      <c r="O3" s="1">
        <v>1985335000</v>
      </c>
      <c r="P3" s="1">
        <v>2443532000</v>
      </c>
      <c r="Q3" s="1">
        <v>2875960000</v>
      </c>
      <c r="R3" s="1">
        <v>3361407000</v>
      </c>
      <c r="S3" s="1">
        <v>4100048000</v>
      </c>
      <c r="T3" s="1">
        <v>4771516000</v>
      </c>
      <c r="U3" s="1">
        <v>5785668000</v>
      </c>
      <c r="V3" s="1">
        <v>6663900000</v>
      </c>
      <c r="W3" s="1">
        <v>7440100000</v>
      </c>
      <c r="X3" s="1">
        <v>7580300000</v>
      </c>
      <c r="Y3" s="1">
        <v>8041500000</v>
      </c>
      <c r="Z3" s="1">
        <v>9356900000</v>
      </c>
      <c r="AA3" s="1">
        <v>10711100000</v>
      </c>
      <c r="AB3" s="24">
        <v>11018000000</v>
      </c>
      <c r="AC3" s="24">
        <v>11358000000</v>
      </c>
      <c r="AD3" s="24">
        <v>11795000000</v>
      </c>
      <c r="AE3" s="24">
        <v>12770000000</v>
      </c>
      <c r="AF3" s="24">
        <v>13583000000</v>
      </c>
      <c r="AG3" s="18" t="s">
        <v>107</v>
      </c>
      <c r="AH3" s="19" t="s">
        <v>108</v>
      </c>
      <c r="AI3" s="19" t="s">
        <v>109</v>
      </c>
      <c r="AJ3" s="19" t="s">
        <v>110</v>
      </c>
    </row>
    <row r="4" spans="1:36" ht="19" x14ac:dyDescent="0.25">
      <c r="A4" s="14" t="s">
        <v>93</v>
      </c>
      <c r="B4" s="1"/>
      <c r="C4" s="15">
        <f>(C3/B3)-1</f>
        <v>4.9139386675029861</v>
      </c>
      <c r="D4" s="15">
        <f>(D3/C3)-1</f>
        <v>1.4924766282932858</v>
      </c>
      <c r="E4" s="15">
        <f>(E3/D3)-1</f>
        <v>1.849008644572828</v>
      </c>
      <c r="F4" s="15">
        <f t="shared" ref="F4:AF4" si="0">(F3/E3)-1</f>
        <v>0.54253986603651705</v>
      </c>
      <c r="G4" s="15">
        <f t="shared" ref="G4" si="1">(G3/F3)-1</f>
        <v>-0.30486135051327334</v>
      </c>
      <c r="H4" s="15">
        <f t="shared" ref="H4" si="2">(H3/G3)-1</f>
        <v>-9.2940311001750375E-2</v>
      </c>
      <c r="I4" s="15">
        <f t="shared" ref="I4" si="3">(I3/H3)-1</f>
        <v>-1.1863345004642367E-2</v>
      </c>
      <c r="J4" s="15">
        <f t="shared" ref="J4" si="4">(J3/I3)-1</f>
        <v>0.33697393371635576</v>
      </c>
      <c r="K4" s="15">
        <f t="shared" ref="K4" si="5">(K3/J3)-1</f>
        <v>0.39437396405111835</v>
      </c>
      <c r="L4" s="15">
        <f t="shared" ref="L4" si="6">(L3/K3)-1</f>
        <v>0.10567070370468779</v>
      </c>
      <c r="M4" s="15">
        <f t="shared" ref="M4" si="7">(M3/L3)-1</f>
        <v>9.3993247260389712E-2</v>
      </c>
      <c r="N4" s="15">
        <f t="shared" ref="N4" si="8">(N3/M3)-1</f>
        <v>8.1964023937185049E-2</v>
      </c>
      <c r="O4" s="15">
        <f t="shared" ref="O4" si="9">(O3/N3)-1</f>
        <v>0.1515102829627275</v>
      </c>
      <c r="P4" s="15">
        <f t="shared" ref="P4" si="10">(P3/O3)-1</f>
        <v>0.23079077334555631</v>
      </c>
      <c r="Q4" s="15">
        <f t="shared" ref="Q4" si="11">(Q3/P3)-1</f>
        <v>0.17696842112155675</v>
      </c>
      <c r="R4" s="15">
        <f t="shared" ref="R4" si="12">(R3/Q3)-1</f>
        <v>0.16879476766018997</v>
      </c>
      <c r="S4" s="15">
        <f t="shared" ref="S4" si="13">(S3/R3)-1</f>
        <v>0.21974161415145499</v>
      </c>
      <c r="T4" s="15">
        <f t="shared" ref="T4" si="14">(T3/S3)-1</f>
        <v>0.16377076561054893</v>
      </c>
      <c r="U4" s="15">
        <f t="shared" ref="U4" si="15">(U3/T3)-1</f>
        <v>0.21254293184807516</v>
      </c>
      <c r="V4" s="15">
        <f t="shared" ref="V4" si="16">(V3/U3)-1</f>
        <v>0.15179439954038143</v>
      </c>
      <c r="W4" s="15">
        <f t="shared" ref="W4" si="17">(W3/V3)-1</f>
        <v>0.11647833851048195</v>
      </c>
      <c r="X4" s="15">
        <f t="shared" ref="X4" si="18">(X3/W3)-1</f>
        <v>1.8843832744183553E-2</v>
      </c>
      <c r="Y4" s="15">
        <f t="shared" ref="Y4" si="19">(Y3/X3)-1</f>
        <v>6.0841919185256499E-2</v>
      </c>
      <c r="Z4" s="15">
        <f t="shared" ref="Z4" si="20">(Z3/Y3)-1</f>
        <v>0.16357644718025255</v>
      </c>
      <c r="AA4" s="15">
        <f t="shared" ref="AA4" si="21">(AA3/Z3)-1</f>
        <v>0.14472742040633113</v>
      </c>
      <c r="AB4" s="16">
        <f t="shared" si="0"/>
        <v>2.8652519349086525E-2</v>
      </c>
      <c r="AC4" s="16">
        <f t="shared" si="0"/>
        <v>3.085859502632049E-2</v>
      </c>
      <c r="AD4" s="16">
        <f t="shared" si="0"/>
        <v>3.8475083641486219E-2</v>
      </c>
      <c r="AE4" s="16">
        <f t="shared" si="0"/>
        <v>8.2662144976685115E-2</v>
      </c>
      <c r="AF4" s="16">
        <f t="shared" si="0"/>
        <v>6.3664839467501899E-2</v>
      </c>
      <c r="AG4" s="17">
        <f>(AA4+Z4+Y4)/3</f>
        <v>0.12304859559061339</v>
      </c>
      <c r="AH4" s="17">
        <f>(AA20+Z20+Y20)/3</f>
        <v>0.12885320146008569</v>
      </c>
      <c r="AI4" s="17">
        <f>(AA29+Z29+Y29)/3</f>
        <v>3.40156108732372E-2</v>
      </c>
      <c r="AJ4" s="17">
        <f>(AA106+Z106+Y106)/3</f>
        <v>-7.6795126044769235E-2</v>
      </c>
    </row>
    <row r="5" spans="1:36" ht="19" x14ac:dyDescent="0.25">
      <c r="A5" s="5" t="s">
        <v>2</v>
      </c>
      <c r="B5" s="1">
        <v>8713172</v>
      </c>
      <c r="C5" s="1">
        <v>61751000</v>
      </c>
      <c r="D5" s="1">
        <v>155857000</v>
      </c>
      <c r="E5" s="1">
        <v>524074000</v>
      </c>
      <c r="F5" s="1">
        <v>848042000</v>
      </c>
      <c r="G5" s="1">
        <v>446209000</v>
      </c>
      <c r="H5" s="1">
        <v>311667000</v>
      </c>
      <c r="I5" s="1">
        <v>256113000</v>
      </c>
      <c r="J5" s="1">
        <v>318129000</v>
      </c>
      <c r="K5" s="1">
        <v>343537000</v>
      </c>
      <c r="L5" s="1">
        <v>359622000</v>
      </c>
      <c r="M5" s="1">
        <v>389855000</v>
      </c>
      <c r="N5" s="1">
        <v>416375000</v>
      </c>
      <c r="O5" s="1">
        <v>474586000</v>
      </c>
      <c r="P5" s="1">
        <v>620956000</v>
      </c>
      <c r="Q5" s="1">
        <v>722479000</v>
      </c>
      <c r="R5" s="1">
        <v>859873000</v>
      </c>
      <c r="S5" s="1">
        <v>1094265000</v>
      </c>
      <c r="T5" s="1">
        <v>1308868000</v>
      </c>
      <c r="U5" s="1">
        <v>1790389000</v>
      </c>
      <c r="V5" s="1">
        <v>2056600000</v>
      </c>
      <c r="W5" s="1">
        <v>2177800000</v>
      </c>
      <c r="X5" s="1">
        <v>2216800000</v>
      </c>
      <c r="Y5" s="1">
        <v>2227200000</v>
      </c>
      <c r="Z5" s="1">
        <v>2682000000</v>
      </c>
      <c r="AA5" s="1">
        <v>107400000</v>
      </c>
    </row>
    <row r="6" spans="1:36" ht="20" x14ac:dyDescent="0.25">
      <c r="A6" s="6" t="s">
        <v>3</v>
      </c>
      <c r="B6" s="10">
        <v>8795295</v>
      </c>
      <c r="C6" s="10">
        <v>41793000</v>
      </c>
      <c r="D6" s="10">
        <v>102224000</v>
      </c>
      <c r="E6" s="10">
        <v>211201000</v>
      </c>
      <c r="F6" s="10">
        <v>286149000</v>
      </c>
      <c r="G6" s="10">
        <v>342211000</v>
      </c>
      <c r="H6" s="10">
        <v>403477000</v>
      </c>
      <c r="I6" s="10">
        <v>450547000</v>
      </c>
      <c r="J6" s="10">
        <v>626657000</v>
      </c>
      <c r="K6" s="10">
        <v>973848000</v>
      </c>
      <c r="L6" s="10">
        <v>1096972000</v>
      </c>
      <c r="M6" s="10">
        <v>1203649000</v>
      </c>
      <c r="N6" s="10">
        <v>1307739000</v>
      </c>
      <c r="O6" s="10">
        <v>1510749000</v>
      </c>
      <c r="P6" s="10">
        <v>1822576000</v>
      </c>
      <c r="Q6" s="10">
        <v>2153481000</v>
      </c>
      <c r="R6" s="10">
        <v>2501534000</v>
      </c>
      <c r="S6" s="10">
        <v>3005783000</v>
      </c>
      <c r="T6" s="10">
        <v>3462648000</v>
      </c>
      <c r="U6" s="10">
        <v>3995279000</v>
      </c>
      <c r="V6" s="10">
        <v>4607300000</v>
      </c>
      <c r="W6" s="10">
        <v>5262300000</v>
      </c>
      <c r="X6" s="10">
        <v>5363500000</v>
      </c>
      <c r="Y6" s="10">
        <v>5814300000</v>
      </c>
      <c r="Z6" s="10">
        <v>6674900000</v>
      </c>
      <c r="AA6" s="10">
        <v>10603700000</v>
      </c>
      <c r="AG6" s="18" t="s">
        <v>111</v>
      </c>
      <c r="AH6" s="19" t="s">
        <v>112</v>
      </c>
      <c r="AI6" s="19" t="s">
        <v>113</v>
      </c>
      <c r="AJ6" s="19" t="s">
        <v>114</v>
      </c>
    </row>
    <row r="7" spans="1:36" ht="19" x14ac:dyDescent="0.25">
      <c r="A7" s="5" t="s">
        <v>4</v>
      </c>
      <c r="B7" s="2">
        <v>0.50229999999999997</v>
      </c>
      <c r="C7" s="2">
        <v>0.40360000000000001</v>
      </c>
      <c r="D7" s="2">
        <v>0.39610000000000001</v>
      </c>
      <c r="E7" s="2">
        <v>0.28720000000000001</v>
      </c>
      <c r="F7" s="2">
        <v>0.25230000000000002</v>
      </c>
      <c r="G7" s="2">
        <v>0.434</v>
      </c>
      <c r="H7" s="2">
        <v>0.56420000000000003</v>
      </c>
      <c r="I7" s="2">
        <v>0.63759999999999994</v>
      </c>
      <c r="J7" s="2">
        <v>0.6633</v>
      </c>
      <c r="K7" s="2">
        <v>0.73919999999999997</v>
      </c>
      <c r="L7" s="2">
        <v>0.75309999999999999</v>
      </c>
      <c r="M7" s="2">
        <v>0.75529999999999997</v>
      </c>
      <c r="N7" s="2">
        <v>0.75849999999999995</v>
      </c>
      <c r="O7" s="2">
        <v>0.76100000000000001</v>
      </c>
      <c r="P7" s="2">
        <v>0.74590000000000001</v>
      </c>
      <c r="Q7" s="2">
        <v>0.74880000000000002</v>
      </c>
      <c r="R7" s="2">
        <v>0.74419999999999997</v>
      </c>
      <c r="S7" s="2">
        <v>0.73309999999999997</v>
      </c>
      <c r="T7" s="2">
        <v>0.72570000000000001</v>
      </c>
      <c r="U7" s="2">
        <v>0.6905</v>
      </c>
      <c r="V7" s="2">
        <v>0.69140000000000001</v>
      </c>
      <c r="W7" s="2">
        <v>0.70730000000000004</v>
      </c>
      <c r="X7" s="2">
        <v>0.70760000000000001</v>
      </c>
      <c r="Y7" s="2">
        <v>0.72299999999999998</v>
      </c>
      <c r="Z7" s="2">
        <v>0.71340000000000003</v>
      </c>
      <c r="AA7" s="2">
        <v>0.99</v>
      </c>
      <c r="AG7" s="17">
        <f>AA7</f>
        <v>0.99</v>
      </c>
      <c r="AH7" s="20">
        <f>AA21</f>
        <v>0.58640000000000003</v>
      </c>
      <c r="AI7" s="20">
        <f>AA30</f>
        <v>0.16489999999999999</v>
      </c>
      <c r="AJ7" s="20">
        <f>AA107/AA3</f>
        <v>0.17015992755179207</v>
      </c>
    </row>
    <row r="8" spans="1:36" ht="19" x14ac:dyDescent="0.25">
      <c r="A8" s="5" t="s">
        <v>5</v>
      </c>
      <c r="B8" s="1" t="s">
        <v>91</v>
      </c>
      <c r="C8" s="1" t="s">
        <v>91</v>
      </c>
      <c r="D8" s="1">
        <v>1607000</v>
      </c>
      <c r="E8" s="1">
        <v>14517000</v>
      </c>
      <c r="F8" s="1">
        <v>8630000</v>
      </c>
      <c r="G8" s="1">
        <v>5896000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94</v>
      </c>
      <c r="B9" s="15" t="e">
        <f>B8/B3</f>
        <v>#VALUE!</v>
      </c>
      <c r="C9" s="15" t="e">
        <f t="shared" ref="C9:AA9" si="22">C8/C3</f>
        <v>#VALUE!</v>
      </c>
      <c r="D9" s="15">
        <f t="shared" si="22"/>
        <v>6.2267272677957695E-3</v>
      </c>
      <c r="E9" s="15">
        <f t="shared" si="22"/>
        <v>1.9743633334466697E-2</v>
      </c>
      <c r="F9" s="15">
        <f t="shared" si="22"/>
        <v>7.608947699285217E-3</v>
      </c>
      <c r="G9" s="15">
        <f t="shared" si="22"/>
        <v>7.4782476345095251E-3</v>
      </c>
      <c r="H9" s="15">
        <f t="shared" si="22"/>
        <v>0</v>
      </c>
      <c r="I9" s="15">
        <f t="shared" si="22"/>
        <v>0</v>
      </c>
      <c r="J9" s="15">
        <f t="shared" si="22"/>
        <v>0</v>
      </c>
      <c r="K9" s="15">
        <f t="shared" si="22"/>
        <v>0</v>
      </c>
      <c r="L9" s="15">
        <f t="shared" si="22"/>
        <v>0</v>
      </c>
      <c r="M9" s="15">
        <f t="shared" si="22"/>
        <v>0</v>
      </c>
      <c r="N9" s="15">
        <f t="shared" si="22"/>
        <v>0</v>
      </c>
      <c r="O9" s="15">
        <f t="shared" si="22"/>
        <v>0</v>
      </c>
      <c r="P9" s="15">
        <f t="shared" si="22"/>
        <v>0</v>
      </c>
      <c r="Q9" s="15">
        <f t="shared" si="22"/>
        <v>0</v>
      </c>
      <c r="R9" s="15">
        <f t="shared" si="22"/>
        <v>0</v>
      </c>
      <c r="S9" s="15">
        <f t="shared" si="22"/>
        <v>0</v>
      </c>
      <c r="T9" s="15">
        <f t="shared" si="22"/>
        <v>0</v>
      </c>
      <c r="U9" s="15">
        <f t="shared" si="22"/>
        <v>0</v>
      </c>
      <c r="V9" s="15">
        <f t="shared" si="22"/>
        <v>0</v>
      </c>
      <c r="W9" s="15">
        <f t="shared" si="22"/>
        <v>0</v>
      </c>
      <c r="X9" s="15">
        <f t="shared" si="22"/>
        <v>0</v>
      </c>
      <c r="Y9" s="15">
        <f t="shared" si="22"/>
        <v>0</v>
      </c>
      <c r="Z9" s="15">
        <f t="shared" si="22"/>
        <v>0</v>
      </c>
      <c r="AA9" s="15">
        <f t="shared" si="22"/>
        <v>0</v>
      </c>
      <c r="AG9" s="18" t="s">
        <v>95</v>
      </c>
      <c r="AH9" s="19" t="s">
        <v>96</v>
      </c>
      <c r="AI9" s="19" t="s">
        <v>97</v>
      </c>
      <c r="AJ9" s="19" t="s">
        <v>98</v>
      </c>
    </row>
    <row r="10" spans="1:36" ht="19" x14ac:dyDescent="0.25">
      <c r="A10" s="5" t="s">
        <v>6</v>
      </c>
      <c r="B10" s="1">
        <v>1536263</v>
      </c>
      <c r="C10" s="1">
        <v>17871000</v>
      </c>
      <c r="D10" s="1">
        <v>9136000</v>
      </c>
      <c r="E10" s="1">
        <v>14958000</v>
      </c>
      <c r="F10" s="1">
        <v>26478000</v>
      </c>
      <c r="G10" s="1">
        <v>24349000</v>
      </c>
      <c r="H10" s="1">
        <v>26867000</v>
      </c>
      <c r="I10" s="1">
        <v>27468000</v>
      </c>
      <c r="J10" s="1">
        <v>37977000</v>
      </c>
      <c r="K10" s="1">
        <v>159324000</v>
      </c>
      <c r="L10" s="1">
        <v>186483000</v>
      </c>
      <c r="M10" s="1">
        <v>180374000</v>
      </c>
      <c r="N10" s="1">
        <v>201694000</v>
      </c>
      <c r="O10" s="1">
        <v>229769000</v>
      </c>
      <c r="P10" s="1">
        <v>288824000</v>
      </c>
      <c r="Q10" s="1">
        <v>327301000</v>
      </c>
      <c r="R10" s="1">
        <v>415545000</v>
      </c>
      <c r="S10" s="1">
        <v>446542000</v>
      </c>
      <c r="T10" s="1">
        <v>497835000</v>
      </c>
      <c r="U10" s="1">
        <v>543395000</v>
      </c>
      <c r="V10" s="1">
        <v>637000000</v>
      </c>
      <c r="W10" s="1">
        <v>733200000</v>
      </c>
      <c r="X10" s="1">
        <v>730400000</v>
      </c>
      <c r="Y10" s="1">
        <v>778700000</v>
      </c>
      <c r="Z10" s="1" t="s">
        <v>91</v>
      </c>
      <c r="AA10" s="1" t="s">
        <v>91</v>
      </c>
      <c r="AG10" s="17">
        <f>AA9</f>
        <v>0</v>
      </c>
      <c r="AH10" s="20">
        <f>AA13</f>
        <v>9.0774990430487992E-2</v>
      </c>
      <c r="AI10" s="20">
        <f>AA80</f>
        <v>1.580603299381016E-2</v>
      </c>
      <c r="AJ10" s="20">
        <f>AA89</f>
        <v>0.17492134327940173</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row>
    <row r="12" spans="1:36" ht="20" x14ac:dyDescent="0.25">
      <c r="A12" s="5" t="s">
        <v>8</v>
      </c>
      <c r="B12" s="1">
        <v>1536263</v>
      </c>
      <c r="C12" s="1">
        <v>17871000</v>
      </c>
      <c r="D12" s="1">
        <v>9136000</v>
      </c>
      <c r="E12" s="1">
        <v>14958000</v>
      </c>
      <c r="F12" s="1">
        <v>26478000</v>
      </c>
      <c r="G12" s="1">
        <v>24349000</v>
      </c>
      <c r="H12" s="1">
        <v>26867000</v>
      </c>
      <c r="I12" s="1">
        <v>27468000</v>
      </c>
      <c r="J12" s="1">
        <v>37977000</v>
      </c>
      <c r="K12" s="1">
        <v>159324000</v>
      </c>
      <c r="L12" s="1">
        <v>186483000</v>
      </c>
      <c r="M12" s="1">
        <v>180374000</v>
      </c>
      <c r="N12" s="1">
        <v>201694000</v>
      </c>
      <c r="O12" s="1">
        <v>229769000</v>
      </c>
      <c r="P12" s="1">
        <v>288824000</v>
      </c>
      <c r="Q12" s="1">
        <v>327301000</v>
      </c>
      <c r="R12" s="1">
        <v>415545000</v>
      </c>
      <c r="S12" s="1">
        <v>446542000</v>
      </c>
      <c r="T12" s="1">
        <v>497835000</v>
      </c>
      <c r="U12" s="1">
        <v>543395000</v>
      </c>
      <c r="V12" s="1">
        <v>637000000</v>
      </c>
      <c r="W12" s="1">
        <v>733200000</v>
      </c>
      <c r="X12" s="1">
        <v>730400000</v>
      </c>
      <c r="Y12" s="1">
        <v>778700000</v>
      </c>
      <c r="Z12" s="1">
        <v>811600000</v>
      </c>
      <c r="AA12" s="1">
        <v>972300000</v>
      </c>
      <c r="AG12" s="18" t="s">
        <v>115</v>
      </c>
      <c r="AH12" s="19" t="s">
        <v>116</v>
      </c>
      <c r="AI12" s="19" t="s">
        <v>117</v>
      </c>
      <c r="AJ12" s="19" t="s">
        <v>118</v>
      </c>
    </row>
    <row r="13" spans="1:36" ht="19" x14ac:dyDescent="0.25">
      <c r="A13" s="14" t="s">
        <v>99</v>
      </c>
      <c r="B13" s="15">
        <f>B12/B3</f>
        <v>8.7744004086708446E-2</v>
      </c>
      <c r="C13" s="15">
        <f t="shared" ref="C13:AA13" si="23">C12/C3</f>
        <v>0.17259329367225526</v>
      </c>
      <c r="D13" s="15">
        <f t="shared" si="23"/>
        <v>3.5399738841681488E-2</v>
      </c>
      <c r="E13" s="15">
        <f t="shared" si="23"/>
        <v>2.0343408928632144E-2</v>
      </c>
      <c r="F13" s="15">
        <f t="shared" si="23"/>
        <v>2.3345274296833602E-2</v>
      </c>
      <c r="G13" s="15">
        <f t="shared" si="23"/>
        <v>3.0883285558458689E-2</v>
      </c>
      <c r="H13" s="15">
        <f t="shared" si="23"/>
        <v>3.7568657501146623E-2</v>
      </c>
      <c r="I13" s="15">
        <f t="shared" si="23"/>
        <v>3.8870178020547361E-2</v>
      </c>
      <c r="J13" s="15">
        <f t="shared" si="23"/>
        <v>4.0196404265092835E-2</v>
      </c>
      <c r="K13" s="15">
        <f t="shared" si="23"/>
        <v>0.12093958865479719</v>
      </c>
      <c r="L13" s="15">
        <f t="shared" si="23"/>
        <v>0.12802675282199433</v>
      </c>
      <c r="M13" s="15">
        <f t="shared" si="23"/>
        <v>0.1131933148583248</v>
      </c>
      <c r="N13" s="15">
        <f t="shared" si="23"/>
        <v>0.11698414373991511</v>
      </c>
      <c r="O13" s="15">
        <f t="shared" si="23"/>
        <v>0.11573311305144976</v>
      </c>
      <c r="P13" s="15">
        <f t="shared" si="23"/>
        <v>0.11819939333718568</v>
      </c>
      <c r="Q13" s="15">
        <f t="shared" si="23"/>
        <v>0.11380582483761943</v>
      </c>
      <c r="R13" s="15">
        <f t="shared" si="23"/>
        <v>0.12362234028786161</v>
      </c>
      <c r="S13" s="15">
        <f t="shared" si="23"/>
        <v>0.10891140786644449</v>
      </c>
      <c r="T13" s="15">
        <f t="shared" si="23"/>
        <v>0.10433476488394883</v>
      </c>
      <c r="U13" s="15">
        <f t="shared" si="23"/>
        <v>9.3920874823788719E-2</v>
      </c>
      <c r="V13" s="15">
        <f t="shared" si="23"/>
        <v>9.5589669712930869E-2</v>
      </c>
      <c r="W13" s="15">
        <f t="shared" si="23"/>
        <v>9.8547062539481992E-2</v>
      </c>
      <c r="X13" s="15">
        <f t="shared" si="23"/>
        <v>9.6355025526694199E-2</v>
      </c>
      <c r="Y13" s="15">
        <f t="shared" si="23"/>
        <v>9.6835167568239761E-2</v>
      </c>
      <c r="Z13" s="15">
        <f t="shared" si="23"/>
        <v>8.6738129081212798E-2</v>
      </c>
      <c r="AA13" s="15">
        <f t="shared" si="23"/>
        <v>9.0774990430487992E-2</v>
      </c>
      <c r="AG13" s="17">
        <f>AA28/AA72</f>
        <v>0.31688321010695569</v>
      </c>
      <c r="AH13" s="20">
        <f>AA28/AA54</f>
        <v>2.7760353536544529E-2</v>
      </c>
      <c r="AI13" s="20">
        <f>AA22/(AA72+AA56+AA61)</f>
        <v>4.4700646480463062E-2</v>
      </c>
      <c r="AJ13" s="21">
        <f>AA67/AA72</f>
        <v>9.8316703754217212</v>
      </c>
    </row>
    <row r="14" spans="1:36" ht="19" x14ac:dyDescent="0.25">
      <c r="A14" s="5" t="s">
        <v>9</v>
      </c>
      <c r="B14" s="1">
        <v>6326323</v>
      </c>
      <c r="C14" s="1">
        <v>52064000</v>
      </c>
      <c r="D14" s="1">
        <v>132539000</v>
      </c>
      <c r="E14" s="1">
        <v>283360000</v>
      </c>
      <c r="F14" s="1">
        <v>440371000</v>
      </c>
      <c r="G14" s="1">
        <v>407610000</v>
      </c>
      <c r="H14" s="1">
        <v>345121000</v>
      </c>
      <c r="I14" s="1">
        <v>353325000</v>
      </c>
      <c r="J14" s="1">
        <v>411254000</v>
      </c>
      <c r="K14" s="1">
        <v>528051000</v>
      </c>
      <c r="L14" s="1">
        <v>532126000</v>
      </c>
      <c r="M14" s="1">
        <v>405332000</v>
      </c>
      <c r="N14" s="1">
        <v>433787000</v>
      </c>
      <c r="O14" s="1">
        <v>496602000</v>
      </c>
      <c r="P14" s="1">
        <v>613620000</v>
      </c>
      <c r="Q14" s="1">
        <v>706461000</v>
      </c>
      <c r="R14" s="1">
        <v>871684000</v>
      </c>
      <c r="S14" s="1">
        <v>1072319000</v>
      </c>
      <c r="T14" s="1">
        <v>1352024000</v>
      </c>
      <c r="U14" s="1">
        <v>1598855000</v>
      </c>
      <c r="V14" s="1">
        <v>1971900000</v>
      </c>
      <c r="W14" s="1">
        <v>2624100000</v>
      </c>
      <c r="X14" s="1">
        <v>1944700000</v>
      </c>
      <c r="Y14" s="1">
        <v>1908000000</v>
      </c>
      <c r="Z14" s="1">
        <v>2731300000</v>
      </c>
      <c r="AA14" s="1">
        <v>7279100000</v>
      </c>
    </row>
    <row r="15" spans="1:36" ht="20" x14ac:dyDescent="0.25">
      <c r="A15" s="5" t="s">
        <v>10</v>
      </c>
      <c r="B15" s="1">
        <v>7862586</v>
      </c>
      <c r="C15" s="1">
        <v>69935000</v>
      </c>
      <c r="D15" s="1">
        <v>143282000</v>
      </c>
      <c r="E15" s="1">
        <v>312835000</v>
      </c>
      <c r="F15" s="1">
        <v>475479000</v>
      </c>
      <c r="G15" s="1">
        <v>437855000</v>
      </c>
      <c r="H15" s="1">
        <v>371988000</v>
      </c>
      <c r="I15" s="1">
        <v>380793000</v>
      </c>
      <c r="J15" s="1">
        <v>449231000</v>
      </c>
      <c r="K15" s="1">
        <v>687375000</v>
      </c>
      <c r="L15" s="1">
        <v>718609000</v>
      </c>
      <c r="M15" s="1">
        <v>585706000</v>
      </c>
      <c r="N15" s="1">
        <v>635481000</v>
      </c>
      <c r="O15" s="1">
        <v>726371000</v>
      </c>
      <c r="P15" s="1">
        <v>902444000</v>
      </c>
      <c r="Q15" s="1">
        <v>1033762000</v>
      </c>
      <c r="R15" s="1">
        <v>1287229000</v>
      </c>
      <c r="S15" s="1">
        <v>1518861000</v>
      </c>
      <c r="T15" s="1">
        <v>1849859000</v>
      </c>
      <c r="U15" s="1">
        <v>2142250000</v>
      </c>
      <c r="V15" s="1">
        <v>2608900000</v>
      </c>
      <c r="W15" s="1">
        <v>3357300000</v>
      </c>
      <c r="X15" s="1">
        <v>2675100000</v>
      </c>
      <c r="Y15" s="1">
        <v>2686700000</v>
      </c>
      <c r="Z15" s="1">
        <v>3542900000</v>
      </c>
      <c r="AA15" s="1">
        <v>8251400000</v>
      </c>
      <c r="AG15" s="18" t="s">
        <v>119</v>
      </c>
      <c r="AH15" s="19" t="s">
        <v>120</v>
      </c>
      <c r="AI15" s="19" t="s">
        <v>121</v>
      </c>
      <c r="AJ15" s="19" t="s">
        <v>122</v>
      </c>
    </row>
    <row r="16" spans="1:36" ht="19" x14ac:dyDescent="0.25">
      <c r="A16" s="5" t="s">
        <v>11</v>
      </c>
      <c r="B16" s="1">
        <v>16575758</v>
      </c>
      <c r="C16" s="1">
        <v>131686000</v>
      </c>
      <c r="D16" s="1">
        <v>299139000</v>
      </c>
      <c r="E16" s="1">
        <v>836909000</v>
      </c>
      <c r="F16" s="1">
        <v>1323521000</v>
      </c>
      <c r="G16" s="1">
        <v>884064000</v>
      </c>
      <c r="H16" s="1">
        <v>683655000</v>
      </c>
      <c r="I16" s="1">
        <v>636906000</v>
      </c>
      <c r="J16" s="1">
        <v>767360000</v>
      </c>
      <c r="K16" s="1">
        <v>1030912000</v>
      </c>
      <c r="L16" s="1">
        <v>1078231000</v>
      </c>
      <c r="M16" s="1">
        <v>975561000</v>
      </c>
      <c r="N16" s="1">
        <v>1051856000</v>
      </c>
      <c r="O16" s="1">
        <v>1200957000</v>
      </c>
      <c r="P16" s="1">
        <v>1523400000</v>
      </c>
      <c r="Q16" s="1">
        <v>1756241000</v>
      </c>
      <c r="R16" s="1">
        <v>2147102000</v>
      </c>
      <c r="S16" s="1">
        <v>2613126000</v>
      </c>
      <c r="T16" s="1">
        <v>3158727000</v>
      </c>
      <c r="U16" s="1">
        <v>3932639000</v>
      </c>
      <c r="V16" s="1">
        <v>4665500000</v>
      </c>
      <c r="W16" s="1">
        <v>5535100000</v>
      </c>
      <c r="X16" s="1">
        <v>4891900000</v>
      </c>
      <c r="Y16" s="1">
        <v>4913900000</v>
      </c>
      <c r="Z16" s="1">
        <v>6224900000</v>
      </c>
      <c r="AA16" s="1">
        <v>8358800000</v>
      </c>
      <c r="AG16" s="25">
        <f>(AA35+Z35+Y35+X35+W35)/5</f>
        <v>1.4103150084867061E-2</v>
      </c>
      <c r="AH16" s="26">
        <f>AI101/AA3</f>
        <v>8.5084407763908469</v>
      </c>
      <c r="AI16" s="26">
        <f>AI101/AA28</f>
        <v>51.611031826933967</v>
      </c>
      <c r="AJ16" s="27">
        <f>AI101/AA107</f>
        <v>50.002611653681555</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v>255073000</v>
      </c>
      <c r="N17" s="1">
        <v>249803000</v>
      </c>
      <c r="O17" s="1">
        <v>246018000</v>
      </c>
      <c r="P17" s="1">
        <v>311854000</v>
      </c>
      <c r="Q17" s="1">
        <v>403150000</v>
      </c>
      <c r="R17" s="1">
        <v>459779000</v>
      </c>
      <c r="S17" s="1">
        <v>581716000</v>
      </c>
      <c r="T17" s="1">
        <v>596769000</v>
      </c>
      <c r="U17" s="1">
        <v>718288000</v>
      </c>
      <c r="V17" s="1">
        <v>750800000</v>
      </c>
      <c r="W17" s="1">
        <v>826700000</v>
      </c>
      <c r="X17" s="1">
        <v>814200000</v>
      </c>
      <c r="Y17" s="1">
        <v>793500000</v>
      </c>
      <c r="Z17" s="1">
        <v>870900000</v>
      </c>
      <c r="AA17" s="1">
        <v>1136500000</v>
      </c>
    </row>
    <row r="18" spans="1:36" ht="20" x14ac:dyDescent="0.25">
      <c r="A18" s="5" t="s">
        <v>13</v>
      </c>
      <c r="B18" s="1">
        <v>6514233</v>
      </c>
      <c r="C18" s="1">
        <v>53693000</v>
      </c>
      <c r="D18" s="1">
        <v>136647000</v>
      </c>
      <c r="E18" s="1">
        <v>299017000</v>
      </c>
      <c r="F18" s="1">
        <v>459616000</v>
      </c>
      <c r="G18" s="1">
        <v>335042000</v>
      </c>
      <c r="H18" s="1">
        <v>389060000</v>
      </c>
      <c r="I18" s="1">
        <v>402306000</v>
      </c>
      <c r="J18" s="1">
        <v>458832000</v>
      </c>
      <c r="K18" s="1">
        <v>537770000</v>
      </c>
      <c r="L18" s="1">
        <v>530717000</v>
      </c>
      <c r="M18" s="1" t="s">
        <v>91</v>
      </c>
      <c r="N18" s="1" t="s">
        <v>91</v>
      </c>
      <c r="O18" s="1" t="s">
        <v>91</v>
      </c>
      <c r="P18" s="1" t="s">
        <v>91</v>
      </c>
      <c r="Q18" s="1">
        <v>644276000</v>
      </c>
      <c r="R18" s="1">
        <v>800145000</v>
      </c>
      <c r="S18" s="1">
        <v>1003802000</v>
      </c>
      <c r="T18" s="1">
        <v>1285328000</v>
      </c>
      <c r="U18" s="1">
        <v>1525635000</v>
      </c>
      <c r="V18" s="1">
        <v>1715900000</v>
      </c>
      <c r="W18" s="1">
        <v>2110800000</v>
      </c>
      <c r="X18" s="1">
        <v>1778400000</v>
      </c>
      <c r="Y18" s="1">
        <v>1882300000</v>
      </c>
      <c r="Z18" s="1">
        <v>2332600000</v>
      </c>
      <c r="AA18" s="1">
        <v>3355100000</v>
      </c>
      <c r="AG18" s="18" t="s">
        <v>123</v>
      </c>
      <c r="AH18" s="19" t="s">
        <v>162</v>
      </c>
      <c r="AI18" s="19" t="s">
        <v>163</v>
      </c>
      <c r="AJ18" s="19" t="s">
        <v>164</v>
      </c>
    </row>
    <row r="19" spans="1:36" ht="19" x14ac:dyDescent="0.25">
      <c r="A19" s="6" t="s">
        <v>14</v>
      </c>
      <c r="B19" s="10">
        <v>3771605</v>
      </c>
      <c r="C19" s="10">
        <v>2360000</v>
      </c>
      <c r="D19" s="10">
        <v>86134000</v>
      </c>
      <c r="E19" s="10">
        <v>44733000</v>
      </c>
      <c r="F19" s="10">
        <v>-107265000</v>
      </c>
      <c r="G19" s="10">
        <v>-871471000</v>
      </c>
      <c r="H19" s="10">
        <v>19506000</v>
      </c>
      <c r="I19" s="10">
        <v>74543000</v>
      </c>
      <c r="J19" s="10">
        <v>291245000</v>
      </c>
      <c r="K19" s="10">
        <v>607022000</v>
      </c>
      <c r="L19" s="10">
        <v>646842000</v>
      </c>
      <c r="M19" s="10">
        <v>737828000</v>
      </c>
      <c r="N19" s="10">
        <v>678963000</v>
      </c>
      <c r="O19" s="10">
        <v>801443000</v>
      </c>
      <c r="P19" s="10">
        <v>833396000</v>
      </c>
      <c r="Q19" s="10">
        <v>1792013000</v>
      </c>
      <c r="R19" s="10">
        <v>1870798000</v>
      </c>
      <c r="S19" s="10">
        <v>2472933000</v>
      </c>
      <c r="T19" s="10">
        <v>2725126000</v>
      </c>
      <c r="U19" s="10">
        <v>3355849000</v>
      </c>
      <c r="V19" s="10">
        <v>3736300000</v>
      </c>
      <c r="W19" s="10">
        <v>4063800000</v>
      </c>
      <c r="X19" s="10">
        <v>4480200000</v>
      </c>
      <c r="Y19" s="10">
        <v>4496000000</v>
      </c>
      <c r="Z19" s="10">
        <v>6033000000</v>
      </c>
      <c r="AA19" s="10">
        <v>6281400000</v>
      </c>
      <c r="AB19" s="61">
        <v>6915000000</v>
      </c>
      <c r="AC19" s="61">
        <v>7126000000</v>
      </c>
      <c r="AD19" s="61">
        <v>7470000000</v>
      </c>
      <c r="AE19" s="61">
        <v>8112000000</v>
      </c>
      <c r="AF19" s="61">
        <v>8766000000</v>
      </c>
      <c r="AG19" s="28">
        <f>AA40-AA56-AA61</f>
        <v>-45022600000</v>
      </c>
      <c r="AH19" s="57">
        <f>AI101/AB3</f>
        <v>8.2714430931203484</v>
      </c>
      <c r="AI19" s="57">
        <f>AI101/AB28</f>
        <v>47.220082901554406</v>
      </c>
      <c r="AJ19" s="58">
        <f>AI101/AB106</f>
        <v>18.064372646184342</v>
      </c>
    </row>
    <row r="20" spans="1:36" ht="19" customHeight="1" x14ac:dyDescent="0.25">
      <c r="A20" s="14" t="s">
        <v>100</v>
      </c>
      <c r="B20" s="1"/>
      <c r="C20" s="15">
        <f>(C19/B19)-1</f>
        <v>-0.37427169600209986</v>
      </c>
      <c r="D20" s="15">
        <f>(D19/C19)-1</f>
        <v>35.497457627118642</v>
      </c>
      <c r="E20" s="15">
        <f>(E19/D19)-1</f>
        <v>-0.48065804444238047</v>
      </c>
      <c r="F20" s="15">
        <f t="shared" ref="F20:AF20" si="24">(F19/E19)-1</f>
        <v>-3.3978941720877205</v>
      </c>
      <c r="G20" s="15">
        <f t="shared" si="24"/>
        <v>7.1244674404512196</v>
      </c>
      <c r="H20" s="15">
        <f t="shared" si="24"/>
        <v>-1.0223828446385479</v>
      </c>
      <c r="I20" s="15">
        <f t="shared" si="24"/>
        <v>2.8215420896134522</v>
      </c>
      <c r="J20" s="15">
        <f t="shared" si="24"/>
        <v>2.9070737695021664</v>
      </c>
      <c r="K20" s="15">
        <f t="shared" si="24"/>
        <v>1.0842314889526001</v>
      </c>
      <c r="L20" s="15">
        <f t="shared" si="24"/>
        <v>6.5598940400842132E-2</v>
      </c>
      <c r="M20" s="15">
        <f t="shared" si="24"/>
        <v>0.14066186178386686</v>
      </c>
      <c r="N20" s="15">
        <f t="shared" si="24"/>
        <v>-7.9781466683292002E-2</v>
      </c>
      <c r="O20" s="15">
        <f t="shared" si="24"/>
        <v>0.18039274599646804</v>
      </c>
      <c r="P20" s="15">
        <f t="shared" si="24"/>
        <v>3.9869335685756901E-2</v>
      </c>
      <c r="Q20" s="15">
        <f t="shared" si="24"/>
        <v>1.1502539009066517</v>
      </c>
      <c r="R20" s="15">
        <f t="shared" si="24"/>
        <v>4.3964524810924832E-2</v>
      </c>
      <c r="S20" s="15">
        <f t="shared" si="24"/>
        <v>0.3218599763309562</v>
      </c>
      <c r="T20" s="15">
        <f t="shared" si="24"/>
        <v>0.10198133147966404</v>
      </c>
      <c r="U20" s="15">
        <f t="shared" si="24"/>
        <v>0.23144727986889424</v>
      </c>
      <c r="V20" s="15">
        <f t="shared" si="24"/>
        <v>0.113369522883777</v>
      </c>
      <c r="W20" s="15">
        <f t="shared" si="24"/>
        <v>8.7653561009555014E-2</v>
      </c>
      <c r="X20" s="15">
        <f t="shared" si="24"/>
        <v>0.102465672523254</v>
      </c>
      <c r="Y20" s="15">
        <f t="shared" si="24"/>
        <v>3.5266282755235245E-3</v>
      </c>
      <c r="Z20" s="15">
        <f t="shared" si="24"/>
        <v>0.34185943060498225</v>
      </c>
      <c r="AA20" s="15">
        <f t="shared" si="24"/>
        <v>4.1173545499751274E-2</v>
      </c>
      <c r="AB20" s="16">
        <f t="shared" si="24"/>
        <v>0.100869232973541</v>
      </c>
      <c r="AC20" s="16">
        <f t="shared" si="24"/>
        <v>3.0513376717281382E-2</v>
      </c>
      <c r="AD20" s="16">
        <f t="shared" si="24"/>
        <v>4.8273926466460892E-2</v>
      </c>
      <c r="AE20" s="16">
        <f t="shared" si="24"/>
        <v>8.594377510040152E-2</v>
      </c>
      <c r="AF20" s="16">
        <f t="shared" si="24"/>
        <v>8.0621301775148035E-2</v>
      </c>
    </row>
    <row r="21" spans="1:36" ht="20" x14ac:dyDescent="0.25">
      <c r="A21" s="5" t="s">
        <v>15</v>
      </c>
      <c r="B21" s="2">
        <v>0.21540000000000001</v>
      </c>
      <c r="C21" s="2">
        <v>2.2800000000000001E-2</v>
      </c>
      <c r="D21" s="2">
        <v>0.3337</v>
      </c>
      <c r="E21" s="2">
        <v>6.08E-2</v>
      </c>
      <c r="F21" s="2">
        <v>-9.4600000000000004E-2</v>
      </c>
      <c r="G21" s="2">
        <v>-1.1052999999999999</v>
      </c>
      <c r="H21" s="2">
        <v>2.7300000000000001E-2</v>
      </c>
      <c r="I21" s="2">
        <v>0.1055</v>
      </c>
      <c r="J21" s="2">
        <v>0.30830000000000002</v>
      </c>
      <c r="K21" s="2">
        <v>0.46079999999999999</v>
      </c>
      <c r="L21" s="2">
        <v>0.44409999999999999</v>
      </c>
      <c r="M21" s="2">
        <v>0.46300000000000002</v>
      </c>
      <c r="N21" s="2">
        <v>0.39379999999999998</v>
      </c>
      <c r="O21" s="2">
        <v>0.4037</v>
      </c>
      <c r="P21" s="2">
        <v>0.34110000000000001</v>
      </c>
      <c r="Q21" s="2">
        <v>0.62309999999999999</v>
      </c>
      <c r="R21" s="2">
        <v>0.55659999999999998</v>
      </c>
      <c r="S21" s="2">
        <v>0.60309999999999997</v>
      </c>
      <c r="T21" s="2">
        <v>0.57110000000000005</v>
      </c>
      <c r="U21" s="2">
        <v>0.57999999999999996</v>
      </c>
      <c r="V21" s="2">
        <v>0.56069999999999998</v>
      </c>
      <c r="W21" s="2">
        <v>0.54620000000000002</v>
      </c>
      <c r="X21" s="2">
        <v>0.59099999999999997</v>
      </c>
      <c r="Y21" s="2">
        <v>0.55910000000000004</v>
      </c>
      <c r="Z21" s="2">
        <v>0.64480000000000004</v>
      </c>
      <c r="AA21" s="2">
        <v>0.58640000000000003</v>
      </c>
      <c r="AB21" s="62">
        <f>AB19/AB3</f>
        <v>0.62760936649119625</v>
      </c>
      <c r="AC21" s="62">
        <f t="shared" ref="AC21:AF21" si="25">AC19/AC3</f>
        <v>0.62739918999823918</v>
      </c>
      <c r="AD21" s="62">
        <f t="shared" si="25"/>
        <v>0.63331920305214073</v>
      </c>
      <c r="AE21" s="62">
        <f t="shared" si="25"/>
        <v>0.63523884103367267</v>
      </c>
      <c r="AF21" s="62">
        <f t="shared" si="25"/>
        <v>0.64536553044246481</v>
      </c>
      <c r="AI21" s="18" t="s">
        <v>165</v>
      </c>
      <c r="AJ21" s="19" t="s">
        <v>166</v>
      </c>
    </row>
    <row r="22" spans="1:36" ht="19" x14ac:dyDescent="0.25">
      <c r="A22" s="6" t="s">
        <v>16</v>
      </c>
      <c r="B22" s="10">
        <v>932709</v>
      </c>
      <c r="C22" s="10">
        <v>-28142000</v>
      </c>
      <c r="D22" s="10">
        <v>-41058000</v>
      </c>
      <c r="E22" s="10">
        <v>-101634000</v>
      </c>
      <c r="F22" s="10">
        <v>-189330000</v>
      </c>
      <c r="G22" s="10">
        <v>-95644000</v>
      </c>
      <c r="H22" s="10">
        <v>31489000</v>
      </c>
      <c r="I22" s="10">
        <v>69754000</v>
      </c>
      <c r="J22" s="10">
        <v>177426000</v>
      </c>
      <c r="K22" s="10">
        <v>286473000</v>
      </c>
      <c r="L22" s="10">
        <v>378363000</v>
      </c>
      <c r="M22" s="10">
        <v>606754000</v>
      </c>
      <c r="N22" s="10">
        <v>672258000</v>
      </c>
      <c r="O22" s="10">
        <v>784378000</v>
      </c>
      <c r="P22" s="10">
        <v>920132000</v>
      </c>
      <c r="Q22" s="10">
        <v>1119719000</v>
      </c>
      <c r="R22" s="10">
        <v>1214305000</v>
      </c>
      <c r="S22" s="10">
        <v>1486922000</v>
      </c>
      <c r="T22" s="10">
        <v>1612789000</v>
      </c>
      <c r="U22" s="10">
        <v>1853029000</v>
      </c>
      <c r="V22" s="10">
        <v>1998400000</v>
      </c>
      <c r="W22" s="10">
        <v>1905000000</v>
      </c>
      <c r="X22" s="10">
        <v>2688400000</v>
      </c>
      <c r="Y22" s="10">
        <v>2887500000</v>
      </c>
      <c r="Z22" s="10">
        <v>3132000000</v>
      </c>
      <c r="AA22" s="10">
        <v>2352300000</v>
      </c>
      <c r="AI22" s="59">
        <f>(-1*AA98)/AI101</f>
        <v>2.8858363153641927E-2</v>
      </c>
      <c r="AJ22" s="60">
        <f>AA107/AI101</f>
        <v>1.999895539309041E-2</v>
      </c>
    </row>
    <row r="23" spans="1:36" ht="19" x14ac:dyDescent="0.25">
      <c r="A23" s="5" t="s">
        <v>17</v>
      </c>
      <c r="B23" s="2">
        <v>5.33E-2</v>
      </c>
      <c r="C23" s="2">
        <v>-0.27179999999999999</v>
      </c>
      <c r="D23" s="2">
        <v>-0.15909999999999999</v>
      </c>
      <c r="E23" s="2">
        <v>-0.13819999999999999</v>
      </c>
      <c r="F23" s="2">
        <v>-0.16689999999999999</v>
      </c>
      <c r="G23" s="2">
        <v>-0.12130000000000001</v>
      </c>
      <c r="H23" s="2">
        <v>4.3999999999999997E-2</v>
      </c>
      <c r="I23" s="2">
        <v>9.8699999999999996E-2</v>
      </c>
      <c r="J23" s="2">
        <v>0.18779999999999999</v>
      </c>
      <c r="K23" s="2">
        <v>0.2175</v>
      </c>
      <c r="L23" s="2">
        <v>0.25979999999999998</v>
      </c>
      <c r="M23" s="2">
        <v>0.38080000000000003</v>
      </c>
      <c r="N23" s="2">
        <v>0.38990000000000002</v>
      </c>
      <c r="O23" s="2">
        <v>0.39510000000000001</v>
      </c>
      <c r="P23" s="2">
        <v>0.37659999999999999</v>
      </c>
      <c r="Q23" s="2">
        <v>0.38929999999999998</v>
      </c>
      <c r="R23" s="2">
        <v>0.36120000000000002</v>
      </c>
      <c r="S23" s="2">
        <v>0.36270000000000002</v>
      </c>
      <c r="T23" s="2">
        <v>0.33800000000000002</v>
      </c>
      <c r="U23" s="2">
        <v>0.32029999999999997</v>
      </c>
      <c r="V23" s="2">
        <v>0.2999</v>
      </c>
      <c r="W23" s="2">
        <v>0.25600000000000001</v>
      </c>
      <c r="X23" s="2">
        <v>0.35470000000000002</v>
      </c>
      <c r="Y23" s="2">
        <v>0.35909999999999997</v>
      </c>
      <c r="Z23" s="2">
        <v>0.3347</v>
      </c>
      <c r="AA23" s="2">
        <v>0.21959999999999999</v>
      </c>
    </row>
    <row r="24" spans="1:36" ht="19" x14ac:dyDescent="0.25">
      <c r="A24" s="5" t="s">
        <v>18</v>
      </c>
      <c r="B24" s="1">
        <v>-2981525</v>
      </c>
      <c r="C24" s="1">
        <v>-14299000</v>
      </c>
      <c r="D24" s="1">
        <v>-8083000</v>
      </c>
      <c r="E24" s="1">
        <v>-148312000</v>
      </c>
      <c r="F24" s="1">
        <v>-377551000</v>
      </c>
      <c r="G24" s="1">
        <v>-283759000</v>
      </c>
      <c r="H24" s="1">
        <v>-340117000</v>
      </c>
      <c r="I24" s="1">
        <v>-383891000</v>
      </c>
      <c r="J24" s="1">
        <v>-304900000</v>
      </c>
      <c r="K24" s="1">
        <v>-215609000</v>
      </c>
      <c r="L24" s="1">
        <v>-225523000</v>
      </c>
      <c r="M24" s="1">
        <v>-234834000</v>
      </c>
      <c r="N24" s="1">
        <v>-250771000</v>
      </c>
      <c r="O24" s="1">
        <v>-228353000</v>
      </c>
      <c r="P24" s="1">
        <v>-413237000</v>
      </c>
      <c r="Q24" s="1">
        <v>-418425000</v>
      </c>
      <c r="R24" s="1">
        <v>-672556000</v>
      </c>
      <c r="S24" s="1">
        <v>-621218000</v>
      </c>
      <c r="T24" s="1">
        <v>-782827000</v>
      </c>
      <c r="U24" s="1">
        <v>-727169000</v>
      </c>
      <c r="V24" s="1">
        <v>-742300000</v>
      </c>
      <c r="W24" s="1">
        <v>-750400000</v>
      </c>
      <c r="X24" s="1">
        <v>-772000000</v>
      </c>
      <c r="Y24" s="1">
        <v>-1066400000</v>
      </c>
      <c r="Z24" s="1">
        <v>-302600000</v>
      </c>
      <c r="AA24" s="1">
        <v>-631600000</v>
      </c>
    </row>
    <row r="25" spans="1:36" ht="19" x14ac:dyDescent="0.25">
      <c r="A25" s="6" t="s">
        <v>19</v>
      </c>
      <c r="B25" s="10">
        <v>-2048816</v>
      </c>
      <c r="C25" s="10">
        <v>-42441000</v>
      </c>
      <c r="D25" s="10">
        <v>-49141000</v>
      </c>
      <c r="E25" s="10">
        <v>-249946000</v>
      </c>
      <c r="F25" s="10">
        <v>-566881000</v>
      </c>
      <c r="G25" s="10">
        <v>-379403000</v>
      </c>
      <c r="H25" s="10">
        <v>-308628000</v>
      </c>
      <c r="I25" s="10">
        <v>-314137000</v>
      </c>
      <c r="J25" s="10">
        <v>-127474000</v>
      </c>
      <c r="K25" s="10">
        <v>70864000</v>
      </c>
      <c r="L25" s="10">
        <v>152840000</v>
      </c>
      <c r="M25" s="10">
        <v>371920000</v>
      </c>
      <c r="N25" s="10">
        <v>421487000</v>
      </c>
      <c r="O25" s="10">
        <v>556025000</v>
      </c>
      <c r="P25" s="10">
        <v>506895000</v>
      </c>
      <c r="Q25" s="10">
        <v>701294000</v>
      </c>
      <c r="R25" s="10">
        <v>541749000</v>
      </c>
      <c r="S25" s="10">
        <v>865704000</v>
      </c>
      <c r="T25" s="10">
        <v>829962000</v>
      </c>
      <c r="U25" s="10">
        <v>1125860000</v>
      </c>
      <c r="V25" s="10">
        <v>1256100000</v>
      </c>
      <c r="W25" s="10">
        <v>1154600000</v>
      </c>
      <c r="X25" s="10">
        <v>1916400000</v>
      </c>
      <c r="Y25" s="10">
        <v>1821100000</v>
      </c>
      <c r="Z25" s="10">
        <v>2829400000</v>
      </c>
      <c r="AA25" s="10">
        <v>1720700000</v>
      </c>
    </row>
    <row r="26" spans="1:36" ht="19" x14ac:dyDescent="0.25">
      <c r="A26" s="5" t="s">
        <v>20</v>
      </c>
      <c r="B26" s="2">
        <v>-0.11700000000000001</v>
      </c>
      <c r="C26" s="2">
        <v>-0.40989999999999999</v>
      </c>
      <c r="D26" s="2">
        <v>-0.19040000000000001</v>
      </c>
      <c r="E26" s="2">
        <v>-0.33989999999999998</v>
      </c>
      <c r="F26" s="2">
        <v>-0.49980000000000002</v>
      </c>
      <c r="G26" s="2">
        <v>-0.48120000000000002</v>
      </c>
      <c r="H26" s="2">
        <v>-0.43159999999999998</v>
      </c>
      <c r="I26" s="2">
        <v>-0.44450000000000001</v>
      </c>
      <c r="J26" s="2">
        <v>-0.13489999999999999</v>
      </c>
      <c r="K26" s="2">
        <v>5.3800000000000001E-2</v>
      </c>
      <c r="L26" s="2">
        <v>0.10489999999999999</v>
      </c>
      <c r="M26" s="2">
        <v>0.2334</v>
      </c>
      <c r="N26" s="2">
        <v>0.2445</v>
      </c>
      <c r="O26" s="2">
        <v>0.28010000000000002</v>
      </c>
      <c r="P26" s="2">
        <v>0.2074</v>
      </c>
      <c r="Q26" s="2">
        <v>0.24379999999999999</v>
      </c>
      <c r="R26" s="2">
        <v>0.16120000000000001</v>
      </c>
      <c r="S26" s="2">
        <v>0.21110000000000001</v>
      </c>
      <c r="T26" s="2">
        <v>0.1739</v>
      </c>
      <c r="U26" s="2">
        <v>0.1946</v>
      </c>
      <c r="V26" s="2">
        <v>0.1885</v>
      </c>
      <c r="W26" s="2">
        <v>0.1552</v>
      </c>
      <c r="X26" s="2">
        <v>0.25280000000000002</v>
      </c>
      <c r="Y26" s="2">
        <v>0.22650000000000001</v>
      </c>
      <c r="Z26" s="2">
        <v>0.3024</v>
      </c>
      <c r="AA26" s="2">
        <v>0.16059999999999999</v>
      </c>
    </row>
    <row r="27" spans="1:36" ht="19" x14ac:dyDescent="0.25">
      <c r="A27" s="5" t="s">
        <v>21</v>
      </c>
      <c r="B27" s="1">
        <v>-472671</v>
      </c>
      <c r="C27" s="1">
        <v>-4491000</v>
      </c>
      <c r="D27" s="1">
        <v>214000</v>
      </c>
      <c r="E27" s="1">
        <v>-59656000</v>
      </c>
      <c r="F27" s="1">
        <v>-116787000</v>
      </c>
      <c r="G27" s="1">
        <v>-64634000</v>
      </c>
      <c r="H27" s="1">
        <v>-66137000</v>
      </c>
      <c r="I27" s="1">
        <v>-80176000</v>
      </c>
      <c r="J27" s="1">
        <v>4003000</v>
      </c>
      <c r="K27" s="1">
        <v>41768000</v>
      </c>
      <c r="L27" s="1">
        <v>59809000</v>
      </c>
      <c r="M27" s="1">
        <v>135509000</v>
      </c>
      <c r="N27" s="1">
        <v>182565000</v>
      </c>
      <c r="O27" s="1">
        <v>182489000</v>
      </c>
      <c r="P27" s="1">
        <v>125080000</v>
      </c>
      <c r="Q27" s="1">
        <v>107304000</v>
      </c>
      <c r="R27" s="1">
        <v>59541000</v>
      </c>
      <c r="S27" s="1">
        <v>62505000</v>
      </c>
      <c r="T27" s="1">
        <v>157955000</v>
      </c>
      <c r="U27" s="1">
        <v>155501000</v>
      </c>
      <c r="V27" s="1">
        <v>30700000</v>
      </c>
      <c r="W27" s="1">
        <v>-110100000</v>
      </c>
      <c r="X27" s="1">
        <v>-200000</v>
      </c>
      <c r="Y27" s="1">
        <v>129600000</v>
      </c>
      <c r="Z27" s="1">
        <v>261800000</v>
      </c>
      <c r="AA27" s="1">
        <v>24000000</v>
      </c>
    </row>
    <row r="28" spans="1:36" ht="20" thickBot="1" x14ac:dyDescent="0.3">
      <c r="A28" s="7" t="s">
        <v>22</v>
      </c>
      <c r="B28" s="11">
        <v>-2269957</v>
      </c>
      <c r="C28" s="11">
        <v>-46842000</v>
      </c>
      <c r="D28" s="11">
        <v>-50727000</v>
      </c>
      <c r="E28" s="11">
        <v>-194628000</v>
      </c>
      <c r="F28" s="11">
        <v>-450094000</v>
      </c>
      <c r="G28" s="11">
        <v>-1141879000</v>
      </c>
      <c r="H28" s="11">
        <v>-303417000</v>
      </c>
      <c r="I28" s="11">
        <v>-247587000</v>
      </c>
      <c r="J28" s="11">
        <v>-171590000</v>
      </c>
      <c r="K28" s="11">
        <v>27484000</v>
      </c>
      <c r="L28" s="11">
        <v>56316000</v>
      </c>
      <c r="M28" s="11">
        <v>347246000</v>
      </c>
      <c r="N28" s="11">
        <v>246595000</v>
      </c>
      <c r="O28" s="11">
        <v>372936000</v>
      </c>
      <c r="P28" s="11">
        <v>396462000</v>
      </c>
      <c r="Q28" s="11">
        <v>637283000</v>
      </c>
      <c r="R28" s="11">
        <v>551333000</v>
      </c>
      <c r="S28" s="11">
        <v>824910000</v>
      </c>
      <c r="T28" s="11">
        <v>685074000</v>
      </c>
      <c r="U28" s="11">
        <v>956425000</v>
      </c>
      <c r="V28" s="11">
        <v>1238900000</v>
      </c>
      <c r="W28" s="11">
        <v>1236400000</v>
      </c>
      <c r="X28" s="11">
        <v>1887800000</v>
      </c>
      <c r="Y28" s="11">
        <v>1690600000</v>
      </c>
      <c r="Z28" s="11">
        <v>2567700000</v>
      </c>
      <c r="AA28" s="11">
        <v>1765800000</v>
      </c>
      <c r="AB28" s="63">
        <v>1930000000</v>
      </c>
      <c r="AC28" s="63">
        <v>2334000000</v>
      </c>
      <c r="AD28" s="63">
        <v>2544000000</v>
      </c>
      <c r="AE28" s="63">
        <v>2954000000</v>
      </c>
      <c r="AF28" s="63">
        <v>3545000000</v>
      </c>
    </row>
    <row r="29" spans="1:36" ht="20" customHeight="1" thickTop="1" x14ac:dyDescent="0.25">
      <c r="A29" s="14" t="s">
        <v>101</v>
      </c>
      <c r="B29" s="1"/>
      <c r="C29" s="15">
        <f>(C28/B28)-1</f>
        <v>19.635633186003083</v>
      </c>
      <c r="D29" s="15">
        <f>(D28/C28)-1</f>
        <v>8.293838862559233E-2</v>
      </c>
      <c r="E29" s="15">
        <f>(E28/D28)-1</f>
        <v>2.8367733159855697</v>
      </c>
      <c r="F29" s="15">
        <f t="shared" ref="F29:AF29" si="26">(F28/E28)-1</f>
        <v>1.3125860616149785</v>
      </c>
      <c r="G29" s="15">
        <f t="shared" si="26"/>
        <v>1.536978942176523</v>
      </c>
      <c r="H29" s="15">
        <f t="shared" si="26"/>
        <v>-0.73428270420946529</v>
      </c>
      <c r="I29" s="15">
        <f t="shared" si="26"/>
        <v>-0.18400419225026943</v>
      </c>
      <c r="J29" s="15">
        <f t="shared" si="26"/>
        <v>-0.30695068804097148</v>
      </c>
      <c r="K29" s="15">
        <f t="shared" si="26"/>
        <v>-1.160172504225188</v>
      </c>
      <c r="L29" s="15">
        <f t="shared" si="26"/>
        <v>1.0490467180905254</v>
      </c>
      <c r="M29" s="15">
        <f t="shared" si="26"/>
        <v>5.1660274167199374</v>
      </c>
      <c r="N29" s="15">
        <f t="shared" si="26"/>
        <v>-0.28985503072749574</v>
      </c>
      <c r="O29" s="15">
        <f t="shared" si="26"/>
        <v>0.51234209939374287</v>
      </c>
      <c r="P29" s="15">
        <f t="shared" si="26"/>
        <v>6.3083209987772726E-2</v>
      </c>
      <c r="Q29" s="15">
        <f t="shared" si="26"/>
        <v>0.60742517567887977</v>
      </c>
      <c r="R29" s="15">
        <f t="shared" si="26"/>
        <v>-0.13486943791063</v>
      </c>
      <c r="S29" s="15">
        <f t="shared" si="26"/>
        <v>0.49621009444382969</v>
      </c>
      <c r="T29" s="15">
        <f t="shared" si="26"/>
        <v>-0.16951667454631414</v>
      </c>
      <c r="U29" s="15">
        <f t="shared" si="26"/>
        <v>0.39609005742445347</v>
      </c>
      <c r="V29" s="15">
        <f t="shared" si="26"/>
        <v>0.29534464281046602</v>
      </c>
      <c r="W29" s="15">
        <f t="shared" si="26"/>
        <v>-2.0179191218016035E-3</v>
      </c>
      <c r="X29" s="15">
        <f t="shared" si="26"/>
        <v>0.52685215140731145</v>
      </c>
      <c r="Y29" s="15">
        <f t="shared" si="26"/>
        <v>-0.10446021824345797</v>
      </c>
      <c r="Z29" s="15">
        <f t="shared" si="26"/>
        <v>0.51880988997988875</v>
      </c>
      <c r="AA29" s="15">
        <f t="shared" si="26"/>
        <v>-0.31230283911671919</v>
      </c>
      <c r="AB29" s="16">
        <f t="shared" si="26"/>
        <v>9.2989013478310012E-2</v>
      </c>
      <c r="AC29" s="16">
        <f t="shared" si="26"/>
        <v>0.20932642487046627</v>
      </c>
      <c r="AD29" s="16">
        <f t="shared" si="26"/>
        <v>8.9974293059125854E-2</v>
      </c>
      <c r="AE29" s="16">
        <f t="shared" si="26"/>
        <v>0.16116352201257866</v>
      </c>
      <c r="AF29" s="16">
        <f t="shared" si="26"/>
        <v>0.20006770480704139</v>
      </c>
    </row>
    <row r="30" spans="1:36" ht="19" x14ac:dyDescent="0.25">
      <c r="A30" s="5" t="s">
        <v>23</v>
      </c>
      <c r="B30" s="2">
        <v>-0.12959999999999999</v>
      </c>
      <c r="C30" s="2">
        <v>-0.45240000000000002</v>
      </c>
      <c r="D30" s="2">
        <v>-0.1966</v>
      </c>
      <c r="E30" s="2">
        <v>-0.26469999999999999</v>
      </c>
      <c r="F30" s="2">
        <v>-0.39679999999999999</v>
      </c>
      <c r="G30" s="2">
        <v>-1.4482999999999999</v>
      </c>
      <c r="H30" s="2">
        <v>-0.42430000000000001</v>
      </c>
      <c r="I30" s="2">
        <v>-0.35039999999999999</v>
      </c>
      <c r="J30" s="2">
        <v>-0.18160000000000001</v>
      </c>
      <c r="K30" s="2">
        <v>2.0899999999999998E-2</v>
      </c>
      <c r="L30" s="2">
        <v>3.8699999999999998E-2</v>
      </c>
      <c r="M30" s="2">
        <v>0.21790000000000001</v>
      </c>
      <c r="N30" s="2">
        <v>0.14299999999999999</v>
      </c>
      <c r="O30" s="2">
        <v>0.18779999999999999</v>
      </c>
      <c r="P30" s="2">
        <v>0.16220000000000001</v>
      </c>
      <c r="Q30" s="2">
        <v>0.22159999999999999</v>
      </c>
      <c r="R30" s="2">
        <v>0.16400000000000001</v>
      </c>
      <c r="S30" s="2">
        <v>0.20119999999999999</v>
      </c>
      <c r="T30" s="2">
        <v>0.14360000000000001</v>
      </c>
      <c r="U30" s="2">
        <v>0.1653</v>
      </c>
      <c r="V30" s="2">
        <v>0.18590000000000001</v>
      </c>
      <c r="W30" s="2">
        <v>0.16619999999999999</v>
      </c>
      <c r="X30" s="2">
        <v>0.249</v>
      </c>
      <c r="Y30" s="2">
        <v>0.2102</v>
      </c>
      <c r="Z30" s="2">
        <v>0.27439999999999998</v>
      </c>
      <c r="AA30" s="2">
        <v>0.16489999999999999</v>
      </c>
      <c r="AB30" s="64">
        <f>AB28/AB3</f>
        <v>0.17516790706117263</v>
      </c>
      <c r="AC30" s="64">
        <f t="shared" ref="AC30:AF30" si="27">AC28/AC3</f>
        <v>0.20549392498679345</v>
      </c>
      <c r="AD30" s="64">
        <f t="shared" si="27"/>
        <v>0.21568461212378126</v>
      </c>
      <c r="AE30" s="64">
        <f t="shared" si="27"/>
        <v>0.2313234142521535</v>
      </c>
      <c r="AF30" s="64">
        <f t="shared" si="27"/>
        <v>0.26098799970551423</v>
      </c>
    </row>
    <row r="31" spans="1:36" ht="19" x14ac:dyDescent="0.25">
      <c r="A31" s="5" t="s">
        <v>24</v>
      </c>
      <c r="B31" s="12">
        <v>-0.05</v>
      </c>
      <c r="C31" s="12">
        <v>-0.59</v>
      </c>
      <c r="D31" s="12">
        <v>-0.34</v>
      </c>
      <c r="E31" s="12">
        <v>-1.1499999999999999</v>
      </c>
      <c r="F31" s="12">
        <v>-2.35</v>
      </c>
      <c r="G31" s="12">
        <v>-5.84</v>
      </c>
      <c r="H31" s="12">
        <v>-1.46</v>
      </c>
      <c r="I31" s="12">
        <v>-1.1000000000000001</v>
      </c>
      <c r="J31" s="12">
        <v>-0.56999999999999995</v>
      </c>
      <c r="K31" s="12">
        <v>0.06</v>
      </c>
      <c r="L31" s="12">
        <v>0.14000000000000001</v>
      </c>
      <c r="M31" s="12">
        <v>0.88</v>
      </c>
      <c r="N31" s="12">
        <v>0.62</v>
      </c>
      <c r="O31" s="12">
        <v>0.93</v>
      </c>
      <c r="P31" s="12">
        <v>0.99</v>
      </c>
      <c r="Q31" s="12">
        <v>1.61</v>
      </c>
      <c r="R31" s="12">
        <v>1.4</v>
      </c>
      <c r="S31" s="12">
        <v>2.02</v>
      </c>
      <c r="T31" s="12">
        <v>1.42</v>
      </c>
      <c r="U31" s="12">
        <v>2</v>
      </c>
      <c r="V31" s="12">
        <v>2.69</v>
      </c>
      <c r="W31" s="12">
        <v>2.79</v>
      </c>
      <c r="X31" s="12">
        <v>4.2699999999999996</v>
      </c>
      <c r="Y31" s="12">
        <v>3.81</v>
      </c>
      <c r="Z31" s="12">
        <v>5.79</v>
      </c>
      <c r="AA31" s="12">
        <v>3.83</v>
      </c>
      <c r="AB31" s="65">
        <v>4.1399999999999997</v>
      </c>
      <c r="AC31" s="65">
        <v>5.01</v>
      </c>
      <c r="AD31" s="65">
        <v>5.46</v>
      </c>
      <c r="AE31" s="65">
        <v>6.34</v>
      </c>
      <c r="AF31" s="65">
        <v>7.61</v>
      </c>
    </row>
    <row r="32" spans="1:36" ht="19" x14ac:dyDescent="0.25">
      <c r="A32" s="5" t="s">
        <v>25</v>
      </c>
      <c r="B32" s="12">
        <v>-0.05</v>
      </c>
      <c r="C32" s="12">
        <v>-0.59</v>
      </c>
      <c r="D32" s="12">
        <v>-0.34</v>
      </c>
      <c r="E32" s="12">
        <v>-1.1499999999999999</v>
      </c>
      <c r="F32" s="12">
        <v>-2.35</v>
      </c>
      <c r="G32" s="12">
        <v>-5.84</v>
      </c>
      <c r="H32" s="12">
        <v>-1.46</v>
      </c>
      <c r="I32" s="12">
        <v>-1.1000000000000001</v>
      </c>
      <c r="J32" s="12">
        <v>-0.56999999999999995</v>
      </c>
      <c r="K32" s="12">
        <v>0.06</v>
      </c>
      <c r="L32" s="12">
        <v>0.13</v>
      </c>
      <c r="M32" s="12">
        <v>0.84</v>
      </c>
      <c r="N32" s="12">
        <v>0.61</v>
      </c>
      <c r="O32" s="12">
        <v>0.92</v>
      </c>
      <c r="P32" s="12">
        <v>0.98</v>
      </c>
      <c r="Q32" s="12">
        <v>1.6</v>
      </c>
      <c r="R32" s="12">
        <v>1.38</v>
      </c>
      <c r="S32" s="12">
        <v>2</v>
      </c>
      <c r="T32" s="12">
        <v>1.41</v>
      </c>
      <c r="U32" s="12">
        <v>1.98</v>
      </c>
      <c r="V32" s="12">
        <v>2.67</v>
      </c>
      <c r="W32" s="12">
        <v>2.77</v>
      </c>
      <c r="X32" s="12">
        <v>4.24</v>
      </c>
      <c r="Y32" s="12">
        <v>3.79</v>
      </c>
      <c r="Z32" s="12">
        <v>5.76</v>
      </c>
      <c r="AA32" s="12">
        <v>3.82</v>
      </c>
    </row>
    <row r="33" spans="1:27" ht="19" x14ac:dyDescent="0.25">
      <c r="A33" s="5" t="s">
        <v>26</v>
      </c>
      <c r="B33" s="1">
        <v>48691790</v>
      </c>
      <c r="C33" s="1">
        <v>79786000</v>
      </c>
      <c r="D33" s="1">
        <v>149749000</v>
      </c>
      <c r="E33" s="1">
        <v>168715000</v>
      </c>
      <c r="F33" s="1">
        <v>191586000</v>
      </c>
      <c r="G33" s="1">
        <v>195454000</v>
      </c>
      <c r="H33" s="1">
        <v>208098000</v>
      </c>
      <c r="I33" s="1">
        <v>224336000</v>
      </c>
      <c r="J33" s="1">
        <v>302510000</v>
      </c>
      <c r="K33" s="1">
        <v>424525000</v>
      </c>
      <c r="L33" s="1">
        <v>413167000</v>
      </c>
      <c r="M33" s="1">
        <v>395947000</v>
      </c>
      <c r="N33" s="1">
        <v>398375000</v>
      </c>
      <c r="O33" s="1">
        <v>401152000</v>
      </c>
      <c r="P33" s="1">
        <v>395711000</v>
      </c>
      <c r="Q33" s="1">
        <v>394772000</v>
      </c>
      <c r="R33" s="1">
        <v>395040000</v>
      </c>
      <c r="S33" s="1">
        <v>395958000</v>
      </c>
      <c r="T33" s="1">
        <v>418907000</v>
      </c>
      <c r="U33" s="1">
        <v>425143000</v>
      </c>
      <c r="V33" s="1">
        <v>428181000</v>
      </c>
      <c r="W33" s="1">
        <v>439606000</v>
      </c>
      <c r="X33" s="1">
        <v>442319000</v>
      </c>
      <c r="Y33" s="1">
        <v>443640000</v>
      </c>
      <c r="Z33" s="1">
        <v>443640000</v>
      </c>
      <c r="AA33" s="1">
        <v>461519000</v>
      </c>
    </row>
    <row r="34" spans="1:27" ht="19" x14ac:dyDescent="0.25">
      <c r="A34" s="5" t="s">
        <v>27</v>
      </c>
      <c r="B34" s="1">
        <v>70000000</v>
      </c>
      <c r="C34" s="1">
        <v>79786000</v>
      </c>
      <c r="D34" s="1">
        <v>149749000</v>
      </c>
      <c r="E34" s="1">
        <v>168715000</v>
      </c>
      <c r="F34" s="1">
        <v>191586000</v>
      </c>
      <c r="G34" s="1">
        <v>195454000</v>
      </c>
      <c r="H34" s="1">
        <v>208098000</v>
      </c>
      <c r="I34" s="1">
        <v>224336000</v>
      </c>
      <c r="J34" s="1">
        <v>302510000</v>
      </c>
      <c r="K34" s="1">
        <v>436217000</v>
      </c>
      <c r="L34" s="1">
        <v>426079000</v>
      </c>
      <c r="M34" s="1">
        <v>418357000</v>
      </c>
      <c r="N34" s="1">
        <v>406948000</v>
      </c>
      <c r="O34" s="1">
        <v>404072000</v>
      </c>
      <c r="P34" s="1">
        <v>400195000</v>
      </c>
      <c r="Q34" s="1">
        <v>399287000</v>
      </c>
      <c r="R34" s="1">
        <v>399146000</v>
      </c>
      <c r="S34" s="1">
        <v>400086000</v>
      </c>
      <c r="T34" s="1">
        <v>423015000</v>
      </c>
      <c r="U34" s="1">
        <v>429283000</v>
      </c>
      <c r="V34" s="1">
        <v>431688000</v>
      </c>
      <c r="W34" s="1">
        <v>442960000</v>
      </c>
      <c r="X34" s="1">
        <v>445520000</v>
      </c>
      <c r="Y34" s="1">
        <v>446104000</v>
      </c>
      <c r="Z34" s="1">
        <v>446104000</v>
      </c>
      <c r="AA34" s="1">
        <v>462750000</v>
      </c>
    </row>
    <row r="35" spans="1:27" ht="20" customHeight="1" x14ac:dyDescent="0.25">
      <c r="A35" s="14" t="s">
        <v>102</v>
      </c>
      <c r="B35" s="1"/>
      <c r="C35" s="22">
        <f>(C34-B34)/B34</f>
        <v>0.13980000000000001</v>
      </c>
      <c r="D35" s="22">
        <f t="shared" ref="D35:AA35" si="28">(D34-C34)/C34</f>
        <v>0.87688316245957942</v>
      </c>
      <c r="E35" s="22">
        <f t="shared" si="28"/>
        <v>0.12665193089770216</v>
      </c>
      <c r="F35" s="22">
        <f t="shared" si="28"/>
        <v>0.13555996799336159</v>
      </c>
      <c r="G35" s="22">
        <f t="shared" si="28"/>
        <v>2.0189366655183574E-2</v>
      </c>
      <c r="H35" s="22">
        <f t="shared" si="28"/>
        <v>6.4690413089524904E-2</v>
      </c>
      <c r="I35" s="22">
        <f t="shared" si="28"/>
        <v>7.803054330171362E-2</v>
      </c>
      <c r="J35" s="22">
        <f t="shared" si="28"/>
        <v>0.34846836887525856</v>
      </c>
      <c r="K35" s="22">
        <f t="shared" si="28"/>
        <v>0.44199200026445407</v>
      </c>
      <c r="L35" s="22">
        <f t="shared" si="28"/>
        <v>-2.3240726519140702E-2</v>
      </c>
      <c r="M35" s="22">
        <f t="shared" si="28"/>
        <v>-1.8123399651238385E-2</v>
      </c>
      <c r="N35" s="22">
        <f t="shared" si="28"/>
        <v>-2.7270967140504403E-2</v>
      </c>
      <c r="O35" s="22">
        <f t="shared" si="28"/>
        <v>-7.067242006349706E-3</v>
      </c>
      <c r="P35" s="22">
        <f t="shared" si="28"/>
        <v>-9.5948246847096554E-3</v>
      </c>
      <c r="Q35" s="22">
        <f t="shared" si="28"/>
        <v>-2.2688939142168191E-3</v>
      </c>
      <c r="R35" s="22">
        <f t="shared" si="28"/>
        <v>-3.5312945325041885E-4</v>
      </c>
      <c r="S35" s="22">
        <f t="shared" si="28"/>
        <v>2.3550279847474359E-3</v>
      </c>
      <c r="T35" s="22">
        <f t="shared" si="28"/>
        <v>5.731017831166299E-2</v>
      </c>
      <c r="U35" s="22">
        <f t="shared" si="28"/>
        <v>1.4817441461886694E-2</v>
      </c>
      <c r="V35" s="22">
        <f t="shared" si="28"/>
        <v>5.6023648735216633E-3</v>
      </c>
      <c r="W35" s="22">
        <f t="shared" si="28"/>
        <v>2.611145086266007E-2</v>
      </c>
      <c r="X35" s="22">
        <f t="shared" si="28"/>
        <v>5.7793028715911144E-3</v>
      </c>
      <c r="Y35" s="22">
        <f t="shared" si="28"/>
        <v>1.3108277967319088E-3</v>
      </c>
      <c r="Z35" s="22">
        <f t="shared" si="28"/>
        <v>0</v>
      </c>
      <c r="AA35" s="22">
        <f t="shared" si="28"/>
        <v>3.731416889335222E-2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v>4595500</v>
      </c>
      <c r="C38" s="1">
        <v>186175000</v>
      </c>
      <c r="D38" s="1">
        <v>25212000</v>
      </c>
      <c r="E38" s="1">
        <v>82038000</v>
      </c>
      <c r="F38" s="1">
        <v>35958000</v>
      </c>
      <c r="G38" s="1">
        <v>127292000</v>
      </c>
      <c r="H38" s="1">
        <v>105465000</v>
      </c>
      <c r="I38" s="1">
        <v>215557000</v>
      </c>
      <c r="J38" s="1">
        <v>112701000</v>
      </c>
      <c r="K38" s="1">
        <v>281264000</v>
      </c>
      <c r="L38" s="1">
        <v>33123000</v>
      </c>
      <c r="M38" s="1">
        <v>143077000</v>
      </c>
      <c r="N38" s="1">
        <v>247293000</v>
      </c>
      <c r="O38" s="1">
        <v>883963000</v>
      </c>
      <c r="P38" s="1">
        <v>330191000</v>
      </c>
      <c r="Q38" s="1">
        <v>368618000</v>
      </c>
      <c r="R38" s="1">
        <v>293576000</v>
      </c>
      <c r="S38" s="1">
        <v>313492000</v>
      </c>
      <c r="T38" s="1">
        <v>320686000</v>
      </c>
      <c r="U38" s="1">
        <v>787161000</v>
      </c>
      <c r="V38" s="1">
        <v>802100000</v>
      </c>
      <c r="W38" s="1">
        <v>1208700000</v>
      </c>
      <c r="X38" s="1">
        <v>1501200000</v>
      </c>
      <c r="Y38" s="1">
        <v>1746300000</v>
      </c>
      <c r="Z38" s="1">
        <v>1949900000</v>
      </c>
      <c r="AA38" s="1">
        <v>2028400000</v>
      </c>
    </row>
    <row r="39" spans="1:27" ht="19" x14ac:dyDescent="0.25">
      <c r="A39" s="5" t="s">
        <v>31</v>
      </c>
      <c r="B39" s="1" t="s">
        <v>91</v>
      </c>
      <c r="C39" s="1" t="s">
        <v>91</v>
      </c>
      <c r="D39" s="1" t="s">
        <v>91</v>
      </c>
      <c r="E39" s="1" t="s">
        <v>91</v>
      </c>
      <c r="F39" s="1" t="s">
        <v>91</v>
      </c>
      <c r="G39" s="1" t="s">
        <v>91</v>
      </c>
      <c r="H39" s="1" t="s">
        <v>91</v>
      </c>
      <c r="I39" s="1" t="s">
        <v>91</v>
      </c>
      <c r="J39" s="1" t="s">
        <v>91</v>
      </c>
      <c r="K39" s="1">
        <v>22986000</v>
      </c>
      <c r="L39" s="1">
        <v>7224000</v>
      </c>
      <c r="M39" s="1">
        <v>2028000</v>
      </c>
      <c r="N39" s="1">
        <v>9776000</v>
      </c>
      <c r="O39" s="1">
        <v>46428000</v>
      </c>
      <c r="P39" s="1">
        <v>22270000</v>
      </c>
      <c r="Q39" s="1">
        <v>6018000</v>
      </c>
      <c r="R39" s="1">
        <v>18612000</v>
      </c>
      <c r="S39" s="1">
        <v>6302000</v>
      </c>
      <c r="T39" s="1" t="s">
        <v>91</v>
      </c>
      <c r="U39" s="1">
        <v>4026000</v>
      </c>
      <c r="V39" s="1">
        <v>1000000</v>
      </c>
      <c r="W39" s="1" t="s">
        <v>91</v>
      </c>
      <c r="X39" s="1" t="s">
        <v>91</v>
      </c>
      <c r="Y39" s="1" t="s">
        <v>91</v>
      </c>
      <c r="Z39" s="1" t="s">
        <v>91</v>
      </c>
      <c r="AA39" s="1" t="s">
        <v>91</v>
      </c>
    </row>
    <row r="40" spans="1:27" ht="19" x14ac:dyDescent="0.25">
      <c r="A40" s="5" t="s">
        <v>32</v>
      </c>
      <c r="B40" s="1">
        <v>4595500</v>
      </c>
      <c r="C40" s="1">
        <v>186175000</v>
      </c>
      <c r="D40" s="1">
        <v>25212000</v>
      </c>
      <c r="E40" s="1">
        <v>82038000</v>
      </c>
      <c r="F40" s="1">
        <v>35958000</v>
      </c>
      <c r="G40" s="1">
        <v>127292000</v>
      </c>
      <c r="H40" s="1">
        <v>105465000</v>
      </c>
      <c r="I40" s="1">
        <v>215557000</v>
      </c>
      <c r="J40" s="1">
        <v>112701000</v>
      </c>
      <c r="K40" s="1">
        <v>304250000</v>
      </c>
      <c r="L40" s="1">
        <v>40347000</v>
      </c>
      <c r="M40" s="1">
        <v>145105000</v>
      </c>
      <c r="N40" s="1">
        <v>257069000</v>
      </c>
      <c r="O40" s="1">
        <v>930391000</v>
      </c>
      <c r="P40" s="1">
        <v>352461000</v>
      </c>
      <c r="Q40" s="1">
        <v>374636000</v>
      </c>
      <c r="R40" s="1">
        <v>312188000</v>
      </c>
      <c r="S40" s="1">
        <v>319794000</v>
      </c>
      <c r="T40" s="1">
        <v>320686000</v>
      </c>
      <c r="U40" s="1">
        <v>791187000</v>
      </c>
      <c r="V40" s="1">
        <v>803100000</v>
      </c>
      <c r="W40" s="1">
        <v>1208700000</v>
      </c>
      <c r="X40" s="1">
        <v>1501200000</v>
      </c>
      <c r="Y40" s="1">
        <v>1746300000</v>
      </c>
      <c r="Z40" s="1">
        <v>1949900000</v>
      </c>
      <c r="AA40" s="1">
        <v>2028400000</v>
      </c>
    </row>
    <row r="41" spans="1:27" ht="19" x14ac:dyDescent="0.25">
      <c r="A41" s="5" t="s">
        <v>33</v>
      </c>
      <c r="B41" s="1">
        <v>3238877</v>
      </c>
      <c r="C41" s="1">
        <v>16850000</v>
      </c>
      <c r="D41" s="1">
        <v>71845000</v>
      </c>
      <c r="E41" s="1">
        <v>237663000</v>
      </c>
      <c r="F41" s="1">
        <v>229065000</v>
      </c>
      <c r="G41" s="1">
        <v>107265000</v>
      </c>
      <c r="H41" s="1">
        <v>77668000</v>
      </c>
      <c r="I41" s="1">
        <v>38634000</v>
      </c>
      <c r="J41" s="1">
        <v>36995000</v>
      </c>
      <c r="K41" s="1">
        <v>29368000</v>
      </c>
      <c r="L41" s="1">
        <v>40316000</v>
      </c>
      <c r="M41" s="1">
        <v>51313000</v>
      </c>
      <c r="N41" s="1">
        <v>67949000</v>
      </c>
      <c r="O41" s="1">
        <v>80961000</v>
      </c>
      <c r="P41" s="1">
        <v>100971000</v>
      </c>
      <c r="Q41" s="1">
        <v>159414000</v>
      </c>
      <c r="R41" s="1">
        <v>254758000</v>
      </c>
      <c r="S41" s="1">
        <v>247294000</v>
      </c>
      <c r="T41" s="1">
        <v>291766000</v>
      </c>
      <c r="U41" s="1">
        <v>397600000</v>
      </c>
      <c r="V41" s="1">
        <v>685700000</v>
      </c>
      <c r="W41" s="1">
        <v>671400000</v>
      </c>
      <c r="X41" s="1">
        <v>675800000</v>
      </c>
      <c r="Y41" s="1">
        <v>754800000</v>
      </c>
      <c r="Z41" s="1">
        <v>728900000</v>
      </c>
      <c r="AA41" s="1">
        <v>1305000000</v>
      </c>
    </row>
    <row r="42" spans="1:27" ht="19" x14ac:dyDescent="0.25">
      <c r="A42" s="5" t="s">
        <v>34</v>
      </c>
      <c r="B42" s="1" t="s">
        <v>91</v>
      </c>
      <c r="C42" s="1" t="s">
        <v>91</v>
      </c>
      <c r="D42" s="1">
        <v>11262000</v>
      </c>
      <c r="E42" s="1">
        <v>47872000</v>
      </c>
      <c r="F42" s="1">
        <v>49332000</v>
      </c>
      <c r="G42" s="1">
        <v>9092000</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v>852237</v>
      </c>
      <c r="C43" s="1">
        <v>4560000</v>
      </c>
      <c r="D43" s="1">
        <v>31088000</v>
      </c>
      <c r="E43" s="1">
        <v>103579000</v>
      </c>
      <c r="F43" s="1">
        <v>207852000</v>
      </c>
      <c r="G43" s="1">
        <v>292604000</v>
      </c>
      <c r="H43" s="1">
        <v>228382000</v>
      </c>
      <c r="I43" s="1">
        <v>54846000</v>
      </c>
      <c r="J43" s="1">
        <v>76182000</v>
      </c>
      <c r="K43" s="1">
        <v>152404000</v>
      </c>
      <c r="L43" s="1">
        <v>165011000</v>
      </c>
      <c r="M43" s="1">
        <v>277262000</v>
      </c>
      <c r="N43" s="1">
        <v>326338000</v>
      </c>
      <c r="O43" s="1">
        <v>392822000</v>
      </c>
      <c r="P43" s="1">
        <v>389339000</v>
      </c>
      <c r="Q43" s="1">
        <v>295478000</v>
      </c>
      <c r="R43" s="1">
        <v>385710000</v>
      </c>
      <c r="S43" s="1">
        <v>380880000</v>
      </c>
      <c r="T43" s="1">
        <v>384016000</v>
      </c>
      <c r="U43" s="1">
        <v>501083000</v>
      </c>
      <c r="V43" s="1">
        <v>549300000</v>
      </c>
      <c r="W43" s="1">
        <v>505000000</v>
      </c>
      <c r="X43" s="1">
        <v>376800000</v>
      </c>
      <c r="Y43" s="1">
        <v>404500000</v>
      </c>
      <c r="Z43" s="1">
        <v>1050600000</v>
      </c>
      <c r="AA43" s="1">
        <v>288900000</v>
      </c>
    </row>
    <row r="44" spans="1:27" ht="19" x14ac:dyDescent="0.25">
      <c r="A44" s="6" t="s">
        <v>36</v>
      </c>
      <c r="B44" s="10">
        <v>8686614</v>
      </c>
      <c r="C44" s="10">
        <v>207585000</v>
      </c>
      <c r="D44" s="10">
        <v>139407000</v>
      </c>
      <c r="E44" s="10">
        <v>471152000</v>
      </c>
      <c r="F44" s="10">
        <v>522207000</v>
      </c>
      <c r="G44" s="10">
        <v>536253000</v>
      </c>
      <c r="H44" s="10">
        <v>411515000</v>
      </c>
      <c r="I44" s="10">
        <v>309037000</v>
      </c>
      <c r="J44" s="10">
        <v>225878000</v>
      </c>
      <c r="K44" s="10">
        <v>486022000</v>
      </c>
      <c r="L44" s="10">
        <v>245674000</v>
      </c>
      <c r="M44" s="10">
        <v>473680000</v>
      </c>
      <c r="N44" s="10">
        <v>651356000</v>
      </c>
      <c r="O44" s="10">
        <v>1404174000</v>
      </c>
      <c r="P44" s="10">
        <v>842771000</v>
      </c>
      <c r="Q44" s="10">
        <v>829528000</v>
      </c>
      <c r="R44" s="10">
        <v>952656000</v>
      </c>
      <c r="S44" s="10">
        <v>947968000</v>
      </c>
      <c r="T44" s="10">
        <v>996468000</v>
      </c>
      <c r="U44" s="10">
        <v>1689870000</v>
      </c>
      <c r="V44" s="10">
        <v>2038100000</v>
      </c>
      <c r="W44" s="10">
        <v>2385100000</v>
      </c>
      <c r="X44" s="10">
        <v>2553800000</v>
      </c>
      <c r="Y44" s="10">
        <v>2905600000</v>
      </c>
      <c r="Z44" s="10">
        <v>3729400000</v>
      </c>
      <c r="AA44" s="10">
        <v>3622300000</v>
      </c>
    </row>
    <row r="45" spans="1:27" ht="19" x14ac:dyDescent="0.25">
      <c r="A45" s="5" t="s">
        <v>37</v>
      </c>
      <c r="B45" s="1">
        <v>117617776</v>
      </c>
      <c r="C45" s="1">
        <v>449476000</v>
      </c>
      <c r="D45" s="1">
        <v>1092346000</v>
      </c>
      <c r="E45" s="1">
        <v>2296670000</v>
      </c>
      <c r="F45" s="1">
        <v>3287573000</v>
      </c>
      <c r="G45" s="1">
        <v>2734885000</v>
      </c>
      <c r="H45" s="1">
        <v>2546525000</v>
      </c>
      <c r="I45" s="1">
        <v>2273356000</v>
      </c>
      <c r="J45" s="1">
        <v>3460526000</v>
      </c>
      <c r="K45" s="1">
        <v>3218124000</v>
      </c>
      <c r="L45" s="1">
        <v>3045186000</v>
      </c>
      <c r="M45" s="1">
        <v>3022636000</v>
      </c>
      <c r="N45" s="1">
        <v>3175511000</v>
      </c>
      <c r="O45" s="1">
        <v>3623835000</v>
      </c>
      <c r="P45" s="1">
        <v>4883473000</v>
      </c>
      <c r="Q45" s="1">
        <v>5789995000</v>
      </c>
      <c r="R45" s="1">
        <v>7262175000</v>
      </c>
      <c r="S45" s="1">
        <v>7626817000</v>
      </c>
      <c r="T45" s="1">
        <v>9866424000</v>
      </c>
      <c r="U45" s="1">
        <v>10517258000</v>
      </c>
      <c r="V45" s="1">
        <v>11101000000</v>
      </c>
      <c r="W45" s="1">
        <v>11247100000</v>
      </c>
      <c r="X45" s="1">
        <v>19441800000</v>
      </c>
      <c r="Y45" s="1">
        <v>20597900000</v>
      </c>
      <c r="Z45" s="1">
        <v>29009100000</v>
      </c>
      <c r="AA45" s="1">
        <v>28917200000</v>
      </c>
    </row>
    <row r="46" spans="1:27" ht="19" x14ac:dyDescent="0.25">
      <c r="A46" s="5" t="s">
        <v>38</v>
      </c>
      <c r="B46" s="1" t="s">
        <v>91</v>
      </c>
      <c r="C46" s="1" t="s">
        <v>91</v>
      </c>
      <c r="D46" s="1" t="s">
        <v>91</v>
      </c>
      <c r="E46" s="1" t="s">
        <v>91</v>
      </c>
      <c r="F46" s="1" t="s">
        <v>91</v>
      </c>
      <c r="G46" s="1" t="s">
        <v>91</v>
      </c>
      <c r="H46" s="1" t="s">
        <v>91</v>
      </c>
      <c r="I46" s="1" t="s">
        <v>91</v>
      </c>
      <c r="J46" s="1" t="s">
        <v>91</v>
      </c>
      <c r="K46" s="1">
        <v>2189767000</v>
      </c>
      <c r="L46" s="1">
        <v>2188312000</v>
      </c>
      <c r="M46" s="1">
        <v>2186233000</v>
      </c>
      <c r="N46" s="1">
        <v>2237850000</v>
      </c>
      <c r="O46" s="1">
        <v>2490295000</v>
      </c>
      <c r="P46" s="1">
        <v>2805267000</v>
      </c>
      <c r="Q46" s="1">
        <v>2912046000</v>
      </c>
      <c r="R46" s="1">
        <v>3729901000</v>
      </c>
      <c r="S46" s="1">
        <v>4017082000</v>
      </c>
      <c r="T46" s="1">
        <v>4091805000</v>
      </c>
      <c r="U46" s="1">
        <v>5070680000</v>
      </c>
      <c r="V46" s="1">
        <v>5638400000</v>
      </c>
      <c r="W46" s="1">
        <v>5501900000</v>
      </c>
      <c r="X46" s="1">
        <v>6178300000</v>
      </c>
      <c r="Y46" s="1">
        <v>7282700000</v>
      </c>
      <c r="Z46" s="1">
        <v>13350100000</v>
      </c>
      <c r="AA46" s="1">
        <v>12956700000</v>
      </c>
    </row>
    <row r="47" spans="1:27" ht="19" x14ac:dyDescent="0.25">
      <c r="A47" s="5" t="s">
        <v>39</v>
      </c>
      <c r="B47" s="1">
        <v>8424406</v>
      </c>
      <c r="C47" s="1">
        <v>718600000</v>
      </c>
      <c r="D47" s="1">
        <v>1403897000</v>
      </c>
      <c r="E47" s="1">
        <v>2505681000</v>
      </c>
      <c r="F47" s="1">
        <v>2507911000</v>
      </c>
      <c r="G47" s="1">
        <v>1745504000</v>
      </c>
      <c r="H47" s="1">
        <v>1649760000</v>
      </c>
      <c r="I47" s="1">
        <v>1577986000</v>
      </c>
      <c r="J47" s="1">
        <v>4219863000</v>
      </c>
      <c r="K47" s="1">
        <v>1820876000</v>
      </c>
      <c r="L47" s="1">
        <v>1686434000</v>
      </c>
      <c r="M47" s="1">
        <v>1566155000</v>
      </c>
      <c r="N47" s="1">
        <v>1598633000</v>
      </c>
      <c r="O47" s="1">
        <v>1985352000</v>
      </c>
      <c r="P47" s="1">
        <v>2351955000</v>
      </c>
      <c r="Q47" s="1">
        <v>3115053000</v>
      </c>
      <c r="R47" s="1">
        <v>6701459000</v>
      </c>
      <c r="S47" s="1">
        <v>6889331000</v>
      </c>
      <c r="T47" s="1">
        <v>9837876000</v>
      </c>
      <c r="U47" s="1">
        <v>11274611000</v>
      </c>
      <c r="V47" s="1">
        <v>11783300000</v>
      </c>
      <c r="W47" s="1">
        <v>11174300000</v>
      </c>
      <c r="X47" s="1">
        <v>12318400000</v>
      </c>
      <c r="Y47" s="1">
        <v>13839800000</v>
      </c>
      <c r="Z47" s="1">
        <v>20727200000</v>
      </c>
      <c r="AA47" s="1">
        <v>17983300000</v>
      </c>
    </row>
    <row r="48" spans="1:27" ht="19" x14ac:dyDescent="0.25">
      <c r="A48" s="5" t="s">
        <v>40</v>
      </c>
      <c r="B48" s="1">
        <v>8424406</v>
      </c>
      <c r="C48" s="1">
        <v>718600000</v>
      </c>
      <c r="D48" s="1">
        <v>1403897000</v>
      </c>
      <c r="E48" s="1">
        <v>2505681000</v>
      </c>
      <c r="F48" s="1">
        <v>2507911000</v>
      </c>
      <c r="G48" s="1">
        <v>1745504000</v>
      </c>
      <c r="H48" s="1">
        <v>1649760000</v>
      </c>
      <c r="I48" s="1">
        <v>1577986000</v>
      </c>
      <c r="J48" s="1">
        <v>4219863000</v>
      </c>
      <c r="K48" s="1">
        <v>4010643000</v>
      </c>
      <c r="L48" s="1">
        <v>3874746000</v>
      </c>
      <c r="M48" s="1">
        <v>3752388000</v>
      </c>
      <c r="N48" s="1">
        <v>3836483000</v>
      </c>
      <c r="O48" s="1">
        <v>4475647000</v>
      </c>
      <c r="P48" s="1">
        <v>5157222000</v>
      </c>
      <c r="Q48" s="1">
        <v>6027099000</v>
      </c>
      <c r="R48" s="1">
        <v>10431360000</v>
      </c>
      <c r="S48" s="1">
        <v>10906413000</v>
      </c>
      <c r="T48" s="1">
        <v>13929681000</v>
      </c>
      <c r="U48" s="1">
        <v>16345291000</v>
      </c>
      <c r="V48" s="1">
        <v>17421700000</v>
      </c>
      <c r="W48" s="1">
        <v>16676200000</v>
      </c>
      <c r="X48" s="1">
        <v>18496700000</v>
      </c>
      <c r="Y48" s="1">
        <v>21122500000</v>
      </c>
      <c r="Z48" s="1">
        <v>34077300000</v>
      </c>
      <c r="AA48" s="1">
        <v>30940000000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row>
    <row r="50" spans="1:27" ht="19" x14ac:dyDescent="0.25">
      <c r="A50" s="5" t="s">
        <v>42</v>
      </c>
      <c r="B50" s="1" t="s">
        <v>91</v>
      </c>
      <c r="C50" s="1">
        <v>109418000</v>
      </c>
      <c r="D50" s="1">
        <v>114252000</v>
      </c>
      <c r="E50" s="1">
        <v>140395000</v>
      </c>
      <c r="F50" s="1">
        <v>245215000</v>
      </c>
      <c r="G50" s="1">
        <v>383431000</v>
      </c>
      <c r="H50" s="1">
        <v>449180000</v>
      </c>
      <c r="I50" s="1">
        <v>633814000</v>
      </c>
      <c r="J50" s="1">
        <v>504659000</v>
      </c>
      <c r="K50" s="1">
        <v>482710000</v>
      </c>
      <c r="L50" s="1">
        <v>479854000</v>
      </c>
      <c r="M50" s="1">
        <v>381428000</v>
      </c>
      <c r="N50" s="1">
        <v>198185000</v>
      </c>
      <c r="O50" s="1">
        <v>78484000</v>
      </c>
      <c r="P50" s="1">
        <v>245607000</v>
      </c>
      <c r="Q50" s="1">
        <v>213518000</v>
      </c>
      <c r="R50" s="1">
        <v>262529000</v>
      </c>
      <c r="S50" s="1">
        <v>253186000</v>
      </c>
      <c r="T50" s="1">
        <v>212041000</v>
      </c>
      <c r="U50" s="1">
        <v>195678000</v>
      </c>
      <c r="V50" s="1">
        <v>204400000</v>
      </c>
      <c r="W50" s="1">
        <v>157700000</v>
      </c>
      <c r="X50" s="1">
        <v>131800000</v>
      </c>
      <c r="Y50" s="1">
        <v>123100000</v>
      </c>
      <c r="Z50" s="1">
        <v>131600000</v>
      </c>
      <c r="AA50" s="1">
        <v>129200000</v>
      </c>
    </row>
    <row r="51" spans="1:27" ht="19" x14ac:dyDescent="0.25">
      <c r="A51" s="5" t="s">
        <v>43</v>
      </c>
      <c r="B51" s="1">
        <v>120627100</v>
      </c>
      <c r="C51" s="1">
        <v>17264000</v>
      </c>
      <c r="D51" s="1">
        <v>268964000</v>
      </c>
      <c r="E51" s="1">
        <v>246781000</v>
      </c>
      <c r="F51" s="1">
        <v>266817000</v>
      </c>
      <c r="G51" s="1">
        <v>262130000</v>
      </c>
      <c r="H51" s="1">
        <v>275508000</v>
      </c>
      <c r="I51" s="1">
        <v>291779000</v>
      </c>
      <c r="J51" s="1">
        <v>357294000</v>
      </c>
      <c r="K51" s="1">
        <v>415720000</v>
      </c>
      <c r="L51" s="1">
        <v>484997000</v>
      </c>
      <c r="M51" s="1">
        <v>581533000</v>
      </c>
      <c r="N51" s="1">
        <v>651133000</v>
      </c>
      <c r="O51" s="1">
        <v>785874000</v>
      </c>
      <c r="P51" s="1">
        <v>1103357000</v>
      </c>
      <c r="Q51" s="1">
        <v>1228989000</v>
      </c>
      <c r="R51" s="1">
        <v>1363851000</v>
      </c>
      <c r="S51" s="1">
        <v>1597161000</v>
      </c>
      <c r="T51" s="1">
        <v>1899658000</v>
      </c>
      <c r="U51" s="1">
        <v>2131053000</v>
      </c>
      <c r="V51" s="1">
        <v>2449100000</v>
      </c>
      <c r="W51" s="1">
        <v>2544300000</v>
      </c>
      <c r="X51" s="1">
        <v>2177500000</v>
      </c>
      <c r="Y51" s="1">
        <v>2484400000</v>
      </c>
      <c r="Z51" s="1">
        <v>2940500000</v>
      </c>
      <c r="AA51" s="1" t="s">
        <v>91</v>
      </c>
    </row>
    <row r="52" spans="1:27" ht="19" x14ac:dyDescent="0.25">
      <c r="A52" s="5" t="s">
        <v>44</v>
      </c>
      <c r="B52" s="1">
        <v>246669282</v>
      </c>
      <c r="C52" s="1">
        <v>1294758000</v>
      </c>
      <c r="D52" s="1">
        <v>2879459000</v>
      </c>
      <c r="E52" s="1">
        <v>5189527000</v>
      </c>
      <c r="F52" s="1">
        <v>6307516000</v>
      </c>
      <c r="G52" s="1">
        <v>5125950000</v>
      </c>
      <c r="H52" s="1">
        <v>4920973000</v>
      </c>
      <c r="I52" s="1">
        <v>4776935000</v>
      </c>
      <c r="J52" s="1">
        <v>8542342000</v>
      </c>
      <c r="K52" s="1">
        <v>8127197000</v>
      </c>
      <c r="L52" s="1">
        <v>7884783000</v>
      </c>
      <c r="M52" s="1">
        <v>7737985000</v>
      </c>
      <c r="N52" s="1">
        <v>7861312000</v>
      </c>
      <c r="O52" s="1">
        <v>8963840000</v>
      </c>
      <c r="P52" s="1">
        <v>11389659000</v>
      </c>
      <c r="Q52" s="1">
        <v>13259601000</v>
      </c>
      <c r="R52" s="1">
        <v>19319915000</v>
      </c>
      <c r="S52" s="1">
        <v>20383577000</v>
      </c>
      <c r="T52" s="1">
        <v>25907804000</v>
      </c>
      <c r="U52" s="1">
        <v>29189280000</v>
      </c>
      <c r="V52" s="1">
        <v>31176200000</v>
      </c>
      <c r="W52" s="1">
        <v>30625300000</v>
      </c>
      <c r="X52" s="1">
        <v>40247800000</v>
      </c>
      <c r="Y52" s="1">
        <v>44327900000</v>
      </c>
      <c r="Z52" s="1">
        <v>66158500000</v>
      </c>
      <c r="AA52" s="1">
        <v>59986400000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255355896</v>
      </c>
      <c r="C54" s="11">
        <v>1502343000</v>
      </c>
      <c r="D54" s="11">
        <v>3018866000</v>
      </c>
      <c r="E54" s="11">
        <v>5660679000</v>
      </c>
      <c r="F54" s="11">
        <v>6829723000</v>
      </c>
      <c r="G54" s="11">
        <v>5662203000</v>
      </c>
      <c r="H54" s="11">
        <v>5332488000</v>
      </c>
      <c r="I54" s="11">
        <v>5085972000</v>
      </c>
      <c r="J54" s="11">
        <v>8768220000</v>
      </c>
      <c r="K54" s="11">
        <v>8613219000</v>
      </c>
      <c r="L54" s="11">
        <v>8130457000</v>
      </c>
      <c r="M54" s="11">
        <v>8211665000</v>
      </c>
      <c r="N54" s="11">
        <v>8512668000</v>
      </c>
      <c r="O54" s="11">
        <v>10368014000</v>
      </c>
      <c r="P54" s="11">
        <v>12232430000</v>
      </c>
      <c r="Q54" s="11">
        <v>14089129000</v>
      </c>
      <c r="R54" s="11">
        <v>20272571000</v>
      </c>
      <c r="S54" s="11">
        <v>21331545000</v>
      </c>
      <c r="T54" s="11">
        <v>26904272000</v>
      </c>
      <c r="U54" s="11">
        <v>30879150000</v>
      </c>
      <c r="V54" s="11">
        <v>33214300000</v>
      </c>
      <c r="W54" s="11">
        <v>33010400000</v>
      </c>
      <c r="X54" s="11">
        <v>42801600000</v>
      </c>
      <c r="Y54" s="11">
        <v>47233500000</v>
      </c>
      <c r="Z54" s="11">
        <v>69887900000</v>
      </c>
      <c r="AA54" s="11">
        <v>63608700000</v>
      </c>
    </row>
    <row r="55" spans="1:27" ht="20" thickTop="1" x14ac:dyDescent="0.25">
      <c r="A55" s="5" t="s">
        <v>47</v>
      </c>
      <c r="B55" s="1">
        <v>3738230</v>
      </c>
      <c r="C55" s="1">
        <v>6696000</v>
      </c>
      <c r="D55" s="1">
        <v>25564000</v>
      </c>
      <c r="E55" s="1">
        <v>74046000</v>
      </c>
      <c r="F55" s="1">
        <v>50125000</v>
      </c>
      <c r="G55" s="1">
        <v>110430000</v>
      </c>
      <c r="H55" s="1">
        <v>107557000</v>
      </c>
      <c r="I55" s="1">
        <v>121672000</v>
      </c>
      <c r="J55" s="1">
        <v>175558000</v>
      </c>
      <c r="K55" s="1">
        <v>187634000</v>
      </c>
      <c r="L55" s="1">
        <v>175464000</v>
      </c>
      <c r="M55" s="1">
        <v>151985000</v>
      </c>
      <c r="N55" s="1">
        <v>185138000</v>
      </c>
      <c r="O55" s="1">
        <v>292543000</v>
      </c>
      <c r="P55" s="1">
        <v>214739000</v>
      </c>
      <c r="Q55" s="1">
        <v>89578000</v>
      </c>
      <c r="R55" s="1">
        <v>171050000</v>
      </c>
      <c r="S55" s="1">
        <v>90366000</v>
      </c>
      <c r="T55" s="1">
        <v>96714000</v>
      </c>
      <c r="U55" s="1">
        <v>118666000</v>
      </c>
      <c r="V55" s="1">
        <v>142900000</v>
      </c>
      <c r="W55" s="1">
        <v>130800000</v>
      </c>
      <c r="X55" s="1">
        <v>148100000</v>
      </c>
      <c r="Y55" s="1">
        <v>139100000</v>
      </c>
      <c r="Z55" s="1">
        <v>272400000</v>
      </c>
      <c r="AA55" s="1">
        <v>218600000</v>
      </c>
    </row>
    <row r="56" spans="1:27" ht="19" x14ac:dyDescent="0.25">
      <c r="A56" s="5" t="s">
        <v>48</v>
      </c>
      <c r="B56" s="1">
        <v>110391</v>
      </c>
      <c r="C56" s="1">
        <v>1652000</v>
      </c>
      <c r="D56" s="1">
        <v>4736000</v>
      </c>
      <c r="E56" s="1">
        <v>11178000</v>
      </c>
      <c r="F56" s="1">
        <v>12585000</v>
      </c>
      <c r="G56" s="1">
        <v>270142000</v>
      </c>
      <c r="H56" s="1">
        <v>77622000</v>
      </c>
      <c r="I56" s="1">
        <v>138386000</v>
      </c>
      <c r="J56" s="1">
        <v>162153000</v>
      </c>
      <c r="K56" s="1">
        <v>253907000</v>
      </c>
      <c r="L56" s="1">
        <v>1817000</v>
      </c>
      <c r="M56" s="1">
        <v>1837000</v>
      </c>
      <c r="N56" s="1">
        <v>70521000</v>
      </c>
      <c r="O56" s="1">
        <v>74896000</v>
      </c>
      <c r="P56" s="1">
        <v>101816000</v>
      </c>
      <c r="Q56" s="1">
        <v>60031000</v>
      </c>
      <c r="R56" s="1">
        <v>70132000</v>
      </c>
      <c r="S56" s="1">
        <v>897624000</v>
      </c>
      <c r="T56" s="1">
        <v>50202000</v>
      </c>
      <c r="U56" s="1">
        <v>238806000</v>
      </c>
      <c r="V56" s="1">
        <v>774800000</v>
      </c>
      <c r="W56" s="1">
        <v>2754800000</v>
      </c>
      <c r="X56" s="1">
        <v>3422700000</v>
      </c>
      <c r="Y56" s="1">
        <v>1329700000</v>
      </c>
      <c r="Z56" s="1">
        <v>5281300000</v>
      </c>
      <c r="AA56" s="1">
        <v>5303100000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v>36814000</v>
      </c>
      <c r="R57" s="1">
        <v>54529000</v>
      </c>
      <c r="S57" s="1">
        <v>61206000</v>
      </c>
      <c r="T57" s="1">
        <v>75827000</v>
      </c>
      <c r="U57" s="1">
        <v>149912000</v>
      </c>
      <c r="V57" s="1">
        <v>195000000</v>
      </c>
      <c r="W57" s="1">
        <v>229800000</v>
      </c>
      <c r="X57" s="1">
        <v>253300000</v>
      </c>
      <c r="Y57" s="1">
        <v>239700000</v>
      </c>
      <c r="Z57" s="1" t="s">
        <v>91</v>
      </c>
      <c r="AA57" s="1" t="s">
        <v>91</v>
      </c>
    </row>
    <row r="58" spans="1:27" ht="19" x14ac:dyDescent="0.25">
      <c r="A58" s="5" t="s">
        <v>50</v>
      </c>
      <c r="B58" s="1" t="s">
        <v>91</v>
      </c>
      <c r="C58" s="1" t="s">
        <v>91</v>
      </c>
      <c r="D58" s="1" t="s">
        <v>91</v>
      </c>
      <c r="E58" s="1" t="s">
        <v>91</v>
      </c>
      <c r="F58" s="1" t="s">
        <v>91</v>
      </c>
      <c r="G58" s="1" t="s">
        <v>91</v>
      </c>
      <c r="H58" s="1" t="s">
        <v>91</v>
      </c>
      <c r="I58" s="1">
        <v>32681000</v>
      </c>
      <c r="J58" s="1">
        <v>77655000</v>
      </c>
      <c r="K58" s="1">
        <v>86769000</v>
      </c>
      <c r="L58" s="1">
        <v>106395000</v>
      </c>
      <c r="M58" s="1">
        <v>120188000</v>
      </c>
      <c r="N58" s="1">
        <v>112047000</v>
      </c>
      <c r="O58" s="1">
        <v>134135000</v>
      </c>
      <c r="P58" s="1">
        <v>93099000</v>
      </c>
      <c r="Q58" s="1">
        <v>124147000</v>
      </c>
      <c r="R58" s="1">
        <v>161926000</v>
      </c>
      <c r="S58" s="1">
        <v>233819000</v>
      </c>
      <c r="T58" s="1">
        <v>211001000</v>
      </c>
      <c r="U58" s="1">
        <v>245387000</v>
      </c>
      <c r="V58" s="1">
        <v>268800000</v>
      </c>
      <c r="W58" s="1">
        <v>304100000</v>
      </c>
      <c r="X58" s="1">
        <v>294300000</v>
      </c>
      <c r="Y58" s="1">
        <v>390600000</v>
      </c>
      <c r="Z58" s="1">
        <v>1204000000</v>
      </c>
      <c r="AA58" s="1">
        <v>439700000</v>
      </c>
    </row>
    <row r="59" spans="1:27" ht="19" x14ac:dyDescent="0.25">
      <c r="A59" s="5" t="s">
        <v>51</v>
      </c>
      <c r="B59" s="1">
        <v>7157936</v>
      </c>
      <c r="C59" s="1">
        <v>107287000</v>
      </c>
      <c r="D59" s="1">
        <v>94687000</v>
      </c>
      <c r="E59" s="1">
        <v>212562000</v>
      </c>
      <c r="F59" s="1">
        <v>280004000</v>
      </c>
      <c r="G59" s="1">
        <v>289722000</v>
      </c>
      <c r="H59" s="1">
        <v>109599000</v>
      </c>
      <c r="I59" s="1">
        <v>39466000</v>
      </c>
      <c r="J59" s="1">
        <v>37850000</v>
      </c>
      <c r="K59" s="1">
        <v>41319000</v>
      </c>
      <c r="L59" s="1">
        <v>33702000</v>
      </c>
      <c r="M59" s="1">
        <v>28635000</v>
      </c>
      <c r="N59" s="1">
        <v>23538000</v>
      </c>
      <c r="O59" s="1">
        <v>40621000</v>
      </c>
      <c r="P59" s="1">
        <v>369937000</v>
      </c>
      <c r="Q59" s="1">
        <v>321608000</v>
      </c>
      <c r="R59" s="1">
        <v>467121000</v>
      </c>
      <c r="S59" s="1">
        <v>646677000</v>
      </c>
      <c r="T59" s="1">
        <v>766285000</v>
      </c>
      <c r="U59" s="1">
        <v>878498000</v>
      </c>
      <c r="V59" s="1">
        <v>1130600000</v>
      </c>
      <c r="W59" s="1">
        <v>1270400000</v>
      </c>
      <c r="X59" s="1">
        <v>1369300000</v>
      </c>
      <c r="Y59" s="1">
        <v>1556400000</v>
      </c>
      <c r="Z59" s="1">
        <v>2309600000</v>
      </c>
      <c r="AA59" s="1">
        <v>2350500000</v>
      </c>
    </row>
    <row r="60" spans="1:27" ht="19" x14ac:dyDescent="0.25">
      <c r="A60" s="6" t="s">
        <v>52</v>
      </c>
      <c r="B60" s="10">
        <v>11006557</v>
      </c>
      <c r="C60" s="10">
        <v>115635000</v>
      </c>
      <c r="D60" s="10">
        <v>124987000</v>
      </c>
      <c r="E60" s="10">
        <v>297786000</v>
      </c>
      <c r="F60" s="10">
        <v>342714000</v>
      </c>
      <c r="G60" s="10">
        <v>670294000</v>
      </c>
      <c r="H60" s="10">
        <v>294778000</v>
      </c>
      <c r="I60" s="10">
        <v>332205000</v>
      </c>
      <c r="J60" s="10">
        <v>453216000</v>
      </c>
      <c r="K60" s="10">
        <v>569629000</v>
      </c>
      <c r="L60" s="10">
        <v>317378000</v>
      </c>
      <c r="M60" s="10">
        <v>302645000</v>
      </c>
      <c r="N60" s="10">
        <v>391244000</v>
      </c>
      <c r="O60" s="10">
        <v>542195000</v>
      </c>
      <c r="P60" s="10">
        <v>779591000</v>
      </c>
      <c r="Q60" s="10">
        <v>632178000</v>
      </c>
      <c r="R60" s="10">
        <v>924758000</v>
      </c>
      <c r="S60" s="10">
        <v>1929692000</v>
      </c>
      <c r="T60" s="10">
        <v>1200029000</v>
      </c>
      <c r="U60" s="10">
        <v>1631269000</v>
      </c>
      <c r="V60" s="10">
        <v>2512100000</v>
      </c>
      <c r="W60" s="10">
        <v>4689900000</v>
      </c>
      <c r="X60" s="10">
        <v>5487700000</v>
      </c>
      <c r="Y60" s="10">
        <v>3655500000</v>
      </c>
      <c r="Z60" s="10">
        <v>9067300000</v>
      </c>
      <c r="AA60" s="10">
        <v>8311900000</v>
      </c>
    </row>
    <row r="61" spans="1:27" ht="19" x14ac:dyDescent="0.25">
      <c r="A61" s="5" t="s">
        <v>53</v>
      </c>
      <c r="B61" s="1">
        <v>90066269</v>
      </c>
      <c r="C61" s="1">
        <v>279477000</v>
      </c>
      <c r="D61" s="1">
        <v>736086000</v>
      </c>
      <c r="E61" s="1">
        <v>2457045000</v>
      </c>
      <c r="F61" s="1">
        <v>3549375000</v>
      </c>
      <c r="G61" s="1">
        <v>3194537000</v>
      </c>
      <c r="H61" s="1">
        <v>3283603000</v>
      </c>
      <c r="I61" s="1">
        <v>3155228000</v>
      </c>
      <c r="J61" s="1">
        <v>3451276000</v>
      </c>
      <c r="K61" s="1" t="s">
        <v>91</v>
      </c>
      <c r="L61" s="1">
        <v>4283467000</v>
      </c>
      <c r="M61" s="1">
        <v>4331309000</v>
      </c>
      <c r="N61" s="1">
        <v>4141060000</v>
      </c>
      <c r="O61" s="1">
        <v>5512492000</v>
      </c>
      <c r="P61" s="1">
        <v>7134492000</v>
      </c>
      <c r="Q61" s="1">
        <v>8693345000</v>
      </c>
      <c r="R61" s="1">
        <v>14408146000</v>
      </c>
      <c r="S61" s="1">
        <v>13711084000</v>
      </c>
      <c r="T61" s="1">
        <v>17068807000</v>
      </c>
      <c r="U61" s="1">
        <v>18294659000</v>
      </c>
      <c r="V61" s="1">
        <v>19430300000</v>
      </c>
      <c r="W61" s="1">
        <v>18405100000</v>
      </c>
      <c r="X61" s="1">
        <v>21127200000</v>
      </c>
      <c r="Y61" s="1">
        <v>35382100000</v>
      </c>
      <c r="Z61" s="1">
        <v>46727300000</v>
      </c>
      <c r="AA61" s="1">
        <v>41747900000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v>164032000</v>
      </c>
      <c r="R62" s="1">
        <v>278295000</v>
      </c>
      <c r="S62" s="1">
        <v>415809000</v>
      </c>
      <c r="T62" s="1">
        <v>451844000</v>
      </c>
      <c r="U62" s="1">
        <v>457272000</v>
      </c>
      <c r="V62" s="1">
        <v>509200000</v>
      </c>
      <c r="W62" s="1">
        <v>504600000</v>
      </c>
      <c r="X62" s="1">
        <v>525900000</v>
      </c>
      <c r="Y62" s="1">
        <v>576100000</v>
      </c>
      <c r="Z62" s="1" t="s">
        <v>91</v>
      </c>
      <c r="AA62" s="1" t="s">
        <v>91</v>
      </c>
    </row>
    <row r="63" spans="1:27" ht="19" x14ac:dyDescent="0.25">
      <c r="A63" s="5" t="s">
        <v>54</v>
      </c>
      <c r="B63" s="1">
        <v>417628</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v>777572000</v>
      </c>
      <c r="V63" s="1">
        <v>898100000</v>
      </c>
      <c r="W63" s="1">
        <v>535900000</v>
      </c>
      <c r="X63" s="1">
        <v>768300000</v>
      </c>
      <c r="Y63" s="1">
        <v>859500000</v>
      </c>
      <c r="Z63" s="1">
        <v>1830900000</v>
      </c>
      <c r="AA63" s="1">
        <v>1492000000</v>
      </c>
    </row>
    <row r="64" spans="1:27" ht="19" x14ac:dyDescent="0.25">
      <c r="A64" s="5" t="s">
        <v>55</v>
      </c>
      <c r="B64" s="1">
        <v>32750</v>
      </c>
      <c r="C64" s="1">
        <v>11369000</v>
      </c>
      <c r="D64" s="1">
        <v>4057000</v>
      </c>
      <c r="E64" s="1">
        <v>12472000</v>
      </c>
      <c r="F64" s="1">
        <v>54501000</v>
      </c>
      <c r="G64" s="1">
        <v>41482000</v>
      </c>
      <c r="H64" s="1">
        <v>23961000</v>
      </c>
      <c r="I64" s="1">
        <v>121505000</v>
      </c>
      <c r="J64" s="1">
        <v>327354000</v>
      </c>
      <c r="K64" s="1">
        <v>3655083000</v>
      </c>
      <c r="L64" s="1">
        <v>504178000</v>
      </c>
      <c r="M64" s="1">
        <v>583232000</v>
      </c>
      <c r="N64" s="1">
        <v>662239000</v>
      </c>
      <c r="O64" s="1">
        <v>808769000</v>
      </c>
      <c r="P64" s="1">
        <v>908205000</v>
      </c>
      <c r="Q64" s="1">
        <v>915393000</v>
      </c>
      <c r="R64" s="1">
        <v>1071332000</v>
      </c>
      <c r="S64" s="1">
        <v>1221608000</v>
      </c>
      <c r="T64" s="1">
        <v>1470774000</v>
      </c>
      <c r="U64" s="1">
        <v>2742178000</v>
      </c>
      <c r="V64" s="1">
        <v>3036500000</v>
      </c>
      <c r="W64" s="1">
        <v>2975300000</v>
      </c>
      <c r="X64" s="1">
        <v>9402100000</v>
      </c>
      <c r="Y64" s="1">
        <v>2191900000</v>
      </c>
      <c r="Z64" s="1">
        <v>3192800000</v>
      </c>
      <c r="AA64" s="1">
        <v>3234200000</v>
      </c>
    </row>
    <row r="65" spans="1:27" ht="19" x14ac:dyDescent="0.25">
      <c r="A65" s="5" t="s">
        <v>56</v>
      </c>
      <c r="B65" s="1">
        <v>90516647</v>
      </c>
      <c r="C65" s="1">
        <v>290846000</v>
      </c>
      <c r="D65" s="1">
        <v>740143000</v>
      </c>
      <c r="E65" s="1">
        <v>2469517000</v>
      </c>
      <c r="F65" s="1">
        <v>3603876000</v>
      </c>
      <c r="G65" s="1">
        <v>3236019000</v>
      </c>
      <c r="H65" s="1">
        <v>3307564000</v>
      </c>
      <c r="I65" s="1">
        <v>3276733000</v>
      </c>
      <c r="J65" s="1">
        <v>3778630000</v>
      </c>
      <c r="K65" s="1">
        <v>3655083000</v>
      </c>
      <c r="L65" s="1">
        <v>4787645000</v>
      </c>
      <c r="M65" s="1">
        <v>4914541000</v>
      </c>
      <c r="N65" s="1">
        <v>4803299000</v>
      </c>
      <c r="O65" s="1">
        <v>6321261000</v>
      </c>
      <c r="P65" s="1">
        <v>8042697000</v>
      </c>
      <c r="Q65" s="1">
        <v>9772770000</v>
      </c>
      <c r="R65" s="1">
        <v>15757773000</v>
      </c>
      <c r="S65" s="1">
        <v>15348501000</v>
      </c>
      <c r="T65" s="1">
        <v>18991425000</v>
      </c>
      <c r="U65" s="1">
        <v>22271681000</v>
      </c>
      <c r="V65" s="1">
        <v>23874100000</v>
      </c>
      <c r="W65" s="1">
        <v>22420900000</v>
      </c>
      <c r="X65" s="1">
        <v>31823500000</v>
      </c>
      <c r="Y65" s="1">
        <v>39009600000</v>
      </c>
      <c r="Z65" s="1">
        <v>51751000000</v>
      </c>
      <c r="AA65" s="1">
        <v>46474100000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101523204</v>
      </c>
      <c r="C67" s="10">
        <v>406481000</v>
      </c>
      <c r="D67" s="10">
        <v>865130000</v>
      </c>
      <c r="E67" s="10">
        <v>2767303000</v>
      </c>
      <c r="F67" s="10">
        <v>3946590000</v>
      </c>
      <c r="G67" s="10">
        <v>3906313000</v>
      </c>
      <c r="H67" s="10">
        <v>3602342000</v>
      </c>
      <c r="I67" s="10">
        <v>3608938000</v>
      </c>
      <c r="J67" s="10">
        <v>4231846000</v>
      </c>
      <c r="K67" s="10">
        <v>4224712000</v>
      </c>
      <c r="L67" s="10">
        <v>5105023000</v>
      </c>
      <c r="M67" s="10">
        <v>5217186000</v>
      </c>
      <c r="N67" s="10">
        <v>5194543000</v>
      </c>
      <c r="O67" s="10">
        <v>6863456000</v>
      </c>
      <c r="P67" s="10">
        <v>8822288000</v>
      </c>
      <c r="Q67" s="10">
        <v>10404948000</v>
      </c>
      <c r="R67" s="10">
        <v>16682531000</v>
      </c>
      <c r="S67" s="10">
        <v>17278193000</v>
      </c>
      <c r="T67" s="10">
        <v>20191454000</v>
      </c>
      <c r="U67" s="10">
        <v>23902950000</v>
      </c>
      <c r="V67" s="10">
        <v>26386200000</v>
      </c>
      <c r="W67" s="10">
        <v>27110800000</v>
      </c>
      <c r="X67" s="10">
        <v>37311200000</v>
      </c>
      <c r="Y67" s="10">
        <v>42665100000</v>
      </c>
      <c r="Z67" s="10">
        <v>60818300000</v>
      </c>
      <c r="AA67" s="10">
        <v>54786000000</v>
      </c>
    </row>
    <row r="68" spans="1:27" ht="19" x14ac:dyDescent="0.25">
      <c r="A68" s="5" t="s">
        <v>59</v>
      </c>
      <c r="B68" s="1">
        <v>356340</v>
      </c>
      <c r="C68" s="1">
        <v>1083000</v>
      </c>
      <c r="D68" s="1">
        <v>1558000</v>
      </c>
      <c r="E68" s="1">
        <v>1805000</v>
      </c>
      <c r="F68" s="1">
        <v>1954000</v>
      </c>
      <c r="G68" s="1">
        <v>1958000</v>
      </c>
      <c r="H68" s="1">
        <v>2201000</v>
      </c>
      <c r="I68" s="1">
        <v>2297000</v>
      </c>
      <c r="J68" s="1">
        <v>4156000</v>
      </c>
      <c r="K68" s="1">
        <v>4378000</v>
      </c>
      <c r="L68" s="1">
        <v>4527000</v>
      </c>
      <c r="M68" s="1">
        <v>4685000</v>
      </c>
      <c r="N68" s="1">
        <v>4797000</v>
      </c>
      <c r="O68" s="1">
        <v>4860000</v>
      </c>
      <c r="P68" s="1">
        <v>3936000</v>
      </c>
      <c r="Q68" s="1">
        <v>3959000</v>
      </c>
      <c r="R68" s="1">
        <v>3976000</v>
      </c>
      <c r="S68" s="1">
        <v>3995000</v>
      </c>
      <c r="T68" s="1">
        <v>4267000</v>
      </c>
      <c r="U68" s="1">
        <v>4299000</v>
      </c>
      <c r="V68" s="1">
        <v>4400000</v>
      </c>
      <c r="W68" s="1">
        <v>4500000</v>
      </c>
      <c r="X68" s="1">
        <v>4500000</v>
      </c>
      <c r="Y68" s="1">
        <v>4600000</v>
      </c>
      <c r="Z68" s="1">
        <v>4700000</v>
      </c>
      <c r="AA68" s="1">
        <v>4800000</v>
      </c>
    </row>
    <row r="69" spans="1:27" ht="19" x14ac:dyDescent="0.25">
      <c r="A69" s="5" t="s">
        <v>60</v>
      </c>
      <c r="B69" s="1">
        <v>-2860041</v>
      </c>
      <c r="C69" s="1">
        <v>-49702000</v>
      </c>
      <c r="D69" s="1">
        <v>-100429000</v>
      </c>
      <c r="E69" s="1">
        <v>-295057000</v>
      </c>
      <c r="F69" s="1">
        <v>-745151000</v>
      </c>
      <c r="G69" s="1">
        <v>-1887030000</v>
      </c>
      <c r="H69" s="1">
        <v>-2190447000</v>
      </c>
      <c r="I69" s="1">
        <v>-2539403000</v>
      </c>
      <c r="J69" s="1">
        <v>-2710993000</v>
      </c>
      <c r="K69" s="1">
        <v>-2733920000</v>
      </c>
      <c r="L69" s="1">
        <v>-2703373000</v>
      </c>
      <c r="M69" s="1">
        <v>-2356127000</v>
      </c>
      <c r="N69" s="1">
        <v>-2109532000</v>
      </c>
      <c r="O69" s="1">
        <v>-1736596000</v>
      </c>
      <c r="P69" s="1">
        <v>-1477899000</v>
      </c>
      <c r="Q69" s="1">
        <v>-1196907000</v>
      </c>
      <c r="R69" s="1">
        <v>-1081467000</v>
      </c>
      <c r="S69" s="1">
        <v>-837320000</v>
      </c>
      <c r="T69" s="1">
        <v>-998535000</v>
      </c>
      <c r="U69" s="1">
        <v>-1076965000</v>
      </c>
      <c r="V69" s="1">
        <v>-1058100000</v>
      </c>
      <c r="W69" s="1">
        <v>-1199500000</v>
      </c>
      <c r="X69" s="1">
        <v>-1016800000</v>
      </c>
      <c r="Y69" s="1">
        <v>-1343000000</v>
      </c>
      <c r="Z69" s="1">
        <v>-1142400000</v>
      </c>
      <c r="AA69" s="1">
        <v>623400000</v>
      </c>
    </row>
    <row r="70" spans="1:27" ht="19" x14ac:dyDescent="0.25">
      <c r="A70" s="5" t="s">
        <v>61</v>
      </c>
      <c r="B70" s="1">
        <v>-2939682</v>
      </c>
      <c r="C70" s="1">
        <v>-23007000</v>
      </c>
      <c r="D70" s="1">
        <v>-72490000</v>
      </c>
      <c r="E70" s="1">
        <v>-195345000</v>
      </c>
      <c r="F70" s="1">
        <v>-410446000</v>
      </c>
      <c r="G70" s="1">
        <v>-12284000</v>
      </c>
      <c r="H70" s="1">
        <v>-6720000</v>
      </c>
      <c r="I70" s="1">
        <v>-996973000</v>
      </c>
      <c r="J70" s="1">
        <v>-3300000</v>
      </c>
      <c r="K70" s="1">
        <v>16079000</v>
      </c>
      <c r="L70" s="1">
        <v>-3626000</v>
      </c>
      <c r="M70" s="1">
        <v>-20031000</v>
      </c>
      <c r="N70" s="1">
        <v>-12649000</v>
      </c>
      <c r="O70" s="1">
        <v>38053000</v>
      </c>
      <c r="P70" s="1">
        <v>-142617000</v>
      </c>
      <c r="Q70" s="1">
        <v>-183347000</v>
      </c>
      <c r="R70" s="1">
        <v>-311220000</v>
      </c>
      <c r="S70" s="1">
        <v>-794221000</v>
      </c>
      <c r="T70" s="1">
        <v>-1836996000</v>
      </c>
      <c r="U70" s="1">
        <v>-1999332000</v>
      </c>
      <c r="V70" s="1">
        <v>-1978300000</v>
      </c>
      <c r="W70" s="1">
        <v>-2642900000</v>
      </c>
      <c r="X70" s="1">
        <v>-2823600000</v>
      </c>
      <c r="Y70" s="1">
        <v>-3759400000</v>
      </c>
      <c r="Z70" s="1">
        <v>-4738900000</v>
      </c>
      <c r="AA70" s="1">
        <v>-5718300000</v>
      </c>
    </row>
    <row r="71" spans="1:27" ht="19" x14ac:dyDescent="0.25">
      <c r="A71" s="5" t="s">
        <v>62</v>
      </c>
      <c r="B71" s="1">
        <v>159276075</v>
      </c>
      <c r="C71" s="1">
        <v>1167488000</v>
      </c>
      <c r="D71" s="1">
        <v>2325097000</v>
      </c>
      <c r="E71" s="1">
        <v>3381973000</v>
      </c>
      <c r="F71" s="1">
        <v>4036776000</v>
      </c>
      <c r="G71" s="1">
        <v>3637679000</v>
      </c>
      <c r="H71" s="1">
        <v>3906513000</v>
      </c>
      <c r="I71" s="1">
        <v>5005032000</v>
      </c>
      <c r="J71" s="1">
        <v>7236717000</v>
      </c>
      <c r="K71" s="1">
        <v>7098379000</v>
      </c>
      <c r="L71" s="1">
        <v>5724564000</v>
      </c>
      <c r="M71" s="1">
        <v>5362795000</v>
      </c>
      <c r="N71" s="1">
        <v>5432466000</v>
      </c>
      <c r="O71" s="1">
        <v>5195127000</v>
      </c>
      <c r="P71" s="1">
        <v>4903800000</v>
      </c>
      <c r="Q71" s="1">
        <v>4949396000</v>
      </c>
      <c r="R71" s="1">
        <v>4922876000</v>
      </c>
      <c r="S71" s="1">
        <v>5581046000</v>
      </c>
      <c r="T71" s="1">
        <v>9482869000</v>
      </c>
      <c r="U71" s="1">
        <v>9835819000</v>
      </c>
      <c r="V71" s="1">
        <v>9273500000</v>
      </c>
      <c r="W71" s="1">
        <v>9174000000</v>
      </c>
      <c r="X71" s="1">
        <v>8891300000</v>
      </c>
      <c r="Y71" s="1">
        <v>9191300000</v>
      </c>
      <c r="Z71" s="1">
        <v>10957800000</v>
      </c>
      <c r="AA71" s="1">
        <v>10662500000</v>
      </c>
    </row>
    <row r="72" spans="1:27" ht="19" x14ac:dyDescent="0.25">
      <c r="A72" s="6" t="s">
        <v>63</v>
      </c>
      <c r="B72" s="10">
        <v>153832692</v>
      </c>
      <c r="C72" s="10">
        <v>1095862000</v>
      </c>
      <c r="D72" s="10">
        <v>2153736000</v>
      </c>
      <c r="E72" s="10">
        <v>2893376000</v>
      </c>
      <c r="F72" s="10">
        <v>2883133000</v>
      </c>
      <c r="G72" s="10">
        <v>1740323000</v>
      </c>
      <c r="H72" s="10">
        <v>1711547000</v>
      </c>
      <c r="I72" s="10">
        <v>1470953000</v>
      </c>
      <c r="J72" s="10">
        <v>4526580000</v>
      </c>
      <c r="K72" s="10">
        <v>4384916000</v>
      </c>
      <c r="L72" s="10">
        <v>3022092000</v>
      </c>
      <c r="M72" s="10">
        <v>2991322000</v>
      </c>
      <c r="N72" s="10">
        <v>3315082000</v>
      </c>
      <c r="O72" s="10">
        <v>3501444000</v>
      </c>
      <c r="P72" s="10">
        <v>3287220000</v>
      </c>
      <c r="Q72" s="10">
        <v>3573101000</v>
      </c>
      <c r="R72" s="10">
        <v>3534165000</v>
      </c>
      <c r="S72" s="10">
        <v>3953560000</v>
      </c>
      <c r="T72" s="10">
        <v>6651679000</v>
      </c>
      <c r="U72" s="10">
        <v>6763895000</v>
      </c>
      <c r="V72" s="10">
        <v>6241500000</v>
      </c>
      <c r="W72" s="10">
        <v>5336100000</v>
      </c>
      <c r="X72" s="10">
        <v>5055400000</v>
      </c>
      <c r="Y72" s="10">
        <v>4093500000</v>
      </c>
      <c r="Z72" s="10">
        <v>5081200000</v>
      </c>
      <c r="AA72" s="10">
        <v>5572400000</v>
      </c>
    </row>
    <row r="73" spans="1:27" ht="20" thickBot="1" x14ac:dyDescent="0.3">
      <c r="A73" s="7" t="s">
        <v>64</v>
      </c>
      <c r="B73" s="11">
        <v>255355896</v>
      </c>
      <c r="C73" s="11">
        <v>1502343000</v>
      </c>
      <c r="D73" s="11">
        <v>3018866000</v>
      </c>
      <c r="E73" s="11">
        <v>5660679000</v>
      </c>
      <c r="F73" s="11">
        <v>6829723000</v>
      </c>
      <c r="G73" s="11">
        <v>5646636000</v>
      </c>
      <c r="H73" s="11">
        <v>5313889000</v>
      </c>
      <c r="I73" s="11">
        <v>5079891000</v>
      </c>
      <c r="J73" s="11">
        <v>8758426000</v>
      </c>
      <c r="K73" s="11">
        <v>8609628000</v>
      </c>
      <c r="L73" s="11">
        <v>8127115000</v>
      </c>
      <c r="M73" s="11">
        <v>8208508000</v>
      </c>
      <c r="N73" s="11">
        <v>8509625000</v>
      </c>
      <c r="O73" s="11">
        <v>10364900000</v>
      </c>
      <c r="P73" s="11">
        <v>12109508000</v>
      </c>
      <c r="Q73" s="11">
        <v>13978049000</v>
      </c>
      <c r="R73" s="11">
        <v>20216696000</v>
      </c>
      <c r="S73" s="11">
        <v>21231753000</v>
      </c>
      <c r="T73" s="11">
        <v>26843133000</v>
      </c>
      <c r="U73" s="11">
        <v>30666845000</v>
      </c>
      <c r="V73" s="11">
        <v>32627700000</v>
      </c>
      <c r="W73" s="11">
        <v>32446900000</v>
      </c>
      <c r="X73" s="11">
        <v>42366600000</v>
      </c>
      <c r="Y73" s="11">
        <v>46758600000</v>
      </c>
      <c r="Z73" s="11">
        <v>65899500000</v>
      </c>
      <c r="AA73" s="11">
        <v>60358400000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-2269957</v>
      </c>
      <c r="C76" s="1">
        <v>-46842000</v>
      </c>
      <c r="D76" s="1">
        <v>-50727000</v>
      </c>
      <c r="E76" s="1">
        <v>-194628000</v>
      </c>
      <c r="F76" s="1">
        <v>-450094000</v>
      </c>
      <c r="G76" s="1">
        <v>-1141879000</v>
      </c>
      <c r="H76" s="1">
        <v>-303417000</v>
      </c>
      <c r="I76" s="1">
        <v>-247587000</v>
      </c>
      <c r="J76" s="1">
        <v>-171590000</v>
      </c>
      <c r="K76" s="1">
        <v>27484000</v>
      </c>
      <c r="L76" s="1">
        <v>56316000</v>
      </c>
      <c r="M76" s="1">
        <v>347246000</v>
      </c>
      <c r="N76" s="1">
        <v>246595000</v>
      </c>
      <c r="O76" s="1">
        <v>372936000</v>
      </c>
      <c r="P76" s="1">
        <v>396462000</v>
      </c>
      <c r="Q76" s="1">
        <v>637283000</v>
      </c>
      <c r="R76" s="1">
        <v>551333000</v>
      </c>
      <c r="S76" s="1">
        <v>824910000</v>
      </c>
      <c r="T76" s="1">
        <v>685074000</v>
      </c>
      <c r="U76" s="1">
        <v>956425000</v>
      </c>
      <c r="V76" s="1">
        <v>1238900000</v>
      </c>
      <c r="W76" s="1">
        <v>1236400000</v>
      </c>
      <c r="X76" s="1">
        <v>1887800000</v>
      </c>
      <c r="Y76" s="1">
        <v>1690600000</v>
      </c>
      <c r="Z76" s="1">
        <v>2567700000</v>
      </c>
      <c r="AA76" s="1">
        <v>1696700000</v>
      </c>
    </row>
    <row r="77" spans="1:27" ht="19" x14ac:dyDescent="0.25">
      <c r="A77" s="5" t="s">
        <v>13</v>
      </c>
      <c r="B77" s="1">
        <v>6514233</v>
      </c>
      <c r="C77" s="1">
        <v>53693000</v>
      </c>
      <c r="D77" s="1">
        <v>136647000</v>
      </c>
      <c r="E77" s="1">
        <v>299017000</v>
      </c>
      <c r="F77" s="1">
        <v>459616000</v>
      </c>
      <c r="G77" s="1">
        <v>335042000</v>
      </c>
      <c r="H77" s="1">
        <v>389060000</v>
      </c>
      <c r="I77" s="1">
        <v>402306000</v>
      </c>
      <c r="J77" s="1">
        <v>458832000</v>
      </c>
      <c r="K77" s="1">
        <v>537770000</v>
      </c>
      <c r="L77" s="1">
        <v>530717000</v>
      </c>
      <c r="M77" s="1" t="s">
        <v>91</v>
      </c>
      <c r="N77" s="1" t="s">
        <v>91</v>
      </c>
      <c r="O77" s="1" t="s">
        <v>91</v>
      </c>
      <c r="P77" s="1" t="s">
        <v>91</v>
      </c>
      <c r="Q77" s="1">
        <v>644276000</v>
      </c>
      <c r="R77" s="1">
        <v>800145000</v>
      </c>
      <c r="S77" s="1">
        <v>1003802000</v>
      </c>
      <c r="T77" s="1">
        <v>1285328000</v>
      </c>
      <c r="U77" s="1">
        <v>1525635000</v>
      </c>
      <c r="V77" s="1">
        <v>1715900000</v>
      </c>
      <c r="W77" s="1">
        <v>2110800000</v>
      </c>
      <c r="X77" s="1">
        <v>1778400000</v>
      </c>
      <c r="Y77" s="1">
        <v>1882300000</v>
      </c>
      <c r="Z77" s="1">
        <v>2332600000</v>
      </c>
      <c r="AA77" s="1">
        <v>3355100000</v>
      </c>
    </row>
    <row r="78" spans="1:27" ht="19" x14ac:dyDescent="0.25">
      <c r="A78" s="5" t="s">
        <v>67</v>
      </c>
      <c r="B78" s="1">
        <v>146529</v>
      </c>
      <c r="C78" s="1">
        <v>-4491000</v>
      </c>
      <c r="D78" s="1">
        <v>-2054000</v>
      </c>
      <c r="E78" s="1">
        <v>-60876000</v>
      </c>
      <c r="F78" s="1">
        <v>-120411000</v>
      </c>
      <c r="G78" s="1">
        <v>-67781000</v>
      </c>
      <c r="H78" s="1">
        <v>-66137000</v>
      </c>
      <c r="I78" s="1">
        <v>-92443000</v>
      </c>
      <c r="J78" s="1">
        <v>-12752000</v>
      </c>
      <c r="K78" s="1">
        <v>17535000</v>
      </c>
      <c r="L78" s="1">
        <v>21239000</v>
      </c>
      <c r="M78" s="1">
        <v>92513000</v>
      </c>
      <c r="N78" s="1">
        <v>156780000</v>
      </c>
      <c r="O78" s="1">
        <v>188327000</v>
      </c>
      <c r="P78" s="1">
        <v>56852000</v>
      </c>
      <c r="Q78" s="1">
        <v>29300000</v>
      </c>
      <c r="R78" s="1">
        <v>-29485000</v>
      </c>
      <c r="S78" s="1">
        <v>1384000</v>
      </c>
      <c r="T78" s="1">
        <v>7764000</v>
      </c>
      <c r="U78" s="1">
        <v>26957000</v>
      </c>
      <c r="V78" s="1">
        <v>-86600000</v>
      </c>
      <c r="W78" s="1">
        <v>-303000000</v>
      </c>
      <c r="X78" s="1">
        <v>-55100000</v>
      </c>
      <c r="Y78" s="1">
        <v>-22500000</v>
      </c>
      <c r="Z78" s="1" t="s">
        <v>91</v>
      </c>
      <c r="AA78" s="1">
        <v>-236700000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v>54807000</v>
      </c>
      <c r="N79" s="1">
        <v>60670000</v>
      </c>
      <c r="O79" s="1">
        <v>52555000</v>
      </c>
      <c r="P79" s="1">
        <v>47437000</v>
      </c>
      <c r="Q79" s="1">
        <v>51983000</v>
      </c>
      <c r="R79" s="1">
        <v>68138000</v>
      </c>
      <c r="S79" s="1">
        <v>80153000</v>
      </c>
      <c r="T79" s="1">
        <v>90537000</v>
      </c>
      <c r="U79" s="1">
        <v>89898000</v>
      </c>
      <c r="V79" s="1">
        <v>108500000</v>
      </c>
      <c r="W79" s="1">
        <v>137500000</v>
      </c>
      <c r="X79" s="1">
        <v>111400000</v>
      </c>
      <c r="Y79" s="1">
        <v>120800000</v>
      </c>
      <c r="Z79" s="1">
        <v>119500000</v>
      </c>
      <c r="AA79" s="1">
        <v>169300000</v>
      </c>
    </row>
    <row r="80" spans="1:27" ht="19" x14ac:dyDescent="0.25">
      <c r="A80" s="14" t="s">
        <v>103</v>
      </c>
      <c r="B80" s="15" t="e">
        <f t="shared" ref="B80:AA80" si="29">B79/B3</f>
        <v>#VALUE!</v>
      </c>
      <c r="C80" s="15" t="e">
        <f t="shared" si="29"/>
        <v>#VALUE!</v>
      </c>
      <c r="D80" s="15" t="e">
        <f t="shared" si="29"/>
        <v>#VALUE!</v>
      </c>
      <c r="E80" s="15" t="e">
        <f t="shared" si="29"/>
        <v>#VALUE!</v>
      </c>
      <c r="F80" s="15" t="e">
        <f t="shared" si="29"/>
        <v>#VALUE!</v>
      </c>
      <c r="G80" s="15" t="e">
        <f t="shared" si="29"/>
        <v>#VALUE!</v>
      </c>
      <c r="H80" s="15" t="e">
        <f t="shared" si="29"/>
        <v>#VALUE!</v>
      </c>
      <c r="I80" s="15" t="e">
        <f t="shared" si="29"/>
        <v>#VALUE!</v>
      </c>
      <c r="J80" s="15" t="e">
        <f t="shared" si="29"/>
        <v>#VALUE!</v>
      </c>
      <c r="K80" s="15" t="e">
        <f t="shared" si="29"/>
        <v>#VALUE!</v>
      </c>
      <c r="L80" s="15" t="e">
        <f t="shared" si="29"/>
        <v>#VALUE!</v>
      </c>
      <c r="M80" s="15">
        <f t="shared" si="29"/>
        <v>3.4394014699680703E-2</v>
      </c>
      <c r="N80" s="15">
        <f t="shared" si="29"/>
        <v>3.5189088424547335E-2</v>
      </c>
      <c r="O80" s="15">
        <f t="shared" si="29"/>
        <v>2.6471603029211695E-2</v>
      </c>
      <c r="P80" s="15">
        <f t="shared" si="29"/>
        <v>1.9413291906960908E-2</v>
      </c>
      <c r="Q80" s="15">
        <f t="shared" si="29"/>
        <v>1.8075007997329588E-2</v>
      </c>
      <c r="R80" s="15">
        <f t="shared" si="29"/>
        <v>2.0270678320120115E-2</v>
      </c>
      <c r="S80" s="15">
        <f t="shared" si="29"/>
        <v>1.9549283325463507E-2</v>
      </c>
      <c r="T80" s="15">
        <f t="shared" si="29"/>
        <v>1.8974472683314904E-2</v>
      </c>
      <c r="U80" s="15">
        <f t="shared" si="29"/>
        <v>1.5538050230327768E-2</v>
      </c>
      <c r="V80" s="15">
        <f t="shared" si="29"/>
        <v>1.6281756929125587E-2</v>
      </c>
      <c r="W80" s="15">
        <f t="shared" si="29"/>
        <v>1.8480934396043064E-2</v>
      </c>
      <c r="X80" s="15">
        <f t="shared" si="29"/>
        <v>1.4695988285424059E-2</v>
      </c>
      <c r="Y80" s="15">
        <f t="shared" si="29"/>
        <v>1.502207299633153E-2</v>
      </c>
      <c r="Z80" s="15">
        <f t="shared" si="29"/>
        <v>1.2771323835885817E-2</v>
      </c>
      <c r="AA80" s="15">
        <f t="shared" si="29"/>
        <v>1.580603299381016E-2</v>
      </c>
    </row>
    <row r="81" spans="1:35" ht="19" x14ac:dyDescent="0.25">
      <c r="A81" s="5" t="s">
        <v>69</v>
      </c>
      <c r="B81" s="1">
        <v>4526327</v>
      </c>
      <c r="C81" s="1">
        <v>2376000</v>
      </c>
      <c r="D81" s="1">
        <v>8078000</v>
      </c>
      <c r="E81" s="1">
        <v>-106485000</v>
      </c>
      <c r="F81" s="1">
        <v>-17942000</v>
      </c>
      <c r="G81" s="1">
        <v>24035000</v>
      </c>
      <c r="H81" s="1">
        <v>-35270000</v>
      </c>
      <c r="I81" s="1">
        <v>-34548000</v>
      </c>
      <c r="J81" s="1">
        <v>-10020000</v>
      </c>
      <c r="K81" s="1">
        <v>-31796000</v>
      </c>
      <c r="L81" s="1">
        <v>36052000</v>
      </c>
      <c r="M81" s="1">
        <v>-40359000</v>
      </c>
      <c r="N81" s="1">
        <v>-71007000</v>
      </c>
      <c r="O81" s="1">
        <v>-84610000</v>
      </c>
      <c r="P81" s="1">
        <v>-74367000</v>
      </c>
      <c r="Q81" s="1">
        <v>-6410000</v>
      </c>
      <c r="R81" s="1">
        <v>-18495000</v>
      </c>
      <c r="S81" s="1">
        <v>157266000</v>
      </c>
      <c r="T81" s="1">
        <v>-135288000</v>
      </c>
      <c r="U81" s="1">
        <v>-103809000</v>
      </c>
      <c r="V81" s="1">
        <v>-352200000</v>
      </c>
      <c r="W81" s="1">
        <v>-14000000</v>
      </c>
      <c r="X81" s="1">
        <v>-250400000</v>
      </c>
      <c r="Y81" s="1">
        <v>-423600000</v>
      </c>
      <c r="Z81" s="1">
        <v>134800000</v>
      </c>
      <c r="AA81" s="1">
        <v>-1288200000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v>-13550000</v>
      </c>
      <c r="N82" s="1">
        <v>-17844000</v>
      </c>
      <c r="O82" s="1">
        <v>-18974000</v>
      </c>
      <c r="P82" s="1">
        <v>-28857000</v>
      </c>
      <c r="Q82" s="1">
        <v>-43679000</v>
      </c>
      <c r="R82" s="1">
        <v>-19080000</v>
      </c>
      <c r="S82" s="1">
        <v>-84529000</v>
      </c>
      <c r="T82" s="1">
        <v>-56312000</v>
      </c>
      <c r="U82" s="1">
        <v>11352000</v>
      </c>
      <c r="V82" s="1">
        <v>-191100000</v>
      </c>
      <c r="W82" s="1">
        <v>-32100000</v>
      </c>
      <c r="X82" s="1">
        <v>12500000</v>
      </c>
      <c r="Y82" s="1">
        <v>-175500000</v>
      </c>
      <c r="Z82" s="1" t="s">
        <v>91</v>
      </c>
      <c r="AA82" s="1">
        <v>-78600000</v>
      </c>
    </row>
    <row r="83" spans="1:35" ht="21" x14ac:dyDescent="0.25">
      <c r="A83" s="5" t="s">
        <v>34</v>
      </c>
      <c r="B83" s="1" t="s">
        <v>91</v>
      </c>
      <c r="C83" s="1" t="s">
        <v>91</v>
      </c>
      <c r="D83" s="1">
        <v>-6210000</v>
      </c>
      <c r="E83" s="1">
        <v>-18643000</v>
      </c>
      <c r="F83" s="1">
        <v>788000</v>
      </c>
      <c r="G83" s="1">
        <v>11347000</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H83" s="68" t="s">
        <v>124</v>
      </c>
      <c r="AI83" s="69"/>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v>-27374000</v>
      </c>
      <c r="N84" s="1">
        <v>-9609000</v>
      </c>
      <c r="O84" s="1">
        <v>1603000</v>
      </c>
      <c r="P84" s="1">
        <v>84699000</v>
      </c>
      <c r="Q84" s="1">
        <v>21880000</v>
      </c>
      <c r="R84" s="1">
        <v>83746000</v>
      </c>
      <c r="S84" s="1">
        <v>34711000</v>
      </c>
      <c r="T84" s="1">
        <v>95858000</v>
      </c>
      <c r="U84" s="1">
        <v>-42862000</v>
      </c>
      <c r="V84" s="1">
        <v>95800000</v>
      </c>
      <c r="W84" s="1">
        <v>69300000</v>
      </c>
      <c r="X84" s="1">
        <v>-46800000</v>
      </c>
      <c r="Y84" s="1">
        <v>-69200000</v>
      </c>
      <c r="Z84" s="1" t="s">
        <v>91</v>
      </c>
      <c r="AA84" s="1">
        <v>-48200000</v>
      </c>
      <c r="AH84" s="70" t="s">
        <v>125</v>
      </c>
      <c r="AI84" s="70"/>
    </row>
    <row r="85" spans="1:35" ht="20" x14ac:dyDescent="0.25">
      <c r="A85" s="5" t="s">
        <v>71</v>
      </c>
      <c r="B85" s="1">
        <v>-2319943</v>
      </c>
      <c r="C85" s="1">
        <v>91950000</v>
      </c>
      <c r="D85" s="1">
        <v>14420000</v>
      </c>
      <c r="E85" s="1">
        <v>173366000</v>
      </c>
      <c r="F85" s="1">
        <v>179493000</v>
      </c>
      <c r="G85" s="1">
        <v>-134041000</v>
      </c>
      <c r="H85" s="1">
        <v>-12523000</v>
      </c>
      <c r="I85" s="1">
        <v>-23168000</v>
      </c>
      <c r="J85" s="1">
        <v>-227338000</v>
      </c>
      <c r="K85" s="1">
        <v>33863000</v>
      </c>
      <c r="L85" s="1">
        <v>-21006000</v>
      </c>
      <c r="M85" s="1">
        <v>171035000</v>
      </c>
      <c r="N85" s="1">
        <v>-61291000</v>
      </c>
      <c r="O85" s="1">
        <v>3537000</v>
      </c>
      <c r="P85" s="1">
        <v>9483000</v>
      </c>
      <c r="Q85" s="1">
        <v>-88997000</v>
      </c>
      <c r="R85" s="1">
        <v>-59673000</v>
      </c>
      <c r="S85" s="1">
        <v>142063000</v>
      </c>
      <c r="T85" s="1">
        <v>-69826000</v>
      </c>
      <c r="U85" s="1">
        <v>-42083000</v>
      </c>
      <c r="V85" s="1">
        <v>-72800000</v>
      </c>
      <c r="W85" s="1">
        <v>56100000</v>
      </c>
      <c r="X85" s="1">
        <v>-181000000</v>
      </c>
      <c r="Y85" s="1">
        <v>-261300000</v>
      </c>
      <c r="Z85" s="1">
        <v>278200000</v>
      </c>
      <c r="AA85" s="1" t="s">
        <v>91</v>
      </c>
      <c r="AH85" s="32" t="s">
        <v>126</v>
      </c>
      <c r="AI85" s="33">
        <f>AA17</f>
        <v>1136500000</v>
      </c>
    </row>
    <row r="86" spans="1:35" ht="20" x14ac:dyDescent="0.25">
      <c r="A86" s="5" t="s">
        <v>72</v>
      </c>
      <c r="B86" s="1">
        <v>995475</v>
      </c>
      <c r="C86" s="1">
        <v>13693000</v>
      </c>
      <c r="D86" s="1">
        <v>5067000</v>
      </c>
      <c r="E86" s="1">
        <v>37931000</v>
      </c>
      <c r="F86" s="1">
        <v>154901000</v>
      </c>
      <c r="G86" s="1">
        <v>955732000</v>
      </c>
      <c r="H86" s="1">
        <v>172150000</v>
      </c>
      <c r="I86" s="1">
        <v>188972000</v>
      </c>
      <c r="J86" s="1">
        <v>132734000</v>
      </c>
      <c r="K86" s="1">
        <v>69745000</v>
      </c>
      <c r="L86" s="1">
        <v>48355000</v>
      </c>
      <c r="M86" s="1">
        <v>319051000</v>
      </c>
      <c r="N86" s="1">
        <v>449088000</v>
      </c>
      <c r="O86" s="1">
        <v>491769000</v>
      </c>
      <c r="P86" s="1">
        <v>739558000</v>
      </c>
      <c r="Q86" s="1">
        <v>57959000</v>
      </c>
      <c r="R86" s="1">
        <v>227411000</v>
      </c>
      <c r="S86" s="1">
        <v>67074000</v>
      </c>
      <c r="T86" s="1">
        <v>249637000</v>
      </c>
      <c r="U86" s="1">
        <v>208498000</v>
      </c>
      <c r="V86" s="1">
        <v>301100000</v>
      </c>
      <c r="W86" s="1">
        <v>580600000</v>
      </c>
      <c r="X86" s="1">
        <v>280500000</v>
      </c>
      <c r="Y86" s="1">
        <v>633800000</v>
      </c>
      <c r="Z86" s="1">
        <v>-334700000</v>
      </c>
      <c r="AA86" s="1" t="s">
        <v>91</v>
      </c>
      <c r="AH86" s="32" t="s">
        <v>127</v>
      </c>
      <c r="AI86" s="33">
        <f>AA56</f>
        <v>5303100000</v>
      </c>
    </row>
    <row r="87" spans="1:35" ht="20" x14ac:dyDescent="0.25">
      <c r="A87" s="6" t="s">
        <v>73</v>
      </c>
      <c r="B87" s="10">
        <v>9912607</v>
      </c>
      <c r="C87" s="10">
        <v>18429000</v>
      </c>
      <c r="D87" s="10">
        <v>97011000</v>
      </c>
      <c r="E87" s="10">
        <v>-25041000</v>
      </c>
      <c r="F87" s="10">
        <v>26070000</v>
      </c>
      <c r="G87" s="10">
        <v>105149000</v>
      </c>
      <c r="H87" s="10">
        <v>156386000</v>
      </c>
      <c r="I87" s="10">
        <v>216700000</v>
      </c>
      <c r="J87" s="10">
        <v>397204000</v>
      </c>
      <c r="K87" s="10">
        <v>620738000</v>
      </c>
      <c r="L87" s="10">
        <v>692679000</v>
      </c>
      <c r="M87" s="10">
        <v>773258000</v>
      </c>
      <c r="N87" s="10">
        <v>842126000</v>
      </c>
      <c r="O87" s="10">
        <v>1020977000</v>
      </c>
      <c r="P87" s="10">
        <v>1165942000</v>
      </c>
      <c r="Q87" s="10">
        <v>1414391000</v>
      </c>
      <c r="R87" s="10">
        <v>1599047000</v>
      </c>
      <c r="S87" s="10">
        <v>2134589000</v>
      </c>
      <c r="T87" s="10">
        <v>2183052000</v>
      </c>
      <c r="U87" s="10">
        <v>2703604000</v>
      </c>
      <c r="V87" s="10">
        <v>2925600000</v>
      </c>
      <c r="W87" s="10">
        <v>3748300000</v>
      </c>
      <c r="X87" s="10">
        <v>3752600000</v>
      </c>
      <c r="Y87" s="10">
        <v>3881400000</v>
      </c>
      <c r="Z87" s="10">
        <v>4819900000</v>
      </c>
      <c r="AA87" s="10">
        <v>3696200000</v>
      </c>
      <c r="AH87" s="32" t="s">
        <v>128</v>
      </c>
      <c r="AI87" s="33">
        <f>AA61</f>
        <v>41747900000</v>
      </c>
    </row>
    <row r="88" spans="1:35" ht="20" x14ac:dyDescent="0.25">
      <c r="A88" s="5" t="s">
        <v>74</v>
      </c>
      <c r="B88" s="1">
        <v>-20614412</v>
      </c>
      <c r="C88" s="1">
        <v>-126455000</v>
      </c>
      <c r="D88" s="1">
        <v>-294242000</v>
      </c>
      <c r="E88" s="1">
        <v>-548991000</v>
      </c>
      <c r="F88" s="1">
        <v>-568158000</v>
      </c>
      <c r="G88" s="1">
        <v>-180497000</v>
      </c>
      <c r="H88" s="1">
        <v>-61608000</v>
      </c>
      <c r="I88" s="1">
        <v>-42181000</v>
      </c>
      <c r="J88" s="1">
        <v>-88637000</v>
      </c>
      <c r="K88" s="1">
        <v>-127098000</v>
      </c>
      <c r="L88" s="1">
        <v>-154381000</v>
      </c>
      <c r="M88" s="1">
        <v>-243484000</v>
      </c>
      <c r="N88" s="1">
        <v>-250262000</v>
      </c>
      <c r="O88" s="1">
        <v>-346664000</v>
      </c>
      <c r="P88" s="1">
        <v>-523015000</v>
      </c>
      <c r="Q88" s="1">
        <v>-568048000</v>
      </c>
      <c r="R88" s="1">
        <v>-724532000</v>
      </c>
      <c r="S88" s="1">
        <v>-974404000</v>
      </c>
      <c r="T88" s="1">
        <v>-728753000</v>
      </c>
      <c r="U88" s="1">
        <v>-682505000</v>
      </c>
      <c r="V88" s="1">
        <v>-803600000</v>
      </c>
      <c r="W88" s="1">
        <v>-913200000</v>
      </c>
      <c r="X88" s="1">
        <v>-991300000</v>
      </c>
      <c r="Y88" s="1">
        <v>-1031700000</v>
      </c>
      <c r="Z88" s="1">
        <v>-1376700000</v>
      </c>
      <c r="AA88" s="1">
        <v>-1873600000</v>
      </c>
      <c r="AH88" s="34" t="s">
        <v>129</v>
      </c>
      <c r="AI88" s="35">
        <f>AI85/(AI86+AI87)</f>
        <v>2.4154640709017874E-2</v>
      </c>
    </row>
    <row r="89" spans="1:35" ht="20" customHeight="1" x14ac:dyDescent="0.25">
      <c r="A89" s="14" t="s">
        <v>104</v>
      </c>
      <c r="B89" s="15">
        <f t="shared" ref="B89:AA89" si="30">(-1*B88)/B3</f>
        <v>1.1773967418164024</v>
      </c>
      <c r="C89" s="15">
        <f t="shared" si="30"/>
        <v>1.2212682531097891</v>
      </c>
      <c r="D89" s="15">
        <f t="shared" si="30"/>
        <v>1.1401149251591554</v>
      </c>
      <c r="E89" s="15">
        <f t="shared" si="30"/>
        <v>0.74664717282649351</v>
      </c>
      <c r="F89" s="15">
        <f t="shared" si="30"/>
        <v>0.50093679106958178</v>
      </c>
      <c r="G89" s="15">
        <f t="shared" si="30"/>
        <v>0.22893508536059462</v>
      </c>
      <c r="H89" s="15">
        <f t="shared" si="30"/>
        <v>8.6147684941773967E-2</v>
      </c>
      <c r="I89" s="15">
        <f t="shared" si="30"/>
        <v>5.9690657459032632E-2</v>
      </c>
      <c r="J89" s="15">
        <f t="shared" si="30"/>
        <v>9.3817012529821567E-2</v>
      </c>
      <c r="K89" s="15">
        <f t="shared" si="30"/>
        <v>9.6477491393935716E-2</v>
      </c>
      <c r="L89" s="15">
        <f t="shared" si="30"/>
        <v>0.10598766711932082</v>
      </c>
      <c r="M89" s="15">
        <f t="shared" si="30"/>
        <v>0.15279785930879369</v>
      </c>
      <c r="N89" s="15">
        <f t="shared" si="30"/>
        <v>0.14515397473716934</v>
      </c>
      <c r="O89" s="15">
        <f t="shared" si="30"/>
        <v>0.17461234501985812</v>
      </c>
      <c r="P89" s="15">
        <f t="shared" si="30"/>
        <v>0.21404057732822815</v>
      </c>
      <c r="Q89" s="15">
        <f t="shared" si="30"/>
        <v>0.19751595988817647</v>
      </c>
      <c r="R89" s="15">
        <f t="shared" si="30"/>
        <v>0.21554426464870216</v>
      </c>
      <c r="S89" s="15">
        <f t="shared" si="30"/>
        <v>0.23765672987243075</v>
      </c>
      <c r="T89" s="15">
        <f t="shared" si="30"/>
        <v>0.15272986614736281</v>
      </c>
      <c r="U89" s="15">
        <f t="shared" si="30"/>
        <v>0.11796477087866086</v>
      </c>
      <c r="V89" s="15">
        <f t="shared" si="30"/>
        <v>0.12059004486862047</v>
      </c>
      <c r="W89" s="15">
        <f t="shared" si="30"/>
        <v>0.12274028574884746</v>
      </c>
      <c r="X89" s="15">
        <f t="shared" si="30"/>
        <v>0.13077318839623761</v>
      </c>
      <c r="Y89" s="15">
        <f t="shared" si="30"/>
        <v>0.12829695952247716</v>
      </c>
      <c r="Z89" s="15">
        <f t="shared" si="30"/>
        <v>0.14713206296957326</v>
      </c>
      <c r="AA89" s="15">
        <f t="shared" si="30"/>
        <v>0.17492134327940173</v>
      </c>
      <c r="AH89" s="32" t="s">
        <v>105</v>
      </c>
      <c r="AI89" s="33">
        <f>AA27</f>
        <v>24000000</v>
      </c>
    </row>
    <row r="90" spans="1:35" ht="20" x14ac:dyDescent="0.25">
      <c r="A90" s="5" t="s">
        <v>75</v>
      </c>
      <c r="B90" s="1">
        <v>-184075851</v>
      </c>
      <c r="C90" s="1">
        <v>-208717000</v>
      </c>
      <c r="D90" s="1">
        <v>-588384000</v>
      </c>
      <c r="E90" s="1">
        <v>-1368024000</v>
      </c>
      <c r="F90" s="1">
        <v>-812782000</v>
      </c>
      <c r="G90" s="1">
        <v>-56361000</v>
      </c>
      <c r="H90" s="1">
        <v>-95077000</v>
      </c>
      <c r="I90" s="1">
        <v>-37350000</v>
      </c>
      <c r="J90" s="1">
        <v>-14749000</v>
      </c>
      <c r="K90" s="1">
        <v>21050000</v>
      </c>
      <c r="L90" s="1">
        <v>-43962000</v>
      </c>
      <c r="M90" s="1">
        <v>-42817000</v>
      </c>
      <c r="N90" s="1">
        <v>-295603000</v>
      </c>
      <c r="O90" s="1">
        <v>-899606000</v>
      </c>
      <c r="P90" s="1">
        <v>-2320673000</v>
      </c>
      <c r="Q90" s="1">
        <v>-1997955000</v>
      </c>
      <c r="R90" s="1">
        <v>-4461764000</v>
      </c>
      <c r="S90" s="1">
        <v>-1010637000</v>
      </c>
      <c r="T90" s="1">
        <v>-1961056000</v>
      </c>
      <c r="U90" s="1">
        <v>-1416373000</v>
      </c>
      <c r="V90" s="1">
        <v>-2007000000</v>
      </c>
      <c r="W90" s="1">
        <v>-1881400000</v>
      </c>
      <c r="X90" s="1">
        <v>-2959600000</v>
      </c>
      <c r="Y90" s="1">
        <v>-3799100000</v>
      </c>
      <c r="Z90" s="1">
        <v>-19303900000</v>
      </c>
      <c r="AA90" s="1">
        <v>-549000000</v>
      </c>
      <c r="AH90" s="32" t="s">
        <v>19</v>
      </c>
      <c r="AI90" s="33">
        <f>AA25</f>
        <v>1720700000</v>
      </c>
    </row>
    <row r="91" spans="1:35" ht="20" x14ac:dyDescent="0.25">
      <c r="A91" s="5" t="s">
        <v>76</v>
      </c>
      <c r="B91" s="1" t="s">
        <v>91</v>
      </c>
      <c r="C91" s="1" t="s">
        <v>91</v>
      </c>
      <c r="D91" s="1" t="s">
        <v>91</v>
      </c>
      <c r="E91" s="1" t="s">
        <v>91</v>
      </c>
      <c r="F91" s="1">
        <v>-55356000</v>
      </c>
      <c r="G91" s="1" t="s">
        <v>91</v>
      </c>
      <c r="H91" s="1" t="s">
        <v>91</v>
      </c>
      <c r="I91" s="1" t="s">
        <v>91</v>
      </c>
      <c r="J91" s="1" t="s">
        <v>91</v>
      </c>
      <c r="K91" s="1" t="s">
        <v>91</v>
      </c>
      <c r="L91" s="1" t="s">
        <v>91</v>
      </c>
      <c r="M91" s="1" t="s">
        <v>91</v>
      </c>
      <c r="N91" s="1">
        <v>-6304000</v>
      </c>
      <c r="O91" s="1">
        <v>-76354000</v>
      </c>
      <c r="P91" s="1">
        <v>-42590000</v>
      </c>
      <c r="Q91" s="1">
        <v>-352306000</v>
      </c>
      <c r="R91" s="1">
        <v>-427267000</v>
      </c>
      <c r="S91" s="1">
        <v>-1395316000</v>
      </c>
      <c r="T91" s="1">
        <v>-1022816000</v>
      </c>
      <c r="U91" s="1">
        <v>-750000</v>
      </c>
      <c r="V91" s="1" t="s">
        <v>91</v>
      </c>
      <c r="W91" s="1">
        <v>-1154300000</v>
      </c>
      <c r="X91" s="1">
        <v>-355900000</v>
      </c>
      <c r="Y91" s="1" t="s">
        <v>91</v>
      </c>
      <c r="Z91" s="1">
        <v>-25000000</v>
      </c>
      <c r="AA91" s="1" t="s">
        <v>91</v>
      </c>
      <c r="AH91" s="34" t="s">
        <v>130</v>
      </c>
      <c r="AI91" s="35">
        <f>AI89/AI90</f>
        <v>1.3947811937002383E-2</v>
      </c>
    </row>
    <row r="92" spans="1:35" ht="20" x14ac:dyDescent="0.25">
      <c r="A92" s="5" t="s">
        <v>77</v>
      </c>
      <c r="B92" s="1" t="s">
        <v>91</v>
      </c>
      <c r="C92" s="1" t="s">
        <v>91</v>
      </c>
      <c r="D92" s="1" t="s">
        <v>91</v>
      </c>
      <c r="E92" s="1" t="s">
        <v>91</v>
      </c>
      <c r="F92" s="1" t="s">
        <v>91</v>
      </c>
      <c r="G92" s="1">
        <v>7668000</v>
      </c>
      <c r="H92" s="1" t="s">
        <v>91</v>
      </c>
      <c r="I92" s="1">
        <v>2784000</v>
      </c>
      <c r="J92" s="1" t="s">
        <v>91</v>
      </c>
      <c r="K92" s="1" t="s">
        <v>91</v>
      </c>
      <c r="L92" s="1">
        <v>22163000</v>
      </c>
      <c r="M92" s="1">
        <v>5373000</v>
      </c>
      <c r="N92" s="1">
        <v>9103000</v>
      </c>
      <c r="O92" s="1">
        <v>21722000</v>
      </c>
      <c r="P92" s="1">
        <v>69971000</v>
      </c>
      <c r="Q92" s="1">
        <v>374682000</v>
      </c>
      <c r="R92" s="1">
        <v>421714000</v>
      </c>
      <c r="S92" s="1">
        <v>1434831000</v>
      </c>
      <c r="T92" s="1">
        <v>1032320000</v>
      </c>
      <c r="U92" s="1">
        <v>13056000</v>
      </c>
      <c r="V92" s="1">
        <v>14700000</v>
      </c>
      <c r="W92" s="1">
        <v>1252200000</v>
      </c>
      <c r="X92" s="1">
        <v>383500000</v>
      </c>
      <c r="Y92" s="1">
        <v>19600000</v>
      </c>
      <c r="Z92" s="1">
        <v>14300000</v>
      </c>
      <c r="AA92" s="1">
        <v>19600000</v>
      </c>
      <c r="AH92" s="34" t="s">
        <v>131</v>
      </c>
      <c r="AI92" s="35">
        <f>AI88*(1-AI91)</f>
        <v>2.3817736323002631E-2</v>
      </c>
    </row>
    <row r="93" spans="1:35" ht="19" x14ac:dyDescent="0.25">
      <c r="A93" s="5" t="s">
        <v>78</v>
      </c>
      <c r="B93" s="1">
        <v>-12092663</v>
      </c>
      <c r="C93" s="1">
        <v>-15205000</v>
      </c>
      <c r="D93" s="1">
        <v>-255074000</v>
      </c>
      <c r="E93" s="1">
        <v>-93665000</v>
      </c>
      <c r="F93" s="1">
        <v>-9007000</v>
      </c>
      <c r="G93" s="1">
        <v>113933000</v>
      </c>
      <c r="H93" s="1">
        <v>100675000</v>
      </c>
      <c r="I93" s="1">
        <v>31531000</v>
      </c>
      <c r="J93" s="1">
        <v>22852000</v>
      </c>
      <c r="K93" s="1">
        <v>-23064000</v>
      </c>
      <c r="L93" s="1">
        <v>-10000000</v>
      </c>
      <c r="M93" s="1">
        <v>5988000</v>
      </c>
      <c r="N93" s="1" t="s">
        <v>91</v>
      </c>
      <c r="O93" s="1" t="s">
        <v>91</v>
      </c>
      <c r="P93" s="1">
        <v>25495000</v>
      </c>
      <c r="Q93" s="1">
        <v>-14758000</v>
      </c>
      <c r="R93" s="1">
        <v>18512000</v>
      </c>
      <c r="S93" s="1">
        <v>-4022000</v>
      </c>
      <c r="T93" s="1">
        <v>-5061430000</v>
      </c>
      <c r="U93" s="1">
        <v>-20874000</v>
      </c>
      <c r="V93" s="1">
        <v>-5000000</v>
      </c>
      <c r="W93" s="1">
        <v>-52800000</v>
      </c>
      <c r="X93" s="1">
        <v>-64200000</v>
      </c>
      <c r="Y93" s="1">
        <v>26600000</v>
      </c>
      <c r="Z93" s="1">
        <v>-900000</v>
      </c>
      <c r="AA93" s="1">
        <v>47800000</v>
      </c>
      <c r="AH93" s="70" t="s">
        <v>132</v>
      </c>
      <c r="AI93" s="70"/>
    </row>
    <row r="94" spans="1:35" ht="20" x14ac:dyDescent="0.25">
      <c r="A94" s="6" t="s">
        <v>79</v>
      </c>
      <c r="B94" s="10">
        <v>-216782926</v>
      </c>
      <c r="C94" s="10">
        <v>-350377000</v>
      </c>
      <c r="D94" s="10">
        <v>-1137700000</v>
      </c>
      <c r="E94" s="10">
        <v>-2010680000</v>
      </c>
      <c r="F94" s="10">
        <v>-1445303000</v>
      </c>
      <c r="G94" s="10">
        <v>-115257000</v>
      </c>
      <c r="H94" s="10">
        <v>-56010000</v>
      </c>
      <c r="I94" s="10">
        <v>-45216000</v>
      </c>
      <c r="J94" s="10">
        <v>-80534000</v>
      </c>
      <c r="K94" s="10">
        <v>-129112000</v>
      </c>
      <c r="L94" s="10">
        <v>-186180000</v>
      </c>
      <c r="M94" s="10">
        <v>-274940000</v>
      </c>
      <c r="N94" s="10">
        <v>-543066000</v>
      </c>
      <c r="O94" s="10">
        <v>-1300902000</v>
      </c>
      <c r="P94" s="10">
        <v>-2790812000</v>
      </c>
      <c r="Q94" s="10">
        <v>-2558385000</v>
      </c>
      <c r="R94" s="10">
        <v>-5173337000</v>
      </c>
      <c r="S94" s="10">
        <v>-1949548000</v>
      </c>
      <c r="T94" s="10">
        <v>-7741735000</v>
      </c>
      <c r="U94" s="10">
        <v>-2107446000</v>
      </c>
      <c r="V94" s="10">
        <v>-2800900000</v>
      </c>
      <c r="W94" s="10">
        <v>-2749500000</v>
      </c>
      <c r="X94" s="10">
        <v>-3987500000</v>
      </c>
      <c r="Y94" s="10">
        <v>-4784600000</v>
      </c>
      <c r="Z94" s="10">
        <v>-20692200000</v>
      </c>
      <c r="AA94" s="10">
        <v>-2355200000</v>
      </c>
      <c r="AH94" s="32" t="s">
        <v>133</v>
      </c>
      <c r="AI94" s="55">
        <f>[1]Treasuries!$C$8</f>
        <v>4.0480000000000002E-2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v>-327453000</v>
      </c>
      <c r="N95" s="1">
        <v>-931199000</v>
      </c>
      <c r="O95" s="1">
        <v>-983737000</v>
      </c>
      <c r="P95" s="1">
        <v>-395384000</v>
      </c>
      <c r="Q95" s="1">
        <v>-2658566000</v>
      </c>
      <c r="R95" s="1">
        <v>-5366573000</v>
      </c>
      <c r="S95" s="1">
        <v>-3914737000</v>
      </c>
      <c r="T95" s="1">
        <v>-6479077000</v>
      </c>
      <c r="U95" s="1">
        <v>-5093833000</v>
      </c>
      <c r="V95" s="1">
        <v>-6559700000</v>
      </c>
      <c r="W95" s="1">
        <v>-4888100000</v>
      </c>
      <c r="X95" s="1">
        <v>-9246300000</v>
      </c>
      <c r="Y95" s="1">
        <v>-13943600000</v>
      </c>
      <c r="Z95" s="1">
        <v>-13252100000</v>
      </c>
      <c r="AA95" s="1">
        <v>-9625500000</v>
      </c>
      <c r="AH95" s="37" t="s">
        <v>134</v>
      </c>
      <c r="AI95" s="38" cm="1">
        <f t="array" ref="AI95">_FV(A1,"Beta")</f>
        <v>0.57389999999999997</v>
      </c>
    </row>
    <row r="96" spans="1:35" ht="20" x14ac:dyDescent="0.25">
      <c r="A96" s="5" t="s">
        <v>81</v>
      </c>
      <c r="B96" s="1" t="s">
        <v>91</v>
      </c>
      <c r="C96" s="1">
        <v>1007059000</v>
      </c>
      <c r="D96" s="1">
        <v>634727000</v>
      </c>
      <c r="E96" s="1">
        <v>535435000</v>
      </c>
      <c r="F96" s="1">
        <v>366671000</v>
      </c>
      <c r="G96" s="1">
        <v>1305000</v>
      </c>
      <c r="H96" s="1">
        <v>126847000</v>
      </c>
      <c r="I96" s="1">
        <v>40556000</v>
      </c>
      <c r="J96" s="1">
        <v>65357000</v>
      </c>
      <c r="K96" s="1">
        <v>40940000</v>
      </c>
      <c r="L96" s="1">
        <v>124087000</v>
      </c>
      <c r="M96" s="1" t="s">
        <v>91</v>
      </c>
      <c r="N96" s="1" t="s">
        <v>91</v>
      </c>
      <c r="O96" s="1" t="s">
        <v>91</v>
      </c>
      <c r="P96" s="1" t="s">
        <v>91</v>
      </c>
      <c r="Q96" s="1" t="s">
        <v>91</v>
      </c>
      <c r="R96" s="1" t="s">
        <v>91</v>
      </c>
      <c r="S96" s="1" t="s">
        <v>91</v>
      </c>
      <c r="T96" s="1">
        <v>2440327000</v>
      </c>
      <c r="U96" s="1" t="s">
        <v>91</v>
      </c>
      <c r="V96" s="1" t="s">
        <v>91</v>
      </c>
      <c r="W96" s="1" t="s">
        <v>91</v>
      </c>
      <c r="X96" s="1" t="s">
        <v>91</v>
      </c>
      <c r="Y96" s="1" t="s">
        <v>91</v>
      </c>
      <c r="Z96" s="1">
        <v>2361800000</v>
      </c>
      <c r="AA96" s="1">
        <v>2291700000</v>
      </c>
      <c r="AH96" s="32" t="s">
        <v>135</v>
      </c>
      <c r="AI96" s="36">
        <v>8.4000000000000005E-2</v>
      </c>
    </row>
    <row r="97" spans="1:35" ht="20" x14ac:dyDescent="0.25">
      <c r="A97" s="5" t="s">
        <v>82</v>
      </c>
      <c r="B97" s="1" t="s">
        <v>91</v>
      </c>
      <c r="C97" s="1">
        <v>-303117000</v>
      </c>
      <c r="D97" s="1" t="s">
        <v>91</v>
      </c>
      <c r="E97" s="1" t="s">
        <v>91</v>
      </c>
      <c r="F97" s="1" t="s">
        <v>91</v>
      </c>
      <c r="G97" s="1" t="s">
        <v>91</v>
      </c>
      <c r="H97" s="1" t="s">
        <v>91</v>
      </c>
      <c r="I97" s="1" t="s">
        <v>91</v>
      </c>
      <c r="J97" s="1">
        <v>-68927000</v>
      </c>
      <c r="K97" s="1">
        <v>-306856000</v>
      </c>
      <c r="L97" s="1">
        <v>-1642821000</v>
      </c>
      <c r="M97" s="1">
        <v>-714655000</v>
      </c>
      <c r="N97" s="1">
        <v>-213288000</v>
      </c>
      <c r="O97" s="1">
        <v>-430618000</v>
      </c>
      <c r="P97" s="1">
        <v>-437402000</v>
      </c>
      <c r="Q97" s="1">
        <v>-62728000</v>
      </c>
      <c r="R97" s="1">
        <v>-145012000</v>
      </c>
      <c r="S97" s="1">
        <v>-59111000</v>
      </c>
      <c r="T97" s="1" t="s">
        <v>91</v>
      </c>
      <c r="U97" s="1" t="s">
        <v>91</v>
      </c>
      <c r="V97" s="1">
        <v>-766300000</v>
      </c>
      <c r="W97" s="1">
        <v>-232800000</v>
      </c>
      <c r="X97" s="1">
        <v>-19600000</v>
      </c>
      <c r="Y97" s="1">
        <v>-56000000</v>
      </c>
      <c r="Z97" s="1" t="s">
        <v>91</v>
      </c>
      <c r="AA97" s="1">
        <v>-18800000</v>
      </c>
      <c r="AH97" s="34" t="s">
        <v>136</v>
      </c>
      <c r="AI97" s="35">
        <f>(AI94)+((AI95)*(AI96-AI94))</f>
        <v>6.5456128000000002E-2</v>
      </c>
    </row>
    <row r="98" spans="1:35" ht="19" x14ac:dyDescent="0.25">
      <c r="A98" s="5" t="s">
        <v>83</v>
      </c>
      <c r="B98" s="1" t="s">
        <v>91</v>
      </c>
      <c r="C98" s="1" t="s">
        <v>91</v>
      </c>
      <c r="D98" s="1">
        <v>-396000</v>
      </c>
      <c r="E98" s="1">
        <v>-667000</v>
      </c>
      <c r="F98" s="1" t="s">
        <v>91</v>
      </c>
      <c r="G98" s="1" t="s">
        <v>91</v>
      </c>
      <c r="H98" s="1" t="s">
        <v>91</v>
      </c>
      <c r="I98" s="1" t="s">
        <v>91</v>
      </c>
      <c r="J98" s="1" t="s">
        <v>91</v>
      </c>
      <c r="K98" s="1" t="s">
        <v>91</v>
      </c>
      <c r="L98" s="1" t="s">
        <v>91</v>
      </c>
      <c r="M98" s="1" t="s">
        <v>91</v>
      </c>
      <c r="N98" s="1" t="s">
        <v>91</v>
      </c>
      <c r="O98" s="1" t="s">
        <v>91</v>
      </c>
      <c r="P98" s="1">
        <v>-137765000</v>
      </c>
      <c r="Q98" s="1">
        <v>-355574000</v>
      </c>
      <c r="R98" s="1">
        <v>-434687000</v>
      </c>
      <c r="S98" s="1">
        <v>-420644000</v>
      </c>
      <c r="T98" s="1">
        <v>-795499000</v>
      </c>
      <c r="U98" s="1">
        <v>-993241000</v>
      </c>
      <c r="V98" s="1">
        <v>-1164400000</v>
      </c>
      <c r="W98" s="1">
        <v>-1342400000</v>
      </c>
      <c r="X98" s="1">
        <v>-1603000000</v>
      </c>
      <c r="Y98" s="1">
        <v>-1928200000</v>
      </c>
      <c r="Z98" s="1">
        <v>-2271000000</v>
      </c>
      <c r="AA98" s="1">
        <v>-2630000000</v>
      </c>
      <c r="AH98" s="70" t="s">
        <v>137</v>
      </c>
      <c r="AI98" s="70"/>
    </row>
    <row r="99" spans="1:35" ht="20" x14ac:dyDescent="0.25">
      <c r="A99" s="5" t="s">
        <v>84</v>
      </c>
      <c r="B99" s="1">
        <v>209092459</v>
      </c>
      <c r="C99" s="1">
        <v>-190415000</v>
      </c>
      <c r="D99" s="1">
        <v>245395000</v>
      </c>
      <c r="E99" s="1">
        <v>1557779000</v>
      </c>
      <c r="F99" s="1">
        <v>1006482000</v>
      </c>
      <c r="G99" s="1">
        <v>100137000</v>
      </c>
      <c r="H99" s="1">
        <v>-249050000</v>
      </c>
      <c r="I99" s="1">
        <v>-101948000</v>
      </c>
      <c r="J99" s="1">
        <v>-415956000</v>
      </c>
      <c r="K99" s="1">
        <v>-57147000</v>
      </c>
      <c r="L99" s="1">
        <v>764094000</v>
      </c>
      <c r="M99" s="1">
        <v>653936000</v>
      </c>
      <c r="N99" s="1">
        <v>949545000</v>
      </c>
      <c r="O99" s="1">
        <v>2324685000</v>
      </c>
      <c r="P99" s="1">
        <v>2056646000</v>
      </c>
      <c r="Q99" s="1">
        <v>4247234000</v>
      </c>
      <c r="R99" s="1">
        <v>9471837000</v>
      </c>
      <c r="S99" s="1">
        <v>4259901000</v>
      </c>
      <c r="T99" s="1">
        <v>10423350000</v>
      </c>
      <c r="U99" s="1">
        <v>5987780000</v>
      </c>
      <c r="V99" s="1">
        <v>8377400000</v>
      </c>
      <c r="W99" s="1">
        <v>5855600000</v>
      </c>
      <c r="X99" s="1">
        <v>11390600000</v>
      </c>
      <c r="Y99" s="1">
        <v>17143100000</v>
      </c>
      <c r="Z99" s="1">
        <v>29585800000</v>
      </c>
      <c r="AA99" s="1">
        <v>5929400000</v>
      </c>
      <c r="AH99" s="32" t="s">
        <v>138</v>
      </c>
      <c r="AI99" s="33">
        <f>AI86+AI87</f>
        <v>47051000000</v>
      </c>
    </row>
    <row r="100" spans="1:35" ht="20" x14ac:dyDescent="0.25">
      <c r="A100" s="6" t="s">
        <v>85</v>
      </c>
      <c r="B100" s="10">
        <v>209092459</v>
      </c>
      <c r="C100" s="10">
        <v>513527000</v>
      </c>
      <c r="D100" s="10">
        <v>879726000</v>
      </c>
      <c r="E100" s="10">
        <v>2092547000</v>
      </c>
      <c r="F100" s="10">
        <v>1373153000</v>
      </c>
      <c r="G100" s="10">
        <v>101442000</v>
      </c>
      <c r="H100" s="10">
        <v>-122203000</v>
      </c>
      <c r="I100" s="10">
        <v>-61392000</v>
      </c>
      <c r="J100" s="10">
        <v>-419526000</v>
      </c>
      <c r="K100" s="10">
        <v>-323063000</v>
      </c>
      <c r="L100" s="10">
        <v>-754640000</v>
      </c>
      <c r="M100" s="10">
        <v>-388172000</v>
      </c>
      <c r="N100" s="10">
        <v>-194942000</v>
      </c>
      <c r="O100" s="10">
        <v>910330000</v>
      </c>
      <c r="P100" s="10">
        <v>1086095000</v>
      </c>
      <c r="Q100" s="10">
        <v>1170366000</v>
      </c>
      <c r="R100" s="10">
        <v>3525565000</v>
      </c>
      <c r="S100" s="10">
        <v>-134591000</v>
      </c>
      <c r="T100" s="10">
        <v>5589101000</v>
      </c>
      <c r="U100" s="10">
        <v>-99294000</v>
      </c>
      <c r="V100" s="10">
        <v>-113000000</v>
      </c>
      <c r="W100" s="10">
        <v>-607700000</v>
      </c>
      <c r="X100" s="10">
        <v>521700000</v>
      </c>
      <c r="Y100" s="10">
        <v>1215300000</v>
      </c>
      <c r="Z100" s="10">
        <v>16424500000</v>
      </c>
      <c r="AA100" s="10">
        <v>-1423200000</v>
      </c>
      <c r="AH100" s="34" t="s">
        <v>139</v>
      </c>
      <c r="AI100" s="35">
        <f>AI99/AI103</f>
        <v>0.34049094494251797</v>
      </c>
    </row>
    <row r="101" spans="1:35"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-192000</v>
      </c>
      <c r="N101" s="1">
        <v>98000</v>
      </c>
      <c r="O101" s="1">
        <v>6265000</v>
      </c>
      <c r="P101" s="1">
        <v>-14997000</v>
      </c>
      <c r="Q101" s="1">
        <v>12055000</v>
      </c>
      <c r="R101" s="1">
        <v>-26317000</v>
      </c>
      <c r="S101" s="1">
        <v>-30534000</v>
      </c>
      <c r="T101" s="1">
        <v>-23224000</v>
      </c>
      <c r="U101" s="1">
        <v>-30389000</v>
      </c>
      <c r="V101" s="1">
        <v>6700000</v>
      </c>
      <c r="W101" s="1">
        <v>-41100000</v>
      </c>
      <c r="X101" s="1">
        <v>-13700000</v>
      </c>
      <c r="Y101" s="1">
        <v>-28700000</v>
      </c>
      <c r="Z101" s="1">
        <v>-70300000</v>
      </c>
      <c r="AA101" s="1">
        <v>-120400000</v>
      </c>
      <c r="AH101" s="37" t="s">
        <v>140</v>
      </c>
      <c r="AI101" s="39" cm="1">
        <f t="array" ref="AI101">_FV(A1,"Market cap",TRUE)</f>
        <v>91134760000</v>
      </c>
    </row>
    <row r="102" spans="1:35" ht="20" x14ac:dyDescent="0.25">
      <c r="A102" s="6" t="s">
        <v>87</v>
      </c>
      <c r="B102" s="10">
        <v>2222140</v>
      </c>
      <c r="C102" s="10">
        <v>181579000</v>
      </c>
      <c r="D102" s="10">
        <v>-160963000</v>
      </c>
      <c r="E102" s="10">
        <v>56826000</v>
      </c>
      <c r="F102" s="10">
        <v>-46080000</v>
      </c>
      <c r="G102" s="10">
        <v>91334000</v>
      </c>
      <c r="H102" s="10">
        <v>-21827000</v>
      </c>
      <c r="I102" s="10">
        <v>110092000</v>
      </c>
      <c r="J102" s="10">
        <v>-102856000</v>
      </c>
      <c r="K102" s="10">
        <v>168563000</v>
      </c>
      <c r="L102" s="10">
        <v>-248141000</v>
      </c>
      <c r="M102" s="10">
        <v>109954000</v>
      </c>
      <c r="N102" s="10">
        <v>104216000</v>
      </c>
      <c r="O102" s="10">
        <v>636670000</v>
      </c>
      <c r="P102" s="10">
        <v>-553772000</v>
      </c>
      <c r="Q102" s="10">
        <v>38427000</v>
      </c>
      <c r="R102" s="10">
        <v>-75042000</v>
      </c>
      <c r="S102" s="10">
        <v>19916000</v>
      </c>
      <c r="T102" s="10">
        <v>7194000</v>
      </c>
      <c r="U102" s="10">
        <v>466475000</v>
      </c>
      <c r="V102" s="10">
        <v>18400000</v>
      </c>
      <c r="W102" s="10">
        <v>350000000</v>
      </c>
      <c r="X102" s="10">
        <v>273100000</v>
      </c>
      <c r="Y102" s="10">
        <v>283400000</v>
      </c>
      <c r="Z102" s="10">
        <v>481900000</v>
      </c>
      <c r="AA102" s="10">
        <v>-202600000</v>
      </c>
      <c r="AH102" s="34" t="s">
        <v>141</v>
      </c>
      <c r="AI102" s="35">
        <f>AI101/AI103</f>
        <v>0.65950905505748203</v>
      </c>
    </row>
    <row r="103" spans="1:35" ht="20" x14ac:dyDescent="0.25">
      <c r="A103" s="5" t="s">
        <v>88</v>
      </c>
      <c r="B103" s="1">
        <v>2373360</v>
      </c>
      <c r="C103" s="1">
        <v>4596000</v>
      </c>
      <c r="D103" s="1">
        <v>186175000</v>
      </c>
      <c r="E103" s="1">
        <v>25212000</v>
      </c>
      <c r="F103" s="1">
        <v>82038000</v>
      </c>
      <c r="G103" s="1">
        <v>35958000</v>
      </c>
      <c r="H103" s="1">
        <v>127292000</v>
      </c>
      <c r="I103" s="1">
        <v>105465000</v>
      </c>
      <c r="J103" s="1">
        <v>215557000</v>
      </c>
      <c r="K103" s="1">
        <v>112701000</v>
      </c>
      <c r="L103" s="1">
        <v>281264000</v>
      </c>
      <c r="M103" s="1">
        <v>33123000</v>
      </c>
      <c r="N103" s="1">
        <v>143077000</v>
      </c>
      <c r="O103" s="1">
        <v>247293000</v>
      </c>
      <c r="P103" s="1">
        <v>883963000</v>
      </c>
      <c r="Q103" s="1">
        <v>330191000</v>
      </c>
      <c r="R103" s="1">
        <v>368618000</v>
      </c>
      <c r="S103" s="1">
        <v>293576000</v>
      </c>
      <c r="T103" s="1">
        <v>313492000</v>
      </c>
      <c r="U103" s="1">
        <v>320686000</v>
      </c>
      <c r="V103" s="1">
        <v>936500000</v>
      </c>
      <c r="W103" s="1">
        <v>954900000</v>
      </c>
      <c r="X103" s="1">
        <v>1304900000</v>
      </c>
      <c r="Y103" s="1">
        <v>1578000000</v>
      </c>
      <c r="Z103" s="1">
        <v>1861400000</v>
      </c>
      <c r="AA103" s="1">
        <v>2343300000</v>
      </c>
      <c r="AH103" s="34" t="s">
        <v>142</v>
      </c>
      <c r="AI103" s="40">
        <f>AI99+AI101</f>
        <v>138185760000</v>
      </c>
    </row>
    <row r="104" spans="1:35" ht="20" thickBot="1" x14ac:dyDescent="0.3">
      <c r="A104" s="7" t="s">
        <v>89</v>
      </c>
      <c r="B104" s="11">
        <v>4595500</v>
      </c>
      <c r="C104" s="11">
        <v>186175000</v>
      </c>
      <c r="D104" s="11">
        <v>25212000</v>
      </c>
      <c r="E104" s="11">
        <v>82038000</v>
      </c>
      <c r="F104" s="11">
        <v>35958000</v>
      </c>
      <c r="G104" s="11">
        <v>127292000</v>
      </c>
      <c r="H104" s="11">
        <v>105465000</v>
      </c>
      <c r="I104" s="11">
        <v>215557000</v>
      </c>
      <c r="J104" s="11">
        <v>112701000</v>
      </c>
      <c r="K104" s="11">
        <v>281264000</v>
      </c>
      <c r="L104" s="11">
        <v>33123000</v>
      </c>
      <c r="M104" s="11">
        <v>143077000</v>
      </c>
      <c r="N104" s="11">
        <v>247293000</v>
      </c>
      <c r="O104" s="11">
        <v>883963000</v>
      </c>
      <c r="P104" s="11">
        <v>330191000</v>
      </c>
      <c r="Q104" s="11">
        <v>368618000</v>
      </c>
      <c r="R104" s="11">
        <v>293576000</v>
      </c>
      <c r="S104" s="11">
        <v>313492000</v>
      </c>
      <c r="T104" s="11">
        <v>320686000</v>
      </c>
      <c r="U104" s="11">
        <v>787161000</v>
      </c>
      <c r="V104" s="11">
        <v>954900000</v>
      </c>
      <c r="W104" s="11">
        <v>1304900000</v>
      </c>
      <c r="X104" s="11">
        <v>1578000000</v>
      </c>
      <c r="Y104" s="11">
        <v>1861400000</v>
      </c>
      <c r="Z104" s="11">
        <v>2343300000</v>
      </c>
      <c r="AA104" s="11">
        <v>2140700000</v>
      </c>
      <c r="AH104" s="70" t="s">
        <v>143</v>
      </c>
      <c r="AI104" s="70"/>
    </row>
    <row r="105" spans="1:35" ht="21" thickTop="1" x14ac:dyDescent="0.25">
      <c r="A105" s="14" t="s">
        <v>157</v>
      </c>
      <c r="B105" s="1">
        <f t="shared" ref="B105:Z105" si="31">(B22*(1-$AI$91))+B77+B88+B81</f>
        <v>-8654152.2497239485</v>
      </c>
      <c r="C105" s="1">
        <f t="shared" si="31"/>
        <v>-98135480.676468879</v>
      </c>
      <c r="D105" s="1">
        <f t="shared" si="31"/>
        <v>-190002330.73749056</v>
      </c>
      <c r="E105" s="1">
        <f t="shared" si="31"/>
        <v>-456675428.08159471</v>
      </c>
      <c r="F105" s="1">
        <f t="shared" si="31"/>
        <v>-313173260.76596737</v>
      </c>
      <c r="G105" s="1">
        <f t="shared" si="31"/>
        <v>84270024.524902642</v>
      </c>
      <c r="H105" s="1">
        <f t="shared" si="31"/>
        <v>323231797.34991574</v>
      </c>
      <c r="I105" s="1">
        <f t="shared" si="31"/>
        <v>394358084.32614636</v>
      </c>
      <c r="J105" s="1">
        <f t="shared" si="31"/>
        <v>535126295.51926541</v>
      </c>
      <c r="K105" s="1">
        <f t="shared" si="31"/>
        <v>661353328.47097111</v>
      </c>
      <c r="L105" s="1">
        <f t="shared" si="31"/>
        <v>785473664.03207994</v>
      </c>
      <c r="M105" s="1" t="e">
        <f t="shared" si="31"/>
        <v>#VALUE!</v>
      </c>
      <c r="N105" s="1" t="e">
        <f t="shared" si="31"/>
        <v>#VALUE!</v>
      </c>
      <c r="O105" s="1" t="e">
        <f t="shared" si="31"/>
        <v>#VALUE!</v>
      </c>
      <c r="P105" s="1" t="e">
        <f t="shared" si="31"/>
        <v>#VALUE!</v>
      </c>
      <c r="Q105" s="1">
        <f t="shared" si="31"/>
        <v>1173919369.9657116</v>
      </c>
      <c r="R105" s="1">
        <f t="shared" si="31"/>
        <v>1254486102.2258384</v>
      </c>
      <c r="S105" s="1">
        <f t="shared" si="31"/>
        <v>1652846691.5790086</v>
      </c>
      <c r="T105" s="1">
        <f t="shared" si="31"/>
        <v>2011581122.3339338</v>
      </c>
      <c r="U105" s="1">
        <f t="shared" si="31"/>
        <v>2566504299.9941883</v>
      </c>
      <c r="V105" s="1">
        <f t="shared" si="31"/>
        <v>2530626692.6250944</v>
      </c>
      <c r="W105" s="1">
        <f t="shared" si="31"/>
        <v>3062029418.2600107</v>
      </c>
      <c r="X105" s="1">
        <f t="shared" si="31"/>
        <v>3187602702.3885632</v>
      </c>
      <c r="Y105" s="1">
        <f t="shared" si="31"/>
        <v>3274225693.0319061</v>
      </c>
      <c r="Z105" s="1">
        <f t="shared" si="31"/>
        <v>4179015453.0133085</v>
      </c>
      <c r="AA105" s="1">
        <f>(AA22*(1-$AI$91))+AA77+AA88+AA81</f>
        <v>2512790561.9805889</v>
      </c>
      <c r="AB105" s="29">
        <f>AA105*(1+$AI$106)</f>
        <v>2635572133.7917175</v>
      </c>
      <c r="AC105" s="29">
        <f t="shared" ref="AC105:AF105" si="32">AB105*(1+$AI$106)</f>
        <v>2764353136.9141965</v>
      </c>
      <c r="AD105" s="29">
        <f t="shared" si="32"/>
        <v>2899426719.3793521</v>
      </c>
      <c r="AE105" s="29">
        <f t="shared" si="32"/>
        <v>3041100353.2042036</v>
      </c>
      <c r="AF105" s="29">
        <f t="shared" si="32"/>
        <v>3189696534.2991705</v>
      </c>
      <c r="AG105" s="30" t="s">
        <v>160</v>
      </c>
      <c r="AH105" s="41" t="s">
        <v>106</v>
      </c>
      <c r="AI105" s="42">
        <f>(AI100*AI92)+(AI102*AI97)</f>
        <v>5.1278632672012492E-2</v>
      </c>
    </row>
    <row r="106" spans="1:35" ht="19" x14ac:dyDescent="0.25">
      <c r="A106" s="14" t="s">
        <v>158</v>
      </c>
      <c r="B106" s="1"/>
      <c r="C106" s="15">
        <f t="shared" ref="C106:AA106" si="33">(C107/B107)-1</f>
        <v>9.0941850463543297</v>
      </c>
      <c r="D106" s="15">
        <f t="shared" si="33"/>
        <v>0.82577342491622385</v>
      </c>
      <c r="E106" s="15">
        <f t="shared" si="33"/>
        <v>1.910455252977473</v>
      </c>
      <c r="F106" s="15">
        <f t="shared" si="33"/>
        <v>-5.5648465590768414E-2</v>
      </c>
      <c r="G106" s="15">
        <f t="shared" si="33"/>
        <v>-0.86100411741267102</v>
      </c>
      <c r="H106" s="15">
        <f t="shared" si="33"/>
        <v>-2.2578701491744972</v>
      </c>
      <c r="I106" s="15">
        <f t="shared" si="33"/>
        <v>0.84134503787798853</v>
      </c>
      <c r="J106" s="15">
        <f t="shared" si="33"/>
        <v>0.76809974845145801</v>
      </c>
      <c r="K106" s="15">
        <f t="shared" si="33"/>
        <v>0.59978221909666307</v>
      </c>
      <c r="L106" s="15">
        <f t="shared" si="33"/>
        <v>9.0466736893282551E-2</v>
      </c>
      <c r="M106" s="15">
        <f t="shared" si="33"/>
        <v>-1.5835095058870707E-2</v>
      </c>
      <c r="N106" s="15">
        <f t="shared" si="33"/>
        <v>0.1172009196374304</v>
      </c>
      <c r="O106" s="15">
        <f t="shared" si="33"/>
        <v>0.13930396172093595</v>
      </c>
      <c r="P106" s="15">
        <f t="shared" si="33"/>
        <v>-4.6545150397515722E-2</v>
      </c>
      <c r="Q106" s="15">
        <f t="shared" si="33"/>
        <v>0.31639050778704281</v>
      </c>
      <c r="R106" s="15">
        <f t="shared" si="33"/>
        <v>3.3286740718597496E-2</v>
      </c>
      <c r="S106" s="15">
        <f t="shared" si="33"/>
        <v>0.32666106356094526</v>
      </c>
      <c r="T106" s="15">
        <f t="shared" si="33"/>
        <v>0.25350612186849508</v>
      </c>
      <c r="U106" s="15">
        <f t="shared" si="33"/>
        <v>0.38974103674691385</v>
      </c>
      <c r="V106" s="15">
        <f t="shared" si="33"/>
        <v>4.9923828570495488E-2</v>
      </c>
      <c r="W106" s="15">
        <f t="shared" si="33"/>
        <v>0.3360508953817154</v>
      </c>
      <c r="X106" s="15">
        <f t="shared" si="33"/>
        <v>-2.6030827836760584E-2</v>
      </c>
      <c r="Y106" s="15">
        <f t="shared" si="33"/>
        <v>3.2013906493318256E-2</v>
      </c>
      <c r="Z106" s="15">
        <f t="shared" si="33"/>
        <v>0.20826753693371236</v>
      </c>
      <c r="AA106" s="15">
        <f t="shared" si="33"/>
        <v>-0.47066682156133832</v>
      </c>
      <c r="AB106" s="56">
        <v>5045000000</v>
      </c>
      <c r="AC106" s="56">
        <v>5236000000</v>
      </c>
      <c r="AD106" s="56">
        <v>5518000000</v>
      </c>
      <c r="AE106" s="56">
        <v>6138000000</v>
      </c>
      <c r="AF106" s="56">
        <v>6672000000</v>
      </c>
      <c r="AG106" s="30" t="s">
        <v>161</v>
      </c>
      <c r="AH106" s="43" t="s">
        <v>144</v>
      </c>
      <c r="AI106" s="44">
        <f>(SUM(AB4:AF4)/5)</f>
        <v>4.8862636492216047E-2</v>
      </c>
    </row>
    <row r="107" spans="1:35" ht="19" x14ac:dyDescent="0.25">
      <c r="A107" s="54" t="s">
        <v>159</v>
      </c>
      <c r="B107" s="1">
        <v>-10701805</v>
      </c>
      <c r="C107" s="1">
        <v>-108026000</v>
      </c>
      <c r="D107" s="1">
        <v>-197231000</v>
      </c>
      <c r="E107" s="1">
        <v>-574032000</v>
      </c>
      <c r="F107" s="1">
        <v>-542088000</v>
      </c>
      <c r="G107" s="1">
        <v>-75348000</v>
      </c>
      <c r="H107" s="1">
        <v>94778000</v>
      </c>
      <c r="I107" s="1">
        <v>174519000</v>
      </c>
      <c r="J107" s="1">
        <v>308567000</v>
      </c>
      <c r="K107" s="1">
        <v>493640000</v>
      </c>
      <c r="L107" s="1">
        <v>538298000</v>
      </c>
      <c r="M107" s="1">
        <v>529774000</v>
      </c>
      <c r="N107" s="1">
        <v>591864000</v>
      </c>
      <c r="O107" s="1">
        <v>674313000</v>
      </c>
      <c r="P107" s="1">
        <v>642927000</v>
      </c>
      <c r="Q107" s="1">
        <v>846343000</v>
      </c>
      <c r="R107" s="1">
        <v>874515000</v>
      </c>
      <c r="S107" s="1">
        <v>1160185000</v>
      </c>
      <c r="T107" s="1">
        <v>1454299000</v>
      </c>
      <c r="U107" s="1">
        <v>2021099000</v>
      </c>
      <c r="V107" s="1">
        <v>2122000000</v>
      </c>
      <c r="W107" s="1">
        <v>2835100000</v>
      </c>
      <c r="X107" s="1">
        <v>2761300000</v>
      </c>
      <c r="Y107" s="1">
        <v>2849700000</v>
      </c>
      <c r="Z107" s="1">
        <v>3443200000</v>
      </c>
      <c r="AA107" s="1">
        <v>1822600000</v>
      </c>
      <c r="AB107" s="30"/>
      <c r="AC107" s="30"/>
      <c r="AD107" s="30"/>
      <c r="AE107" s="30"/>
      <c r="AF107" s="66">
        <f>AF106*(1+AI107)/(AI108-AI107)</f>
        <v>217574728133.47675</v>
      </c>
      <c r="AG107" s="31" t="s">
        <v>145</v>
      </c>
      <c r="AH107" s="45" t="s">
        <v>146</v>
      </c>
      <c r="AI107" s="46">
        <v>0.02</v>
      </c>
    </row>
    <row r="108" spans="1:35" ht="19" x14ac:dyDescent="0.25">
      <c r="AB108" s="66">
        <f t="shared" ref="AB108:AD108" si="34">AB107+AB106</f>
        <v>5045000000</v>
      </c>
      <c r="AC108" s="66">
        <f t="shared" si="34"/>
        <v>5236000000</v>
      </c>
      <c r="AD108" s="66">
        <f t="shared" si="34"/>
        <v>5518000000</v>
      </c>
      <c r="AE108" s="66">
        <f>AE107+AE106</f>
        <v>6138000000</v>
      </c>
      <c r="AF108" s="66">
        <f>AF107+AF106</f>
        <v>224246728133.47675</v>
      </c>
      <c r="AG108" s="31" t="s">
        <v>142</v>
      </c>
      <c r="AH108" s="47" t="s">
        <v>147</v>
      </c>
      <c r="AI108" s="44">
        <f>AI105</f>
        <v>5.1278632672012492E-2</v>
      </c>
    </row>
    <row r="109" spans="1:35" ht="19" x14ac:dyDescent="0.25">
      <c r="AB109" s="67" t="s">
        <v>148</v>
      </c>
      <c r="AC109" s="67"/>
    </row>
    <row r="110" spans="1:35" ht="20" x14ac:dyDescent="0.25">
      <c r="AB110" s="48" t="s">
        <v>149</v>
      </c>
      <c r="AC110" s="39">
        <f>NPV(AI108,AB108,AC108,AD108,AE108,AF108)</f>
        <v>193948356305.60294</v>
      </c>
    </row>
    <row r="111" spans="1:35" ht="20" x14ac:dyDescent="0.25">
      <c r="AB111" s="48" t="s">
        <v>150</v>
      </c>
      <c r="AC111" s="39">
        <f>AA40</f>
        <v>2028400000</v>
      </c>
    </row>
    <row r="112" spans="1:35" ht="20" x14ac:dyDescent="0.25">
      <c r="AB112" s="48" t="s">
        <v>138</v>
      </c>
      <c r="AC112" s="39">
        <f>AI99</f>
        <v>47051000000</v>
      </c>
    </row>
    <row r="113" spans="28:29" ht="20" x14ac:dyDescent="0.25">
      <c r="AB113" s="48" t="s">
        <v>151</v>
      </c>
      <c r="AC113" s="39">
        <f>AC110+AC111-AC112</f>
        <v>148925756305.60294</v>
      </c>
    </row>
    <row r="114" spans="28:29" ht="20" x14ac:dyDescent="0.25">
      <c r="AB114" s="48" t="s">
        <v>152</v>
      </c>
      <c r="AC114" s="48">
        <f>AA34*(1+(5*AG16))</f>
        <v>495381163.50886112</v>
      </c>
    </row>
    <row r="115" spans="28:29" ht="20" x14ac:dyDescent="0.25">
      <c r="AB115" s="49" t="s">
        <v>153</v>
      </c>
      <c r="AC115" s="50">
        <f>AC113/AC114</f>
        <v>300.62862150578928</v>
      </c>
    </row>
    <row r="116" spans="28:29" ht="20" x14ac:dyDescent="0.25">
      <c r="AB116" s="48" t="s">
        <v>154</v>
      </c>
      <c r="AC116" s="51" cm="1">
        <f t="array" ref="AC116">_FV(A1,"Price")</f>
        <v>195.55</v>
      </c>
    </row>
    <row r="117" spans="28:29" ht="20" x14ac:dyDescent="0.25">
      <c r="AB117" s="49" t="s">
        <v>155</v>
      </c>
      <c r="AC117" s="52">
        <f>AC115/AC116-1</f>
        <v>0.53734912557294434</v>
      </c>
    </row>
    <row r="118" spans="28:29" ht="20" x14ac:dyDescent="0.25">
      <c r="AB118" s="49" t="s">
        <v>156</v>
      </c>
      <c r="AC118" s="53" t="str">
        <f>IF(AC115&gt;AC116,"BUY","SELL")</f>
        <v>BUY</v>
      </c>
    </row>
  </sheetData>
  <mergeCells count="6">
    <mergeCell ref="AB109:AC109"/>
    <mergeCell ref="AH83:AI83"/>
    <mergeCell ref="AH84:AI84"/>
    <mergeCell ref="AH93:AI93"/>
    <mergeCell ref="AH98:AI98"/>
    <mergeCell ref="AH104:AI104"/>
  </mergeCells>
  <hyperlinks>
    <hyperlink ref="A1" r:id="rId1" tooltip="https://roic.ai/company/AMT" display="ROIC.AI | AMT" xr:uid="{00000000-0004-0000-0000-000000000000}"/>
    <hyperlink ref="B36" r:id="rId2" tooltip="https://sec.gov" xr:uid="{00000000-0004-0000-0000-000001000000}"/>
    <hyperlink ref="B74" r:id="rId3" tooltip="https://sec.gov" xr:uid="{00000000-0004-0000-0000-000002000000}"/>
    <hyperlink ref="C36" r:id="rId4" tooltip="https://www.sec.gov/Archives/edgar/data/1053507/000092701699001025/0000927016-99-001025-index.html" xr:uid="{00000000-0004-0000-0000-000004000000}"/>
    <hyperlink ref="C74" r:id="rId5" tooltip="https://www.sec.gov/Archives/edgar/data/1053507/000092701699001025/0000927016-99-001025-index.html" xr:uid="{00000000-0004-0000-0000-000005000000}"/>
    <hyperlink ref="D36" r:id="rId6" tooltip="https://www.sec.gov/Archives/edgar/data/1053507/000092701600001049/0000927016-00-001049-index.html" xr:uid="{00000000-0004-0000-0000-000007000000}"/>
    <hyperlink ref="D74" r:id="rId7" tooltip="https://www.sec.gov/Archives/edgar/data/1053507/000092701600001049/0000927016-00-001049-index.html" xr:uid="{00000000-0004-0000-0000-000008000000}"/>
    <hyperlink ref="E36" r:id="rId8" tooltip="https://www.sec.gov/Archives/edgar/data/1053507/000092701601001627/0000927016-01-001627-index.html" xr:uid="{00000000-0004-0000-0000-00000A000000}"/>
    <hyperlink ref="E74" r:id="rId9" tooltip="https://www.sec.gov/Archives/edgar/data/1053507/000092701601001627/0000927016-01-001627-index.html" xr:uid="{00000000-0004-0000-0000-00000B000000}"/>
    <hyperlink ref="F36" r:id="rId10" tooltip="https://www.sec.gov/Archives/edgar/data/1053507/000092701602001828/0000927016-02-001828-index.html" xr:uid="{00000000-0004-0000-0000-00000D000000}"/>
    <hyperlink ref="F74" r:id="rId11" tooltip="https://www.sec.gov/Archives/edgar/data/1053507/000092701602001828/0000927016-02-001828-index.html" xr:uid="{00000000-0004-0000-0000-00000E000000}"/>
    <hyperlink ref="G36" r:id="rId12" tooltip="https://www.sec.gov/Archives/edgar/data/1053507/000092701603001267/0000927016-03-001267-index.html" xr:uid="{00000000-0004-0000-0000-000010000000}"/>
    <hyperlink ref="G74" r:id="rId13" tooltip="https://www.sec.gov/Archives/edgar/data/1053507/000092701603001267/0000927016-03-001267-index.html" xr:uid="{00000000-0004-0000-0000-000011000000}"/>
    <hyperlink ref="H36" r:id="rId14" tooltip="https://www.sec.gov/Archives/edgar/data/1053507/000119312504040332/0001193125-04-040332-index.html" xr:uid="{00000000-0004-0000-0000-000013000000}"/>
    <hyperlink ref="H74" r:id="rId15" tooltip="https://www.sec.gov/Archives/edgar/data/1053507/000119312504040332/0001193125-04-040332-index.html" xr:uid="{00000000-0004-0000-0000-000014000000}"/>
    <hyperlink ref="I36" r:id="rId16" tooltip="https://www.sec.gov/Archives/edgar/data/1053507/000119312505064722/0001193125-05-064722-index.html" xr:uid="{00000000-0004-0000-0000-000016000000}"/>
    <hyperlink ref="I74" r:id="rId17" tooltip="https://www.sec.gov/Archives/edgar/data/1053507/000119312505064722/0001193125-05-064722-index.html" xr:uid="{00000000-0004-0000-0000-000017000000}"/>
    <hyperlink ref="J36" r:id="rId18" tooltip="https://www.sec.gov/Archives/edgar/data/1053507/000119312506054224/d10k.htm" xr:uid="{00000000-0004-0000-0000-000019000000}"/>
    <hyperlink ref="J74" r:id="rId19" tooltip="https://www.sec.gov/Archives/edgar/data/1053507/000119312506054224/d10k.htm" xr:uid="{00000000-0004-0000-0000-00001A000000}"/>
    <hyperlink ref="K36" r:id="rId20" tooltip="https://www.sec.gov/Archives/edgar/data/1053507/000119312507042779/d10k.htm" xr:uid="{00000000-0004-0000-0000-00001C000000}"/>
    <hyperlink ref="K74" r:id="rId21" tooltip="https://www.sec.gov/Archives/edgar/data/1053507/000119312507042779/d10k.htm" xr:uid="{00000000-0004-0000-0000-00001D000000}"/>
    <hyperlink ref="L36" r:id="rId22" tooltip="https://www.sec.gov/Archives/edgar/data/1053507/000119312508057075/d10k.htm" xr:uid="{00000000-0004-0000-0000-00001F000000}"/>
    <hyperlink ref="L74" r:id="rId23" tooltip="https://www.sec.gov/Archives/edgar/data/1053507/000119312508057075/d10k.htm" xr:uid="{00000000-0004-0000-0000-000020000000}"/>
    <hyperlink ref="M36" r:id="rId24" tooltip="https://www.sec.gov/Archives/edgar/data/1053507/000119312509039177/0001193125-09-039177-index.html" xr:uid="{00000000-0004-0000-0000-000022000000}"/>
    <hyperlink ref="M74" r:id="rId25" tooltip="https://www.sec.gov/Archives/edgar/data/1053507/000119312509039177/0001193125-09-039177-index.html" xr:uid="{00000000-0004-0000-0000-000023000000}"/>
    <hyperlink ref="N36" r:id="rId26" tooltip="https://www.sec.gov/Archives/edgar/data/1053507/000119312510044876/0001193125-10-044876-index.html" xr:uid="{00000000-0004-0000-0000-000025000000}"/>
    <hyperlink ref="N74" r:id="rId27" tooltip="https://www.sec.gov/Archives/edgar/data/1053507/000119312510044876/0001193125-10-044876-index.html" xr:uid="{00000000-0004-0000-0000-000026000000}"/>
    <hyperlink ref="O36" r:id="rId28" tooltip="https://www.sec.gov/Archives/edgar/data/1053507/000119312511050129/d10k.htm" xr:uid="{00000000-0004-0000-0000-000028000000}"/>
    <hyperlink ref="O74" r:id="rId29" tooltip="https://www.sec.gov/Archives/edgar/data/1053507/000119312511050129/d10k.htm" xr:uid="{00000000-0004-0000-0000-000029000000}"/>
    <hyperlink ref="P36" r:id="rId30" tooltip="https://www.sec.gov/Archives/edgar/data/1053507/000119312512086162/0001193125-12-086162-index.html" xr:uid="{00000000-0004-0000-0000-00002B000000}"/>
    <hyperlink ref="P74" r:id="rId31" tooltip="https://www.sec.gov/Archives/edgar/data/1053507/000119312512086162/0001193125-12-086162-index.html" xr:uid="{00000000-0004-0000-0000-00002C000000}"/>
    <hyperlink ref="Q36" r:id="rId32" tooltip="https://www.sec.gov/Archives/edgar/data/1053507/000119312513077821/0001193125-13-077821-index.html" xr:uid="{00000000-0004-0000-0000-00002E000000}"/>
    <hyperlink ref="Q74" r:id="rId33" tooltip="https://www.sec.gov/Archives/edgar/data/1053507/000119312513077821/0001193125-13-077821-index.html" xr:uid="{00000000-0004-0000-0000-00002F000000}"/>
    <hyperlink ref="R36" r:id="rId34" tooltip="https://www.sec.gov/Archives/edgar/data/1053507/000119312514068001/d636311d10k.htm" xr:uid="{00000000-0004-0000-0000-000031000000}"/>
    <hyperlink ref="R74" r:id="rId35" tooltip="https://www.sec.gov/Archives/edgar/data/1053507/000119312514068001/d636311d10k.htm" xr:uid="{00000000-0004-0000-0000-000032000000}"/>
    <hyperlink ref="S36" r:id="rId36" tooltip="https://www.sec.gov/Archives/edgar/data/1053507/000119312515059026/d846752d10k.htm" xr:uid="{00000000-0004-0000-0000-000034000000}"/>
    <hyperlink ref="S74" r:id="rId37" tooltip="https://www.sec.gov/Archives/edgar/data/1053507/000119312515059026/d846752d10k.htm" xr:uid="{00000000-0004-0000-0000-000035000000}"/>
    <hyperlink ref="T36" r:id="rId38" tooltip="https://www.sec.gov/Archives/edgar/data/1053507/000105350716000018/0001053507-16-000018-index.html" xr:uid="{00000000-0004-0000-0000-000037000000}"/>
    <hyperlink ref="T74" r:id="rId39" tooltip="https://www.sec.gov/Archives/edgar/data/1053507/000105350716000018/0001053507-16-000018-index.html" xr:uid="{00000000-0004-0000-0000-000038000000}"/>
    <hyperlink ref="U36" r:id="rId40" tooltip="https://www.sec.gov/Archives/edgar/data/1053507/000105350717000009/0001053507-17-000009-index.html" xr:uid="{00000000-0004-0000-0000-00003A000000}"/>
    <hyperlink ref="U74" r:id="rId41" tooltip="https://www.sec.gov/Archives/edgar/data/1053507/000105350717000009/0001053507-17-000009-index.html" xr:uid="{00000000-0004-0000-0000-00003B000000}"/>
    <hyperlink ref="V36" r:id="rId42" tooltip="https://www.sec.gov/Archives/edgar/data/1053507/000105350718000006/0001053507-18-000006-index.html" xr:uid="{00000000-0004-0000-0000-00003D000000}"/>
    <hyperlink ref="V74" r:id="rId43" tooltip="https://www.sec.gov/Archives/edgar/data/1053507/000105350718000006/0001053507-18-000006-index.html" xr:uid="{00000000-0004-0000-0000-00003E000000}"/>
    <hyperlink ref="W36" r:id="rId44" tooltip="https://www.sec.gov/Archives/edgar/data/1053507/000105350719000012/0001053507-19-000012-index.html" xr:uid="{00000000-0004-0000-0000-000040000000}"/>
    <hyperlink ref="W74" r:id="rId45" tooltip="https://www.sec.gov/Archives/edgar/data/1053507/000105350719000012/0001053507-19-000012-index.html" xr:uid="{00000000-0004-0000-0000-000041000000}"/>
    <hyperlink ref="X36" r:id="rId46" tooltip="https://www.sec.gov/Archives/edgar/data/1053507/000105350720000028/0001053507-20-000028-index.html" xr:uid="{00000000-0004-0000-0000-000043000000}"/>
    <hyperlink ref="X74" r:id="rId47" tooltip="https://www.sec.gov/Archives/edgar/data/1053507/000105350720000028/0001053507-20-000028-index.html" xr:uid="{00000000-0004-0000-0000-000044000000}"/>
    <hyperlink ref="Y36" r:id="rId48" tooltip="https://www.sec.gov/Archives/edgar/data/1053507/000105350721000026/0001053507-21-000026-index.htm" xr:uid="{00000000-0004-0000-0000-000046000000}"/>
    <hyperlink ref="Y74" r:id="rId49" tooltip="https://www.sec.gov/Archives/edgar/data/1053507/000105350721000026/0001053507-21-000026-index.htm" xr:uid="{00000000-0004-0000-0000-000047000000}"/>
    <hyperlink ref="Z36" r:id="rId50" tooltip="https://www.sec.gov/Archives/edgar/data/1053507/000105350722000017/0001053507-22-000017-index.htm" xr:uid="{00000000-0004-0000-0000-000049000000}"/>
    <hyperlink ref="Z74" r:id="rId51" tooltip="https://www.sec.gov/Archives/edgar/data/1053507/000105350722000017/0001053507-22-000017-index.htm" xr:uid="{00000000-0004-0000-0000-00004A000000}"/>
    <hyperlink ref="AA36" r:id="rId52" tooltip="https://www.sec.gov/Archives/edgar/data/1053507/000105350723000023/0001053507-23-000023-index.htm" xr:uid="{00000000-0004-0000-0000-00004C000000}"/>
    <hyperlink ref="AA74" r:id="rId53" tooltip="https://www.sec.gov/Archives/edgar/data/1053507/000105350723000023/0001053507-23-000023-index.htm" xr:uid="{00000000-0004-0000-0000-00004D000000}"/>
    <hyperlink ref="AB1" r:id="rId54" display="https://finbox.com/NYSE:AMT/explorer/revenue_proj" xr:uid="{D33EE87E-D381-764A-8852-2DDE82700EB6}"/>
    <hyperlink ref="AG106" r:id="rId55" xr:uid="{F3D5580B-9607-E749-849E-8107DF52C684}"/>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2023-03-14T07:05:20Z</dcterms:created>
  <dcterms:modified xsi:type="dcterms:W3CDTF">2023-07-10T10:33:56Z</dcterms:modified>
</cp:coreProperties>
</file>