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Real Estate/"/>
    </mc:Choice>
  </mc:AlternateContent>
  <xr:revisionPtr revIDLastSave="0" documentId="13_ncr:1_{83B9C12A-C81E-644D-AB3E-07A82306093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9" i="1" l="1"/>
  <c r="AC30" i="1"/>
  <c r="AD30" i="1"/>
  <c r="AE30" i="1"/>
  <c r="AF30" i="1"/>
  <c r="AB30" i="1"/>
  <c r="AC21" i="1"/>
  <c r="AD21" i="1"/>
  <c r="AE21" i="1"/>
  <c r="AF21" i="1"/>
  <c r="AB21" i="1"/>
  <c r="AB29" i="1"/>
  <c r="AC29" i="1"/>
  <c r="AD29" i="1"/>
  <c r="AE29" i="1"/>
  <c r="AF29" i="1"/>
  <c r="AB20" i="1"/>
  <c r="AC20" i="1"/>
  <c r="AD20" i="1"/>
  <c r="AE20" i="1"/>
  <c r="AF20" i="1"/>
  <c r="AJ22" i="1"/>
  <c r="AI22" i="1"/>
  <c r="AJ19" i="1"/>
  <c r="AH19" i="1"/>
  <c r="AI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C116" i="1" a="1"/>
  <c r="AC116" i="1" s="1"/>
  <c r="AB108" i="1"/>
  <c r="AI101" i="1" a="1"/>
  <c r="AI101" i="1" s="1"/>
  <c r="AI95" i="1" a="1"/>
  <c r="AI95" i="1" s="1"/>
  <c r="AI97" i="1" s="1"/>
  <c r="AC111" i="1"/>
  <c r="AI90" i="1"/>
  <c r="AI89" i="1"/>
  <c r="AI91" i="1" s="1"/>
  <c r="AI87" i="1"/>
  <c r="AI86" i="1"/>
  <c r="AI99" i="1" s="1"/>
  <c r="AI85" i="1"/>
  <c r="AI88" i="1" s="1"/>
  <c r="AG19" i="1"/>
  <c r="AG16" i="1"/>
  <c r="AC114" i="1" s="1"/>
  <c r="AJ13" i="1"/>
  <c r="AI13" i="1"/>
  <c r="AH13" i="1"/>
  <c r="AG13" i="1"/>
  <c r="AJ10" i="1"/>
  <c r="AI10" i="1"/>
  <c r="AH10" i="1"/>
  <c r="AG10" i="1"/>
  <c r="AJ7" i="1"/>
  <c r="AI7" i="1"/>
  <c r="AH7" i="1"/>
  <c r="AG7" i="1"/>
  <c r="AI4" i="1"/>
  <c r="AG4" i="1"/>
  <c r="AF4" i="1"/>
  <c r="AE4" i="1"/>
  <c r="AD4" i="1"/>
  <c r="AC4" i="1"/>
  <c r="AB4" i="1"/>
  <c r="AA9" i="1"/>
  <c r="AA13" i="1"/>
  <c r="AA20" i="1"/>
  <c r="AA29" i="1"/>
  <c r="AA35" i="1"/>
  <c r="AA80" i="1"/>
  <c r="AA89"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J4" i="1" l="1"/>
  <c r="AH4" i="1"/>
  <c r="AI106" i="1"/>
  <c r="AB105" i="1" s="1"/>
  <c r="AC105" i="1" s="1"/>
  <c r="AD105" i="1" s="1"/>
  <c r="AE105" i="1" s="1"/>
  <c r="AF105" i="1" s="1"/>
  <c r="AI16" i="1"/>
  <c r="AJ16" i="1"/>
  <c r="AH16" i="1"/>
  <c r="AI92" i="1"/>
  <c r="AI103" i="1"/>
  <c r="AI102" i="1" s="1"/>
  <c r="AC112" i="1"/>
  <c r="AI100" i="1" l="1"/>
  <c r="AI105" i="1" s="1"/>
  <c r="AI108" i="1" s="1"/>
  <c r="AC108" i="1"/>
  <c r="AD108" i="1" l="1"/>
  <c r="AF107" i="1" l="1"/>
  <c r="AF108" i="1" s="1"/>
  <c r="AE108" i="1"/>
  <c r="AC110" i="1" l="1"/>
  <c r="AC113" i="1" s="1"/>
  <c r="AC115" i="1" s="1"/>
  <c r="AC118" i="1" s="1"/>
  <c r="AC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<sst xmlns="http://schemas.openxmlformats.org/spreadsheetml/2006/main" count="783" uniqueCount="167">
  <si>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</si>
  <si>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</si>
  <si>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</si>
  <si>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</si>
  <si>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</si>
  <si>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</si>
  <si>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</si>
  <si>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</si>
  <si>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</si>
  <si>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</si>
  <si>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</si>
  <si>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</si>
  <si>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</si>
  <si>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</si>
  <si>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</si>
  <si>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</si>
  <si>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</si>
  <si>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</si>
  <si>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</si>
  <si>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</si>
  <si>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</si>
  <si>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</si>
  <si>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</si>
  <si>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</si>
  <si>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</si>
  <si>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</si>
  <si>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</si>
  <si>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</si>
  <si>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</si>
  <si>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</si>
  <si>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</si>
  <si>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</si>
  <si>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</si>
  <si>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</si>
  <si>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</si>
  <si>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</si>
  <si>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</si>
  <si>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</si>
  <si>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</si>
  <si>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</si>
  <si>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</si>
  <si>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</si>
  <si>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</si>
  <si>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</si>
  <si>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</si>
  <si>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</si>
  <si>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</si>
  <si>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</si>
  <si>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</si>
  <si>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</si>
  <si>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</si>
  <si>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</si>
  <si>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</si>
  <si>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</si>
  <si>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</si>
  <si>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</si>
  <si>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</si>
  <si>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</si>
  <si>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</si>
  <si>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</si>
  <si>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</si>
  <si>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</si>
  <si>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</si>
  <si>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</si>
  <si>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</si>
  <si>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</si>
  <si>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</si>
  <si>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</si>
  <si>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</si>
  <si>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</si>
  <si>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</si>
  <si>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</si>
  <si>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</si>
  <si>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</si>
  <si>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</si>
  <si>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</si>
  <si>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</si>
  <si>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</si>
  <si>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</si>
  <si>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</si>
  <si>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</si>
  <si>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</si>
  <si>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</si>
  <si>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</si>
  <si>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</si>
  <si>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</si>
  <si>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</si>
  <si>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</si>
  <si>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</si>
  <si>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</si>
  <si>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</si>
  <si>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</si>
  <si>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</si>
  <si>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</si>
  <si>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</si>
  <si>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</si>
  <si>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</si>
  <si>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</si>
  <si>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</si>
  <si>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</si>
  <si>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</si>
  <si>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</si>
  <si>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</si>
  <si>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</si>
  <si>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</si>
  <si>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</si>
  <si>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</si>
  <si>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</si>
  <si>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</si>
  <si>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</si>
  <si>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</si>
  <si>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</si>
  <si>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</si>
  <si>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</si>
  <si>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</si>
  <si>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</si>
  <si>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</si>
  <si>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</si>
  <si>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</si>
  <si>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</si>
  <si>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</si>
  <si>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</si>
  <si>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</si>
  <si>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</si>
  <si>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</si>
  <si>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</si>
  <si>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</si>
  <si>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</si>
  <si>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</si>
  <si>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</si>
  <si>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</si>
  <si>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</si>
  <si>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</si>
  <si>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</si>
  <si>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</si>
  <si>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</si>
  <si>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</si>
  <si>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</si>
  <si>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</si>
  <si>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</si>
  <si>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</si>
  <si>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</si>
  <si>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</si>
  <si>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</si>
  <si>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</si>
  <si>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</si>
  <si>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</si>
  <si>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</si>
  <si>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</si>
  <si>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</si>
  <si>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</si>
  <si>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</si>
  <si>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</si>
  <si>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</si>
  <si>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</si>
  <si>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</si>
  <si>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</si>
  <si>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 Proj</t>
  </si>
  <si>
    <t>Unlevered FCF Forecast</t>
  </si>
  <si>
    <t>Forward P/S</t>
  </si>
  <si>
    <t>Forward P/E</t>
  </si>
  <si>
    <t>Forward P/FCF</t>
  </si>
  <si>
    <t>Dividend Yield</t>
  </si>
  <si>
    <t>FCF Yield</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</si>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</sst>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0" fillId="8" borderId="0" xfId="0" applyNumberFormat="1" applyFont="1" applyFill="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0" fontId="11" fillId="7" borderId="0" xfId="0" applyFont="1" applyFill="1" applyBorder="1" applyAlignment="1">
      <alignment horizontal="left" vertical="center" wrapText="1"/>
    </xf>
    <xf numFmtId="39" fontId="11" fillId="7" borderId="0" xfId="0" applyNumberFormat="1" applyFont="1" applyFill="1" applyBorder="1"/>
    <xf numFmtId="164" fontId="1" fillId="7"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7" borderId="0" xfId="0" applyNumberFormat="1" applyFont="1" applyFill="1" applyBorder="1" applyAlignment="1">
      <alignment wrapText="1"/>
    </xf>
    <xf numFmtId="10" fontId="1" fillId="7" borderId="0" xfId="0" applyNumberFormat="1" applyFont="1" applyFill="1" applyBorder="1" applyAlignment="1">
      <alignment horizontal="right" vertical="center"/>
    </xf>
    <xf numFmtId="0" fontId="16" fillId="8" borderId="0" xfId="0" applyFont="1" applyFill="1" applyBorder="1" applyAlignment="1">
      <alignment wrapText="1"/>
    </xf>
    <xf numFmtId="10" fontId="1" fillId="8" borderId="0" xfId="0" applyNumberFormat="1" applyFont="1" applyFill="1" applyBorder="1" applyAlignment="1">
      <alignment horizontal="right" vertical="center"/>
    </xf>
    <xf numFmtId="0" fontId="16" fillId="7" borderId="0" xfId="0" applyFont="1" applyFill="1" applyBorder="1"/>
    <xf numFmtId="0" fontId="1" fillId="5" borderId="0" xfId="0" applyFont="1" applyFill="1" applyBorder="1" applyAlignment="1">
      <alignment horizontal="center"/>
    </xf>
    <xf numFmtId="164" fontId="1" fillId="7"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7" fontId="1" fillId="7"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64" fontId="1" fillId="8" borderId="0" xfId="0" applyNumberFormat="1" applyFont="1" applyFill="1"/>
    <xf numFmtId="10" fontId="11" fillId="7" borderId="0" xfId="0" applyNumberFormat="1" applyFont="1" applyFill="1"/>
    <xf numFmtId="170" fontId="11" fillId="0" borderId="9" xfId="0" applyNumberFormat="1" applyFont="1" applyBorder="1" applyAlignment="1">
      <alignment horizontal="center"/>
    </xf>
    <xf numFmtId="170" fontId="11" fillId="0" borderId="5" xfId="0" applyNumberFormat="1" applyFont="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CoStar</a:t>
            </a:r>
            <a:r>
              <a:rPr lang="en-US" sz="2400" baseline="0"/>
              <a:t> Group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1305785123967E-2"/>
          <c:y val="0.12523351997594737"/>
          <c:w val="0.86997685950413228"/>
          <c:h val="0.7023428712370001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7900000</c:v>
                </c:pt>
                <c:pt idx="1">
                  <c:v>13900000</c:v>
                </c:pt>
                <c:pt idx="2">
                  <c:v>30200000</c:v>
                </c:pt>
                <c:pt idx="3">
                  <c:v>58502302</c:v>
                </c:pt>
                <c:pt idx="4">
                  <c:v>72512952</c:v>
                </c:pt>
                <c:pt idx="5">
                  <c:v>79363000</c:v>
                </c:pt>
                <c:pt idx="6">
                  <c:v>95105000</c:v>
                </c:pt>
                <c:pt idx="7">
                  <c:v>112085000</c:v>
                </c:pt>
                <c:pt idx="8">
                  <c:v>134338000</c:v>
                </c:pt>
                <c:pt idx="9">
                  <c:v>158889000</c:v>
                </c:pt>
                <c:pt idx="10">
                  <c:v>192805000</c:v>
                </c:pt>
                <c:pt idx="11">
                  <c:v>212428000</c:v>
                </c:pt>
                <c:pt idx="12">
                  <c:v>209659000</c:v>
                </c:pt>
                <c:pt idx="13">
                  <c:v>226260000</c:v>
                </c:pt>
                <c:pt idx="14">
                  <c:v>251738000</c:v>
                </c:pt>
                <c:pt idx="15">
                  <c:v>349936000</c:v>
                </c:pt>
                <c:pt idx="16">
                  <c:v>440943000</c:v>
                </c:pt>
                <c:pt idx="17">
                  <c:v>575936000</c:v>
                </c:pt>
                <c:pt idx="18">
                  <c:v>711764000</c:v>
                </c:pt>
                <c:pt idx="19">
                  <c:v>837630000</c:v>
                </c:pt>
                <c:pt idx="20">
                  <c:v>965230000</c:v>
                </c:pt>
                <c:pt idx="21">
                  <c:v>1191832000</c:v>
                </c:pt>
                <c:pt idx="22">
                  <c:v>1399719000</c:v>
                </c:pt>
                <c:pt idx="23">
                  <c:v>1659019000</c:v>
                </c:pt>
                <c:pt idx="24">
                  <c:v>1944135000</c:v>
                </c:pt>
                <c:pt idx="25">
                  <c:v>2182399000</c:v>
                </c:pt>
              </c:numCache>
            </c:numRef>
          </c:val>
          <c:extLst>
            <c:ext xmlns:c16="http://schemas.microsoft.com/office/drawing/2014/chart" uri="{C3380CC4-5D6E-409C-BE32-E72D297353CC}">
              <c16:uniqueId val="{00000000-D94D-FC44-9C28-76FDC05DA3D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-2500000</c:v>
                </c:pt>
                <c:pt idx="1">
                  <c:v>-2100000</c:v>
                </c:pt>
                <c:pt idx="2">
                  <c:v>-7400000</c:v>
                </c:pt>
                <c:pt idx="3">
                  <c:v>-32891127</c:v>
                </c:pt>
                <c:pt idx="4">
                  <c:v>-1898724</c:v>
                </c:pt>
                <c:pt idx="5">
                  <c:v>7003000</c:v>
                </c:pt>
                <c:pt idx="6">
                  <c:v>13548000</c:v>
                </c:pt>
                <c:pt idx="7">
                  <c:v>21070000</c:v>
                </c:pt>
                <c:pt idx="8">
                  <c:v>22511000</c:v>
                </c:pt>
                <c:pt idx="9">
                  <c:v>32736000</c:v>
                </c:pt>
                <c:pt idx="10">
                  <c:v>42044000</c:v>
                </c:pt>
                <c:pt idx="11">
                  <c:v>61503000</c:v>
                </c:pt>
                <c:pt idx="12">
                  <c:v>47764000</c:v>
                </c:pt>
                <c:pt idx="13">
                  <c:v>37159000</c:v>
                </c:pt>
                <c:pt idx="14">
                  <c:v>35421000</c:v>
                </c:pt>
                <c:pt idx="15">
                  <c:v>60718000</c:v>
                </c:pt>
                <c:pt idx="16">
                  <c:v>94538000</c:v>
                </c:pt>
                <c:pt idx="17">
                  <c:v>151766000</c:v>
                </c:pt>
                <c:pt idx="18">
                  <c:v>90524000</c:v>
                </c:pt>
                <c:pt idx="19">
                  <c:v>216843000</c:v>
                </c:pt>
                <c:pt idx="20">
                  <c:v>237715000</c:v>
                </c:pt>
                <c:pt idx="21">
                  <c:v>364588000</c:v>
                </c:pt>
                <c:pt idx="22">
                  <c:v>474729000</c:v>
                </c:pt>
                <c:pt idx="23">
                  <c:v>387924000</c:v>
                </c:pt>
                <c:pt idx="24">
                  <c:v>575147000</c:v>
                </c:pt>
                <c:pt idx="25">
                  <c:v>656467000</c:v>
                </c:pt>
              </c:numCache>
            </c:numRef>
          </c:val>
          <c:extLst>
            <c:ext xmlns:c16="http://schemas.microsoft.com/office/drawing/2014/chart" uri="{C3380CC4-5D6E-409C-BE32-E72D297353CC}">
              <c16:uniqueId val="{00000001-D94D-FC44-9C28-76FDC05DA3D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1'!$B$107:$AA$107</c:f>
              <c:numCache>
                <c:formatCode>#,###,,;\(#,###,,\);\ \-\ \-</c:formatCode>
                <c:ptCount val="26"/>
                <c:pt idx="0">
                  <c:v>-3300000</c:v>
                </c:pt>
                <c:pt idx="1">
                  <c:v>-1600000</c:v>
                </c:pt>
                <c:pt idx="2">
                  <c:v>-21700000</c:v>
                </c:pt>
                <c:pt idx="3">
                  <c:v>-38339835</c:v>
                </c:pt>
                <c:pt idx="4">
                  <c:v>-6646066</c:v>
                </c:pt>
                <c:pt idx="5">
                  <c:v>1558000</c:v>
                </c:pt>
                <c:pt idx="6">
                  <c:v>9670000</c:v>
                </c:pt>
                <c:pt idx="7">
                  <c:v>15691000</c:v>
                </c:pt>
                <c:pt idx="8">
                  <c:v>14526000</c:v>
                </c:pt>
                <c:pt idx="9">
                  <c:v>19792000</c:v>
                </c:pt>
                <c:pt idx="10">
                  <c:v>37528000</c:v>
                </c:pt>
                <c:pt idx="11">
                  <c:v>37252000</c:v>
                </c:pt>
                <c:pt idx="12">
                  <c:v>29025000</c:v>
                </c:pt>
                <c:pt idx="13">
                  <c:v>-18089000</c:v>
                </c:pt>
                <c:pt idx="14">
                  <c:v>10672000</c:v>
                </c:pt>
                <c:pt idx="15">
                  <c:v>71292000</c:v>
                </c:pt>
                <c:pt idx="16">
                  <c:v>89256000</c:v>
                </c:pt>
                <c:pt idx="17">
                  <c:v>116465000</c:v>
                </c:pt>
                <c:pt idx="18">
                  <c:v>96184000</c:v>
                </c:pt>
                <c:pt idx="19">
                  <c:v>177178000</c:v>
                </c:pt>
                <c:pt idx="20">
                  <c:v>210204000</c:v>
                </c:pt>
                <c:pt idx="21">
                  <c:v>305826000</c:v>
                </c:pt>
                <c:pt idx="22">
                  <c:v>411583000</c:v>
                </c:pt>
                <c:pt idx="23">
                  <c:v>437759000</c:v>
                </c:pt>
                <c:pt idx="24">
                  <c:v>404511000</c:v>
                </c:pt>
                <c:pt idx="25">
                  <c:v>420046000</c:v>
                </c:pt>
              </c:numCache>
            </c:numRef>
          </c:val>
          <c:extLst>
            <c:ext xmlns:c16="http://schemas.microsoft.com/office/drawing/2014/chart" uri="{C3380CC4-5D6E-409C-BE32-E72D297353CC}">
              <c16:uniqueId val="{00000002-D94D-FC44-9C28-76FDC05DA3D4}"/>
            </c:ext>
          </c:extLst>
        </c:ser>
        <c:dLbls>
          <c:showLegendKey val="0"/>
          <c:showVal val="0"/>
          <c:showCatName val="0"/>
          <c:showSerName val="0"/>
          <c:showPercent val="0"/>
          <c:showBubbleSize val="0"/>
        </c:dLbls>
        <c:gapWidth val="100"/>
        <c:overlap val="-24"/>
        <c:axId val="515220144"/>
        <c:axId val="515836816"/>
      </c:barChart>
      <c:catAx>
        <c:axId val="515220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5836816"/>
        <c:crosses val="autoZero"/>
        <c:auto val="1"/>
        <c:lblAlgn val="ctr"/>
        <c:lblOffset val="100"/>
        <c:noMultiLvlLbl val="0"/>
      </c:catAx>
      <c:valAx>
        <c:axId val="5158368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5220144"/>
        <c:crosses val="autoZero"/>
        <c:crossBetween val="between"/>
      </c:valAx>
      <c:spPr>
        <a:noFill/>
        <a:ln>
          <a:noFill/>
        </a:ln>
        <a:effectLst/>
      </c:spPr>
    </c:plotArea>
    <c:legend>
      <c:legendPos val="b"/>
      <c:layout>
        <c:manualLayout>
          <c:xMode val="edge"/>
          <c:yMode val="edge"/>
          <c:x val="0.34847306566018088"/>
          <c:y val="0.90473545204806449"/>
          <c:w val="0.30305376456042166"/>
          <c:h val="5.20762298818752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108</xdr:row>
      <xdr:rowOff>17462</xdr:rowOff>
    </xdr:from>
    <xdr:to>
      <xdr:col>35</xdr:col>
      <xdr:colOff>15874</xdr:colOff>
      <xdr:row>130</xdr:row>
      <xdr:rowOff>15874</xdr:rowOff>
    </xdr:to>
    <xdr:graphicFrame macro="">
      <xdr:nvGraphicFramePr>
        <xdr:cNvPr id="2" name="Chart 1">
          <a:extLst>
            <a:ext uri="{FF2B5EF4-FFF2-40B4-BE49-F238E27FC236}">
              <a16:creationId xmlns:a16="http://schemas.microsoft.com/office/drawing/2014/main" id="{00D1915F-B1BF-FA28-A851-D6EFD8F6B5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4.0480000000000002E-2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https://www.bing.com/financeapi/forcetrigger?t=a1qeh7&amp;q=XNAS%3aCSGP&amp;form=skydnc</v>
    <v>Learn more on Bing</v>
  </rv>
  <rv s="1">
    <v>0</v>
    <v>COSTAR GROUP, INC. (XNAS:CSGP)</v>
    <v>2</v>
    <v>3</v>
    <v>Finance</v>
    <v>4</v>
    <v>en-US</v>
    <v>a1qeh7</v>
    <v>268435456</v>
    <v>1</v>
    <v>Powered by Refinitiv</v>
    <v>92.36</v>
    <v>57.54</v>
    <v>0.90980000000000005</v>
    <v>-1.26</v>
    <v>-1.4312E-2</v>
    <v>0.04</v>
    <v>4.6089999999999998E-4</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88.3</v>
    <v>Software &amp; IT Services</v>
    <v>Stock</v>
    <v>45114.988817140627</v>
    <v>0</v>
    <v>86.7</v>
    <v>35453030000</v>
    <v>COSTAR GROUP, INC.</v>
    <v>COSTAR GROUP, INC.</v>
    <v>87.56</v>
    <v>96.234399999999994</v>
    <v>88.04</v>
    <v>86.78</v>
    <v>86.82</v>
    <v>408539200</v>
    <v>CSGP</v>
    <v>COSTAR GROUP, INC. (XNAS:CSGP)</v>
    <v>2146548</v>
    <v>4391349</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7352/000095013303001053/0000950133-03-001053-index.html" TargetMode="External"/><Relationship Id="rId18" Type="http://schemas.openxmlformats.org/officeDocument/2006/relationships/hyperlink" Target="https://www.sec.gov/Archives/edgar/data/1057352/000095013306001049/0000950133-06-001049-index.htm" TargetMode="External"/><Relationship Id="rId26" Type="http://schemas.openxmlformats.org/officeDocument/2006/relationships/hyperlink" Target="https://www.sec.gov/Archives/edgar/data/1057352/000105735210000004/0001057352-10-000004-index.html" TargetMode="External"/><Relationship Id="rId39" Type="http://schemas.openxmlformats.org/officeDocument/2006/relationships/hyperlink" Target="https://www.sec.gov/Archives/edgar/data/1057352/000105735216000103/0001057352-16-000103-index.html" TargetMode="External"/><Relationship Id="rId21" Type="http://schemas.openxmlformats.org/officeDocument/2006/relationships/hyperlink" Target="https://www.sec.gov/Archives/edgar/data/1057352/000095013307000829/0000950133-07-000829-index.htm" TargetMode="External"/><Relationship Id="rId34" Type="http://schemas.openxmlformats.org/officeDocument/2006/relationships/hyperlink" Target="https://www.sec.gov/Archives/edgar/data/1057352/000105735214000006/0001057352-14-000006-index.htm" TargetMode="External"/><Relationship Id="rId42" Type="http://schemas.openxmlformats.org/officeDocument/2006/relationships/hyperlink" Target="https://www.sec.gov/Archives/edgar/data/1057352/000105735218000011/0001057352-18-000011-index.html" TargetMode="External"/><Relationship Id="rId47" Type="http://schemas.openxmlformats.org/officeDocument/2006/relationships/hyperlink" Target="https://www.sec.gov/Archives/edgar/data/1057352/000105735220000036/0001057352-20-000036-index.html" TargetMode="External"/><Relationship Id="rId50" Type="http://schemas.openxmlformats.org/officeDocument/2006/relationships/hyperlink" Target="https://www.sec.gov/Archives/edgar/data/1057352/000105735222000027/0001057352-22-000027-index.htm" TargetMode="External"/><Relationship Id="rId55" Type="http://schemas.openxmlformats.org/officeDocument/2006/relationships/hyperlink" Target="https://finbox.com/NASDAQGS:CSGP/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7352/000095013305000993/0000950133-05-000993-index.html" TargetMode="External"/><Relationship Id="rId29" Type="http://schemas.openxmlformats.org/officeDocument/2006/relationships/hyperlink" Target="https://www.sec.gov/Archives/edgar/data/1057352/000105735211000012/0001057352-11-000012-index.htm" TargetMode="External"/><Relationship Id="rId11" Type="http://schemas.openxmlformats.org/officeDocument/2006/relationships/hyperlink" Target="https://www.sec.gov/Archives/edgar/data/1057352/000095013302001247/0000950133-02-001247-index.htm" TargetMode="External"/><Relationship Id="rId24" Type="http://schemas.openxmlformats.org/officeDocument/2006/relationships/hyperlink" Target="https://www.sec.gov/Archives/edgar/data/1057352/000105735209000013/0001057352-09-000013-index.html" TargetMode="External"/><Relationship Id="rId32" Type="http://schemas.openxmlformats.org/officeDocument/2006/relationships/hyperlink" Target="https://www.sec.gov/Archives/edgar/data/1057352/000105735213000013/0001057352-13-000013-index.html" TargetMode="External"/><Relationship Id="rId37" Type="http://schemas.openxmlformats.org/officeDocument/2006/relationships/hyperlink" Target="https://www.sec.gov/Archives/edgar/data/1057352/000105735215000012/csgp-10k_20141231.htm" TargetMode="External"/><Relationship Id="rId40" Type="http://schemas.openxmlformats.org/officeDocument/2006/relationships/hyperlink" Target="https://www.sec.gov/Archives/edgar/data/1057352/000105735217000008/0001057352-17-000008-index.html" TargetMode="External"/><Relationship Id="rId45" Type="http://schemas.openxmlformats.org/officeDocument/2006/relationships/hyperlink" Target="https://www.sec.gov/Archives/edgar/data/1057352/000105735219000017/0001057352-19-000017-index.html" TargetMode="External"/><Relationship Id="rId53" Type="http://schemas.openxmlformats.org/officeDocument/2006/relationships/hyperlink" Target="https://www.sec.gov/Archives/edgar/data/1057352/000105735223000030/0001057352-23-000030-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57352/000095013302001247/0000950133-02-001247-index.htm" TargetMode="External"/><Relationship Id="rId19" Type="http://schemas.openxmlformats.org/officeDocument/2006/relationships/hyperlink" Target="https://www.sec.gov/Archives/edgar/data/1057352/000095013306001049/0000950133-06-001049-index.htm" TargetMode="External"/><Relationship Id="rId31" Type="http://schemas.openxmlformats.org/officeDocument/2006/relationships/hyperlink" Target="https://www.sec.gov/Archives/edgar/data/1057352/000105735212000024/0001057352-12-000024-index.html" TargetMode="External"/><Relationship Id="rId44" Type="http://schemas.openxmlformats.org/officeDocument/2006/relationships/hyperlink" Target="https://www.sec.gov/Archives/edgar/data/1057352/000105735219000017/0001057352-19-000017-index.html" TargetMode="External"/><Relationship Id="rId52" Type="http://schemas.openxmlformats.org/officeDocument/2006/relationships/hyperlink" Target="https://www.sec.gov/Archives/edgar/data/1057352/000105735223000030/0001057352-23-00003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57352/000095013304000870/0000950133-04-000870-index.html" TargetMode="External"/><Relationship Id="rId22" Type="http://schemas.openxmlformats.org/officeDocument/2006/relationships/hyperlink" Target="https://www.sec.gov/Archives/edgar/data/1057352/000105735208000004/0001057352-08-000004-index.htm" TargetMode="External"/><Relationship Id="rId27" Type="http://schemas.openxmlformats.org/officeDocument/2006/relationships/hyperlink" Target="https://www.sec.gov/Archives/edgar/data/1057352/000105735210000004/0001057352-10-000004-index.html" TargetMode="External"/><Relationship Id="rId30" Type="http://schemas.openxmlformats.org/officeDocument/2006/relationships/hyperlink" Target="https://www.sec.gov/Archives/edgar/data/1057352/000105735212000024/0001057352-12-000024-index.html" TargetMode="External"/><Relationship Id="rId35" Type="http://schemas.openxmlformats.org/officeDocument/2006/relationships/hyperlink" Target="https://www.sec.gov/Archives/edgar/data/1057352/000105735214000006/0001057352-14-000006-index.htm" TargetMode="External"/><Relationship Id="rId43" Type="http://schemas.openxmlformats.org/officeDocument/2006/relationships/hyperlink" Target="https://www.sec.gov/Archives/edgar/data/1057352/000105735218000011/0001057352-18-000011-index.html" TargetMode="External"/><Relationship Id="rId48" Type="http://schemas.openxmlformats.org/officeDocument/2006/relationships/hyperlink" Target="https://www.sec.gov/Archives/edgar/data/1057352/000105735221000032/0001057352-21-000032-index.htm" TargetMode="External"/><Relationship Id="rId56"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57352/000105735222000027/0001057352-22-000027-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7352/000095013303001053/0000950133-03-001053-index.html" TargetMode="External"/><Relationship Id="rId17" Type="http://schemas.openxmlformats.org/officeDocument/2006/relationships/hyperlink" Target="https://www.sec.gov/Archives/edgar/data/1057352/000095013305000993/0000950133-05-000993-index.html" TargetMode="External"/><Relationship Id="rId25" Type="http://schemas.openxmlformats.org/officeDocument/2006/relationships/hyperlink" Target="https://www.sec.gov/Archives/edgar/data/1057352/000105735209000013/0001057352-09-000013-index.html" TargetMode="External"/><Relationship Id="rId33" Type="http://schemas.openxmlformats.org/officeDocument/2006/relationships/hyperlink" Target="https://www.sec.gov/Archives/edgar/data/1057352/000105735213000013/0001057352-13-000013-index.html" TargetMode="External"/><Relationship Id="rId38" Type="http://schemas.openxmlformats.org/officeDocument/2006/relationships/hyperlink" Target="https://www.sec.gov/Archives/edgar/data/1057352/000105735216000103/0001057352-16-000103-index.html" TargetMode="External"/><Relationship Id="rId46" Type="http://schemas.openxmlformats.org/officeDocument/2006/relationships/hyperlink" Target="https://www.sec.gov/Archives/edgar/data/1057352/000105735220000036/0001057352-20-000036-index.html" TargetMode="External"/><Relationship Id="rId20" Type="http://schemas.openxmlformats.org/officeDocument/2006/relationships/hyperlink" Target="https://www.sec.gov/Archives/edgar/data/1057352/000095013307000829/0000950133-07-000829-index.htm" TargetMode="External"/><Relationship Id="rId41" Type="http://schemas.openxmlformats.org/officeDocument/2006/relationships/hyperlink" Target="https://www.sec.gov/Archives/edgar/data/1057352/000105735217000008/0001057352-17-000008-index.html" TargetMode="External"/><Relationship Id="rId54" Type="http://schemas.openxmlformats.org/officeDocument/2006/relationships/hyperlink" Target="https://finbox.com/NASDAQGS:CSGP/explorer/revenue_proj" TargetMode="External"/><Relationship Id="rId1" Type="http://schemas.openxmlformats.org/officeDocument/2006/relationships/hyperlink" Target="https://roic.ai/company/CSGP"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7352/000095013304000870/0000950133-04-000870-index.html" TargetMode="External"/><Relationship Id="rId23" Type="http://schemas.openxmlformats.org/officeDocument/2006/relationships/hyperlink" Target="https://www.sec.gov/Archives/edgar/data/1057352/000105735208000004/0001057352-08-000004-index.htm" TargetMode="External"/><Relationship Id="rId28" Type="http://schemas.openxmlformats.org/officeDocument/2006/relationships/hyperlink" Target="https://www.sec.gov/Archives/edgar/data/1057352/000105735211000012/0001057352-11-000012-index.htm" TargetMode="External"/><Relationship Id="rId36" Type="http://schemas.openxmlformats.org/officeDocument/2006/relationships/hyperlink" Target="https://www.sec.gov/Archives/edgar/data/1057352/000105735215000012/csgp-10k_20141231.htm" TargetMode="External"/><Relationship Id="rId49" Type="http://schemas.openxmlformats.org/officeDocument/2006/relationships/hyperlink" Target="https://www.sec.gov/Archives/edgar/data/1057352/000105735221000032/0001057352-21-00003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X2" activePane="bottomRight" state="frozen"/>
      <selection pane="topRight"/>
      <selection pane="bottomLeft"/>
      <selection pane="bottomRight" activeCell="AB11" sqref="AB11"/>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row>
    <row r="3" spans="1:36" ht="40" x14ac:dyDescent="0.25">
      <c r="A3" s="5" t="s">
        <v>1</v>
      </c>
      <c r="B3" s="1">
        <v>7900000</v>
      </c>
      <c r="C3" s="1">
        <v>13900000</v>
      </c>
      <c r="D3" s="1">
        <v>30200000</v>
      </c>
      <c r="E3" s="1">
        <v>58502302</v>
      </c>
      <c r="F3" s="1">
        <v>72512952</v>
      </c>
      <c r="G3" s="1">
        <v>79363000</v>
      </c>
      <c r="H3" s="1">
        <v>95105000</v>
      </c>
      <c r="I3" s="1">
        <v>112085000</v>
      </c>
      <c r="J3" s="1">
        <v>134338000</v>
      </c>
      <c r="K3" s="1">
        <v>158889000</v>
      </c>
      <c r="L3" s="1">
        <v>192805000</v>
      </c>
      <c r="M3" s="1">
        <v>212428000</v>
      </c>
      <c r="N3" s="1">
        <v>209659000</v>
      </c>
      <c r="O3" s="1">
        <v>226260000</v>
      </c>
      <c r="P3" s="1">
        <v>251738000</v>
      </c>
      <c r="Q3" s="1">
        <v>349936000</v>
      </c>
      <c r="R3" s="1">
        <v>440943000</v>
      </c>
      <c r="S3" s="1">
        <v>575936000</v>
      </c>
      <c r="T3" s="1">
        <v>711764000</v>
      </c>
      <c r="U3" s="1">
        <v>837630000</v>
      </c>
      <c r="V3" s="1">
        <v>965230000</v>
      </c>
      <c r="W3" s="1">
        <v>1191832000</v>
      </c>
      <c r="X3" s="1">
        <v>1399719000</v>
      </c>
      <c r="Y3" s="1">
        <v>1659019000</v>
      </c>
      <c r="Z3" s="1">
        <v>1944135000</v>
      </c>
      <c r="AA3" s="1">
        <v>2182399000</v>
      </c>
      <c r="AB3" s="24">
        <v>2478000000</v>
      </c>
      <c r="AC3" s="24">
        <v>2871000000</v>
      </c>
      <c r="AD3" s="24">
        <v>3416000000</v>
      </c>
      <c r="AE3" s="24">
        <v>3872000000</v>
      </c>
      <c r="AF3" s="24">
        <v>4443000000</v>
      </c>
      <c r="AG3" s="18" t="s">
        <v>107</v>
      </c>
      <c r="AH3" s="19" t="s">
        <v>108</v>
      </c>
      <c r="AI3" s="19" t="s">
        <v>109</v>
      </c>
      <c r="AJ3" s="19" t="s">
        <v>110</v>
      </c>
    </row>
    <row r="4" spans="1:36" ht="19" x14ac:dyDescent="0.25">
      <c r="A4" s="14" t="s">
        <v>93</v>
      </c>
      <c r="B4" s="1"/>
      <c r="C4" s="15">
        <f>(C3/B3)-1</f>
        <v>0.759493670886076</v>
      </c>
      <c r="D4" s="15">
        <f>(D3/C3)-1</f>
        <v>1.1726618705035969</v>
      </c>
      <c r="E4" s="15">
        <f>(E3/D3)-1</f>
        <v>0.93716231788079463</v>
      </c>
      <c r="F4" s="15">
        <f t="shared" ref="F4:AF4" si="0">(F3/E3)-1</f>
        <v>0.23948886660904378</v>
      </c>
      <c r="G4" s="15">
        <f t="shared" si="0"/>
        <v>9.4466544404370634E-2</v>
      </c>
      <c r="H4" s="16">
        <f t="shared" si="0"/>
        <v>0.1983543968851984</v>
      </c>
      <c r="I4" s="16">
        <f t="shared" si="0"/>
        <v>0.17853950896377691</v>
      </c>
      <c r="J4" s="16">
        <f t="shared" si="0"/>
        <v>0.19853682473123069</v>
      </c>
      <c r="K4" s="16">
        <f t="shared" si="0"/>
        <v>0.18275543777635517</v>
      </c>
      <c r="L4" s="16">
        <f t="shared" si="0"/>
        <v>0.21345719338657809</v>
      </c>
      <c r="M4" s="16">
        <f t="shared" si="0"/>
        <v>0.10177640621353179</v>
      </c>
      <c r="N4" s="16">
        <f t="shared" si="0"/>
        <v>-1.3035004801626893E-2</v>
      </c>
      <c r="O4" s="16">
        <f t="shared" si="0"/>
        <v>7.9180955742419901E-2</v>
      </c>
      <c r="P4" s="16">
        <f t="shared" si="0"/>
        <v>0.11260496773623263</v>
      </c>
      <c r="Q4" s="16">
        <f t="shared" si="0"/>
        <v>0.39008016270884815</v>
      </c>
      <c r="R4" s="16">
        <f t="shared" si="0"/>
        <v>0.2600675552100955</v>
      </c>
      <c r="S4" s="16">
        <f t="shared" si="0"/>
        <v>0.30614614587372979</v>
      </c>
      <c r="T4" s="16">
        <f t="shared" si="0"/>
        <v>0.23583870430047793</v>
      </c>
      <c r="U4" s="16">
        <f t="shared" si="0"/>
        <v>0.17683670430086385</v>
      </c>
      <c r="V4" s="16">
        <f t="shared" si="0"/>
        <v>0.15233456299320713</v>
      </c>
      <c r="W4" s="16">
        <f t="shared" si="0"/>
        <v>0.23476477109082805</v>
      </c>
      <c r="X4" s="16">
        <f t="shared" si="0"/>
        <v>0.17442642922828044</v>
      </c>
      <c r="Y4" s="16">
        <f t="shared" si="0"/>
        <v>0.18525146833042916</v>
      </c>
      <c r="Z4" s="16">
        <f t="shared" si="0"/>
        <v>0.17185818848367629</v>
      </c>
      <c r="AA4" s="16">
        <f t="shared" si="0"/>
        <v>0.1225552752252288</v>
      </c>
      <c r="AB4" s="16">
        <f t="shared" si="0"/>
        <v>0.1354477343510514</v>
      </c>
      <c r="AC4" s="16">
        <f t="shared" si="0"/>
        <v>0.15859564164648909</v>
      </c>
      <c r="AD4" s="16">
        <f t="shared" si="0"/>
        <v>0.18982932776036221</v>
      </c>
      <c r="AE4" s="16">
        <f t="shared" si="0"/>
        <v>0.13348946135831374</v>
      </c>
      <c r="AF4" s="16">
        <f t="shared" si="0"/>
        <v>0.14746900826446274</v>
      </c>
      <c r="AG4" s="17">
        <f>(AA4+Z4+Y4)/3</f>
        <v>0.15988831067977807</v>
      </c>
      <c r="AH4" s="17">
        <f>(AA20+Z20+Y20)/3</f>
        <v>0.14705543024426071</v>
      </c>
      <c r="AI4" s="17">
        <f>(AA29+Z29+Y29)/3</f>
        <v>9.0679569648209377E-2</v>
      </c>
      <c r="AJ4" s="17">
        <f>(AA106+Z106+Y106)/3</f>
        <v>8.6840931013309666E-3</v>
      </c>
    </row>
    <row r="5" spans="1:36" ht="19" x14ac:dyDescent="0.25">
      <c r="A5" s="5" t="s">
        <v>2</v>
      </c>
      <c r="B5" s="1">
        <v>2600000</v>
      </c>
      <c r="C5" s="1">
        <v>3500000</v>
      </c>
      <c r="D5" s="1">
        <v>8300000</v>
      </c>
      <c r="E5" s="1">
        <v>20321926</v>
      </c>
      <c r="F5" s="1">
        <v>30316161</v>
      </c>
      <c r="G5" s="1">
        <v>28012000</v>
      </c>
      <c r="H5" s="1">
        <v>30742000</v>
      </c>
      <c r="I5" s="1">
        <v>35384000</v>
      </c>
      <c r="J5" s="1">
        <v>44286000</v>
      </c>
      <c r="K5" s="1">
        <v>56136000</v>
      </c>
      <c r="L5" s="1">
        <v>76704000</v>
      </c>
      <c r="M5" s="1">
        <v>73408000</v>
      </c>
      <c r="N5" s="1">
        <v>73714000</v>
      </c>
      <c r="O5" s="1">
        <v>83599000</v>
      </c>
      <c r="P5" s="1">
        <v>88167000</v>
      </c>
      <c r="Q5" s="1">
        <v>114866000</v>
      </c>
      <c r="R5" s="1">
        <v>129185000</v>
      </c>
      <c r="S5" s="1">
        <v>156979000</v>
      </c>
      <c r="T5" s="1">
        <v>188885000</v>
      </c>
      <c r="U5" s="1">
        <v>173814000</v>
      </c>
      <c r="V5" s="1">
        <v>220403000</v>
      </c>
      <c r="W5" s="1">
        <v>269933000</v>
      </c>
      <c r="X5" s="1">
        <v>289239000</v>
      </c>
      <c r="Y5" s="1">
        <v>308968000</v>
      </c>
      <c r="Z5" s="1">
        <v>357241000</v>
      </c>
      <c r="AA5" s="1">
        <v>414008000</v>
      </c>
    </row>
    <row r="6" spans="1:36" ht="20" x14ac:dyDescent="0.25">
      <c r="A6" s="6" t="s">
        <v>3</v>
      </c>
      <c r="B6" s="10">
        <v>5300000</v>
      </c>
      <c r="C6" s="10">
        <v>10400000</v>
      </c>
      <c r="D6" s="10">
        <v>21900000</v>
      </c>
      <c r="E6" s="10">
        <v>38180376</v>
      </c>
      <c r="F6" s="10">
        <v>42196791</v>
      </c>
      <c r="G6" s="10">
        <v>51351000</v>
      </c>
      <c r="H6" s="10">
        <v>64363000</v>
      </c>
      <c r="I6" s="10">
        <v>76701000</v>
      </c>
      <c r="J6" s="10">
        <v>90052000</v>
      </c>
      <c r="K6" s="10">
        <v>102753000</v>
      </c>
      <c r="L6" s="10">
        <v>116101000</v>
      </c>
      <c r="M6" s="10">
        <v>139020000</v>
      </c>
      <c r="N6" s="10">
        <v>135945000</v>
      </c>
      <c r="O6" s="10">
        <v>142661000</v>
      </c>
      <c r="P6" s="10">
        <v>163571000</v>
      </c>
      <c r="Q6" s="10">
        <v>235070000</v>
      </c>
      <c r="R6" s="10">
        <v>311758000</v>
      </c>
      <c r="S6" s="10">
        <v>418957000</v>
      </c>
      <c r="T6" s="10">
        <v>522879000</v>
      </c>
      <c r="U6" s="10">
        <v>663816000</v>
      </c>
      <c r="V6" s="10">
        <v>744827000</v>
      </c>
      <c r="W6" s="10">
        <v>921899000</v>
      </c>
      <c r="X6" s="10">
        <v>1110480000</v>
      </c>
      <c r="Y6" s="10">
        <v>1350051000</v>
      </c>
      <c r="Z6" s="10">
        <v>1586894000</v>
      </c>
      <c r="AA6" s="10">
        <v>1768391000</v>
      </c>
      <c r="AG6" s="18" t="s">
        <v>111</v>
      </c>
      <c r="AH6" s="19" t="s">
        <v>112</v>
      </c>
      <c r="AI6" s="19" t="s">
        <v>113</v>
      </c>
      <c r="AJ6" s="19" t="s">
        <v>114</v>
      </c>
    </row>
    <row r="7" spans="1:36" ht="19" x14ac:dyDescent="0.25">
      <c r="A7" s="5" t="s">
        <v>4</v>
      </c>
      <c r="B7" s="2">
        <v>0.67090000000000005</v>
      </c>
      <c r="C7" s="2">
        <v>0.74819999999999998</v>
      </c>
      <c r="D7" s="2">
        <v>0.72519999999999996</v>
      </c>
      <c r="E7" s="2">
        <v>0.65259999999999996</v>
      </c>
      <c r="F7" s="2">
        <v>0.58189999999999997</v>
      </c>
      <c r="G7" s="2">
        <v>0.64700000000000002</v>
      </c>
      <c r="H7" s="2">
        <v>0.67679999999999996</v>
      </c>
      <c r="I7" s="2">
        <v>0.68430000000000002</v>
      </c>
      <c r="J7" s="2">
        <v>0.67030000000000001</v>
      </c>
      <c r="K7" s="2">
        <v>0.64670000000000005</v>
      </c>
      <c r="L7" s="2">
        <v>0.60219999999999996</v>
      </c>
      <c r="M7" s="2">
        <v>0.65439999999999998</v>
      </c>
      <c r="N7" s="2">
        <v>0.64839999999999998</v>
      </c>
      <c r="O7" s="2">
        <v>0.63049999999999995</v>
      </c>
      <c r="P7" s="2">
        <v>0.64980000000000004</v>
      </c>
      <c r="Q7" s="2">
        <v>0.67179999999999995</v>
      </c>
      <c r="R7" s="2">
        <v>0.70699999999999996</v>
      </c>
      <c r="S7" s="2">
        <v>0.72740000000000005</v>
      </c>
      <c r="T7" s="2">
        <v>0.73460000000000003</v>
      </c>
      <c r="U7" s="2">
        <v>0.79249999999999998</v>
      </c>
      <c r="V7" s="2">
        <v>0.77170000000000005</v>
      </c>
      <c r="W7" s="2">
        <v>0.77349999999999997</v>
      </c>
      <c r="X7" s="2">
        <v>0.79339999999999999</v>
      </c>
      <c r="Y7" s="2">
        <v>0.81379999999999997</v>
      </c>
      <c r="Z7" s="2">
        <v>0.81620000000000004</v>
      </c>
      <c r="AA7" s="2">
        <v>0.81030000000000002</v>
      </c>
      <c r="AG7" s="17">
        <f>AA7</f>
        <v>0.81030000000000002</v>
      </c>
      <c r="AH7" s="20">
        <f>AA21</f>
        <v>0.30080000000000001</v>
      </c>
      <c r="AI7" s="20">
        <f>AA30</f>
        <v>0.16930000000000001</v>
      </c>
      <c r="AJ7" s="20">
        <f>AA107/AA3</f>
        <v>0.1924698462563445</v>
      </c>
    </row>
    <row r="8" spans="1:36" ht="19" x14ac:dyDescent="0.25">
      <c r="A8" s="5" t="s">
        <v>5</v>
      </c>
      <c r="B8" s="1">
        <v>400000</v>
      </c>
      <c r="C8" s="1">
        <v>700000</v>
      </c>
      <c r="D8" s="1">
        <v>1100000</v>
      </c>
      <c r="E8" s="1">
        <v>3864380</v>
      </c>
      <c r="F8" s="1">
        <v>5136734</v>
      </c>
      <c r="G8" s="1">
        <v>5524000</v>
      </c>
      <c r="H8" s="1">
        <v>6886000</v>
      </c>
      <c r="I8" s="1">
        <v>8492000</v>
      </c>
      <c r="J8" s="1">
        <v>10123000</v>
      </c>
      <c r="K8" s="1">
        <v>12008000</v>
      </c>
      <c r="L8" s="1">
        <v>12453000</v>
      </c>
      <c r="M8" s="1">
        <v>12759000</v>
      </c>
      <c r="N8" s="1">
        <v>13942000</v>
      </c>
      <c r="O8" s="1">
        <v>17350000</v>
      </c>
      <c r="P8" s="1">
        <v>20037000</v>
      </c>
      <c r="Q8" s="1">
        <v>32756000</v>
      </c>
      <c r="R8" s="1">
        <v>46757000</v>
      </c>
      <c r="S8" s="1">
        <v>55426000</v>
      </c>
      <c r="T8" s="1">
        <v>65760000</v>
      </c>
      <c r="U8" s="1">
        <v>76400000</v>
      </c>
      <c r="V8" s="1">
        <v>88850000</v>
      </c>
      <c r="W8" s="1">
        <v>100937000</v>
      </c>
      <c r="X8" s="1">
        <v>125602000</v>
      </c>
      <c r="Y8" s="1">
        <v>162916000</v>
      </c>
      <c r="Z8" s="1">
        <v>201022000</v>
      </c>
      <c r="AA8" s="1">
        <v>220923000</v>
      </c>
    </row>
    <row r="9" spans="1:36" ht="19" customHeight="1" x14ac:dyDescent="0.25">
      <c r="A9" s="14" t="s">
        <v>94</v>
      </c>
      <c r="B9" s="15">
        <f>B8/B3</f>
        <v>5.0632911392405063E-2</v>
      </c>
      <c r="C9" s="15">
        <f t="shared" ref="C9:AA9" si="1">C8/C3</f>
        <v>5.0359712230215826E-2</v>
      </c>
      <c r="D9" s="15">
        <f t="shared" si="1"/>
        <v>3.6423841059602648E-2</v>
      </c>
      <c r="E9" s="15">
        <f t="shared" si="1"/>
        <v>6.6055178478275953E-2</v>
      </c>
      <c r="F9" s="15">
        <f t="shared" si="1"/>
        <v>7.0838848210179065E-2</v>
      </c>
      <c r="G9" s="15">
        <f t="shared" si="1"/>
        <v>6.9604223630659129E-2</v>
      </c>
      <c r="H9" s="15">
        <f t="shared" si="1"/>
        <v>7.2404184848325531E-2</v>
      </c>
      <c r="I9" s="15">
        <f t="shared" si="1"/>
        <v>7.5763929160904672E-2</v>
      </c>
      <c r="J9" s="15">
        <f t="shared" si="1"/>
        <v>7.5354702318033623E-2</v>
      </c>
      <c r="K9" s="15">
        <f t="shared" si="1"/>
        <v>7.5574772325334036E-2</v>
      </c>
      <c r="L9" s="15">
        <f t="shared" si="1"/>
        <v>6.4588573947771066E-2</v>
      </c>
      <c r="M9" s="15">
        <f t="shared" si="1"/>
        <v>6.0062703598395689E-2</v>
      </c>
      <c r="N9" s="15">
        <f t="shared" si="1"/>
        <v>6.6498457018301149E-2</v>
      </c>
      <c r="O9" s="15">
        <f t="shared" si="1"/>
        <v>7.6681693626801023E-2</v>
      </c>
      <c r="P9" s="15">
        <f t="shared" si="1"/>
        <v>7.9594657938014915E-2</v>
      </c>
      <c r="Q9" s="15">
        <f t="shared" si="1"/>
        <v>9.3605687897215489E-2</v>
      </c>
      <c r="R9" s="15">
        <f t="shared" si="1"/>
        <v>0.10603864898637692</v>
      </c>
      <c r="S9" s="15">
        <f t="shared" si="1"/>
        <v>9.6236387376375146E-2</v>
      </c>
      <c r="T9" s="15">
        <f t="shared" si="1"/>
        <v>9.2390174271247211E-2</v>
      </c>
      <c r="U9" s="15">
        <f t="shared" si="1"/>
        <v>9.1209722669913923E-2</v>
      </c>
      <c r="V9" s="15">
        <f t="shared" si="1"/>
        <v>9.2050599339017644E-2</v>
      </c>
      <c r="W9" s="15">
        <f t="shared" si="1"/>
        <v>8.4690627538109395E-2</v>
      </c>
      <c r="X9" s="15">
        <f t="shared" si="1"/>
        <v>8.9733725126257491E-2</v>
      </c>
      <c r="Y9" s="15">
        <f t="shared" si="1"/>
        <v>9.8200201444347532E-2</v>
      </c>
      <c r="Z9" s="15">
        <f t="shared" si="1"/>
        <v>0.10339919810095492</v>
      </c>
      <c r="AA9" s="15">
        <f t="shared" si="1"/>
        <v>0.1012294268829852</v>
      </c>
      <c r="AG9" s="18" t="s">
        <v>95</v>
      </c>
      <c r="AH9" s="19" t="s">
        <v>96</v>
      </c>
      <c r="AI9" s="19" t="s">
        <v>97</v>
      </c>
      <c r="AJ9" s="19" t="s">
        <v>98</v>
      </c>
    </row>
    <row r="10" spans="1:36" ht="19" x14ac:dyDescent="0.25">
      <c r="A10" s="5" t="s">
        <v>6</v>
      </c>
      <c r="B10" s="1">
        <v>7400000</v>
      </c>
      <c r="C10" s="1">
        <v>12100000</v>
      </c>
      <c r="D10" s="1">
        <v>31300000</v>
      </c>
      <c r="E10" s="1">
        <v>64729891</v>
      </c>
      <c r="F10" s="1">
        <v>51940607</v>
      </c>
      <c r="G10" s="1">
        <v>47770000</v>
      </c>
      <c r="H10" s="1">
        <v>52988000</v>
      </c>
      <c r="I10" s="1">
        <v>57112000</v>
      </c>
      <c r="J10" s="1">
        <v>65901000</v>
      </c>
      <c r="K10" s="1">
        <v>72481000</v>
      </c>
      <c r="L10" s="1">
        <v>88346000</v>
      </c>
      <c r="M10" s="1">
        <v>39888000</v>
      </c>
      <c r="N10" s="1">
        <v>44248000</v>
      </c>
      <c r="O10" s="1">
        <v>47776000</v>
      </c>
      <c r="P10" s="1">
        <v>58362000</v>
      </c>
      <c r="Q10" s="1">
        <v>77154000</v>
      </c>
      <c r="R10" s="1">
        <v>96956000</v>
      </c>
      <c r="S10" s="1">
        <v>103916000</v>
      </c>
      <c r="T10" s="1">
        <v>115507000</v>
      </c>
      <c r="U10" s="1">
        <v>123297000</v>
      </c>
      <c r="V10" s="1">
        <v>146128000</v>
      </c>
      <c r="W10" s="1">
        <v>156659000</v>
      </c>
      <c r="X10" s="1">
        <v>178740000</v>
      </c>
      <c r="Y10" s="1">
        <v>299698000</v>
      </c>
      <c r="Z10" s="1">
        <v>256711000</v>
      </c>
      <c r="AA10" s="1">
        <v>338737000</v>
      </c>
      <c r="AG10" s="17">
        <f>AA9</f>
        <v>0.1012294268829852</v>
      </c>
      <c r="AH10" s="20">
        <f>AA13</f>
        <v>0.46873142812107227</v>
      </c>
      <c r="AI10" s="20">
        <f>AA80</f>
        <v>3.4460701274148312E-2</v>
      </c>
      <c r="AJ10" s="20">
        <f>AA89</f>
        <v>2.683927182884523E-2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v>41705000</v>
      </c>
      <c r="N11" s="1">
        <v>42508000</v>
      </c>
      <c r="O11" s="1">
        <v>52455000</v>
      </c>
      <c r="P11" s="1">
        <v>61164000</v>
      </c>
      <c r="Q11" s="1">
        <v>84113000</v>
      </c>
      <c r="R11" s="1">
        <v>98708000</v>
      </c>
      <c r="S11" s="1">
        <v>150305000</v>
      </c>
      <c r="T11" s="1">
        <v>302226000</v>
      </c>
      <c r="U11" s="1">
        <v>296483000</v>
      </c>
      <c r="V11" s="1">
        <v>318362000</v>
      </c>
      <c r="W11" s="1">
        <v>359858000</v>
      </c>
      <c r="X11" s="1">
        <v>408596000</v>
      </c>
      <c r="Y11" s="1">
        <v>535778000</v>
      </c>
      <c r="Z11" s="1">
        <v>622007000</v>
      </c>
      <c r="AA11" s="1">
        <v>684222000</v>
      </c>
    </row>
    <row r="12" spans="1:36" ht="20" x14ac:dyDescent="0.25">
      <c r="A12" s="5" t="s">
        <v>8</v>
      </c>
      <c r="B12" s="1">
        <v>7400000</v>
      </c>
      <c r="C12" s="1">
        <v>12100000</v>
      </c>
      <c r="D12" s="1">
        <v>31300000</v>
      </c>
      <c r="E12" s="1">
        <v>64729891</v>
      </c>
      <c r="F12" s="1">
        <v>51940607</v>
      </c>
      <c r="G12" s="1">
        <v>47770000</v>
      </c>
      <c r="H12" s="1">
        <v>52988000</v>
      </c>
      <c r="I12" s="1">
        <v>57112000</v>
      </c>
      <c r="J12" s="1">
        <v>65901000</v>
      </c>
      <c r="K12" s="1">
        <v>72481000</v>
      </c>
      <c r="L12" s="1">
        <v>88346000</v>
      </c>
      <c r="M12" s="1">
        <v>81593000</v>
      </c>
      <c r="N12" s="1">
        <v>86756000</v>
      </c>
      <c r="O12" s="1">
        <v>100231000</v>
      </c>
      <c r="P12" s="1">
        <v>119526000</v>
      </c>
      <c r="Q12" s="1">
        <v>161267000</v>
      </c>
      <c r="R12" s="1">
        <v>195664000</v>
      </c>
      <c r="S12" s="1">
        <v>254221000</v>
      </c>
      <c r="T12" s="1">
        <v>417733000</v>
      </c>
      <c r="U12" s="1">
        <v>419780000</v>
      </c>
      <c r="V12" s="1">
        <v>464490000</v>
      </c>
      <c r="W12" s="1">
        <v>516517000</v>
      </c>
      <c r="X12" s="1">
        <v>587336000</v>
      </c>
      <c r="Y12" s="1">
        <v>835476000</v>
      </c>
      <c r="Z12" s="1">
        <v>878718000</v>
      </c>
      <c r="AA12" s="1">
        <v>1022959000</v>
      </c>
      <c r="AG12" s="18" t="s">
        <v>115</v>
      </c>
      <c r="AH12" s="19" t="s">
        <v>116</v>
      </c>
      <c r="AI12" s="19" t="s">
        <v>117</v>
      </c>
      <c r="AJ12" s="19" t="s">
        <v>118</v>
      </c>
    </row>
    <row r="13" spans="1:36" ht="19" x14ac:dyDescent="0.25">
      <c r="A13" s="14" t="s">
        <v>99</v>
      </c>
      <c r="B13" s="15">
        <f>B12/B3</f>
        <v>0.93670886075949367</v>
      </c>
      <c r="C13" s="15">
        <f t="shared" ref="C13:AA13" si="2">C12/C3</f>
        <v>0.87050359712230219</v>
      </c>
      <c r="D13" s="15">
        <f t="shared" si="2"/>
        <v>1.0364238410596027</v>
      </c>
      <c r="E13" s="15">
        <f t="shared" si="2"/>
        <v>1.1064503239547736</v>
      </c>
      <c r="F13" s="15">
        <f t="shared" si="2"/>
        <v>0.71629420079325967</v>
      </c>
      <c r="G13" s="15">
        <f t="shared" si="2"/>
        <v>0.60191777024558046</v>
      </c>
      <c r="H13" s="15">
        <f t="shared" si="2"/>
        <v>0.55715262078755057</v>
      </c>
      <c r="I13" s="15">
        <f t="shared" si="2"/>
        <v>0.5095418655484677</v>
      </c>
      <c r="J13" s="15">
        <f t="shared" si="2"/>
        <v>0.49056112194613588</v>
      </c>
      <c r="K13" s="15">
        <f t="shared" si="2"/>
        <v>0.45617380687146375</v>
      </c>
      <c r="L13" s="15">
        <f t="shared" si="2"/>
        <v>0.45821425792899562</v>
      </c>
      <c r="M13" s="15">
        <f t="shared" si="2"/>
        <v>0.38409719999246805</v>
      </c>
      <c r="N13" s="15">
        <f t="shared" si="2"/>
        <v>0.41379573497918049</v>
      </c>
      <c r="O13" s="15">
        <f t="shared" si="2"/>
        <v>0.44299036506673739</v>
      </c>
      <c r="P13" s="15">
        <f t="shared" si="2"/>
        <v>0.47480316837346764</v>
      </c>
      <c r="Q13" s="15">
        <f t="shared" si="2"/>
        <v>0.46084712633167207</v>
      </c>
      <c r="R13" s="15">
        <f t="shared" si="2"/>
        <v>0.44373989381847539</v>
      </c>
      <c r="S13" s="15">
        <f t="shared" si="2"/>
        <v>0.44140494777197464</v>
      </c>
      <c r="T13" s="15">
        <f t="shared" si="2"/>
        <v>0.5868981853535723</v>
      </c>
      <c r="U13" s="15">
        <f t="shared" si="2"/>
        <v>0.50115205997874956</v>
      </c>
      <c r="V13" s="15">
        <f t="shared" si="2"/>
        <v>0.48122209214384137</v>
      </c>
      <c r="W13" s="15">
        <f t="shared" si="2"/>
        <v>0.43338071137542877</v>
      </c>
      <c r="X13" s="15">
        <f t="shared" si="2"/>
        <v>0.41960993599429602</v>
      </c>
      <c r="Y13" s="15">
        <f t="shared" si="2"/>
        <v>0.50359640245229254</v>
      </c>
      <c r="Z13" s="15">
        <f t="shared" si="2"/>
        <v>0.45198404431791001</v>
      </c>
      <c r="AA13" s="15">
        <f t="shared" si="2"/>
        <v>0.46873142812107227</v>
      </c>
      <c r="AG13" s="17">
        <f>AA28/AA72</f>
        <v>5.3776782097433216E-2</v>
      </c>
      <c r="AH13" s="20">
        <f>AA28/AA54</f>
        <v>4.3969570852380312E-2</v>
      </c>
      <c r="AI13" s="20">
        <f>AA22/(AA72+AA56+AA61)</f>
        <v>5.6540359273749105E-2</v>
      </c>
      <c r="AJ13" s="21">
        <f>AA67/AA72</f>
        <v>0.22304541652177595</v>
      </c>
    </row>
    <row r="14" spans="1:36" ht="19" x14ac:dyDescent="0.25">
      <c r="A14" s="5" t="s">
        <v>9</v>
      </c>
      <c r="B14" s="1">
        <v>800000</v>
      </c>
      <c r="C14" s="1">
        <v>1100000</v>
      </c>
      <c r="D14" s="1">
        <v>4900000</v>
      </c>
      <c r="E14" s="1">
        <v>18808836</v>
      </c>
      <c r="F14" s="1">
        <v>7845818</v>
      </c>
      <c r="G14" s="1">
        <v>3600000</v>
      </c>
      <c r="H14" s="1">
        <v>4487000</v>
      </c>
      <c r="I14" s="1">
        <v>4351000</v>
      </c>
      <c r="J14" s="1">
        <v>4469000</v>
      </c>
      <c r="K14" s="1">
        <v>4183000</v>
      </c>
      <c r="L14" s="1">
        <v>-2550000</v>
      </c>
      <c r="M14" s="1">
        <v>4880000</v>
      </c>
      <c r="N14" s="1">
        <v>3412000</v>
      </c>
      <c r="O14" s="1">
        <v>2305000</v>
      </c>
      <c r="P14" s="1">
        <v>2237000</v>
      </c>
      <c r="Q14" s="1" t="s">
        <v>91</v>
      </c>
      <c r="R14" s="1" t="s">
        <v>91</v>
      </c>
      <c r="S14" s="1" t="s">
        <v>91</v>
      </c>
      <c r="T14" s="1" t="s">
        <v>91</v>
      </c>
      <c r="U14" s="1">
        <v>22731000</v>
      </c>
      <c r="V14" s="1">
        <v>17671000</v>
      </c>
      <c r="W14" s="1">
        <v>30881000</v>
      </c>
      <c r="X14" s="1">
        <v>33995000</v>
      </c>
      <c r="Y14" s="1">
        <v>62457000</v>
      </c>
      <c r="Z14" s="1">
        <v>74817000</v>
      </c>
      <c r="AA14" s="1">
        <v>73560000</v>
      </c>
    </row>
    <row r="15" spans="1:36" ht="20" x14ac:dyDescent="0.25">
      <c r="A15" s="5" t="s">
        <v>10</v>
      </c>
      <c r="B15" s="1">
        <v>8600000</v>
      </c>
      <c r="C15" s="1">
        <v>13900000</v>
      </c>
      <c r="D15" s="1">
        <v>37300000</v>
      </c>
      <c r="E15" s="1">
        <v>87403107</v>
      </c>
      <c r="F15" s="1">
        <v>64923159</v>
      </c>
      <c r="G15" s="1">
        <v>56894000</v>
      </c>
      <c r="H15" s="1">
        <v>64361000</v>
      </c>
      <c r="I15" s="1">
        <v>69955000</v>
      </c>
      <c r="J15" s="1">
        <v>80493000</v>
      </c>
      <c r="K15" s="1">
        <v>88672000</v>
      </c>
      <c r="L15" s="1">
        <v>98249000</v>
      </c>
      <c r="M15" s="1">
        <v>99232000</v>
      </c>
      <c r="N15" s="1">
        <v>104110000</v>
      </c>
      <c r="O15" s="1">
        <v>119886000</v>
      </c>
      <c r="P15" s="1">
        <v>141800000</v>
      </c>
      <c r="Q15" s="1">
        <v>194023000</v>
      </c>
      <c r="R15" s="1">
        <v>242421000</v>
      </c>
      <c r="S15" s="1">
        <v>309647000</v>
      </c>
      <c r="T15" s="1">
        <v>483493000</v>
      </c>
      <c r="U15" s="1">
        <v>518911000</v>
      </c>
      <c r="V15" s="1">
        <v>571011000</v>
      </c>
      <c r="W15" s="1">
        <v>648335000</v>
      </c>
      <c r="X15" s="1">
        <v>746933000</v>
      </c>
      <c r="Y15" s="1">
        <v>1060849000</v>
      </c>
      <c r="Z15" s="1">
        <v>1154557000</v>
      </c>
      <c r="AA15" s="1">
        <v>1317442000</v>
      </c>
      <c r="AG15" s="18" t="s">
        <v>119</v>
      </c>
      <c r="AH15" s="19" t="s">
        <v>120</v>
      </c>
      <c r="AI15" s="19" t="s">
        <v>121</v>
      </c>
      <c r="AJ15" s="19" t="s">
        <v>122</v>
      </c>
    </row>
    <row r="16" spans="1:36" ht="19" x14ac:dyDescent="0.25">
      <c r="A16" s="5" t="s">
        <v>11</v>
      </c>
      <c r="B16" s="1">
        <v>11200000</v>
      </c>
      <c r="C16" s="1">
        <v>17400000</v>
      </c>
      <c r="D16" s="1">
        <v>45600000</v>
      </c>
      <c r="E16" s="1">
        <v>107725033</v>
      </c>
      <c r="F16" s="1">
        <v>95239320</v>
      </c>
      <c r="G16" s="1">
        <v>84906000</v>
      </c>
      <c r="H16" s="1">
        <v>95103000</v>
      </c>
      <c r="I16" s="1">
        <v>105339000</v>
      </c>
      <c r="J16" s="1">
        <v>124779000</v>
      </c>
      <c r="K16" s="1">
        <v>144808000</v>
      </c>
      <c r="L16" s="1">
        <v>174953000</v>
      </c>
      <c r="M16" s="1">
        <v>172640000</v>
      </c>
      <c r="N16" s="1">
        <v>177824000</v>
      </c>
      <c r="O16" s="1">
        <v>203485000</v>
      </c>
      <c r="P16" s="1">
        <v>229967000</v>
      </c>
      <c r="Q16" s="1">
        <v>308889000</v>
      </c>
      <c r="R16" s="1">
        <v>371606000</v>
      </c>
      <c r="S16" s="1">
        <v>466626000</v>
      </c>
      <c r="T16" s="1">
        <v>672378000</v>
      </c>
      <c r="U16" s="1">
        <v>692725000</v>
      </c>
      <c r="V16" s="1">
        <v>791414000</v>
      </c>
      <c r="W16" s="1">
        <v>918268000</v>
      </c>
      <c r="X16" s="1">
        <v>1036172000</v>
      </c>
      <c r="Y16" s="1">
        <v>1369817000</v>
      </c>
      <c r="Z16" s="1">
        <v>1511798000</v>
      </c>
      <c r="AA16" s="1">
        <v>1731450000</v>
      </c>
      <c r="AG16" s="25">
        <f>(AA35+Z35+Y35+X35+W35)/5</f>
        <v>3.4988292617894601E-2</v>
      </c>
      <c r="AH16" s="26">
        <f>AI101/AA3</f>
        <v>16.244980867384928</v>
      </c>
      <c r="AI16" s="26">
        <f>AI101/AA28</f>
        <v>95.960866470159942</v>
      </c>
      <c r="AJ16" s="27">
        <f>AI101/AA107</f>
        <v>84.40273208172438</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4832000</v>
      </c>
      <c r="R17" s="1">
        <v>6943000</v>
      </c>
      <c r="S17" s="1">
        <v>10481000</v>
      </c>
      <c r="T17" s="1">
        <v>9411000</v>
      </c>
      <c r="U17" s="1">
        <v>10016000</v>
      </c>
      <c r="V17" s="1">
        <v>9014000</v>
      </c>
      <c r="W17" s="1">
        <v>2830000</v>
      </c>
      <c r="X17" s="1">
        <v>2615000</v>
      </c>
      <c r="Y17" s="1" t="s">
        <v>91</v>
      </c>
      <c r="Z17" s="1">
        <v>31621000</v>
      </c>
      <c r="AA17" s="1">
        <v>32125000</v>
      </c>
    </row>
    <row r="18" spans="1:36" ht="20" x14ac:dyDescent="0.25">
      <c r="A18" s="5" t="s">
        <v>13</v>
      </c>
      <c r="B18" s="1">
        <v>800000</v>
      </c>
      <c r="C18" s="1">
        <v>1100000</v>
      </c>
      <c r="D18" s="1">
        <v>4900000</v>
      </c>
      <c r="E18" s="1">
        <v>18808836</v>
      </c>
      <c r="F18" s="1">
        <v>19249867</v>
      </c>
      <c r="G18" s="1">
        <v>11787000</v>
      </c>
      <c r="H18" s="1">
        <v>13166000</v>
      </c>
      <c r="I18" s="1">
        <v>13010000</v>
      </c>
      <c r="J18" s="1">
        <v>11714000</v>
      </c>
      <c r="K18" s="1">
        <v>11810000</v>
      </c>
      <c r="L18" s="1">
        <v>16147000</v>
      </c>
      <c r="M18" s="1">
        <v>16801000</v>
      </c>
      <c r="N18" s="1">
        <v>14676000</v>
      </c>
      <c r="O18" s="1">
        <v>13649000</v>
      </c>
      <c r="P18" s="1">
        <v>12852000</v>
      </c>
      <c r="Q18" s="1">
        <v>32752000</v>
      </c>
      <c r="R18" s="1">
        <v>40058000</v>
      </c>
      <c r="S18" s="1">
        <v>70372000</v>
      </c>
      <c r="T18" s="1">
        <v>78532000</v>
      </c>
      <c r="U18" s="1">
        <v>70165000</v>
      </c>
      <c r="V18" s="1">
        <v>63643000</v>
      </c>
      <c r="W18" s="1">
        <v>77743000</v>
      </c>
      <c r="X18" s="1">
        <v>81165000</v>
      </c>
      <c r="Y18" s="1">
        <v>116944000</v>
      </c>
      <c r="Z18" s="1">
        <v>139558000</v>
      </c>
      <c r="AA18" s="1">
        <v>137885000</v>
      </c>
      <c r="AG18" s="18" t="s">
        <v>123</v>
      </c>
      <c r="AH18" s="19" t="s">
        <v>159</v>
      </c>
      <c r="AI18" s="19" t="s">
        <v>160</v>
      </c>
      <c r="AJ18" s="19" t="s">
        <v>161</v>
      </c>
    </row>
    <row r="19" spans="1:36" ht="19" x14ac:dyDescent="0.25">
      <c r="A19" s="6" t="s">
        <v>14</v>
      </c>
      <c r="B19" s="10">
        <v>-2500000</v>
      </c>
      <c r="C19" s="10">
        <v>-2100000</v>
      </c>
      <c r="D19" s="10">
        <v>-7400000</v>
      </c>
      <c r="E19" s="10">
        <v>-32891127</v>
      </c>
      <c r="F19" s="10">
        <v>-1898724</v>
      </c>
      <c r="G19" s="10">
        <v>7003000</v>
      </c>
      <c r="H19" s="10">
        <v>13548000</v>
      </c>
      <c r="I19" s="10">
        <v>21070000</v>
      </c>
      <c r="J19" s="10">
        <v>22511000</v>
      </c>
      <c r="K19" s="10">
        <v>32736000</v>
      </c>
      <c r="L19" s="10">
        <v>42044000</v>
      </c>
      <c r="M19" s="10">
        <v>61503000</v>
      </c>
      <c r="N19" s="10">
        <v>47764000</v>
      </c>
      <c r="O19" s="10">
        <v>37159000</v>
      </c>
      <c r="P19" s="10">
        <v>35421000</v>
      </c>
      <c r="Q19" s="10">
        <v>60718000</v>
      </c>
      <c r="R19" s="10">
        <v>94538000</v>
      </c>
      <c r="S19" s="10">
        <v>151766000</v>
      </c>
      <c r="T19" s="10">
        <v>90524000</v>
      </c>
      <c r="U19" s="10">
        <v>216843000</v>
      </c>
      <c r="V19" s="10">
        <v>237715000</v>
      </c>
      <c r="W19" s="10">
        <v>364588000</v>
      </c>
      <c r="X19" s="10">
        <v>474729000</v>
      </c>
      <c r="Y19" s="10">
        <v>387924000</v>
      </c>
      <c r="Z19" s="10">
        <v>575147000</v>
      </c>
      <c r="AA19" s="10">
        <v>656467000</v>
      </c>
      <c r="AB19" s="65">
        <v>517900000</v>
      </c>
      <c r="AC19" s="65">
        <v>705400000</v>
      </c>
      <c r="AD19" s="65">
        <v>971000000</v>
      </c>
      <c r="AE19" s="65">
        <v>1210000000</v>
      </c>
      <c r="AF19" s="65">
        <v>1509000000</v>
      </c>
      <c r="AG19" s="28">
        <f>AA40-AA56-AA61</f>
        <v>3862390000</v>
      </c>
      <c r="AH19" s="61">
        <f>AI101/AB3</f>
        <v>14.307114608555286</v>
      </c>
      <c r="AI19" s="61">
        <f>AI101/AB28</f>
        <v>70.483161033797217</v>
      </c>
      <c r="AJ19" s="62">
        <f>AI101/AB106</f>
        <v>86.197495745198154</v>
      </c>
    </row>
    <row r="20" spans="1:36" ht="19" customHeight="1" x14ac:dyDescent="0.25">
      <c r="A20" s="14" t="s">
        <v>100</v>
      </c>
      <c r="B20" s="1"/>
      <c r="C20" s="15">
        <f>(C19/B19)-1</f>
        <v>-0.16000000000000003</v>
      </c>
      <c r="D20" s="15">
        <f>(D19/C19)-1</f>
        <v>2.5238095238095237</v>
      </c>
      <c r="E20" s="15">
        <f>(E19/D19)-1</f>
        <v>3.4447468918918922</v>
      </c>
      <c r="F20" s="15">
        <f t="shared" ref="F20:AA20" si="3">(F19/E19)-1</f>
        <v>-0.94227245542544047</v>
      </c>
      <c r="G20" s="15">
        <f t="shared" si="3"/>
        <v>-4.6882664357747625</v>
      </c>
      <c r="H20" s="15">
        <f t="shared" si="3"/>
        <v>0.93459945737541061</v>
      </c>
      <c r="I20" s="15">
        <f t="shared" si="3"/>
        <v>0.55521110126956019</v>
      </c>
      <c r="J20" s="15">
        <f t="shared" si="3"/>
        <v>6.8391077361177111E-2</v>
      </c>
      <c r="K20" s="15">
        <f t="shared" si="3"/>
        <v>0.45422238016969474</v>
      </c>
      <c r="L20" s="15">
        <f t="shared" si="3"/>
        <v>0.28433528836754651</v>
      </c>
      <c r="M20" s="15">
        <f t="shared" si="3"/>
        <v>0.46282465988012556</v>
      </c>
      <c r="N20" s="15">
        <f t="shared" si="3"/>
        <v>-0.22338747703364059</v>
      </c>
      <c r="O20" s="15">
        <f t="shared" si="3"/>
        <v>-0.22202914328783185</v>
      </c>
      <c r="P20" s="15">
        <f t="shared" si="3"/>
        <v>-4.6771979870287139E-2</v>
      </c>
      <c r="Q20" s="15">
        <f t="shared" si="3"/>
        <v>0.71418085316620084</v>
      </c>
      <c r="R20" s="15">
        <f t="shared" si="3"/>
        <v>0.55700121874897057</v>
      </c>
      <c r="S20" s="15">
        <f t="shared" si="3"/>
        <v>0.6053438828830735</v>
      </c>
      <c r="T20" s="15">
        <f t="shared" si="3"/>
        <v>-0.40352911719357432</v>
      </c>
      <c r="U20" s="15">
        <f t="shared" si="3"/>
        <v>1.3954199991162564</v>
      </c>
      <c r="V20" s="15">
        <f t="shared" si="3"/>
        <v>9.6253971767592317E-2</v>
      </c>
      <c r="W20" s="15">
        <f t="shared" si="3"/>
        <v>0.53371894916181151</v>
      </c>
      <c r="X20" s="15">
        <f t="shared" si="3"/>
        <v>0.30209716172775836</v>
      </c>
      <c r="Y20" s="15">
        <f t="shared" si="3"/>
        <v>-0.18285169012215385</v>
      </c>
      <c r="Z20" s="15">
        <f t="shared" si="3"/>
        <v>0.48262804054402419</v>
      </c>
      <c r="AA20" s="15">
        <f t="shared" si="3"/>
        <v>0.14138994031091179</v>
      </c>
      <c r="AB20" s="16">
        <f t="shared" ref="AB20" si="4">(AB19/AA19)-1</f>
        <v>-0.21107991719309582</v>
      </c>
      <c r="AC20" s="16">
        <f t="shared" ref="AC20" si="5">(AC19/AB19)-1</f>
        <v>0.36203900366866182</v>
      </c>
      <c r="AD20" s="16">
        <f t="shared" ref="AD20" si="6">(AD19/AC19)-1</f>
        <v>0.37652395803799266</v>
      </c>
      <c r="AE20" s="16">
        <f t="shared" ref="AE20" si="7">(AE19/AD19)-1</f>
        <v>0.24613800205973213</v>
      </c>
      <c r="AF20" s="16">
        <f t="shared" ref="AF20" si="8">(AF19/AE19)-1</f>
        <v>0.24710743801652901</v>
      </c>
    </row>
    <row r="21" spans="1:36" ht="20" x14ac:dyDescent="0.25">
      <c r="A21" s="5" t="s">
        <v>15</v>
      </c>
      <c r="B21" s="2">
        <v>-0.3165</v>
      </c>
      <c r="C21" s="2">
        <v>-0.15110000000000001</v>
      </c>
      <c r="D21" s="2">
        <v>-0.245</v>
      </c>
      <c r="E21" s="2">
        <v>-0.56220000000000003</v>
      </c>
      <c r="F21" s="2">
        <v>-2.6200000000000001E-2</v>
      </c>
      <c r="G21" s="2">
        <v>8.8200000000000001E-2</v>
      </c>
      <c r="H21" s="2">
        <v>0.14249999999999999</v>
      </c>
      <c r="I21" s="2">
        <v>0.188</v>
      </c>
      <c r="J21" s="2">
        <v>0.1676</v>
      </c>
      <c r="K21" s="2">
        <v>0.20599999999999999</v>
      </c>
      <c r="L21" s="2">
        <v>0.21809999999999999</v>
      </c>
      <c r="M21" s="2">
        <v>0.28949999999999998</v>
      </c>
      <c r="N21" s="2">
        <v>0.2278</v>
      </c>
      <c r="O21" s="2">
        <v>0.16420000000000001</v>
      </c>
      <c r="P21" s="2">
        <v>0.14069999999999999</v>
      </c>
      <c r="Q21" s="2">
        <v>0.17349999999999999</v>
      </c>
      <c r="R21" s="2">
        <v>0.21440000000000001</v>
      </c>
      <c r="S21" s="2">
        <v>0.26350000000000001</v>
      </c>
      <c r="T21" s="2">
        <v>0.12720000000000001</v>
      </c>
      <c r="U21" s="2">
        <v>0.25890000000000002</v>
      </c>
      <c r="V21" s="2">
        <v>0.24629999999999999</v>
      </c>
      <c r="W21" s="2">
        <v>0.30590000000000001</v>
      </c>
      <c r="X21" s="2">
        <v>0.3392</v>
      </c>
      <c r="Y21" s="2">
        <v>0.23380000000000001</v>
      </c>
      <c r="Z21" s="2">
        <v>0.29580000000000001</v>
      </c>
      <c r="AA21" s="2">
        <v>0.30080000000000001</v>
      </c>
      <c r="AB21" s="66">
        <f>AB19/AB3</f>
        <v>0.20899919289749799</v>
      </c>
      <c r="AC21" s="66">
        <f t="shared" ref="AC21:AF21" si="9">AC19/AC3</f>
        <v>0.24569836293974226</v>
      </c>
      <c r="AD21" s="66">
        <f t="shared" si="9"/>
        <v>0.28425058548009369</v>
      </c>
      <c r="AE21" s="66">
        <f t="shared" si="9"/>
        <v>0.3125</v>
      </c>
      <c r="AF21" s="66">
        <f t="shared" si="9"/>
        <v>0.33963538149898714</v>
      </c>
      <c r="AI21" s="18" t="s">
        <v>162</v>
      </c>
      <c r="AJ21" s="19" t="s">
        <v>163</v>
      </c>
    </row>
    <row r="22" spans="1:36" ht="19" x14ac:dyDescent="0.25">
      <c r="A22" s="6" t="s">
        <v>16</v>
      </c>
      <c r="B22" s="10">
        <v>-3300000</v>
      </c>
      <c r="C22" s="10">
        <v>-3500000</v>
      </c>
      <c r="D22" s="10">
        <v>-15400000</v>
      </c>
      <c r="E22" s="10">
        <v>-49222731</v>
      </c>
      <c r="F22" s="10">
        <v>-22726368</v>
      </c>
      <c r="G22" s="10">
        <v>-5543000</v>
      </c>
      <c r="H22" s="10">
        <v>2000</v>
      </c>
      <c r="I22" s="10">
        <v>6746000</v>
      </c>
      <c r="J22" s="10">
        <v>7342000</v>
      </c>
      <c r="K22" s="10">
        <v>14081000</v>
      </c>
      <c r="L22" s="10">
        <v>17852000</v>
      </c>
      <c r="M22" s="10">
        <v>39788000</v>
      </c>
      <c r="N22" s="10">
        <v>31835000</v>
      </c>
      <c r="O22" s="10">
        <v>22775000</v>
      </c>
      <c r="P22" s="10">
        <v>21771000</v>
      </c>
      <c r="Q22" s="10">
        <v>27440000</v>
      </c>
      <c r="R22" s="10">
        <v>54154000</v>
      </c>
      <c r="S22" s="10">
        <v>80878000</v>
      </c>
      <c r="T22" s="10">
        <v>11455000</v>
      </c>
      <c r="U22" s="10">
        <v>144905000</v>
      </c>
      <c r="V22" s="10">
        <v>173816000</v>
      </c>
      <c r="W22" s="10">
        <v>273564000</v>
      </c>
      <c r="X22" s="10">
        <v>363547000</v>
      </c>
      <c r="Y22" s="10">
        <v>289202000</v>
      </c>
      <c r="Z22" s="10">
        <v>432337000</v>
      </c>
      <c r="AA22" s="10">
        <v>450949000</v>
      </c>
      <c r="AI22" s="63">
        <f>(-1*AA98)/AI101</f>
        <v>0</v>
      </c>
      <c r="AJ22" s="64">
        <f>AA107/AI101</f>
        <v>1.1847957706294779E-2</v>
      </c>
    </row>
    <row r="23" spans="1:36" ht="19" x14ac:dyDescent="0.25">
      <c r="A23" s="5" t="s">
        <v>17</v>
      </c>
      <c r="B23" s="2">
        <v>-0.41770000000000002</v>
      </c>
      <c r="C23" s="2">
        <v>-0.25180000000000002</v>
      </c>
      <c r="D23" s="2">
        <v>-0.50990000000000002</v>
      </c>
      <c r="E23" s="2">
        <v>-0.84140000000000004</v>
      </c>
      <c r="F23" s="2">
        <v>-0.31340000000000001</v>
      </c>
      <c r="G23" s="2">
        <v>-6.9800000000000001E-2</v>
      </c>
      <c r="H23" s="2" t="s">
        <v>90</v>
      </c>
      <c r="I23" s="2">
        <v>6.0199999999999997E-2</v>
      </c>
      <c r="J23" s="2">
        <v>5.4699999999999999E-2</v>
      </c>
      <c r="K23" s="2">
        <v>8.8599999999999998E-2</v>
      </c>
      <c r="L23" s="2">
        <v>9.2600000000000002E-2</v>
      </c>
      <c r="M23" s="2">
        <v>0.18729999999999999</v>
      </c>
      <c r="N23" s="2">
        <v>0.15179999999999999</v>
      </c>
      <c r="O23" s="2">
        <v>0.1007</v>
      </c>
      <c r="P23" s="2">
        <v>8.6499999999999994E-2</v>
      </c>
      <c r="Q23" s="2">
        <v>7.8399999999999997E-2</v>
      </c>
      <c r="R23" s="2">
        <v>0.12280000000000001</v>
      </c>
      <c r="S23" s="2">
        <v>0.1404</v>
      </c>
      <c r="T23" s="2">
        <v>1.61E-2</v>
      </c>
      <c r="U23" s="2">
        <v>0.17299999999999999</v>
      </c>
      <c r="V23" s="2">
        <v>0.18010000000000001</v>
      </c>
      <c r="W23" s="2">
        <v>0.22950000000000001</v>
      </c>
      <c r="X23" s="2">
        <v>0.25969999999999999</v>
      </c>
      <c r="Y23" s="2">
        <v>0.17430000000000001</v>
      </c>
      <c r="Z23" s="2">
        <v>0.22239999999999999</v>
      </c>
      <c r="AA23" s="2">
        <v>0.20660000000000001</v>
      </c>
    </row>
    <row r="24" spans="1:36" ht="19" x14ac:dyDescent="0.25">
      <c r="A24" s="5" t="s">
        <v>18</v>
      </c>
      <c r="B24" s="1">
        <v>100000</v>
      </c>
      <c r="C24" s="1">
        <v>500000</v>
      </c>
      <c r="D24" s="1" t="s">
        <v>91</v>
      </c>
      <c r="E24" s="1">
        <v>-2477232</v>
      </c>
      <c r="F24" s="1">
        <v>1577777</v>
      </c>
      <c r="G24" s="1">
        <v>759000</v>
      </c>
      <c r="H24" s="1">
        <v>380000</v>
      </c>
      <c r="I24" s="1">
        <v>1314000</v>
      </c>
      <c r="J24" s="1">
        <v>3455000</v>
      </c>
      <c r="K24" s="1">
        <v>6845000</v>
      </c>
      <c r="L24" s="1">
        <v>8045000</v>
      </c>
      <c r="M24" s="1">
        <v>4914000</v>
      </c>
      <c r="N24" s="1">
        <v>1253000</v>
      </c>
      <c r="O24" s="1">
        <v>735000</v>
      </c>
      <c r="P24" s="1">
        <v>798000</v>
      </c>
      <c r="Q24" s="1">
        <v>-4306000</v>
      </c>
      <c r="R24" s="1">
        <v>-6617000</v>
      </c>
      <c r="S24" s="1">
        <v>-9965000</v>
      </c>
      <c r="T24" s="1">
        <v>-8874000</v>
      </c>
      <c r="U24" s="1">
        <v>-8243000</v>
      </c>
      <c r="V24" s="1">
        <v>-8758000</v>
      </c>
      <c r="W24" s="1">
        <v>10451000</v>
      </c>
      <c r="X24" s="1">
        <v>27402000</v>
      </c>
      <c r="Y24" s="1">
        <v>-18222000</v>
      </c>
      <c r="Z24" s="1">
        <v>-28369000</v>
      </c>
      <c r="AA24" s="1">
        <v>35508000</v>
      </c>
    </row>
    <row r="25" spans="1:36" ht="19" x14ac:dyDescent="0.25">
      <c r="A25" s="6" t="s">
        <v>19</v>
      </c>
      <c r="B25" s="10" t="s">
        <v>91</v>
      </c>
      <c r="C25" s="10" t="s">
        <v>91</v>
      </c>
      <c r="D25" s="10" t="s">
        <v>91</v>
      </c>
      <c r="E25" s="10">
        <v>-51699963</v>
      </c>
      <c r="F25" s="10">
        <v>-21148591</v>
      </c>
      <c r="G25" s="10">
        <v>-4784000</v>
      </c>
      <c r="H25" s="10">
        <v>382000</v>
      </c>
      <c r="I25" s="10">
        <v>8060000</v>
      </c>
      <c r="J25" s="10">
        <v>10797000</v>
      </c>
      <c r="K25" s="10">
        <v>20926000</v>
      </c>
      <c r="L25" s="10">
        <v>25897000</v>
      </c>
      <c r="M25" s="10">
        <v>44702000</v>
      </c>
      <c r="N25" s="10">
        <v>33088000</v>
      </c>
      <c r="O25" s="10">
        <v>23510000</v>
      </c>
      <c r="P25" s="10">
        <v>22569000</v>
      </c>
      <c r="Q25" s="10">
        <v>23134000</v>
      </c>
      <c r="R25" s="10">
        <v>47537000</v>
      </c>
      <c r="S25" s="10">
        <v>70913000</v>
      </c>
      <c r="T25" s="10">
        <v>2581000</v>
      </c>
      <c r="U25" s="10">
        <v>136662000</v>
      </c>
      <c r="V25" s="10">
        <v>165058000</v>
      </c>
      <c r="W25" s="10">
        <v>284015000</v>
      </c>
      <c r="X25" s="10">
        <v>390949000</v>
      </c>
      <c r="Y25" s="10">
        <v>270980000</v>
      </c>
      <c r="Z25" s="10">
        <v>403968000</v>
      </c>
      <c r="AA25" s="10">
        <v>486457000</v>
      </c>
    </row>
    <row r="26" spans="1:36" ht="19" x14ac:dyDescent="0.25">
      <c r="A26" s="5" t="s">
        <v>20</v>
      </c>
      <c r="B26" s="2" t="s">
        <v>91</v>
      </c>
      <c r="C26" s="2" t="s">
        <v>91</v>
      </c>
      <c r="D26" s="2" t="s">
        <v>91</v>
      </c>
      <c r="E26" s="2">
        <v>-0.88370000000000004</v>
      </c>
      <c r="F26" s="2">
        <v>-0.29170000000000001</v>
      </c>
      <c r="G26" s="2">
        <v>-6.0299999999999999E-2</v>
      </c>
      <c r="H26" s="2">
        <v>4.0000000000000001E-3</v>
      </c>
      <c r="I26" s="2">
        <v>7.1900000000000006E-2</v>
      </c>
      <c r="J26" s="2">
        <v>8.0399999999999999E-2</v>
      </c>
      <c r="K26" s="2">
        <v>0.13170000000000001</v>
      </c>
      <c r="L26" s="2">
        <v>0.1343</v>
      </c>
      <c r="M26" s="2">
        <v>0.2104</v>
      </c>
      <c r="N26" s="2">
        <v>0.1578</v>
      </c>
      <c r="O26" s="2">
        <v>0.10390000000000001</v>
      </c>
      <c r="P26" s="2">
        <v>8.9700000000000002E-2</v>
      </c>
      <c r="Q26" s="2">
        <v>6.6100000000000006E-2</v>
      </c>
      <c r="R26" s="2">
        <v>0.10780000000000001</v>
      </c>
      <c r="S26" s="2">
        <v>0.1231</v>
      </c>
      <c r="T26" s="2">
        <v>3.5999999999999999E-3</v>
      </c>
      <c r="U26" s="2">
        <v>0.16320000000000001</v>
      </c>
      <c r="V26" s="2">
        <v>0.17100000000000001</v>
      </c>
      <c r="W26" s="2">
        <v>0.23830000000000001</v>
      </c>
      <c r="X26" s="2">
        <v>0.27929999999999999</v>
      </c>
      <c r="Y26" s="2">
        <v>0.1633</v>
      </c>
      <c r="Z26" s="2">
        <v>0.20780000000000001</v>
      </c>
      <c r="AA26" s="2">
        <v>0.22289999999999999</v>
      </c>
    </row>
    <row r="27" spans="1:36" ht="19" x14ac:dyDescent="0.25">
      <c r="A27" s="5" t="s">
        <v>21</v>
      </c>
      <c r="B27" s="1" t="s">
        <v>91</v>
      </c>
      <c r="C27" s="1" t="s">
        <v>91</v>
      </c>
      <c r="D27" s="1" t="s">
        <v>91</v>
      </c>
      <c r="E27" s="1">
        <v>-2045014</v>
      </c>
      <c r="F27" s="1">
        <v>-987262</v>
      </c>
      <c r="G27" s="1" t="s">
        <v>91</v>
      </c>
      <c r="H27" s="1">
        <v>282000</v>
      </c>
      <c r="I27" s="1">
        <v>-16925000</v>
      </c>
      <c r="J27" s="1">
        <v>4340000</v>
      </c>
      <c r="K27" s="1">
        <v>8516000</v>
      </c>
      <c r="L27" s="1">
        <v>9946000</v>
      </c>
      <c r="M27" s="1">
        <v>20079000</v>
      </c>
      <c r="N27" s="1">
        <v>14395000</v>
      </c>
      <c r="O27" s="1">
        <v>10221000</v>
      </c>
      <c r="P27" s="1">
        <v>7913000</v>
      </c>
      <c r="Q27" s="1">
        <v>13219000</v>
      </c>
      <c r="R27" s="1">
        <v>17803000</v>
      </c>
      <c r="S27" s="1">
        <v>26044000</v>
      </c>
      <c r="T27" s="1">
        <v>6046000</v>
      </c>
      <c r="U27" s="1">
        <v>51591000</v>
      </c>
      <c r="V27" s="1">
        <v>42363000</v>
      </c>
      <c r="W27" s="1">
        <v>45681000</v>
      </c>
      <c r="X27" s="1">
        <v>75986000</v>
      </c>
      <c r="Y27" s="1">
        <v>43852000</v>
      </c>
      <c r="Z27" s="1">
        <v>111404000</v>
      </c>
      <c r="AA27" s="1">
        <v>117004000</v>
      </c>
    </row>
    <row r="28" spans="1:36" ht="20" thickBot="1" x14ac:dyDescent="0.3">
      <c r="A28" s="7" t="s">
        <v>22</v>
      </c>
      <c r="B28" s="11">
        <v>-3300000</v>
      </c>
      <c r="C28" s="11">
        <v>-3200000</v>
      </c>
      <c r="D28" s="11">
        <v>-12300000</v>
      </c>
      <c r="E28" s="11">
        <v>-49654949</v>
      </c>
      <c r="F28" s="11">
        <v>-20161329</v>
      </c>
      <c r="G28" s="11">
        <v>-4784000</v>
      </c>
      <c r="H28" s="11">
        <v>100000</v>
      </c>
      <c r="I28" s="11">
        <v>24985000</v>
      </c>
      <c r="J28" s="11">
        <v>6457000</v>
      </c>
      <c r="K28" s="11">
        <v>12410000</v>
      </c>
      <c r="L28" s="11">
        <v>15951000</v>
      </c>
      <c r="M28" s="11">
        <v>24623000</v>
      </c>
      <c r="N28" s="11">
        <v>18693000</v>
      </c>
      <c r="O28" s="11">
        <v>13289000</v>
      </c>
      <c r="P28" s="11">
        <v>14656000</v>
      </c>
      <c r="Q28" s="11">
        <v>9915000</v>
      </c>
      <c r="R28" s="11">
        <v>29734000</v>
      </c>
      <c r="S28" s="11">
        <v>44869000</v>
      </c>
      <c r="T28" s="11">
        <v>-3465000</v>
      </c>
      <c r="U28" s="11">
        <v>85071000</v>
      </c>
      <c r="V28" s="11">
        <v>122695000</v>
      </c>
      <c r="W28" s="11">
        <v>238334000</v>
      </c>
      <c r="X28" s="11">
        <v>314963000</v>
      </c>
      <c r="Y28" s="11">
        <v>227128000</v>
      </c>
      <c r="Z28" s="11">
        <v>292564000</v>
      </c>
      <c r="AA28" s="11">
        <v>369453000</v>
      </c>
      <c r="AB28" s="67">
        <v>503000000</v>
      </c>
      <c r="AC28" s="67">
        <v>605300000</v>
      </c>
      <c r="AD28" s="67">
        <v>754300000</v>
      </c>
      <c r="AE28" s="67">
        <v>902000000</v>
      </c>
      <c r="AF28" s="67">
        <v>1090000000</v>
      </c>
    </row>
    <row r="29" spans="1:36" ht="20" customHeight="1" thickTop="1" x14ac:dyDescent="0.25">
      <c r="A29" s="14" t="s">
        <v>101</v>
      </c>
      <c r="B29" s="1"/>
      <c r="C29" s="15">
        <f>(C28/B28)-1</f>
        <v>-3.0303030303030276E-2</v>
      </c>
      <c r="D29" s="15">
        <f>(D28/C28)-1</f>
        <v>2.84375</v>
      </c>
      <c r="E29" s="15">
        <f>(E28/D28)-1</f>
        <v>3.0369877235772353</v>
      </c>
      <c r="F29" s="15">
        <f t="shared" ref="F29:AA29" si="10">(F28/E28)-1</f>
        <v>-0.59397140856996955</v>
      </c>
      <c r="G29" s="15">
        <f t="shared" si="10"/>
        <v>-0.76271405520935653</v>
      </c>
      <c r="H29" s="15">
        <f t="shared" si="10"/>
        <v>-1.0209030100334449</v>
      </c>
      <c r="I29" s="15">
        <f t="shared" si="10"/>
        <v>248.85</v>
      </c>
      <c r="J29" s="15">
        <f t="shared" si="10"/>
        <v>-0.74156493896337805</v>
      </c>
      <c r="K29" s="15">
        <f t="shared" si="10"/>
        <v>0.9219451757782251</v>
      </c>
      <c r="L29" s="15">
        <f t="shared" si="10"/>
        <v>0.28533440773569696</v>
      </c>
      <c r="M29" s="15">
        <f t="shared" si="10"/>
        <v>0.54366497398282232</v>
      </c>
      <c r="N29" s="15">
        <f t="shared" si="10"/>
        <v>-0.2408317426796085</v>
      </c>
      <c r="O29" s="15">
        <f t="shared" si="10"/>
        <v>-0.28909217354089767</v>
      </c>
      <c r="P29" s="15">
        <f t="shared" si="10"/>
        <v>0.1028670328843404</v>
      </c>
      <c r="Q29" s="15">
        <f t="shared" si="10"/>
        <v>-0.32348526200873362</v>
      </c>
      <c r="R29" s="15">
        <f t="shared" si="10"/>
        <v>1.9988905698436712</v>
      </c>
      <c r="S29" s="15">
        <f t="shared" si="10"/>
        <v>0.50901325082397264</v>
      </c>
      <c r="T29" s="15">
        <f t="shared" si="10"/>
        <v>-1.0772248100024515</v>
      </c>
      <c r="U29" s="15">
        <f t="shared" si="10"/>
        <v>-25.551515151515151</v>
      </c>
      <c r="V29" s="15">
        <f t="shared" si="10"/>
        <v>0.44226587203629908</v>
      </c>
      <c r="W29" s="15">
        <f t="shared" si="10"/>
        <v>0.94249154407270064</v>
      </c>
      <c r="X29" s="15">
        <f t="shared" si="10"/>
        <v>0.32151938036536953</v>
      </c>
      <c r="Y29" s="15">
        <f t="shared" si="10"/>
        <v>-0.27887402647295079</v>
      </c>
      <c r="Z29" s="15">
        <f t="shared" si="10"/>
        <v>0.2881018632665282</v>
      </c>
      <c r="AA29" s="15">
        <f t="shared" si="10"/>
        <v>0.2628108721510507</v>
      </c>
      <c r="AB29" s="16">
        <f t="shared" ref="AB29" si="11">(AB28/AA28)-1</f>
        <v>0.36147223056789368</v>
      </c>
      <c r="AC29" s="16">
        <f t="shared" ref="AC29" si="12">(AC28/AB28)-1</f>
        <v>0.2033797216699802</v>
      </c>
      <c r="AD29" s="16">
        <f t="shared" ref="AD29" si="13">(AD28/AC28)-1</f>
        <v>0.24615892945646789</v>
      </c>
      <c r="AE29" s="16">
        <f t="shared" ref="AE29" si="14">(AE28/AD28)-1</f>
        <v>0.19581068540368562</v>
      </c>
      <c r="AF29" s="16">
        <f t="shared" ref="AF29" si="15">(AF28/AE28)-1</f>
        <v>0.20842572062084264</v>
      </c>
    </row>
    <row r="30" spans="1:36" ht="19" x14ac:dyDescent="0.25">
      <c r="A30" s="5" t="s">
        <v>23</v>
      </c>
      <c r="B30" s="2">
        <v>-0.41770000000000002</v>
      </c>
      <c r="C30" s="2">
        <v>-0.23019999999999999</v>
      </c>
      <c r="D30" s="2">
        <v>-0.4073</v>
      </c>
      <c r="E30" s="2">
        <v>-0.8488</v>
      </c>
      <c r="F30" s="2">
        <v>-0.27800000000000002</v>
      </c>
      <c r="G30" s="2">
        <v>-6.0299999999999999E-2</v>
      </c>
      <c r="H30" s="2">
        <v>1.1000000000000001E-3</v>
      </c>
      <c r="I30" s="2">
        <v>0.22289999999999999</v>
      </c>
      <c r="J30" s="2">
        <v>4.8099999999999997E-2</v>
      </c>
      <c r="K30" s="2">
        <v>7.8100000000000003E-2</v>
      </c>
      <c r="L30" s="2">
        <v>8.2699999999999996E-2</v>
      </c>
      <c r="M30" s="2">
        <v>0.1159</v>
      </c>
      <c r="N30" s="2">
        <v>8.9200000000000002E-2</v>
      </c>
      <c r="O30" s="2">
        <v>5.8700000000000002E-2</v>
      </c>
      <c r="P30" s="2">
        <v>5.8200000000000002E-2</v>
      </c>
      <c r="Q30" s="2">
        <v>2.8299999999999999E-2</v>
      </c>
      <c r="R30" s="2">
        <v>6.7400000000000002E-2</v>
      </c>
      <c r="S30" s="2">
        <v>7.7899999999999997E-2</v>
      </c>
      <c r="T30" s="2">
        <v>-4.8999999999999998E-3</v>
      </c>
      <c r="U30" s="2">
        <v>0.1016</v>
      </c>
      <c r="V30" s="2">
        <v>0.12709999999999999</v>
      </c>
      <c r="W30" s="2">
        <v>0.2</v>
      </c>
      <c r="X30" s="2">
        <v>0.22500000000000001</v>
      </c>
      <c r="Y30" s="2">
        <v>0.13689999999999999</v>
      </c>
      <c r="Z30" s="2">
        <v>0.15049999999999999</v>
      </c>
      <c r="AA30" s="2">
        <v>0.16930000000000001</v>
      </c>
      <c r="AB30" s="68">
        <f>AB28/AB3</f>
        <v>0.20298627925746571</v>
      </c>
      <c r="AC30" s="68">
        <f t="shared" ref="AC30:AF30" si="16">AC28/AC3</f>
        <v>0.21083246255660049</v>
      </c>
      <c r="AD30" s="68">
        <f t="shared" si="16"/>
        <v>0.22081381733021077</v>
      </c>
      <c r="AE30" s="68">
        <f t="shared" si="16"/>
        <v>0.23295454545454544</v>
      </c>
      <c r="AF30" s="68">
        <f t="shared" si="16"/>
        <v>0.24532973216295295</v>
      </c>
    </row>
    <row r="31" spans="1:36" ht="19" x14ac:dyDescent="0.25">
      <c r="A31" s="5" t="s">
        <v>24</v>
      </c>
      <c r="B31" s="12">
        <v>-0.06</v>
      </c>
      <c r="C31" s="12">
        <v>-0.04</v>
      </c>
      <c r="D31" s="12">
        <v>-0.1</v>
      </c>
      <c r="E31" s="12">
        <v>-0.33</v>
      </c>
      <c r="F31" s="12">
        <v>-0.13</v>
      </c>
      <c r="G31" s="12">
        <v>-0.03</v>
      </c>
      <c r="H31" s="12" t="s">
        <v>90</v>
      </c>
      <c r="I31" s="12">
        <v>0.14000000000000001</v>
      </c>
      <c r="J31" s="12">
        <v>0.04</v>
      </c>
      <c r="K31" s="12">
        <v>7.0000000000000007E-2</v>
      </c>
      <c r="L31" s="12">
        <v>0.08</v>
      </c>
      <c r="M31" s="12">
        <v>0.13</v>
      </c>
      <c r="N31" s="12">
        <v>0.1</v>
      </c>
      <c r="O31" s="12">
        <v>7.0000000000000007E-2</v>
      </c>
      <c r="P31" s="12">
        <v>0.06</v>
      </c>
      <c r="Q31" s="12">
        <v>0.04</v>
      </c>
      <c r="R31" s="12">
        <v>0.11</v>
      </c>
      <c r="S31" s="12">
        <v>0.15</v>
      </c>
      <c r="T31" s="12">
        <v>-0.01</v>
      </c>
      <c r="U31" s="12">
        <v>0.26</v>
      </c>
      <c r="V31" s="12">
        <v>0.37</v>
      </c>
      <c r="W31" s="12">
        <v>0.66</v>
      </c>
      <c r="X31" s="12">
        <v>0.87</v>
      </c>
      <c r="Y31" s="12">
        <v>0.6</v>
      </c>
      <c r="Z31" s="12">
        <v>0.75</v>
      </c>
      <c r="AA31" s="12">
        <v>0.93</v>
      </c>
      <c r="AB31" s="69">
        <v>1.23</v>
      </c>
      <c r="AC31" s="69">
        <v>1.48</v>
      </c>
      <c r="AD31" s="69">
        <v>1.85</v>
      </c>
      <c r="AE31" s="69">
        <v>2.21</v>
      </c>
      <c r="AF31" s="69">
        <v>2.67</v>
      </c>
    </row>
    <row r="32" spans="1:36" ht="19" x14ac:dyDescent="0.25">
      <c r="A32" s="5" t="s">
        <v>25</v>
      </c>
      <c r="B32" s="12">
        <v>-0.06</v>
      </c>
      <c r="C32" s="12">
        <v>-0.04</v>
      </c>
      <c r="D32" s="12">
        <v>-0.1</v>
      </c>
      <c r="E32" s="12">
        <v>-0.33</v>
      </c>
      <c r="F32" s="12">
        <v>-0.13</v>
      </c>
      <c r="G32" s="12">
        <v>-0.03</v>
      </c>
      <c r="H32" s="12" t="s">
        <v>90</v>
      </c>
      <c r="I32" s="12">
        <v>0.13</v>
      </c>
      <c r="J32" s="12">
        <v>0.03</v>
      </c>
      <c r="K32" s="12">
        <v>7.0000000000000007E-2</v>
      </c>
      <c r="L32" s="12">
        <v>0.08</v>
      </c>
      <c r="M32" s="12">
        <v>0.13</v>
      </c>
      <c r="N32" s="12">
        <v>0.09</v>
      </c>
      <c r="O32" s="12">
        <v>0.06</v>
      </c>
      <c r="P32" s="12">
        <v>0.06</v>
      </c>
      <c r="Q32" s="12">
        <v>0.04</v>
      </c>
      <c r="R32" s="12">
        <v>0.1</v>
      </c>
      <c r="S32" s="12">
        <v>0.15</v>
      </c>
      <c r="T32" s="12">
        <v>-0.01</v>
      </c>
      <c r="U32" s="12">
        <v>0.26</v>
      </c>
      <c r="V32" s="12">
        <v>0.37</v>
      </c>
      <c r="W32" s="12">
        <v>0.65</v>
      </c>
      <c r="X32" s="12">
        <v>0.86</v>
      </c>
      <c r="Y32" s="12">
        <v>0.59</v>
      </c>
      <c r="Z32" s="12">
        <v>0.74</v>
      </c>
      <c r="AA32" s="12">
        <v>0.93</v>
      </c>
    </row>
    <row r="33" spans="1:27" ht="19" x14ac:dyDescent="0.25">
      <c r="A33" s="5" t="s">
        <v>26</v>
      </c>
      <c r="B33" s="1">
        <v>57894737</v>
      </c>
      <c r="C33" s="1">
        <v>72130370</v>
      </c>
      <c r="D33" s="1">
        <v>117265890</v>
      </c>
      <c r="E33" s="1">
        <v>151369760</v>
      </c>
      <c r="F33" s="1">
        <v>156359310</v>
      </c>
      <c r="G33" s="1">
        <v>157590000</v>
      </c>
      <c r="H33" s="1">
        <v>162020000</v>
      </c>
      <c r="I33" s="1">
        <v>181650000</v>
      </c>
      <c r="J33" s="1">
        <v>184530000</v>
      </c>
      <c r="K33" s="1">
        <v>187510000</v>
      </c>
      <c r="L33" s="1">
        <v>190440000</v>
      </c>
      <c r="M33" s="1">
        <v>193720000</v>
      </c>
      <c r="N33" s="1">
        <v>197800000</v>
      </c>
      <c r="O33" s="1">
        <v>203300000</v>
      </c>
      <c r="P33" s="1">
        <v>231310000</v>
      </c>
      <c r="Q33" s="1">
        <v>265330000</v>
      </c>
      <c r="R33" s="1">
        <v>276700000</v>
      </c>
      <c r="S33" s="1">
        <v>302150000</v>
      </c>
      <c r="T33" s="1">
        <v>319500000</v>
      </c>
      <c r="U33" s="1">
        <v>321670000</v>
      </c>
      <c r="V33" s="1">
        <v>332000000</v>
      </c>
      <c r="W33" s="1">
        <v>360580000</v>
      </c>
      <c r="X33" s="1">
        <v>363100000</v>
      </c>
      <c r="Y33" s="1">
        <v>380730000</v>
      </c>
      <c r="Z33" s="1">
        <v>392419000</v>
      </c>
      <c r="AA33" s="1">
        <v>396284000</v>
      </c>
    </row>
    <row r="34" spans="1:27" ht="19" x14ac:dyDescent="0.25">
      <c r="A34" s="5" t="s">
        <v>27</v>
      </c>
      <c r="B34" s="1">
        <v>57894737</v>
      </c>
      <c r="C34" s="1">
        <v>72130370</v>
      </c>
      <c r="D34" s="1">
        <v>117265890</v>
      </c>
      <c r="E34" s="1">
        <v>151369760</v>
      </c>
      <c r="F34" s="1">
        <v>156359310</v>
      </c>
      <c r="G34" s="1">
        <v>157590000</v>
      </c>
      <c r="H34" s="1">
        <v>166740000</v>
      </c>
      <c r="I34" s="1">
        <v>188270000</v>
      </c>
      <c r="J34" s="1">
        <v>190070000</v>
      </c>
      <c r="K34" s="1">
        <v>191650000</v>
      </c>
      <c r="L34" s="1">
        <v>194040000</v>
      </c>
      <c r="M34" s="1">
        <v>195500000</v>
      </c>
      <c r="N34" s="1">
        <v>199250000</v>
      </c>
      <c r="O34" s="1">
        <v>207070000</v>
      </c>
      <c r="P34" s="1">
        <v>235270000</v>
      </c>
      <c r="Q34" s="1">
        <v>269490000</v>
      </c>
      <c r="R34" s="1">
        <v>282120000</v>
      </c>
      <c r="S34" s="1">
        <v>306410000</v>
      </c>
      <c r="T34" s="1">
        <v>319500000</v>
      </c>
      <c r="U34" s="1">
        <v>324360000</v>
      </c>
      <c r="V34" s="1">
        <v>335590000</v>
      </c>
      <c r="W34" s="1">
        <v>364480000</v>
      </c>
      <c r="X34" s="1">
        <v>366300000</v>
      </c>
      <c r="Y34" s="1">
        <v>383260000</v>
      </c>
      <c r="Z34" s="1">
        <v>394295000</v>
      </c>
      <c r="AA34" s="1">
        <v>397752000</v>
      </c>
    </row>
    <row r="35" spans="1:27" ht="20" customHeight="1" x14ac:dyDescent="0.25">
      <c r="A35" s="14" t="s">
        <v>102</v>
      </c>
      <c r="B35" s="1"/>
      <c r="C35" s="22">
        <f>(C34-B34)/B34</f>
        <v>0.24588820569303216</v>
      </c>
      <c r="D35" s="22">
        <f t="shared" ref="D35:AA35" si="17">(D34-C34)/C34</f>
        <v>0.62574918165538318</v>
      </c>
      <c r="E35" s="22">
        <f t="shared" si="17"/>
        <v>0.29082514958100775</v>
      </c>
      <c r="F35" s="22">
        <f t="shared" si="17"/>
        <v>3.296266044155715E-2</v>
      </c>
      <c r="G35" s="22">
        <f t="shared" si="17"/>
        <v>7.8709096375521228E-3</v>
      </c>
      <c r="H35" s="22">
        <f t="shared" si="17"/>
        <v>5.8062059775366458E-2</v>
      </c>
      <c r="I35" s="22">
        <f t="shared" si="17"/>
        <v>0.12912318579824877</v>
      </c>
      <c r="J35" s="22">
        <f t="shared" si="17"/>
        <v>9.560737239071547E-3</v>
      </c>
      <c r="K35" s="22">
        <f t="shared" si="17"/>
        <v>8.3127268900931237E-3</v>
      </c>
      <c r="L35" s="22">
        <f t="shared" si="17"/>
        <v>1.2470649621706235E-2</v>
      </c>
      <c r="M35" s="22">
        <f t="shared" si="17"/>
        <v>7.5242218099360958E-3</v>
      </c>
      <c r="N35" s="22">
        <f t="shared" si="17"/>
        <v>1.9181585677749361E-2</v>
      </c>
      <c r="O35" s="22">
        <f t="shared" si="17"/>
        <v>3.9247176913425344E-2</v>
      </c>
      <c r="P35" s="22">
        <f t="shared" si="17"/>
        <v>0.13618583087844691</v>
      </c>
      <c r="Q35" s="22">
        <f t="shared" si="17"/>
        <v>0.14544990861563309</v>
      </c>
      <c r="R35" s="22">
        <f t="shared" si="17"/>
        <v>4.6866303016809531E-2</v>
      </c>
      <c r="S35" s="22">
        <f t="shared" si="17"/>
        <v>8.6098114277612367E-2</v>
      </c>
      <c r="T35" s="22">
        <f t="shared" si="17"/>
        <v>4.2720537841454263E-2</v>
      </c>
      <c r="U35" s="22">
        <f t="shared" si="17"/>
        <v>1.5211267605633802E-2</v>
      </c>
      <c r="V35" s="22">
        <f t="shared" si="17"/>
        <v>3.4622024910593172E-2</v>
      </c>
      <c r="W35" s="22">
        <f t="shared" si="17"/>
        <v>8.6087189725557969E-2</v>
      </c>
      <c r="X35" s="22">
        <f t="shared" si="17"/>
        <v>4.9934152765583849E-3</v>
      </c>
      <c r="Y35" s="22">
        <f t="shared" si="17"/>
        <v>4.6300846300846299E-2</v>
      </c>
      <c r="Z35" s="22">
        <f t="shared" si="17"/>
        <v>2.8792464645410427E-2</v>
      </c>
      <c r="AA35" s="22">
        <f t="shared" si="17"/>
        <v>8.7675471410999378E-3</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v>1100000</v>
      </c>
      <c r="C38" s="1">
        <v>19700000</v>
      </c>
      <c r="D38" s="1">
        <v>94100000</v>
      </c>
      <c r="E38" s="1">
        <v>47101242</v>
      </c>
      <c r="F38" s="1">
        <v>30746087</v>
      </c>
      <c r="G38" s="1">
        <v>25546000</v>
      </c>
      <c r="H38" s="1">
        <v>35643000</v>
      </c>
      <c r="I38" s="1">
        <v>36807000</v>
      </c>
      <c r="J38" s="1">
        <v>28065000</v>
      </c>
      <c r="K38" s="1">
        <v>38159000</v>
      </c>
      <c r="L38" s="1">
        <v>57785000</v>
      </c>
      <c r="M38" s="1">
        <v>159982000</v>
      </c>
      <c r="N38" s="1">
        <v>205786000</v>
      </c>
      <c r="O38" s="1">
        <v>206405000</v>
      </c>
      <c r="P38" s="1">
        <v>545280000</v>
      </c>
      <c r="Q38" s="1">
        <v>156027000</v>
      </c>
      <c r="R38" s="1">
        <v>255953000</v>
      </c>
      <c r="S38" s="1">
        <v>527012000</v>
      </c>
      <c r="T38" s="1">
        <v>421818000</v>
      </c>
      <c r="U38" s="1">
        <v>567223000</v>
      </c>
      <c r="V38" s="1">
        <v>1211463000</v>
      </c>
      <c r="W38" s="1">
        <v>1100416000</v>
      </c>
      <c r="X38" s="1">
        <v>1070731000</v>
      </c>
      <c r="Y38" s="1">
        <v>3693813000</v>
      </c>
      <c r="Z38" s="1">
        <v>3827126000</v>
      </c>
      <c r="AA38" s="1">
        <v>4967970000</v>
      </c>
    </row>
    <row r="39" spans="1:27" ht="19" x14ac:dyDescent="0.25">
      <c r="A39" s="5" t="s">
        <v>31</v>
      </c>
      <c r="B39" s="1" t="s">
        <v>91</v>
      </c>
      <c r="C39" s="1" t="s">
        <v>91</v>
      </c>
      <c r="D39" s="1" t="s">
        <v>91</v>
      </c>
      <c r="E39" s="1" t="s">
        <v>91</v>
      </c>
      <c r="F39" s="1">
        <v>11256115</v>
      </c>
      <c r="G39" s="1">
        <v>1598000</v>
      </c>
      <c r="H39" s="1">
        <v>61806000</v>
      </c>
      <c r="I39" s="1">
        <v>80262000</v>
      </c>
      <c r="J39" s="1">
        <v>106120000</v>
      </c>
      <c r="K39" s="1">
        <v>119989000</v>
      </c>
      <c r="L39" s="1">
        <v>129641000</v>
      </c>
      <c r="M39" s="1">
        <v>35268000</v>
      </c>
      <c r="N39" s="1">
        <v>20188000</v>
      </c>
      <c r="O39" s="1">
        <v>3722000</v>
      </c>
      <c r="P39" s="1">
        <v>3515000</v>
      </c>
      <c r="Q39" s="1">
        <v>37000</v>
      </c>
      <c r="R39" s="1" t="s">
        <v>91</v>
      </c>
      <c r="S39" s="1" t="s">
        <v>91</v>
      </c>
      <c r="T39" s="1" t="s">
        <v>91</v>
      </c>
      <c r="U39" s="1" t="s">
        <v>91</v>
      </c>
      <c r="V39" s="1" t="s">
        <v>91</v>
      </c>
      <c r="W39" s="1" t="s">
        <v>91</v>
      </c>
      <c r="X39" s="1" t="s">
        <v>91</v>
      </c>
      <c r="Y39" s="1" t="s">
        <v>91</v>
      </c>
      <c r="Z39" s="1" t="s">
        <v>91</v>
      </c>
      <c r="AA39" s="1" t="s">
        <v>91</v>
      </c>
    </row>
    <row r="40" spans="1:27" ht="19" x14ac:dyDescent="0.25">
      <c r="A40" s="5" t="s">
        <v>32</v>
      </c>
      <c r="B40" s="1">
        <v>1100000</v>
      </c>
      <c r="C40" s="1">
        <v>19700000</v>
      </c>
      <c r="D40" s="1">
        <v>94100000</v>
      </c>
      <c r="E40" s="1">
        <v>47101242</v>
      </c>
      <c r="F40" s="1">
        <v>42002202</v>
      </c>
      <c r="G40" s="1">
        <v>27144000</v>
      </c>
      <c r="H40" s="1">
        <v>97449000</v>
      </c>
      <c r="I40" s="1">
        <v>117069000</v>
      </c>
      <c r="J40" s="1">
        <v>134185000</v>
      </c>
      <c r="K40" s="1">
        <v>158148000</v>
      </c>
      <c r="L40" s="1">
        <v>187426000</v>
      </c>
      <c r="M40" s="1">
        <v>195250000</v>
      </c>
      <c r="N40" s="1">
        <v>225974000</v>
      </c>
      <c r="O40" s="1">
        <v>210127000</v>
      </c>
      <c r="P40" s="1">
        <v>548795000</v>
      </c>
      <c r="Q40" s="1">
        <v>156064000</v>
      </c>
      <c r="R40" s="1">
        <v>255953000</v>
      </c>
      <c r="S40" s="1">
        <v>527012000</v>
      </c>
      <c r="T40" s="1">
        <v>421818000</v>
      </c>
      <c r="U40" s="1">
        <v>567223000</v>
      </c>
      <c r="V40" s="1">
        <v>1211463000</v>
      </c>
      <c r="W40" s="1">
        <v>1100416000</v>
      </c>
      <c r="X40" s="1">
        <v>1070731000</v>
      </c>
      <c r="Y40" s="1">
        <v>3693813000</v>
      </c>
      <c r="Z40" s="1">
        <v>3827126000</v>
      </c>
      <c r="AA40" s="1">
        <v>4967970000</v>
      </c>
    </row>
    <row r="41" spans="1:27" ht="19" x14ac:dyDescent="0.25">
      <c r="A41" s="5" t="s">
        <v>33</v>
      </c>
      <c r="B41" s="1">
        <v>1000000</v>
      </c>
      <c r="C41" s="1">
        <v>1200000</v>
      </c>
      <c r="D41" s="1">
        <v>2800000</v>
      </c>
      <c r="E41" s="1">
        <v>6148399</v>
      </c>
      <c r="F41" s="1">
        <v>5982896</v>
      </c>
      <c r="G41" s="1">
        <v>6786000</v>
      </c>
      <c r="H41" s="1">
        <v>4308000</v>
      </c>
      <c r="I41" s="1">
        <v>3921000</v>
      </c>
      <c r="J41" s="1">
        <v>5673000</v>
      </c>
      <c r="K41" s="1">
        <v>9202000</v>
      </c>
      <c r="L41" s="1">
        <v>10875000</v>
      </c>
      <c r="M41" s="1">
        <v>12294000</v>
      </c>
      <c r="N41" s="1">
        <v>12855000</v>
      </c>
      <c r="O41" s="1">
        <v>18034000</v>
      </c>
      <c r="P41" s="1">
        <v>17439000</v>
      </c>
      <c r="Q41" s="1">
        <v>21749000</v>
      </c>
      <c r="R41" s="1">
        <v>20761000</v>
      </c>
      <c r="S41" s="1">
        <v>39721000</v>
      </c>
      <c r="T41" s="1">
        <v>40706000</v>
      </c>
      <c r="U41" s="1">
        <v>48666000</v>
      </c>
      <c r="V41" s="1">
        <v>60900000</v>
      </c>
      <c r="W41" s="1">
        <v>89192000</v>
      </c>
      <c r="X41" s="1">
        <v>92240000</v>
      </c>
      <c r="Y41" s="1">
        <v>103949000</v>
      </c>
      <c r="Z41" s="1">
        <v>124817000</v>
      </c>
      <c r="AA41" s="1">
        <v>153945000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300000</v>
      </c>
      <c r="D43" s="1">
        <v>2500000</v>
      </c>
      <c r="E43" s="1">
        <v>861613</v>
      </c>
      <c r="F43" s="1">
        <v>956709</v>
      </c>
      <c r="G43" s="1">
        <v>17953000</v>
      </c>
      <c r="H43" s="1">
        <v>1981000</v>
      </c>
      <c r="I43" s="1">
        <v>6093000</v>
      </c>
      <c r="J43" s="1">
        <v>6680000</v>
      </c>
      <c r="K43" s="1">
        <v>11401000</v>
      </c>
      <c r="L43" s="1">
        <v>7377000</v>
      </c>
      <c r="M43" s="1">
        <v>4939000</v>
      </c>
      <c r="N43" s="1">
        <v>8578000</v>
      </c>
      <c r="O43" s="1">
        <v>11012000</v>
      </c>
      <c r="P43" s="1">
        <v>16949000</v>
      </c>
      <c r="Q43" s="1">
        <v>21750000</v>
      </c>
      <c r="R43" s="1">
        <v>31752000</v>
      </c>
      <c r="S43" s="1">
        <v>33078000</v>
      </c>
      <c r="T43" s="1">
        <v>10209000</v>
      </c>
      <c r="U43" s="1">
        <v>11602000</v>
      </c>
      <c r="V43" s="1">
        <v>15572000</v>
      </c>
      <c r="W43" s="1">
        <v>23690000</v>
      </c>
      <c r="X43" s="1">
        <v>36194000</v>
      </c>
      <c r="Y43" s="1">
        <v>90750000</v>
      </c>
      <c r="Z43" s="1">
        <v>36182000</v>
      </c>
      <c r="AA43" s="1">
        <v>63952000</v>
      </c>
    </row>
    <row r="44" spans="1:27" ht="19" x14ac:dyDescent="0.25">
      <c r="A44" s="6" t="s">
        <v>36</v>
      </c>
      <c r="B44" s="10">
        <v>2100000</v>
      </c>
      <c r="C44" s="10">
        <v>21200000</v>
      </c>
      <c r="D44" s="10">
        <v>99400000</v>
      </c>
      <c r="E44" s="10">
        <v>54111254</v>
      </c>
      <c r="F44" s="10">
        <v>48941807</v>
      </c>
      <c r="G44" s="10">
        <v>51883000</v>
      </c>
      <c r="H44" s="10">
        <v>103738000</v>
      </c>
      <c r="I44" s="10">
        <v>127083000</v>
      </c>
      <c r="J44" s="10">
        <v>146538000</v>
      </c>
      <c r="K44" s="10">
        <v>178751000</v>
      </c>
      <c r="L44" s="10">
        <v>205678000</v>
      </c>
      <c r="M44" s="10">
        <v>212483000</v>
      </c>
      <c r="N44" s="10">
        <v>247407000</v>
      </c>
      <c r="O44" s="10">
        <v>239173000</v>
      </c>
      <c r="P44" s="10">
        <v>583183000</v>
      </c>
      <c r="Q44" s="10">
        <v>199563000</v>
      </c>
      <c r="R44" s="10">
        <v>308466000</v>
      </c>
      <c r="S44" s="10">
        <v>599811000</v>
      </c>
      <c r="T44" s="10">
        <v>472733000</v>
      </c>
      <c r="U44" s="10">
        <v>627491000</v>
      </c>
      <c r="V44" s="10">
        <v>1287935000</v>
      </c>
      <c r="W44" s="10">
        <v>1213298000</v>
      </c>
      <c r="X44" s="10">
        <v>1199165000</v>
      </c>
      <c r="Y44" s="10">
        <v>3888512000</v>
      </c>
      <c r="Z44" s="10">
        <v>3988125000</v>
      </c>
      <c r="AA44" s="10">
        <v>5185867000</v>
      </c>
    </row>
    <row r="45" spans="1:27" ht="19" x14ac:dyDescent="0.25">
      <c r="A45" s="5" t="s">
        <v>37</v>
      </c>
      <c r="B45" s="1">
        <v>1300000</v>
      </c>
      <c r="C45" s="1">
        <v>2200000</v>
      </c>
      <c r="D45" s="1">
        <v>5900000</v>
      </c>
      <c r="E45" s="1">
        <v>14692744</v>
      </c>
      <c r="F45" s="1">
        <v>11875713</v>
      </c>
      <c r="G45" s="1">
        <v>11048000</v>
      </c>
      <c r="H45" s="1">
        <v>10254000</v>
      </c>
      <c r="I45" s="1">
        <v>13489000</v>
      </c>
      <c r="J45" s="1">
        <v>15144000</v>
      </c>
      <c r="K45" s="1">
        <v>18407000</v>
      </c>
      <c r="L45" s="1">
        <v>24045000</v>
      </c>
      <c r="M45" s="1">
        <v>16876000</v>
      </c>
      <c r="N45" s="1">
        <v>19162000</v>
      </c>
      <c r="O45" s="1">
        <v>69921000</v>
      </c>
      <c r="P45" s="1">
        <v>37571000</v>
      </c>
      <c r="Q45" s="1">
        <v>46308000</v>
      </c>
      <c r="R45" s="1">
        <v>57719000</v>
      </c>
      <c r="S45" s="1">
        <v>73753000</v>
      </c>
      <c r="T45" s="1">
        <v>88311000</v>
      </c>
      <c r="U45" s="1">
        <v>87568000</v>
      </c>
      <c r="V45" s="1">
        <v>84496000</v>
      </c>
      <c r="W45" s="1">
        <v>83303000</v>
      </c>
      <c r="X45" s="1">
        <v>222613000</v>
      </c>
      <c r="Y45" s="1">
        <v>210423000</v>
      </c>
      <c r="Z45" s="1">
        <v>333337000</v>
      </c>
      <c r="AA45" s="1">
        <v>401642000</v>
      </c>
    </row>
    <row r="46" spans="1:27" ht="19" x14ac:dyDescent="0.25">
      <c r="A46" s="5" t="s">
        <v>38</v>
      </c>
      <c r="B46" s="1" t="s">
        <v>91</v>
      </c>
      <c r="C46" s="1" t="s">
        <v>91</v>
      </c>
      <c r="D46" s="1" t="s">
        <v>91</v>
      </c>
      <c r="E46" s="1" t="s">
        <v>91</v>
      </c>
      <c r="F46" s="1" t="s">
        <v>91</v>
      </c>
      <c r="G46" s="1" t="s">
        <v>91</v>
      </c>
      <c r="H46" s="1" t="s">
        <v>91</v>
      </c>
      <c r="I46" s="1" t="s">
        <v>91</v>
      </c>
      <c r="J46" s="1" t="s">
        <v>91</v>
      </c>
      <c r="K46" s="1">
        <v>46497000</v>
      </c>
      <c r="L46" s="1">
        <v>61854000</v>
      </c>
      <c r="M46" s="1">
        <v>54328000</v>
      </c>
      <c r="N46" s="1">
        <v>80321000</v>
      </c>
      <c r="O46" s="1">
        <v>79602000</v>
      </c>
      <c r="P46" s="1">
        <v>91784000</v>
      </c>
      <c r="Q46" s="1">
        <v>718078000</v>
      </c>
      <c r="R46" s="1">
        <v>718587000</v>
      </c>
      <c r="S46" s="1">
        <v>1138805000</v>
      </c>
      <c r="T46" s="1">
        <v>1252945000</v>
      </c>
      <c r="U46" s="1">
        <v>1254866000</v>
      </c>
      <c r="V46" s="1">
        <v>1283457000</v>
      </c>
      <c r="W46" s="1">
        <v>1611535000</v>
      </c>
      <c r="X46" s="1">
        <v>1882020000</v>
      </c>
      <c r="Y46" s="1">
        <v>2235999000</v>
      </c>
      <c r="Z46" s="1">
        <v>2321015000</v>
      </c>
      <c r="AA46" s="1">
        <v>2314759000</v>
      </c>
    </row>
    <row r="47" spans="1:27" ht="19" x14ac:dyDescent="0.25">
      <c r="A47" s="5" t="s">
        <v>39</v>
      </c>
      <c r="B47" s="1" t="s">
        <v>91</v>
      </c>
      <c r="C47" s="1" t="s">
        <v>91</v>
      </c>
      <c r="D47" s="1">
        <v>31200000</v>
      </c>
      <c r="E47" s="1">
        <v>76658067</v>
      </c>
      <c r="F47" s="1">
        <v>62471547</v>
      </c>
      <c r="G47" s="1">
        <v>55704000</v>
      </c>
      <c r="H47" s="1">
        <v>68941000</v>
      </c>
      <c r="I47" s="1">
        <v>69594000</v>
      </c>
      <c r="J47" s="1">
        <v>66410000</v>
      </c>
      <c r="K47" s="1">
        <v>23172000</v>
      </c>
      <c r="L47" s="1">
        <v>25711000</v>
      </c>
      <c r="M47" s="1">
        <v>16421000</v>
      </c>
      <c r="N47" s="1">
        <v>23390000</v>
      </c>
      <c r="O47" s="1">
        <v>18774000</v>
      </c>
      <c r="P47" s="1">
        <v>20530000</v>
      </c>
      <c r="Q47" s="1">
        <v>170632000</v>
      </c>
      <c r="R47" s="1">
        <v>144472000</v>
      </c>
      <c r="S47" s="1">
        <v>241622000</v>
      </c>
      <c r="T47" s="1">
        <v>238318000</v>
      </c>
      <c r="U47" s="1">
        <v>195965000</v>
      </c>
      <c r="V47" s="1">
        <v>182892000</v>
      </c>
      <c r="W47" s="1">
        <v>288911000</v>
      </c>
      <c r="X47" s="1">
        <v>421196000</v>
      </c>
      <c r="Y47" s="1">
        <v>451387000</v>
      </c>
      <c r="Z47" s="1">
        <v>474436000</v>
      </c>
      <c r="AA47" s="1">
        <v>329306000</v>
      </c>
    </row>
    <row r="48" spans="1:27" ht="19" x14ac:dyDescent="0.25">
      <c r="A48" s="5" t="s">
        <v>40</v>
      </c>
      <c r="B48" s="1" t="s">
        <v>91</v>
      </c>
      <c r="C48" s="1" t="s">
        <v>91</v>
      </c>
      <c r="D48" s="1">
        <v>31200000</v>
      </c>
      <c r="E48" s="1">
        <v>76658067</v>
      </c>
      <c r="F48" s="1">
        <v>62471547</v>
      </c>
      <c r="G48" s="1">
        <v>55704000</v>
      </c>
      <c r="H48" s="1">
        <v>68941000</v>
      </c>
      <c r="I48" s="1">
        <v>69594000</v>
      </c>
      <c r="J48" s="1">
        <v>66410000</v>
      </c>
      <c r="K48" s="1">
        <v>69669000</v>
      </c>
      <c r="L48" s="1">
        <v>87565000</v>
      </c>
      <c r="M48" s="1">
        <v>70749000</v>
      </c>
      <c r="N48" s="1">
        <v>103711000</v>
      </c>
      <c r="O48" s="1">
        <v>98376000</v>
      </c>
      <c r="P48" s="1">
        <v>112314000</v>
      </c>
      <c r="Q48" s="1">
        <v>888710000</v>
      </c>
      <c r="R48" s="1">
        <v>863059000</v>
      </c>
      <c r="S48" s="1">
        <v>1380427000</v>
      </c>
      <c r="T48" s="1">
        <v>1491263000</v>
      </c>
      <c r="U48" s="1">
        <v>1450831000</v>
      </c>
      <c r="V48" s="1">
        <v>1466349000</v>
      </c>
      <c r="W48" s="1">
        <v>1900446000</v>
      </c>
      <c r="X48" s="1">
        <v>2303216000</v>
      </c>
      <c r="Y48" s="1">
        <v>2687386000</v>
      </c>
      <c r="Z48" s="1">
        <v>2795451000</v>
      </c>
      <c r="AA48" s="1">
        <v>2644065000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v>29340000</v>
      </c>
      <c r="N49" s="1">
        <v>29724000</v>
      </c>
      <c r="O49" s="1">
        <v>29189000</v>
      </c>
      <c r="P49" s="1">
        <v>24584000</v>
      </c>
      <c r="Q49" s="1">
        <v>21662000</v>
      </c>
      <c r="R49" s="1">
        <v>21990000</v>
      </c>
      <c r="S49" s="1">
        <v>17151000</v>
      </c>
      <c r="T49" s="1">
        <v>15507000</v>
      </c>
      <c r="U49" s="1">
        <v>9952000</v>
      </c>
      <c r="V49" s="1">
        <v>10070000</v>
      </c>
      <c r="W49" s="1">
        <v>10070000</v>
      </c>
      <c r="X49" s="1">
        <v>10070000</v>
      </c>
      <c r="Y49" s="1" t="s">
        <v>91</v>
      </c>
      <c r="Z49" s="1" t="s">
        <v>91</v>
      </c>
      <c r="AA49" s="1" t="s">
        <v>91</v>
      </c>
    </row>
    <row r="50" spans="1:27" ht="19" x14ac:dyDescent="0.25">
      <c r="A50" s="5" t="s">
        <v>42</v>
      </c>
      <c r="B50" s="1" t="s">
        <v>91</v>
      </c>
      <c r="C50" s="1" t="s">
        <v>91</v>
      </c>
      <c r="D50" s="1" t="s">
        <v>91</v>
      </c>
      <c r="E50" s="1" t="s">
        <v>91</v>
      </c>
      <c r="F50" s="1" t="s">
        <v>91</v>
      </c>
      <c r="G50" s="1" t="s">
        <v>91</v>
      </c>
      <c r="H50" s="1" t="s">
        <v>91</v>
      </c>
      <c r="I50" s="1">
        <v>21487000</v>
      </c>
      <c r="J50" s="1">
        <v>18690000</v>
      </c>
      <c r="K50" s="1">
        <v>6973000</v>
      </c>
      <c r="L50" s="1">
        <v>2233000</v>
      </c>
      <c r="M50" s="1">
        <v>3392000</v>
      </c>
      <c r="N50" s="1">
        <v>1978000</v>
      </c>
      <c r="O50" s="1" t="s">
        <v>91</v>
      </c>
      <c r="P50" s="1">
        <v>10224000</v>
      </c>
      <c r="Q50" s="1" t="s">
        <v>91</v>
      </c>
      <c r="R50" s="1" t="s">
        <v>91</v>
      </c>
      <c r="S50" s="1" t="s">
        <v>91</v>
      </c>
      <c r="T50" s="1">
        <v>9107000</v>
      </c>
      <c r="U50" s="1">
        <v>7273000</v>
      </c>
      <c r="V50" s="1">
        <v>5431000</v>
      </c>
      <c r="W50" s="1">
        <v>7469000</v>
      </c>
      <c r="X50" s="1">
        <v>5408000</v>
      </c>
      <c r="Y50" s="1">
        <v>4983000</v>
      </c>
      <c r="Z50" s="1">
        <v>5034000</v>
      </c>
      <c r="AA50" s="1">
        <v>9722000</v>
      </c>
    </row>
    <row r="51" spans="1:27" ht="19" x14ac:dyDescent="0.25">
      <c r="A51" s="5" t="s">
        <v>43</v>
      </c>
      <c r="B51" s="1">
        <v>3200000</v>
      </c>
      <c r="C51" s="1">
        <v>4100000</v>
      </c>
      <c r="D51" s="1">
        <v>400000</v>
      </c>
      <c r="E51" s="1">
        <v>408561</v>
      </c>
      <c r="F51" s="1">
        <v>356914</v>
      </c>
      <c r="G51" s="1">
        <v>272000</v>
      </c>
      <c r="H51" s="1">
        <v>967000</v>
      </c>
      <c r="I51" s="1">
        <v>1038000</v>
      </c>
      <c r="J51" s="1">
        <v>1277000</v>
      </c>
      <c r="K51" s="1">
        <v>1637000</v>
      </c>
      <c r="L51" s="1">
        <v>2322000</v>
      </c>
      <c r="M51" s="1">
        <v>1544000</v>
      </c>
      <c r="N51" s="1">
        <v>2597000</v>
      </c>
      <c r="O51" s="1">
        <v>2989000</v>
      </c>
      <c r="P51" s="1">
        <v>3159000</v>
      </c>
      <c r="Q51" s="1">
        <v>8896000</v>
      </c>
      <c r="R51" s="1">
        <v>5748000</v>
      </c>
      <c r="S51" s="1">
        <v>12540000</v>
      </c>
      <c r="T51" s="1">
        <v>2650000</v>
      </c>
      <c r="U51" s="1">
        <v>1948000</v>
      </c>
      <c r="V51" s="1">
        <v>19160000</v>
      </c>
      <c r="W51" s="1">
        <v>98371000</v>
      </c>
      <c r="X51" s="1">
        <v>113514000</v>
      </c>
      <c r="Y51" s="1">
        <v>124116000</v>
      </c>
      <c r="Z51" s="1">
        <v>134924000</v>
      </c>
      <c r="AA51" s="1">
        <v>161174000</v>
      </c>
    </row>
    <row r="52" spans="1:27" ht="19" x14ac:dyDescent="0.25">
      <c r="A52" s="5" t="s">
        <v>44</v>
      </c>
      <c r="B52" s="1">
        <v>4500000</v>
      </c>
      <c r="C52" s="1">
        <v>6300000</v>
      </c>
      <c r="D52" s="1">
        <v>37500000</v>
      </c>
      <c r="E52" s="1">
        <v>91759372</v>
      </c>
      <c r="F52" s="1">
        <v>74704174</v>
      </c>
      <c r="G52" s="1">
        <v>67024000</v>
      </c>
      <c r="H52" s="1">
        <v>80162000</v>
      </c>
      <c r="I52" s="1">
        <v>105608000</v>
      </c>
      <c r="J52" s="1">
        <v>101521000</v>
      </c>
      <c r="K52" s="1">
        <v>96686000</v>
      </c>
      <c r="L52" s="1">
        <v>116165000</v>
      </c>
      <c r="M52" s="1">
        <v>121901000</v>
      </c>
      <c r="N52" s="1">
        <v>157172000</v>
      </c>
      <c r="O52" s="1">
        <v>200475000</v>
      </c>
      <c r="P52" s="1">
        <v>187852000</v>
      </c>
      <c r="Q52" s="1">
        <v>965576000</v>
      </c>
      <c r="R52" s="1">
        <v>948516000</v>
      </c>
      <c r="S52" s="1">
        <v>1483871000</v>
      </c>
      <c r="T52" s="1">
        <v>1606838000</v>
      </c>
      <c r="U52" s="1">
        <v>1557572000</v>
      </c>
      <c r="V52" s="1">
        <v>1585506000</v>
      </c>
      <c r="W52" s="1">
        <v>2099659000</v>
      </c>
      <c r="X52" s="1">
        <v>2654821000</v>
      </c>
      <c r="Y52" s="1">
        <v>3026908000</v>
      </c>
      <c r="Z52" s="1">
        <v>3268746000</v>
      </c>
      <c r="AA52" s="1">
        <v>3216603000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20" thickBot="1" x14ac:dyDescent="0.3">
      <c r="A54" s="7" t="s">
        <v>46</v>
      </c>
      <c r="B54" s="11">
        <v>6600000</v>
      </c>
      <c r="C54" s="11">
        <v>27500000</v>
      </c>
      <c r="D54" s="11">
        <v>136900000</v>
      </c>
      <c r="E54" s="11">
        <v>145870626</v>
      </c>
      <c r="F54" s="11">
        <v>123645981</v>
      </c>
      <c r="G54" s="11">
        <v>118907000</v>
      </c>
      <c r="H54" s="11">
        <v>183900000</v>
      </c>
      <c r="I54" s="11">
        <v>232691000</v>
      </c>
      <c r="J54" s="11">
        <v>248059000</v>
      </c>
      <c r="K54" s="11">
        <v>275437000</v>
      </c>
      <c r="L54" s="11">
        <v>321843000</v>
      </c>
      <c r="M54" s="11">
        <v>334384000</v>
      </c>
      <c r="N54" s="11">
        <v>404579000</v>
      </c>
      <c r="O54" s="11">
        <v>439648000</v>
      </c>
      <c r="P54" s="11">
        <v>771035000</v>
      </c>
      <c r="Q54" s="11">
        <v>1165139000</v>
      </c>
      <c r="R54" s="11">
        <v>1256982000</v>
      </c>
      <c r="S54" s="11">
        <v>2083682000</v>
      </c>
      <c r="T54" s="11">
        <v>2079571000</v>
      </c>
      <c r="U54" s="11">
        <v>2185063000</v>
      </c>
      <c r="V54" s="11">
        <v>2873441000</v>
      </c>
      <c r="W54" s="11">
        <v>3312957000</v>
      </c>
      <c r="X54" s="11">
        <v>3853986000</v>
      </c>
      <c r="Y54" s="11">
        <v>6915420000</v>
      </c>
      <c r="Z54" s="11">
        <v>7256871000</v>
      </c>
      <c r="AA54" s="11">
        <v>8402470000</v>
      </c>
    </row>
    <row r="55" spans="1:27" ht="20" thickTop="1" x14ac:dyDescent="0.25">
      <c r="A55" s="5" t="s">
        <v>47</v>
      </c>
      <c r="B55" s="1">
        <v>400000</v>
      </c>
      <c r="C55" s="1">
        <v>800000</v>
      </c>
      <c r="D55" s="1">
        <v>1800000</v>
      </c>
      <c r="E55" s="1">
        <v>1417199</v>
      </c>
      <c r="F55" s="1">
        <v>1216823</v>
      </c>
      <c r="G55" s="1">
        <v>1596000</v>
      </c>
      <c r="H55" s="1">
        <v>1235000</v>
      </c>
      <c r="I55" s="1">
        <v>1876000</v>
      </c>
      <c r="J55" s="1">
        <v>1484000</v>
      </c>
      <c r="K55" s="1">
        <v>1878000</v>
      </c>
      <c r="L55" s="1">
        <v>3299000</v>
      </c>
      <c r="M55" s="1">
        <v>1636000</v>
      </c>
      <c r="N55" s="1">
        <v>3667000</v>
      </c>
      <c r="O55" s="1">
        <v>3123000</v>
      </c>
      <c r="P55" s="1">
        <v>6010000</v>
      </c>
      <c r="Q55" s="1">
        <v>6234000</v>
      </c>
      <c r="R55" s="1">
        <v>4939000</v>
      </c>
      <c r="S55" s="1">
        <v>8608000</v>
      </c>
      <c r="T55" s="1">
        <v>9673000</v>
      </c>
      <c r="U55" s="1">
        <v>11478000</v>
      </c>
      <c r="V55" s="1">
        <v>9262000</v>
      </c>
      <c r="W55" s="1">
        <v>6327000</v>
      </c>
      <c r="X55" s="1">
        <v>7640000</v>
      </c>
      <c r="Y55" s="1">
        <v>15732000</v>
      </c>
      <c r="Z55" s="1">
        <v>22244000</v>
      </c>
      <c r="AA55" s="1">
        <v>28460000</v>
      </c>
    </row>
    <row r="56" spans="1:27" ht="19" x14ac:dyDescent="0.25">
      <c r="A56" s="5" t="s">
        <v>48</v>
      </c>
      <c r="B56" s="1">
        <v>1700000</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v>17500000</v>
      </c>
      <c r="R56" s="1">
        <v>24063000</v>
      </c>
      <c r="S56" s="1">
        <v>20000000</v>
      </c>
      <c r="T56" s="1">
        <v>16746000</v>
      </c>
      <c r="U56" s="1">
        <v>31866000</v>
      </c>
      <c r="V56" s="1" t="s">
        <v>91</v>
      </c>
      <c r="W56" s="1" t="s">
        <v>91</v>
      </c>
      <c r="X56" s="1">
        <v>29670000</v>
      </c>
      <c r="Y56" s="1">
        <v>32648000</v>
      </c>
      <c r="Z56" s="1">
        <v>26268000</v>
      </c>
      <c r="AA56" s="1">
        <v>36049000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v>1907000</v>
      </c>
      <c r="N57" s="1" t="s">
        <v>91</v>
      </c>
      <c r="O57" s="1" t="s">
        <v>91</v>
      </c>
      <c r="P57" s="1">
        <v>978000</v>
      </c>
      <c r="Q57" s="1" t="s">
        <v>91</v>
      </c>
      <c r="R57" s="1">
        <v>2362000</v>
      </c>
      <c r="S57" s="1" t="s">
        <v>91</v>
      </c>
      <c r="T57" s="1" t="s">
        <v>91</v>
      </c>
      <c r="U57" s="1">
        <v>3814000</v>
      </c>
      <c r="V57" s="1">
        <v>8166000</v>
      </c>
      <c r="W57" s="1">
        <v>14288000</v>
      </c>
      <c r="X57" s="1">
        <v>10705000</v>
      </c>
      <c r="Y57" s="1">
        <v>16316000</v>
      </c>
      <c r="Z57" s="1">
        <v>31236000</v>
      </c>
      <c r="AA57" s="1">
        <v>10438000</v>
      </c>
    </row>
    <row r="58" spans="1:27" ht="19" x14ac:dyDescent="0.25">
      <c r="A58" s="5" t="s">
        <v>50</v>
      </c>
      <c r="B58" s="1" t="s">
        <v>91</v>
      </c>
      <c r="C58" s="1" t="s">
        <v>91</v>
      </c>
      <c r="D58" s="1" t="s">
        <v>91</v>
      </c>
      <c r="E58" s="1" t="s">
        <v>91</v>
      </c>
      <c r="F58" s="1">
        <v>4532285</v>
      </c>
      <c r="G58" s="1">
        <v>4766000</v>
      </c>
      <c r="H58" s="1">
        <v>5886000</v>
      </c>
      <c r="I58" s="1">
        <v>6292000</v>
      </c>
      <c r="J58" s="1">
        <v>7638000</v>
      </c>
      <c r="K58" s="1">
        <v>8817000</v>
      </c>
      <c r="L58" s="1">
        <v>10374000</v>
      </c>
      <c r="M58" s="1">
        <v>10622000</v>
      </c>
      <c r="N58" s="1">
        <v>14840000</v>
      </c>
      <c r="O58" s="1">
        <v>16895000</v>
      </c>
      <c r="P58" s="1">
        <v>25338000</v>
      </c>
      <c r="Q58" s="1">
        <v>35071000</v>
      </c>
      <c r="R58" s="1">
        <v>36885000</v>
      </c>
      <c r="S58" s="1">
        <v>40526000</v>
      </c>
      <c r="T58" s="1">
        <v>46348000</v>
      </c>
      <c r="U58" s="1">
        <v>42893000</v>
      </c>
      <c r="V58" s="1">
        <v>52941000</v>
      </c>
      <c r="W58" s="1">
        <v>58135000</v>
      </c>
      <c r="X58" s="1">
        <v>67274000</v>
      </c>
      <c r="Y58" s="1">
        <v>74851000</v>
      </c>
      <c r="Z58" s="1">
        <v>95471000</v>
      </c>
      <c r="AA58" s="1">
        <v>103567000</v>
      </c>
    </row>
    <row r="59" spans="1:27" ht="19" x14ac:dyDescent="0.25">
      <c r="A59" s="5" t="s">
        <v>51</v>
      </c>
      <c r="B59" s="1">
        <v>1600000</v>
      </c>
      <c r="C59" s="1">
        <v>3500000</v>
      </c>
      <c r="D59" s="1">
        <v>8400000</v>
      </c>
      <c r="E59" s="1">
        <v>17092395</v>
      </c>
      <c r="F59" s="1">
        <v>9877652</v>
      </c>
      <c r="G59" s="1">
        <v>8528000</v>
      </c>
      <c r="H59" s="1">
        <v>8410000</v>
      </c>
      <c r="I59" s="1">
        <v>11040000</v>
      </c>
      <c r="J59" s="1">
        <v>12915000</v>
      </c>
      <c r="K59" s="1">
        <v>13450000</v>
      </c>
      <c r="L59" s="1">
        <v>24564000</v>
      </c>
      <c r="M59" s="1">
        <v>14971000</v>
      </c>
      <c r="N59" s="1">
        <v>25240000</v>
      </c>
      <c r="O59" s="1">
        <v>34908000</v>
      </c>
      <c r="P59" s="1">
        <v>29456000</v>
      </c>
      <c r="Q59" s="1">
        <v>42833000</v>
      </c>
      <c r="R59" s="1">
        <v>43304000</v>
      </c>
      <c r="S59" s="1">
        <v>50156000</v>
      </c>
      <c r="T59" s="1">
        <v>62514000</v>
      </c>
      <c r="U59" s="1">
        <v>64895000</v>
      </c>
      <c r="V59" s="1">
        <v>76297000</v>
      </c>
      <c r="W59" s="1">
        <v>75409000</v>
      </c>
      <c r="X59" s="1">
        <v>91767000</v>
      </c>
      <c r="Y59" s="1">
        <v>191303000</v>
      </c>
      <c r="Z59" s="1">
        <v>163470000</v>
      </c>
      <c r="AA59" s="1">
        <v>194101000</v>
      </c>
    </row>
    <row r="60" spans="1:27" ht="19" x14ac:dyDescent="0.25">
      <c r="A60" s="6" t="s">
        <v>52</v>
      </c>
      <c r="B60" s="10">
        <v>3700000</v>
      </c>
      <c r="C60" s="10">
        <v>4300000</v>
      </c>
      <c r="D60" s="10">
        <v>10200000</v>
      </c>
      <c r="E60" s="10">
        <v>18509594</v>
      </c>
      <c r="F60" s="10">
        <v>15626760</v>
      </c>
      <c r="G60" s="10">
        <v>14890000</v>
      </c>
      <c r="H60" s="10">
        <v>15531000</v>
      </c>
      <c r="I60" s="10">
        <v>19208000</v>
      </c>
      <c r="J60" s="10">
        <v>22037000</v>
      </c>
      <c r="K60" s="10">
        <v>24145000</v>
      </c>
      <c r="L60" s="10">
        <v>38237000</v>
      </c>
      <c r="M60" s="10">
        <v>29136000</v>
      </c>
      <c r="N60" s="10">
        <v>43747000</v>
      </c>
      <c r="O60" s="10">
        <v>54926000</v>
      </c>
      <c r="P60" s="10">
        <v>61782000</v>
      </c>
      <c r="Q60" s="10">
        <v>101638000</v>
      </c>
      <c r="R60" s="10">
        <v>111553000</v>
      </c>
      <c r="S60" s="10">
        <v>119290000</v>
      </c>
      <c r="T60" s="10">
        <v>135281000</v>
      </c>
      <c r="U60" s="10">
        <v>154946000</v>
      </c>
      <c r="V60" s="10">
        <v>146666000</v>
      </c>
      <c r="W60" s="10">
        <v>154159000</v>
      </c>
      <c r="X60" s="10">
        <v>207056000</v>
      </c>
      <c r="Y60" s="10">
        <v>330850000</v>
      </c>
      <c r="Z60" s="10">
        <v>338689000</v>
      </c>
      <c r="AA60" s="10">
        <v>372615000</v>
      </c>
    </row>
    <row r="61" spans="1:27"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153125000</v>
      </c>
      <c r="R61" s="1">
        <v>129062000</v>
      </c>
      <c r="S61" s="1">
        <v>365000000</v>
      </c>
      <c r="T61" s="1">
        <v>338366000</v>
      </c>
      <c r="U61" s="1">
        <v>306473000</v>
      </c>
      <c r="V61" s="1" t="s">
        <v>91</v>
      </c>
      <c r="W61" s="1" t="s">
        <v>91</v>
      </c>
      <c r="X61" s="1" t="s">
        <v>91</v>
      </c>
      <c r="Y61" s="1">
        <v>1110938000</v>
      </c>
      <c r="Z61" s="1">
        <v>1095358000</v>
      </c>
      <c r="AA61" s="1">
        <v>1069531000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v>47925000</v>
      </c>
      <c r="Q62" s="1">
        <v>46114000</v>
      </c>
      <c r="R62" s="1">
        <v>49114000</v>
      </c>
      <c r="S62" s="1">
        <v>50794000</v>
      </c>
      <c r="T62" s="1">
        <v>50867000</v>
      </c>
      <c r="U62" s="1">
        <v>50304000</v>
      </c>
      <c r="V62" s="1">
        <v>50101000</v>
      </c>
      <c r="W62" s="1">
        <v>45613000</v>
      </c>
      <c r="X62" s="1" t="s">
        <v>91</v>
      </c>
      <c r="Y62" s="1" t="s">
        <v>91</v>
      </c>
      <c r="Z62" s="1" t="s">
        <v>91</v>
      </c>
      <c r="AA62" s="1" t="s">
        <v>91</v>
      </c>
    </row>
    <row r="63" spans="1:27" ht="19" x14ac:dyDescent="0.25">
      <c r="A63" s="5" t="s">
        <v>54</v>
      </c>
      <c r="B63" s="1" t="s">
        <v>91</v>
      </c>
      <c r="C63" s="1" t="s">
        <v>91</v>
      </c>
      <c r="D63" s="1">
        <v>7000000</v>
      </c>
      <c r="E63" s="1">
        <v>987262</v>
      </c>
      <c r="F63" s="1" t="s">
        <v>91</v>
      </c>
      <c r="G63" s="1" t="s">
        <v>91</v>
      </c>
      <c r="H63" s="1" t="s">
        <v>91</v>
      </c>
      <c r="I63" s="1">
        <v>2539000</v>
      </c>
      <c r="J63" s="1">
        <v>1226000</v>
      </c>
      <c r="K63" s="1">
        <v>1182000</v>
      </c>
      <c r="L63" s="1">
        <v>1801000</v>
      </c>
      <c r="M63" s="1">
        <v>132000</v>
      </c>
      <c r="N63" s="1" t="s">
        <v>91</v>
      </c>
      <c r="O63" s="1">
        <v>1450000</v>
      </c>
      <c r="P63" s="1" t="s">
        <v>91</v>
      </c>
      <c r="Q63" s="1">
        <v>34071000</v>
      </c>
      <c r="R63" s="1">
        <v>34582000</v>
      </c>
      <c r="S63" s="1">
        <v>30349000</v>
      </c>
      <c r="T63" s="1">
        <v>4585000</v>
      </c>
      <c r="U63" s="1">
        <v>18386000</v>
      </c>
      <c r="V63" s="1">
        <v>12070000</v>
      </c>
      <c r="W63" s="1">
        <v>69857000</v>
      </c>
      <c r="X63" s="1">
        <v>87096000</v>
      </c>
      <c r="Y63" s="1">
        <v>72991000</v>
      </c>
      <c r="Z63" s="1">
        <v>98656000</v>
      </c>
      <c r="AA63" s="1">
        <v>76202000</v>
      </c>
    </row>
    <row r="64" spans="1:27" ht="19" x14ac:dyDescent="0.25">
      <c r="A64" s="5" t="s">
        <v>55</v>
      </c>
      <c r="B64" s="1" t="s">
        <v>91</v>
      </c>
      <c r="C64" s="1" t="s">
        <v>91</v>
      </c>
      <c r="D64" s="1" t="s">
        <v>91</v>
      </c>
      <c r="E64" s="1" t="s">
        <v>91</v>
      </c>
      <c r="F64" s="1" t="s">
        <v>91</v>
      </c>
      <c r="G64" s="1" t="s">
        <v>91</v>
      </c>
      <c r="H64" s="1" t="s">
        <v>91</v>
      </c>
      <c r="I64" s="1" t="s">
        <v>91</v>
      </c>
      <c r="J64" s="1" t="s">
        <v>91</v>
      </c>
      <c r="K64" s="1" t="s">
        <v>91</v>
      </c>
      <c r="L64" s="1" t="s">
        <v>91</v>
      </c>
      <c r="M64" s="1">
        <v>1695000</v>
      </c>
      <c r="N64" s="1">
        <v>1826000</v>
      </c>
      <c r="O64" s="1">
        <v>1770000</v>
      </c>
      <c r="P64" s="1">
        <v>2151000</v>
      </c>
      <c r="Q64" s="1">
        <v>3848000</v>
      </c>
      <c r="R64" s="1">
        <v>4809000</v>
      </c>
      <c r="S64" s="1">
        <v>4703000</v>
      </c>
      <c r="T64" s="1">
        <v>6692000</v>
      </c>
      <c r="U64" s="1">
        <v>741000</v>
      </c>
      <c r="V64" s="1">
        <v>13354000</v>
      </c>
      <c r="W64" s="1">
        <v>21386000</v>
      </c>
      <c r="X64" s="1">
        <v>154241000</v>
      </c>
      <c r="Y64" s="1">
        <v>25282000</v>
      </c>
      <c r="Z64" s="1">
        <v>12496000</v>
      </c>
      <c r="AA64" s="1">
        <v>14001000</v>
      </c>
    </row>
    <row r="65" spans="1:27" ht="19" x14ac:dyDescent="0.25">
      <c r="A65" s="5" t="s">
        <v>56</v>
      </c>
      <c r="B65" s="1" t="s">
        <v>91</v>
      </c>
      <c r="C65" s="1" t="s">
        <v>91</v>
      </c>
      <c r="D65" s="1">
        <v>7000000</v>
      </c>
      <c r="E65" s="1">
        <v>987262</v>
      </c>
      <c r="F65" s="1" t="s">
        <v>91</v>
      </c>
      <c r="G65" s="1" t="s">
        <v>91</v>
      </c>
      <c r="H65" s="1" t="s">
        <v>91</v>
      </c>
      <c r="I65" s="1">
        <v>2539000</v>
      </c>
      <c r="J65" s="1">
        <v>1226000</v>
      </c>
      <c r="K65" s="1">
        <v>1182000</v>
      </c>
      <c r="L65" s="1">
        <v>1801000</v>
      </c>
      <c r="M65" s="1">
        <v>1827000</v>
      </c>
      <c r="N65" s="1">
        <v>1826000</v>
      </c>
      <c r="O65" s="1">
        <v>3220000</v>
      </c>
      <c r="P65" s="1">
        <v>50076000</v>
      </c>
      <c r="Q65" s="1">
        <v>237158000</v>
      </c>
      <c r="R65" s="1">
        <v>217567000</v>
      </c>
      <c r="S65" s="1">
        <v>450846000</v>
      </c>
      <c r="T65" s="1">
        <v>400510000</v>
      </c>
      <c r="U65" s="1">
        <v>375904000</v>
      </c>
      <c r="V65" s="1">
        <v>75525000</v>
      </c>
      <c r="W65" s="1">
        <v>136856000</v>
      </c>
      <c r="X65" s="1">
        <v>241337000</v>
      </c>
      <c r="Y65" s="1">
        <v>1209211000</v>
      </c>
      <c r="Z65" s="1">
        <v>1206510000</v>
      </c>
      <c r="AA65" s="1">
        <v>1159734000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v>3700000</v>
      </c>
      <c r="C67" s="10">
        <v>4300000</v>
      </c>
      <c r="D67" s="10">
        <v>17200000</v>
      </c>
      <c r="E67" s="10">
        <v>19496856</v>
      </c>
      <c r="F67" s="10">
        <v>15626760</v>
      </c>
      <c r="G67" s="10">
        <v>14890000</v>
      </c>
      <c r="H67" s="10">
        <v>15531000</v>
      </c>
      <c r="I67" s="10">
        <v>21747000</v>
      </c>
      <c r="J67" s="10">
        <v>23263000</v>
      </c>
      <c r="K67" s="10">
        <v>25327000</v>
      </c>
      <c r="L67" s="10">
        <v>40038000</v>
      </c>
      <c r="M67" s="10">
        <v>30963000</v>
      </c>
      <c r="N67" s="10">
        <v>45573000</v>
      </c>
      <c r="O67" s="10">
        <v>58146000</v>
      </c>
      <c r="P67" s="10">
        <v>111858000</v>
      </c>
      <c r="Q67" s="10">
        <v>338796000</v>
      </c>
      <c r="R67" s="10">
        <v>329120000</v>
      </c>
      <c r="S67" s="10">
        <v>570136000</v>
      </c>
      <c r="T67" s="10">
        <v>535791000</v>
      </c>
      <c r="U67" s="10">
        <v>530850000</v>
      </c>
      <c r="V67" s="10">
        <v>222191000</v>
      </c>
      <c r="W67" s="10">
        <v>291015000</v>
      </c>
      <c r="X67" s="10">
        <v>448393000</v>
      </c>
      <c r="Y67" s="10">
        <v>1540061000</v>
      </c>
      <c r="Z67" s="10">
        <v>1545199000</v>
      </c>
      <c r="AA67" s="10">
        <v>1532349000</v>
      </c>
    </row>
    <row r="68" spans="1:27" ht="19" x14ac:dyDescent="0.25">
      <c r="A68" s="5" t="s">
        <v>59</v>
      </c>
      <c r="B68" s="1" t="s">
        <v>91</v>
      </c>
      <c r="C68" s="1" t="s">
        <v>91</v>
      </c>
      <c r="D68" s="1">
        <v>100000</v>
      </c>
      <c r="E68" s="1">
        <v>155451</v>
      </c>
      <c r="F68" s="1">
        <v>157178</v>
      </c>
      <c r="G68" s="1">
        <v>158000</v>
      </c>
      <c r="H68" s="1">
        <v>179000</v>
      </c>
      <c r="I68" s="1">
        <v>183000</v>
      </c>
      <c r="J68" s="1">
        <v>187000</v>
      </c>
      <c r="K68" s="1">
        <v>191000</v>
      </c>
      <c r="L68" s="1">
        <v>195000</v>
      </c>
      <c r="M68" s="1">
        <v>197000</v>
      </c>
      <c r="N68" s="1">
        <v>206000</v>
      </c>
      <c r="O68" s="1">
        <v>208000</v>
      </c>
      <c r="P68" s="1">
        <v>254000</v>
      </c>
      <c r="Q68" s="1">
        <v>283000</v>
      </c>
      <c r="R68" s="1">
        <v>288000</v>
      </c>
      <c r="S68" s="1">
        <v>323000</v>
      </c>
      <c r="T68" s="1">
        <v>325000</v>
      </c>
      <c r="U68" s="1">
        <v>326000</v>
      </c>
      <c r="V68" s="1">
        <v>361000</v>
      </c>
      <c r="W68" s="1">
        <v>364000</v>
      </c>
      <c r="X68" s="1">
        <v>366000</v>
      </c>
      <c r="Y68" s="1">
        <v>394000</v>
      </c>
      <c r="Z68" s="1">
        <v>3946000</v>
      </c>
      <c r="AA68" s="1">
        <v>4066000</v>
      </c>
    </row>
    <row r="69" spans="1:27" ht="19" x14ac:dyDescent="0.25">
      <c r="A69" s="5" t="s">
        <v>60</v>
      </c>
      <c r="B69" s="1" t="s">
        <v>91</v>
      </c>
      <c r="C69" s="1">
        <v>-14600000</v>
      </c>
      <c r="D69" s="1">
        <v>-26900000</v>
      </c>
      <c r="E69" s="1">
        <v>-76543373</v>
      </c>
      <c r="F69" s="1">
        <v>-96704702</v>
      </c>
      <c r="G69" s="1">
        <v>-101489000</v>
      </c>
      <c r="H69" s="1">
        <v>-101389000</v>
      </c>
      <c r="I69" s="1">
        <v>-76404000</v>
      </c>
      <c r="J69" s="1">
        <v>-69947000</v>
      </c>
      <c r="K69" s="1">
        <v>-57537000</v>
      </c>
      <c r="L69" s="1">
        <v>-41586000</v>
      </c>
      <c r="M69" s="1">
        <v>-16963000</v>
      </c>
      <c r="N69" s="1">
        <v>1730000</v>
      </c>
      <c r="O69" s="1">
        <v>15019000</v>
      </c>
      <c r="P69" s="1">
        <v>29675000</v>
      </c>
      <c r="Q69" s="1">
        <v>39590000</v>
      </c>
      <c r="R69" s="1">
        <v>69324000</v>
      </c>
      <c r="S69" s="1">
        <v>114193000</v>
      </c>
      <c r="T69" s="1">
        <v>110728000</v>
      </c>
      <c r="U69" s="1">
        <v>195799000</v>
      </c>
      <c r="V69" s="1">
        <v>320656000</v>
      </c>
      <c r="W69" s="1">
        <v>613454000</v>
      </c>
      <c r="X69" s="1">
        <v>940474000</v>
      </c>
      <c r="Y69" s="1">
        <v>1167602000</v>
      </c>
      <c r="Z69" s="1">
        <v>1460166000</v>
      </c>
      <c r="AA69" s="1">
        <v>1829619000</v>
      </c>
    </row>
    <row r="70" spans="1:27" ht="19" x14ac:dyDescent="0.25">
      <c r="A70" s="5" t="s">
        <v>61</v>
      </c>
      <c r="B70" s="1">
        <v>-800000</v>
      </c>
      <c r="C70" s="1">
        <v>-1200000</v>
      </c>
      <c r="D70" s="1">
        <v>-2400000</v>
      </c>
      <c r="E70" s="1">
        <v>-6474886</v>
      </c>
      <c r="F70" s="1">
        <v>-11390271</v>
      </c>
      <c r="G70" s="1">
        <v>-15510000</v>
      </c>
      <c r="H70" s="1">
        <v>2396000</v>
      </c>
      <c r="I70" s="1">
        <v>3959000</v>
      </c>
      <c r="J70" s="1">
        <v>-1364000</v>
      </c>
      <c r="K70" s="1">
        <v>4520000</v>
      </c>
      <c r="L70" s="1">
        <v>5626000</v>
      </c>
      <c r="M70" s="1">
        <v>-13796000</v>
      </c>
      <c r="N70" s="1">
        <v>-7565000</v>
      </c>
      <c r="O70" s="1">
        <v>-8706000</v>
      </c>
      <c r="P70" s="1">
        <v>-8568000</v>
      </c>
      <c r="Q70" s="1">
        <v>-6518000</v>
      </c>
      <c r="R70" s="1">
        <v>-5530000</v>
      </c>
      <c r="S70" s="1">
        <v>-6384000</v>
      </c>
      <c r="T70" s="1">
        <v>-7594000</v>
      </c>
      <c r="U70" s="1">
        <v>-13039000</v>
      </c>
      <c r="V70" s="1">
        <v>-9020000</v>
      </c>
      <c r="W70" s="1">
        <v>-11688000</v>
      </c>
      <c r="X70" s="1">
        <v>-8585000</v>
      </c>
      <c r="Y70" s="1">
        <v>-889000</v>
      </c>
      <c r="Z70" s="1">
        <v>-5758000</v>
      </c>
      <c r="AA70" s="1">
        <v>-29075000</v>
      </c>
    </row>
    <row r="71" spans="1:27" ht="19" x14ac:dyDescent="0.25">
      <c r="A71" s="5" t="s">
        <v>62</v>
      </c>
      <c r="B71" s="1">
        <v>3700000</v>
      </c>
      <c r="C71" s="1">
        <v>39000000</v>
      </c>
      <c r="D71" s="1">
        <v>148900000</v>
      </c>
      <c r="E71" s="1">
        <v>209236578</v>
      </c>
      <c r="F71" s="1">
        <v>215957016</v>
      </c>
      <c r="G71" s="1">
        <v>220858000</v>
      </c>
      <c r="H71" s="1">
        <v>267183000</v>
      </c>
      <c r="I71" s="1">
        <v>283206000</v>
      </c>
      <c r="J71" s="1">
        <v>295920000</v>
      </c>
      <c r="K71" s="1">
        <v>302936000</v>
      </c>
      <c r="L71" s="1">
        <v>317570000</v>
      </c>
      <c r="M71" s="1">
        <v>333983000</v>
      </c>
      <c r="N71" s="1">
        <v>364635000</v>
      </c>
      <c r="O71" s="1">
        <v>374981000</v>
      </c>
      <c r="P71" s="1">
        <v>637816000</v>
      </c>
      <c r="Q71" s="1">
        <v>792988000</v>
      </c>
      <c r="R71" s="1">
        <v>863780000</v>
      </c>
      <c r="S71" s="1">
        <v>1405414000</v>
      </c>
      <c r="T71" s="1">
        <v>1440321000</v>
      </c>
      <c r="U71" s="1">
        <v>1471127000</v>
      </c>
      <c r="V71" s="1">
        <v>2339253000</v>
      </c>
      <c r="W71" s="1">
        <v>2419812000</v>
      </c>
      <c r="X71" s="1">
        <v>2473338000</v>
      </c>
      <c r="Y71" s="1">
        <v>4208252000</v>
      </c>
      <c r="Z71" s="1">
        <v>4253318000</v>
      </c>
      <c r="AA71" s="1">
        <v>5065511000</v>
      </c>
    </row>
    <row r="72" spans="1:27" ht="19" x14ac:dyDescent="0.25">
      <c r="A72" s="6" t="s">
        <v>63</v>
      </c>
      <c r="B72" s="10">
        <v>2900000</v>
      </c>
      <c r="C72" s="10">
        <v>23200000</v>
      </c>
      <c r="D72" s="10">
        <v>119700000</v>
      </c>
      <c r="E72" s="10">
        <v>126373770</v>
      </c>
      <c r="F72" s="10">
        <v>108019221</v>
      </c>
      <c r="G72" s="10">
        <v>104017000</v>
      </c>
      <c r="H72" s="10">
        <v>168369000</v>
      </c>
      <c r="I72" s="10">
        <v>210944000</v>
      </c>
      <c r="J72" s="10">
        <v>224796000</v>
      </c>
      <c r="K72" s="10">
        <v>250110000</v>
      </c>
      <c r="L72" s="10">
        <v>281805000</v>
      </c>
      <c r="M72" s="10">
        <v>303421000</v>
      </c>
      <c r="N72" s="10">
        <v>359006000</v>
      </c>
      <c r="O72" s="10">
        <v>381502000</v>
      </c>
      <c r="P72" s="10">
        <v>659177000</v>
      </c>
      <c r="Q72" s="10">
        <v>826343000</v>
      </c>
      <c r="R72" s="10">
        <v>927862000</v>
      </c>
      <c r="S72" s="10">
        <v>1513546000</v>
      </c>
      <c r="T72" s="10">
        <v>1543780000</v>
      </c>
      <c r="U72" s="10">
        <v>1654213000</v>
      </c>
      <c r="V72" s="10">
        <v>2651250000</v>
      </c>
      <c r="W72" s="10">
        <v>3021942000</v>
      </c>
      <c r="X72" s="10">
        <v>3405593000</v>
      </c>
      <c r="Y72" s="10">
        <v>5375359000</v>
      </c>
      <c r="Z72" s="10">
        <v>5711672000</v>
      </c>
      <c r="AA72" s="10">
        <v>6870121000</v>
      </c>
    </row>
    <row r="73" spans="1:27" ht="20" thickBot="1" x14ac:dyDescent="0.3">
      <c r="A73" s="7" t="s">
        <v>64</v>
      </c>
      <c r="B73" s="11">
        <v>6600000</v>
      </c>
      <c r="C73" s="11">
        <v>27500000</v>
      </c>
      <c r="D73" s="11">
        <v>136900000</v>
      </c>
      <c r="E73" s="11">
        <v>145870626</v>
      </c>
      <c r="F73" s="11">
        <v>123645981</v>
      </c>
      <c r="G73" s="11">
        <v>118907000</v>
      </c>
      <c r="H73" s="11">
        <v>183900000</v>
      </c>
      <c r="I73" s="11">
        <v>232691000</v>
      </c>
      <c r="J73" s="11">
        <v>248059000</v>
      </c>
      <c r="K73" s="11">
        <v>275437000</v>
      </c>
      <c r="L73" s="11">
        <v>321843000</v>
      </c>
      <c r="M73" s="11">
        <v>334384000</v>
      </c>
      <c r="N73" s="11">
        <v>404579000</v>
      </c>
      <c r="O73" s="11">
        <v>439648000</v>
      </c>
      <c r="P73" s="11">
        <v>771035000</v>
      </c>
      <c r="Q73" s="11">
        <v>1165139000</v>
      </c>
      <c r="R73" s="11">
        <v>1256982000</v>
      </c>
      <c r="S73" s="11">
        <v>2083682000</v>
      </c>
      <c r="T73" s="11">
        <v>2079571000</v>
      </c>
      <c r="U73" s="11">
        <v>2185063000</v>
      </c>
      <c r="V73" s="11">
        <v>2873441000</v>
      </c>
      <c r="W73" s="11">
        <v>3312957000</v>
      </c>
      <c r="X73" s="11">
        <v>3853986000</v>
      </c>
      <c r="Y73" s="11">
        <v>6915420000</v>
      </c>
      <c r="Z73" s="11">
        <v>7256871000</v>
      </c>
      <c r="AA73" s="11">
        <v>8402470000</v>
      </c>
    </row>
    <row r="74" spans="1:2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v>-3300000</v>
      </c>
      <c r="C76" s="1">
        <v>-3200000</v>
      </c>
      <c r="D76" s="1">
        <v>-12300000</v>
      </c>
      <c r="E76" s="1">
        <v>-49654949</v>
      </c>
      <c r="F76" s="1">
        <v>-20161329</v>
      </c>
      <c r="G76" s="1">
        <v>-4784000</v>
      </c>
      <c r="H76" s="1">
        <v>100000</v>
      </c>
      <c r="I76" s="1">
        <v>24985000</v>
      </c>
      <c r="J76" s="1">
        <v>6457000</v>
      </c>
      <c r="K76" s="1">
        <v>12410000</v>
      </c>
      <c r="L76" s="1">
        <v>15951000</v>
      </c>
      <c r="M76" s="1">
        <v>24623000</v>
      </c>
      <c r="N76" s="1">
        <v>18693000</v>
      </c>
      <c r="O76" s="1">
        <v>13289000</v>
      </c>
      <c r="P76" s="1">
        <v>14656000</v>
      </c>
      <c r="Q76" s="1">
        <v>9915000</v>
      </c>
      <c r="R76" s="1">
        <v>29734000</v>
      </c>
      <c r="S76" s="1">
        <v>44869000</v>
      </c>
      <c r="T76" s="1">
        <v>-3465000</v>
      </c>
      <c r="U76" s="1">
        <v>85071000</v>
      </c>
      <c r="V76" s="1">
        <v>122695000</v>
      </c>
      <c r="W76" s="1">
        <v>238334000</v>
      </c>
      <c r="X76" s="1">
        <v>314963000</v>
      </c>
      <c r="Y76" s="1">
        <v>227128000</v>
      </c>
      <c r="Z76" s="1">
        <v>292564000</v>
      </c>
      <c r="AA76" s="1">
        <v>369453000</v>
      </c>
    </row>
    <row r="77" spans="1:27" ht="19" x14ac:dyDescent="0.25">
      <c r="A77" s="5" t="s">
        <v>13</v>
      </c>
      <c r="B77" s="1">
        <v>800000</v>
      </c>
      <c r="C77" s="1">
        <v>1100000</v>
      </c>
      <c r="D77" s="1">
        <v>4900000</v>
      </c>
      <c r="E77" s="1">
        <v>18808836</v>
      </c>
      <c r="F77" s="1">
        <v>19249867</v>
      </c>
      <c r="G77" s="1">
        <v>11787000</v>
      </c>
      <c r="H77" s="1">
        <v>13166000</v>
      </c>
      <c r="I77" s="1">
        <v>13010000</v>
      </c>
      <c r="J77" s="1">
        <v>11714000</v>
      </c>
      <c r="K77" s="1">
        <v>11810000</v>
      </c>
      <c r="L77" s="1">
        <v>16147000</v>
      </c>
      <c r="M77" s="1">
        <v>16801000</v>
      </c>
      <c r="N77" s="1">
        <v>14676000</v>
      </c>
      <c r="O77" s="1">
        <v>13649000</v>
      </c>
      <c r="P77" s="1">
        <v>12852000</v>
      </c>
      <c r="Q77" s="1">
        <v>32752000</v>
      </c>
      <c r="R77" s="1">
        <v>40058000</v>
      </c>
      <c r="S77" s="1">
        <v>70372000</v>
      </c>
      <c r="T77" s="1">
        <v>78532000</v>
      </c>
      <c r="U77" s="1">
        <v>70165000</v>
      </c>
      <c r="V77" s="1">
        <v>63643000</v>
      </c>
      <c r="W77" s="1">
        <v>77743000</v>
      </c>
      <c r="X77" s="1">
        <v>81165000</v>
      </c>
      <c r="Y77" s="1">
        <v>116944000</v>
      </c>
      <c r="Z77" s="1">
        <v>139558000</v>
      </c>
      <c r="AA77" s="1">
        <v>137885000</v>
      </c>
    </row>
    <row r="78" spans="1:27" ht="19" x14ac:dyDescent="0.25">
      <c r="A78" s="5" t="s">
        <v>67</v>
      </c>
      <c r="B78" s="1" t="s">
        <v>91</v>
      </c>
      <c r="C78" s="1" t="s">
        <v>91</v>
      </c>
      <c r="D78" s="1" t="s">
        <v>91</v>
      </c>
      <c r="E78" s="1">
        <v>-2045014</v>
      </c>
      <c r="F78" s="1" t="s">
        <v>91</v>
      </c>
      <c r="G78" s="1" t="s">
        <v>91</v>
      </c>
      <c r="H78" s="1" t="s">
        <v>91</v>
      </c>
      <c r="I78" s="1" t="s">
        <v>91</v>
      </c>
      <c r="J78" s="1" t="s">
        <v>91</v>
      </c>
      <c r="K78" s="1" t="s">
        <v>91</v>
      </c>
      <c r="L78" s="1">
        <v>9946000</v>
      </c>
      <c r="M78" s="1">
        <v>2148000</v>
      </c>
      <c r="N78" s="1">
        <v>-2428000</v>
      </c>
      <c r="O78" s="1">
        <v>1675000</v>
      </c>
      <c r="P78" s="1">
        <v>-17104000</v>
      </c>
      <c r="Q78" s="1">
        <v>13643000</v>
      </c>
      <c r="R78" s="1">
        <v>-12740000</v>
      </c>
      <c r="S78" s="1">
        <v>-1366000</v>
      </c>
      <c r="T78" s="1">
        <v>-5792000</v>
      </c>
      <c r="U78" s="1">
        <v>15635000</v>
      </c>
      <c r="V78" s="1">
        <v>-2903000</v>
      </c>
      <c r="W78" s="1">
        <v>3666000</v>
      </c>
      <c r="X78" s="1">
        <v>8220000</v>
      </c>
      <c r="Y78" s="1">
        <v>-11530000</v>
      </c>
      <c r="Z78" s="1">
        <v>24165000</v>
      </c>
      <c r="AA78" s="1">
        <v>-31203000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v>4940000</v>
      </c>
      <c r="N79" s="1">
        <v>6460000</v>
      </c>
      <c r="O79" s="1">
        <v>8306000</v>
      </c>
      <c r="P79" s="1">
        <v>8103000</v>
      </c>
      <c r="Q79" s="1">
        <v>12282000</v>
      </c>
      <c r="R79" s="1">
        <v>41549000</v>
      </c>
      <c r="S79" s="1">
        <v>28267000</v>
      </c>
      <c r="T79" s="1">
        <v>34537000</v>
      </c>
      <c r="U79" s="1">
        <v>36349000</v>
      </c>
      <c r="V79" s="1">
        <v>39030000</v>
      </c>
      <c r="W79" s="1">
        <v>41214000</v>
      </c>
      <c r="X79" s="1">
        <v>52255000</v>
      </c>
      <c r="Y79" s="1">
        <v>53450000</v>
      </c>
      <c r="Z79" s="1">
        <v>63709000</v>
      </c>
      <c r="AA79" s="1">
        <v>75207000</v>
      </c>
    </row>
    <row r="80" spans="1:27" ht="19" x14ac:dyDescent="0.25">
      <c r="A80" s="14" t="s">
        <v>103</v>
      </c>
      <c r="B80" s="15" t="e">
        <f t="shared" ref="B80:AA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f t="shared" si="18"/>
        <v>2.3254938143747527E-2</v>
      </c>
      <c r="N80" s="15">
        <f t="shared" si="18"/>
        <v>3.0811937479430885E-2</v>
      </c>
      <c r="O80" s="15">
        <f t="shared" si="18"/>
        <v>3.6709979669406874E-2</v>
      </c>
      <c r="P80" s="15">
        <f t="shared" si="18"/>
        <v>3.2188227442817532E-2</v>
      </c>
      <c r="Q80" s="15">
        <f t="shared" si="18"/>
        <v>3.5097846463353302E-2</v>
      </c>
      <c r="R80" s="15">
        <f t="shared" si="18"/>
        <v>9.4227598578501076E-2</v>
      </c>
      <c r="S80" s="15">
        <f t="shared" si="18"/>
        <v>4.9080106122902548E-2</v>
      </c>
      <c r="T80" s="15">
        <f t="shared" si="18"/>
        <v>4.8523105973328241E-2</v>
      </c>
      <c r="U80" s="15">
        <f t="shared" si="18"/>
        <v>4.3395055095925408E-2</v>
      </c>
      <c r="V80" s="15">
        <f t="shared" si="18"/>
        <v>4.0435958269013604E-2</v>
      </c>
      <c r="W80" s="15">
        <f t="shared" si="18"/>
        <v>3.4580377100128207E-2</v>
      </c>
      <c r="X80" s="15">
        <f t="shared" si="18"/>
        <v>3.7332493164699485E-2</v>
      </c>
      <c r="Y80" s="15">
        <f t="shared" si="18"/>
        <v>3.2217834756563972E-2</v>
      </c>
      <c r="Z80" s="15">
        <f t="shared" si="18"/>
        <v>3.2769843657976423E-2</v>
      </c>
      <c r="AA80" s="15">
        <f t="shared" si="18"/>
        <v>3.4460701274148312E-2</v>
      </c>
    </row>
    <row r="81" spans="1:35" ht="19" x14ac:dyDescent="0.25">
      <c r="A81" s="5" t="s">
        <v>69</v>
      </c>
      <c r="B81" s="1">
        <v>-100000</v>
      </c>
      <c r="C81" s="1">
        <v>1500000</v>
      </c>
      <c r="D81" s="1">
        <v>-400000</v>
      </c>
      <c r="E81" s="1">
        <v>-2259948</v>
      </c>
      <c r="F81" s="1">
        <v>-5123976</v>
      </c>
      <c r="G81" s="1">
        <v>-3657000</v>
      </c>
      <c r="H81" s="1">
        <v>-1794000</v>
      </c>
      <c r="I81" s="1">
        <v>3379000</v>
      </c>
      <c r="J81" s="1">
        <v>-855000</v>
      </c>
      <c r="K81" s="1">
        <v>-5095000</v>
      </c>
      <c r="L81" s="1">
        <v>1851000</v>
      </c>
      <c r="M81" s="1">
        <v>-6329000</v>
      </c>
      <c r="N81" s="1">
        <v>-2204000</v>
      </c>
      <c r="O81" s="1">
        <v>1107000</v>
      </c>
      <c r="P81" s="1">
        <v>8773000</v>
      </c>
      <c r="Q81" s="1">
        <v>14165000</v>
      </c>
      <c r="R81" s="1">
        <v>23847000</v>
      </c>
      <c r="S81" s="1">
        <v>19236000</v>
      </c>
      <c r="T81" s="1">
        <v>22189000</v>
      </c>
      <c r="U81" s="1">
        <v>-17217000</v>
      </c>
      <c r="V81" s="1">
        <v>328000</v>
      </c>
      <c r="W81" s="1">
        <v>-81303000</v>
      </c>
      <c r="X81" s="1">
        <v>-86951000</v>
      </c>
      <c r="Y81" s="1">
        <v>-13886000</v>
      </c>
      <c r="Z81" s="1">
        <v>-154742000</v>
      </c>
      <c r="AA81" s="1">
        <v>-205528000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v>-6196000</v>
      </c>
      <c r="N82" s="1">
        <v>-1610000</v>
      </c>
      <c r="O82" s="1">
        <v>-1776000</v>
      </c>
      <c r="P82" s="1">
        <v>-4573000</v>
      </c>
      <c r="Q82" s="1">
        <v>1295000</v>
      </c>
      <c r="R82" s="1">
        <v>-6607000</v>
      </c>
      <c r="S82" s="1">
        <v>-12353000</v>
      </c>
      <c r="T82" s="1">
        <v>-3999000</v>
      </c>
      <c r="U82" s="1">
        <v>-16044000</v>
      </c>
      <c r="V82" s="1">
        <v>-17524000</v>
      </c>
      <c r="W82" s="1">
        <v>-27819000</v>
      </c>
      <c r="X82" s="1">
        <v>-5014000</v>
      </c>
      <c r="Y82" s="1">
        <v>-36118000</v>
      </c>
      <c r="Z82" s="1">
        <v>-29630000</v>
      </c>
      <c r="AA82" s="1">
        <v>-46403000</v>
      </c>
    </row>
    <row r="83" spans="1:35"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H83" s="33" t="s">
        <v>124</v>
      </c>
      <c r="AI83" s="34"/>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v>2655000</v>
      </c>
      <c r="O84" s="1">
        <v>6690000</v>
      </c>
      <c r="P84" s="1">
        <v>4030000</v>
      </c>
      <c r="Q84" s="1">
        <v>1827000</v>
      </c>
      <c r="R84" s="1">
        <v>-3882000</v>
      </c>
      <c r="S84" s="1">
        <v>6078000</v>
      </c>
      <c r="T84" s="1">
        <v>9938000</v>
      </c>
      <c r="U84" s="1">
        <v>-1520000</v>
      </c>
      <c r="V84" s="1">
        <v>11525000</v>
      </c>
      <c r="W84" s="1">
        <v>-14132000</v>
      </c>
      <c r="X84" s="1">
        <v>17751000</v>
      </c>
      <c r="Y84" s="1">
        <v>100846000</v>
      </c>
      <c r="Z84" s="1">
        <v>-30051000</v>
      </c>
      <c r="AA84" s="1">
        <v>23234000</v>
      </c>
      <c r="AH84" s="35" t="s">
        <v>125</v>
      </c>
      <c r="AI84" s="35"/>
    </row>
    <row r="85" spans="1:35" ht="20" x14ac:dyDescent="0.25">
      <c r="A85" s="5" t="s">
        <v>71</v>
      </c>
      <c r="B85" s="1">
        <v>-1600000</v>
      </c>
      <c r="C85" s="1">
        <v>16900000</v>
      </c>
      <c r="D85" s="1">
        <v>89200000</v>
      </c>
      <c r="E85" s="1">
        <v>35601660</v>
      </c>
      <c r="F85" s="1">
        <v>33315047</v>
      </c>
      <c r="G85" s="1">
        <v>36993000</v>
      </c>
      <c r="H85" s="1">
        <v>88207000</v>
      </c>
      <c r="I85" s="1">
        <v>107875000</v>
      </c>
      <c r="J85" s="1">
        <v>124501000</v>
      </c>
      <c r="K85" s="1">
        <v>-246000</v>
      </c>
      <c r="L85" s="1">
        <v>-1171000</v>
      </c>
      <c r="M85" s="1">
        <v>914000</v>
      </c>
      <c r="N85" s="1">
        <v>-1825000</v>
      </c>
      <c r="O85" s="1">
        <v>-385000</v>
      </c>
      <c r="P85" s="1">
        <v>-154000</v>
      </c>
      <c r="Q85" s="1">
        <v>6959000</v>
      </c>
      <c r="R85" s="1">
        <v>2107000</v>
      </c>
      <c r="S85" s="1">
        <v>3815000</v>
      </c>
      <c r="T85" s="1">
        <v>4503000</v>
      </c>
      <c r="U85" s="1">
        <v>-1312000</v>
      </c>
      <c r="V85" s="1">
        <v>6043000</v>
      </c>
      <c r="W85" s="1">
        <v>-45406000</v>
      </c>
      <c r="X85" s="1">
        <v>-58777000</v>
      </c>
      <c r="Y85" s="1">
        <v>-62167000</v>
      </c>
      <c r="Z85" s="1">
        <v>-54642000</v>
      </c>
      <c r="AA85" s="1">
        <v>-110011000</v>
      </c>
      <c r="AH85" s="36" t="s">
        <v>126</v>
      </c>
      <c r="AI85" s="37">
        <f>AA17</f>
        <v>32125000</v>
      </c>
    </row>
    <row r="86" spans="1:35" ht="20" x14ac:dyDescent="0.25">
      <c r="A86" s="5" t="s">
        <v>72</v>
      </c>
      <c r="B86" s="1">
        <v>400000</v>
      </c>
      <c r="C86" s="1">
        <v>300000</v>
      </c>
      <c r="D86" s="1">
        <v>300000</v>
      </c>
      <c r="E86" s="1">
        <v>8304810</v>
      </c>
      <c r="F86" s="1">
        <v>1487726</v>
      </c>
      <c r="G86" s="1">
        <v>2228000</v>
      </c>
      <c r="H86" s="1">
        <v>2078000</v>
      </c>
      <c r="I86" s="1">
        <v>-16651000</v>
      </c>
      <c r="J86" s="1">
        <v>5603000</v>
      </c>
      <c r="K86" s="1">
        <v>13626000</v>
      </c>
      <c r="L86" s="1">
        <v>7904000</v>
      </c>
      <c r="M86" s="1">
        <v>-1275000</v>
      </c>
      <c r="N86" s="1">
        <v>4372000</v>
      </c>
      <c r="O86" s="1">
        <v>1243000</v>
      </c>
      <c r="P86" s="1">
        <v>-1595000</v>
      </c>
      <c r="Q86" s="1">
        <v>3369000</v>
      </c>
      <c r="R86" s="1">
        <v>-14150000</v>
      </c>
      <c r="S86" s="1">
        <v>-17469000</v>
      </c>
      <c r="T86" s="1">
        <v>5244000</v>
      </c>
      <c r="U86" s="1">
        <v>5941000</v>
      </c>
      <c r="V86" s="1">
        <v>11910000</v>
      </c>
      <c r="W86" s="1">
        <v>55804000</v>
      </c>
      <c r="X86" s="1">
        <v>88128000</v>
      </c>
      <c r="Y86" s="1">
        <v>114000000</v>
      </c>
      <c r="Z86" s="1">
        <v>104477000</v>
      </c>
      <c r="AA86" s="1">
        <v>132806000</v>
      </c>
      <c r="AH86" s="36" t="s">
        <v>127</v>
      </c>
      <c r="AI86" s="37">
        <f>AA56</f>
        <v>36049000</v>
      </c>
    </row>
    <row r="87" spans="1:35" ht="20" x14ac:dyDescent="0.25">
      <c r="A87" s="6" t="s">
        <v>73</v>
      </c>
      <c r="B87" s="10">
        <v>-2200000</v>
      </c>
      <c r="C87" s="10">
        <v>-300000</v>
      </c>
      <c r="D87" s="10">
        <v>-7500000</v>
      </c>
      <c r="E87" s="10">
        <v>-26846265</v>
      </c>
      <c r="F87" s="10">
        <v>-4547712</v>
      </c>
      <c r="G87" s="10">
        <v>5574000</v>
      </c>
      <c r="H87" s="10">
        <v>13550000</v>
      </c>
      <c r="I87" s="10">
        <v>24723000</v>
      </c>
      <c r="J87" s="10">
        <v>22919000</v>
      </c>
      <c r="K87" s="10">
        <v>32751000</v>
      </c>
      <c r="L87" s="10">
        <v>51799000</v>
      </c>
      <c r="M87" s="10">
        <v>40908000</v>
      </c>
      <c r="N87" s="10">
        <v>39569000</v>
      </c>
      <c r="O87" s="10">
        <v>39269000</v>
      </c>
      <c r="P87" s="10">
        <v>25685000</v>
      </c>
      <c r="Q87" s="10">
        <v>86126000</v>
      </c>
      <c r="R87" s="10">
        <v>108298000</v>
      </c>
      <c r="S87" s="10">
        <v>143909000</v>
      </c>
      <c r="T87" s="10">
        <v>131245000</v>
      </c>
      <c r="U87" s="10">
        <v>195944000</v>
      </c>
      <c r="V87" s="10">
        <v>234703000</v>
      </c>
      <c r="W87" s="10">
        <v>335458000</v>
      </c>
      <c r="X87" s="10">
        <v>457780000</v>
      </c>
      <c r="Y87" s="10">
        <v>486106000</v>
      </c>
      <c r="Z87" s="10">
        <v>469731000</v>
      </c>
      <c r="AA87" s="10">
        <v>478620000</v>
      </c>
      <c r="AH87" s="36" t="s">
        <v>128</v>
      </c>
      <c r="AI87" s="37">
        <f>AA61</f>
        <v>1069531000</v>
      </c>
    </row>
    <row r="88" spans="1:35" ht="20" x14ac:dyDescent="0.25">
      <c r="A88" s="5" t="s">
        <v>74</v>
      </c>
      <c r="B88" s="1">
        <v>-1100000</v>
      </c>
      <c r="C88" s="1">
        <v>-1300000</v>
      </c>
      <c r="D88" s="1">
        <v>-14200000</v>
      </c>
      <c r="E88" s="1">
        <v>-11493570</v>
      </c>
      <c r="F88" s="1">
        <v>-2098354</v>
      </c>
      <c r="G88" s="1">
        <v>-4016000</v>
      </c>
      <c r="H88" s="1">
        <v>-3880000</v>
      </c>
      <c r="I88" s="1">
        <v>-9032000</v>
      </c>
      <c r="J88" s="1">
        <v>-8393000</v>
      </c>
      <c r="K88" s="1">
        <v>-12959000</v>
      </c>
      <c r="L88" s="1">
        <v>-14271000</v>
      </c>
      <c r="M88" s="1">
        <v>-3656000</v>
      </c>
      <c r="N88" s="1">
        <v>-10544000</v>
      </c>
      <c r="O88" s="1">
        <v>-57358000</v>
      </c>
      <c r="P88" s="1">
        <v>-15013000</v>
      </c>
      <c r="Q88" s="1">
        <v>-14834000</v>
      </c>
      <c r="R88" s="1">
        <v>-19042000</v>
      </c>
      <c r="S88" s="1">
        <v>-27444000</v>
      </c>
      <c r="T88" s="1">
        <v>-35061000</v>
      </c>
      <c r="U88" s="1">
        <v>-18766000</v>
      </c>
      <c r="V88" s="1">
        <v>-24499000</v>
      </c>
      <c r="W88" s="1">
        <v>-29632000</v>
      </c>
      <c r="X88" s="1">
        <v>-46197000</v>
      </c>
      <c r="Y88" s="1">
        <v>-48347000</v>
      </c>
      <c r="Z88" s="1">
        <v>-65220000</v>
      </c>
      <c r="AA88" s="1">
        <v>-58574000</v>
      </c>
      <c r="AH88" s="38" t="s">
        <v>129</v>
      </c>
      <c r="AI88" s="39">
        <f>AI85/(AI86+AI87)</f>
        <v>2.9057146475153312E-2</v>
      </c>
    </row>
    <row r="89" spans="1:35" ht="20" customHeight="1" x14ac:dyDescent="0.25">
      <c r="A89" s="14" t="s">
        <v>104</v>
      </c>
      <c r="B89" s="15">
        <f t="shared" ref="B89:AA89" si="19">(-1*B88)/B3</f>
        <v>0.13924050632911392</v>
      </c>
      <c r="C89" s="15">
        <f t="shared" si="19"/>
        <v>9.3525179856115109E-2</v>
      </c>
      <c r="D89" s="15">
        <f t="shared" si="19"/>
        <v>0.47019867549668876</v>
      </c>
      <c r="E89" s="15">
        <f t="shared" si="19"/>
        <v>0.19646355112658645</v>
      </c>
      <c r="F89" s="15">
        <f t="shared" si="19"/>
        <v>2.8937644132871601E-2</v>
      </c>
      <c r="G89" s="15">
        <f t="shared" si="19"/>
        <v>5.0602925796655873E-2</v>
      </c>
      <c r="H89" s="15">
        <f t="shared" si="19"/>
        <v>4.0797013826822985E-2</v>
      </c>
      <c r="I89" s="15">
        <f t="shared" si="19"/>
        <v>8.0581701387339971E-2</v>
      </c>
      <c r="J89" s="15">
        <f t="shared" si="19"/>
        <v>6.2476737780821509E-2</v>
      </c>
      <c r="K89" s="15">
        <f t="shared" si="19"/>
        <v>8.1560082825116911E-2</v>
      </c>
      <c r="L89" s="15">
        <f t="shared" si="19"/>
        <v>7.4017789995072747E-2</v>
      </c>
      <c r="M89" s="15">
        <f t="shared" si="19"/>
        <v>1.7210537217315986E-2</v>
      </c>
      <c r="N89" s="15">
        <f t="shared" si="19"/>
        <v>5.0291187118129917E-2</v>
      </c>
      <c r="O89" s="15">
        <f t="shared" si="19"/>
        <v>0.25350481746663128</v>
      </c>
      <c r="P89" s="15">
        <f t="shared" si="19"/>
        <v>5.9637400789709936E-2</v>
      </c>
      <c r="Q89" s="15">
        <f t="shared" si="19"/>
        <v>4.2390608568423943E-2</v>
      </c>
      <c r="R89" s="15">
        <f t="shared" si="19"/>
        <v>4.3184720020501513E-2</v>
      </c>
      <c r="S89" s="15">
        <f t="shared" si="19"/>
        <v>4.7651127903100346E-2</v>
      </c>
      <c r="T89" s="15">
        <f t="shared" si="19"/>
        <v>4.9259305050550463E-2</v>
      </c>
      <c r="U89" s="15">
        <f t="shared" si="19"/>
        <v>2.2403686591931999E-2</v>
      </c>
      <c r="V89" s="15">
        <f t="shared" si="19"/>
        <v>2.5381515286512023E-2</v>
      </c>
      <c r="W89" s="15">
        <f t="shared" si="19"/>
        <v>2.4862564522516596E-2</v>
      </c>
      <c r="X89" s="15">
        <f t="shared" si="19"/>
        <v>3.300448161380963E-2</v>
      </c>
      <c r="Y89" s="15">
        <f t="shared" si="19"/>
        <v>2.9141920616942905E-2</v>
      </c>
      <c r="Z89" s="15">
        <f t="shared" si="19"/>
        <v>3.3547053059586912E-2</v>
      </c>
      <c r="AA89" s="15">
        <f t="shared" si="19"/>
        <v>2.683927182884523E-2</v>
      </c>
      <c r="AH89" s="36" t="s">
        <v>105</v>
      </c>
      <c r="AI89" s="37">
        <f>AA27</f>
        <v>117004000</v>
      </c>
    </row>
    <row r="90" spans="1:35" ht="20" x14ac:dyDescent="0.25">
      <c r="A90" s="5" t="s">
        <v>75</v>
      </c>
      <c r="B90" s="1" t="s">
        <v>91</v>
      </c>
      <c r="C90" s="1" t="s">
        <v>91</v>
      </c>
      <c r="D90" s="1" t="s">
        <v>91</v>
      </c>
      <c r="E90" s="1">
        <v>-3071000</v>
      </c>
      <c r="F90" s="1" t="s">
        <v>91</v>
      </c>
      <c r="G90" s="1">
        <v>-305000</v>
      </c>
      <c r="H90" s="1">
        <v>-17419000</v>
      </c>
      <c r="I90" s="1">
        <v>-2270000</v>
      </c>
      <c r="J90" s="1">
        <v>-4301000</v>
      </c>
      <c r="K90" s="1">
        <v>-1887000</v>
      </c>
      <c r="L90" s="1">
        <v>-16737000</v>
      </c>
      <c r="M90" s="1">
        <v>-3024000</v>
      </c>
      <c r="N90" s="1">
        <v>-3207000</v>
      </c>
      <c r="O90" s="1" t="s">
        <v>91</v>
      </c>
      <c r="P90" s="1">
        <v>-15085000</v>
      </c>
      <c r="Q90" s="1">
        <v>-640929000</v>
      </c>
      <c r="R90" s="1" t="s">
        <v>91</v>
      </c>
      <c r="S90" s="1">
        <v>-584218000</v>
      </c>
      <c r="T90" s="1">
        <v>-182341000</v>
      </c>
      <c r="U90" s="1">
        <v>-10443000</v>
      </c>
      <c r="V90" s="1">
        <v>-47768000</v>
      </c>
      <c r="W90" s="1">
        <v>-418369000</v>
      </c>
      <c r="X90" s="1">
        <v>-437556000</v>
      </c>
      <c r="Y90" s="1">
        <v>-426075000</v>
      </c>
      <c r="Z90" s="1">
        <v>-192971000</v>
      </c>
      <c r="AA90" s="1">
        <v>-6273000</v>
      </c>
      <c r="AH90" s="36" t="s">
        <v>19</v>
      </c>
      <c r="AI90" s="37">
        <f>AA25</f>
        <v>486457000</v>
      </c>
    </row>
    <row r="91" spans="1:35" ht="20" x14ac:dyDescent="0.25">
      <c r="A91" s="5" t="s">
        <v>76</v>
      </c>
      <c r="B91" s="1" t="s">
        <v>91</v>
      </c>
      <c r="C91" s="1" t="s">
        <v>91</v>
      </c>
      <c r="D91" s="1" t="s">
        <v>91</v>
      </c>
      <c r="E91" s="1" t="s">
        <v>91</v>
      </c>
      <c r="F91" s="1">
        <v>-8080068</v>
      </c>
      <c r="G91" s="1" t="s">
        <v>91</v>
      </c>
      <c r="H91" s="1">
        <v>-60231000</v>
      </c>
      <c r="I91" s="1">
        <v>-90588000</v>
      </c>
      <c r="J91" s="1">
        <v>-250272000</v>
      </c>
      <c r="K91" s="1">
        <v>-109040000</v>
      </c>
      <c r="L91" s="1">
        <v>-116676000</v>
      </c>
      <c r="M91" s="1">
        <v>-4839000</v>
      </c>
      <c r="N91" s="1" t="s">
        <v>91</v>
      </c>
      <c r="O91" s="1" t="s">
        <v>91</v>
      </c>
      <c r="P91" s="1" t="s">
        <v>91</v>
      </c>
      <c r="Q91" s="1" t="s">
        <v>91</v>
      </c>
      <c r="R91" s="1" t="s">
        <v>91</v>
      </c>
      <c r="S91" s="1" t="s">
        <v>91</v>
      </c>
      <c r="T91" s="1" t="s">
        <v>91</v>
      </c>
      <c r="U91" s="1" t="s">
        <v>91</v>
      </c>
      <c r="V91" s="1" t="s">
        <v>91</v>
      </c>
      <c r="W91" s="1" t="s">
        <v>91</v>
      </c>
      <c r="X91" s="1" t="s">
        <v>91</v>
      </c>
      <c r="Y91" s="1" t="s">
        <v>91</v>
      </c>
      <c r="Z91" s="1" t="s">
        <v>91</v>
      </c>
      <c r="AA91" s="1" t="s">
        <v>91</v>
      </c>
      <c r="AH91" s="38" t="s">
        <v>130</v>
      </c>
      <c r="AI91" s="39">
        <f>AI89/AI90</f>
        <v>0.2405228005764127</v>
      </c>
    </row>
    <row r="92" spans="1:35" ht="20" x14ac:dyDescent="0.25">
      <c r="A92" s="5" t="s">
        <v>77</v>
      </c>
      <c r="B92" s="1" t="s">
        <v>91</v>
      </c>
      <c r="C92" s="1" t="s">
        <v>91</v>
      </c>
      <c r="D92" s="1" t="s">
        <v>91</v>
      </c>
      <c r="E92" s="1" t="s">
        <v>91</v>
      </c>
      <c r="F92" s="1" t="s">
        <v>91</v>
      </c>
      <c r="G92" s="1">
        <v>9658000</v>
      </c>
      <c r="H92" s="1" t="s">
        <v>91</v>
      </c>
      <c r="I92" s="1">
        <v>71944000</v>
      </c>
      <c r="J92" s="1">
        <v>224234000</v>
      </c>
      <c r="K92" s="1">
        <v>95393000</v>
      </c>
      <c r="L92" s="1">
        <v>107286000</v>
      </c>
      <c r="M92" s="1">
        <v>63949000</v>
      </c>
      <c r="N92" s="1">
        <v>17159000</v>
      </c>
      <c r="O92" s="1">
        <v>16854000</v>
      </c>
      <c r="P92" s="1">
        <v>4911000</v>
      </c>
      <c r="Q92" s="1">
        <v>15365000</v>
      </c>
      <c r="R92" s="1">
        <v>76000</v>
      </c>
      <c r="S92" s="1">
        <v>5675000</v>
      </c>
      <c r="T92" s="1">
        <v>1900000</v>
      </c>
      <c r="U92" s="1">
        <v>5950000</v>
      </c>
      <c r="V92" s="1" t="s">
        <v>91</v>
      </c>
      <c r="W92" s="1" t="s">
        <v>91</v>
      </c>
      <c r="X92" s="1" t="s">
        <v>91</v>
      </c>
      <c r="Y92" s="1">
        <v>10259000</v>
      </c>
      <c r="Z92" s="1" t="s">
        <v>91</v>
      </c>
      <c r="AA92" s="1">
        <v>864000</v>
      </c>
      <c r="AH92" s="38" t="s">
        <v>131</v>
      </c>
      <c r="AI92" s="39">
        <f>AI88*(1-AI91)</f>
        <v>2.2068240228190397E-2</v>
      </c>
    </row>
    <row r="93" spans="1:35" ht="19" x14ac:dyDescent="0.25">
      <c r="A93" s="5" t="s">
        <v>78</v>
      </c>
      <c r="B93" s="1">
        <v>-600000</v>
      </c>
      <c r="C93" s="1">
        <v>-1000000</v>
      </c>
      <c r="D93" s="1">
        <v>-2300000</v>
      </c>
      <c r="E93" s="1">
        <v>-3133033</v>
      </c>
      <c r="F93" s="1">
        <v>-169904</v>
      </c>
      <c r="G93" s="1">
        <v>-16807000</v>
      </c>
      <c r="H93" s="1">
        <v>16009000</v>
      </c>
      <c r="I93" s="1" t="s">
        <v>91</v>
      </c>
      <c r="J93" s="1" t="s">
        <v>91</v>
      </c>
      <c r="K93" s="1" t="s">
        <v>91</v>
      </c>
      <c r="L93" s="1" t="s">
        <v>91</v>
      </c>
      <c r="M93" s="1" t="s">
        <v>91</v>
      </c>
      <c r="N93" s="1" t="s">
        <v>91</v>
      </c>
      <c r="O93" s="1" t="s">
        <v>91</v>
      </c>
      <c r="P93" s="1">
        <v>83553000</v>
      </c>
      <c r="Q93" s="1" t="s">
        <v>91</v>
      </c>
      <c r="R93" s="1" t="s">
        <v>91</v>
      </c>
      <c r="S93" s="1" t="s">
        <v>91</v>
      </c>
      <c r="T93" s="1" t="s">
        <v>91</v>
      </c>
      <c r="U93" s="1" t="s">
        <v>91</v>
      </c>
      <c r="V93" s="1" t="s">
        <v>91</v>
      </c>
      <c r="W93" s="1" t="s">
        <v>91</v>
      </c>
      <c r="X93" s="1" t="s">
        <v>91</v>
      </c>
      <c r="Y93" s="1" t="s">
        <v>91</v>
      </c>
      <c r="Z93" s="1">
        <v>-123152000</v>
      </c>
      <c r="AA93" s="1">
        <v>-5072000</v>
      </c>
      <c r="AH93" s="35" t="s">
        <v>132</v>
      </c>
      <c r="AI93" s="35"/>
    </row>
    <row r="94" spans="1:35" ht="20" x14ac:dyDescent="0.25">
      <c r="A94" s="6" t="s">
        <v>79</v>
      </c>
      <c r="B94" s="10">
        <v>-1700000</v>
      </c>
      <c r="C94" s="10">
        <v>-2300000</v>
      </c>
      <c r="D94" s="10">
        <v>-16500000</v>
      </c>
      <c r="E94" s="10">
        <v>-17697603</v>
      </c>
      <c r="F94" s="10">
        <v>-10348326</v>
      </c>
      <c r="G94" s="10">
        <v>-11470000</v>
      </c>
      <c r="H94" s="10">
        <v>-65521000</v>
      </c>
      <c r="I94" s="10">
        <v>-29946000</v>
      </c>
      <c r="J94" s="10">
        <v>-38732000</v>
      </c>
      <c r="K94" s="10">
        <v>-28493000</v>
      </c>
      <c r="L94" s="10">
        <v>-40398000</v>
      </c>
      <c r="M94" s="10">
        <v>52430000</v>
      </c>
      <c r="N94" s="10">
        <v>3408000</v>
      </c>
      <c r="O94" s="10">
        <v>-40504000</v>
      </c>
      <c r="P94" s="10">
        <v>58366000</v>
      </c>
      <c r="Q94" s="10">
        <v>-640398000</v>
      </c>
      <c r="R94" s="10">
        <v>-18966000</v>
      </c>
      <c r="S94" s="10">
        <v>-605987000</v>
      </c>
      <c r="T94" s="10">
        <v>-215502000</v>
      </c>
      <c r="U94" s="10">
        <v>-23259000</v>
      </c>
      <c r="V94" s="10">
        <v>-72267000</v>
      </c>
      <c r="W94" s="10">
        <v>-448001000</v>
      </c>
      <c r="X94" s="10">
        <v>-483753000</v>
      </c>
      <c r="Y94" s="10">
        <v>-464163000</v>
      </c>
      <c r="Z94" s="10">
        <v>-381343000</v>
      </c>
      <c r="AA94" s="10">
        <v>-69055000</v>
      </c>
      <c r="AH94" s="36" t="s">
        <v>133</v>
      </c>
      <c r="AI94" s="60">
        <f>[1]Treasuries!$C$8</f>
        <v>4.0480000000000002E-2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v>-4375000</v>
      </c>
      <c r="R95" s="1">
        <v>-17500000</v>
      </c>
      <c r="S95" s="1">
        <v>-318125000</v>
      </c>
      <c r="T95" s="1">
        <v>-20000000</v>
      </c>
      <c r="U95" s="1">
        <v>-20000000</v>
      </c>
      <c r="V95" s="1">
        <v>-345000000</v>
      </c>
      <c r="W95" s="1" t="s">
        <v>91</v>
      </c>
      <c r="X95" s="1" t="s">
        <v>91</v>
      </c>
      <c r="Y95" s="1">
        <v>-745000000</v>
      </c>
      <c r="Z95" s="1" t="s">
        <v>91</v>
      </c>
      <c r="AA95" s="1">
        <v>-2155000</v>
      </c>
      <c r="AH95" s="41" t="s">
        <v>134</v>
      </c>
      <c r="AI95" s="42" cm="1">
        <f t="array" ref="AI95">_FV(A1,"Beta")</f>
        <v>0.90980000000000005</v>
      </c>
    </row>
    <row r="96" spans="1:35" ht="20" x14ac:dyDescent="0.25">
      <c r="A96" s="5" t="s">
        <v>81</v>
      </c>
      <c r="B96" s="1" t="s">
        <v>91</v>
      </c>
      <c r="C96" s="1">
        <v>22800000</v>
      </c>
      <c r="D96" s="1">
        <v>98300000</v>
      </c>
      <c r="E96" s="1">
        <v>2101983</v>
      </c>
      <c r="F96" s="1">
        <v>1716930</v>
      </c>
      <c r="G96" s="1">
        <v>696000</v>
      </c>
      <c r="H96" s="1">
        <v>61759000</v>
      </c>
      <c r="I96" s="1">
        <v>6297000</v>
      </c>
      <c r="J96" s="1">
        <v>7412000</v>
      </c>
      <c r="K96" s="1">
        <v>5582000</v>
      </c>
      <c r="L96" s="1">
        <v>8161000</v>
      </c>
      <c r="M96" s="1">
        <v>6158000</v>
      </c>
      <c r="N96" s="1" t="s">
        <v>91</v>
      </c>
      <c r="O96" s="1" t="s">
        <v>91</v>
      </c>
      <c r="P96" s="1">
        <v>247924000</v>
      </c>
      <c r="Q96" s="1" t="s">
        <v>91</v>
      </c>
      <c r="R96" s="1" t="s">
        <v>91</v>
      </c>
      <c r="S96" s="1">
        <v>529360000</v>
      </c>
      <c r="T96" s="1" t="s">
        <v>91</v>
      </c>
      <c r="U96" s="1" t="s">
        <v>91</v>
      </c>
      <c r="V96" s="1">
        <v>833911000</v>
      </c>
      <c r="W96" s="1" t="s">
        <v>91</v>
      </c>
      <c r="X96" s="1" t="s">
        <v>91</v>
      </c>
      <c r="Y96" s="1">
        <v>1689971000</v>
      </c>
      <c r="Z96" s="1" t="s">
        <v>91</v>
      </c>
      <c r="AA96" s="1">
        <v>745700000</v>
      </c>
      <c r="AH96" s="36" t="s">
        <v>135</v>
      </c>
      <c r="AI96" s="40">
        <v>8.4000000000000005E-2</v>
      </c>
    </row>
    <row r="97" spans="1:35"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v>-672000</v>
      </c>
      <c r="O97" s="1">
        <v>-2904000</v>
      </c>
      <c r="P97" s="1">
        <v>-2307000</v>
      </c>
      <c r="Q97" s="1">
        <v>-4204000</v>
      </c>
      <c r="R97" s="1">
        <v>-8469000</v>
      </c>
      <c r="S97" s="1">
        <v>-50555000</v>
      </c>
      <c r="T97" s="1">
        <v>-16436000</v>
      </c>
      <c r="U97" s="1">
        <v>-16424000</v>
      </c>
      <c r="V97" s="1">
        <v>-14902000</v>
      </c>
      <c r="W97" s="1">
        <v>-24327000</v>
      </c>
      <c r="X97" s="1">
        <v>-27577000</v>
      </c>
      <c r="Y97" s="1">
        <v>-38867000</v>
      </c>
      <c r="Z97" s="1">
        <v>-33314000</v>
      </c>
      <c r="AA97" s="1" t="s">
        <v>91</v>
      </c>
      <c r="AH97" s="38" t="s">
        <v>136</v>
      </c>
      <c r="AI97" s="39">
        <f>(AI94)+((AI95)*(AI96-AI94))</f>
        <v>8.0074496000000009E-2</v>
      </c>
    </row>
    <row r="98" spans="1:35"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v>0</v>
      </c>
      <c r="AH98" s="35" t="s">
        <v>137</v>
      </c>
      <c r="AI98" s="35"/>
    </row>
    <row r="99" spans="1:35" ht="20" x14ac:dyDescent="0.25">
      <c r="A99" s="5" t="s">
        <v>84</v>
      </c>
      <c r="B99" s="1">
        <v>1700000</v>
      </c>
      <c r="C99" s="1">
        <v>-1600000</v>
      </c>
      <c r="D99" s="1" t="s">
        <v>91</v>
      </c>
      <c r="E99" s="1">
        <v>-4531000</v>
      </c>
      <c r="F99" s="1" t="s">
        <v>91</v>
      </c>
      <c r="G99" s="1" t="s">
        <v>91</v>
      </c>
      <c r="H99" s="1" t="s">
        <v>91</v>
      </c>
      <c r="I99" s="1" t="s">
        <v>91</v>
      </c>
      <c r="J99" s="1" t="s">
        <v>91</v>
      </c>
      <c r="K99" s="1" t="s">
        <v>91</v>
      </c>
      <c r="L99" s="1" t="s">
        <v>91</v>
      </c>
      <c r="M99" s="1">
        <v>5317000</v>
      </c>
      <c r="N99" s="1">
        <v>2844000</v>
      </c>
      <c r="O99" s="1">
        <v>4946000</v>
      </c>
      <c r="P99" s="1">
        <v>9163000</v>
      </c>
      <c r="Q99" s="1">
        <v>173520000</v>
      </c>
      <c r="R99" s="1">
        <v>36374000</v>
      </c>
      <c r="S99" s="1">
        <v>572833000</v>
      </c>
      <c r="T99" s="1">
        <v>15932000</v>
      </c>
      <c r="U99" s="1">
        <v>10559000</v>
      </c>
      <c r="V99" s="1">
        <v>6421000</v>
      </c>
      <c r="W99" s="1">
        <v>27071000</v>
      </c>
      <c r="X99" s="1">
        <v>23423000</v>
      </c>
      <c r="Y99" s="1">
        <v>1756193000</v>
      </c>
      <c r="Z99" s="1">
        <v>17635000</v>
      </c>
      <c r="AA99" s="1">
        <v>-9568000</v>
      </c>
      <c r="AH99" s="36" t="s">
        <v>138</v>
      </c>
      <c r="AI99" s="37">
        <f>AI86+AI87</f>
        <v>1105580000</v>
      </c>
    </row>
    <row r="100" spans="1:35" ht="20" x14ac:dyDescent="0.25">
      <c r="A100" s="6" t="s">
        <v>85</v>
      </c>
      <c r="B100" s="10">
        <v>1700000</v>
      </c>
      <c r="C100" s="10">
        <v>21200000</v>
      </c>
      <c r="D100" s="10">
        <v>98300000</v>
      </c>
      <c r="E100" s="10">
        <v>-2429017</v>
      </c>
      <c r="F100" s="10">
        <v>1716930</v>
      </c>
      <c r="G100" s="10">
        <v>696000</v>
      </c>
      <c r="H100" s="10">
        <v>61759000</v>
      </c>
      <c r="I100" s="10">
        <v>6297000</v>
      </c>
      <c r="J100" s="10">
        <v>7412000</v>
      </c>
      <c r="K100" s="10">
        <v>5582000</v>
      </c>
      <c r="L100" s="10">
        <v>8161000</v>
      </c>
      <c r="M100" s="10">
        <v>11475000</v>
      </c>
      <c r="N100" s="10">
        <v>2172000</v>
      </c>
      <c r="O100" s="10">
        <v>2042000</v>
      </c>
      <c r="P100" s="10">
        <v>254780000</v>
      </c>
      <c r="Q100" s="10">
        <v>164941000</v>
      </c>
      <c r="R100" s="10">
        <v>10405000</v>
      </c>
      <c r="S100" s="10">
        <v>733513000</v>
      </c>
      <c r="T100" s="10">
        <v>-20504000</v>
      </c>
      <c r="U100" s="10">
        <v>-25865000</v>
      </c>
      <c r="V100" s="10">
        <v>480430000</v>
      </c>
      <c r="W100" s="10">
        <v>2744000</v>
      </c>
      <c r="X100" s="10">
        <v>-4154000</v>
      </c>
      <c r="Y100" s="10">
        <v>2662297000</v>
      </c>
      <c r="Z100" s="10">
        <v>-15679000</v>
      </c>
      <c r="AA100" s="10">
        <v>733977000</v>
      </c>
      <c r="AH100" s="38" t="s">
        <v>139</v>
      </c>
      <c r="AI100" s="39">
        <f>AI99/AI103</f>
        <v>3.0241302937939928E-2</v>
      </c>
    </row>
    <row r="101" spans="1:35" ht="20" x14ac:dyDescent="0.25">
      <c r="A101" s="5" t="s">
        <v>86</v>
      </c>
      <c r="B101" s="1" t="s">
        <v>91</v>
      </c>
      <c r="C101" s="1" t="s">
        <v>91</v>
      </c>
      <c r="D101" s="1" t="s">
        <v>91</v>
      </c>
      <c r="E101" s="1" t="s">
        <v>91</v>
      </c>
      <c r="F101" s="1" t="s">
        <v>91</v>
      </c>
      <c r="G101" s="1" t="s">
        <v>91</v>
      </c>
      <c r="H101" s="1">
        <v>309000</v>
      </c>
      <c r="I101" s="1">
        <v>90000</v>
      </c>
      <c r="J101" s="1">
        <v>-341000</v>
      </c>
      <c r="K101" s="1">
        <v>254000</v>
      </c>
      <c r="L101" s="1">
        <v>64000</v>
      </c>
      <c r="M101" s="1">
        <v>-2616000</v>
      </c>
      <c r="N101" s="1">
        <v>655000</v>
      </c>
      <c r="O101" s="1">
        <v>-188000</v>
      </c>
      <c r="P101" s="1">
        <v>44000</v>
      </c>
      <c r="Q101" s="1">
        <v>78000</v>
      </c>
      <c r="R101" s="1">
        <v>189000</v>
      </c>
      <c r="S101" s="1">
        <v>-376000</v>
      </c>
      <c r="T101" s="1">
        <v>-433000</v>
      </c>
      <c r="U101" s="1">
        <v>-1415000</v>
      </c>
      <c r="V101" s="1">
        <v>1374000</v>
      </c>
      <c r="W101" s="1">
        <v>-1248000</v>
      </c>
      <c r="X101" s="1">
        <v>442000</v>
      </c>
      <c r="Y101" s="1">
        <v>941000</v>
      </c>
      <c r="Z101" s="1">
        <v>-1495000</v>
      </c>
      <c r="AA101" s="1">
        <v>-2698000</v>
      </c>
      <c r="AH101" s="41" t="s">
        <v>140</v>
      </c>
      <c r="AI101" s="43" cm="1">
        <f t="array" ref="AI101">_FV(A1,"Market cap",TRUE)</f>
        <v>35453030000</v>
      </c>
    </row>
    <row r="102" spans="1:35" ht="20" x14ac:dyDescent="0.25">
      <c r="A102" s="6" t="s">
        <v>87</v>
      </c>
      <c r="B102" s="10" t="s">
        <v>91</v>
      </c>
      <c r="C102" s="10" t="s">
        <v>91</v>
      </c>
      <c r="D102" s="10">
        <v>74400000</v>
      </c>
      <c r="E102" s="10">
        <v>-46972885</v>
      </c>
      <c r="F102" s="10">
        <v>-13179108</v>
      </c>
      <c r="G102" s="10">
        <v>-5200000</v>
      </c>
      <c r="H102" s="10">
        <v>10097000</v>
      </c>
      <c r="I102" s="10">
        <v>1164000</v>
      </c>
      <c r="J102" s="10">
        <v>-8742000</v>
      </c>
      <c r="K102" s="10">
        <v>10094000</v>
      </c>
      <c r="L102" s="10">
        <v>19626000</v>
      </c>
      <c r="M102" s="10">
        <v>102197000</v>
      </c>
      <c r="N102" s="10">
        <v>45804000</v>
      </c>
      <c r="O102" s="10">
        <v>619000</v>
      </c>
      <c r="P102" s="10">
        <v>338875000</v>
      </c>
      <c r="Q102" s="10">
        <v>-389253000</v>
      </c>
      <c r="R102" s="10">
        <v>99926000</v>
      </c>
      <c r="S102" s="10">
        <v>271059000</v>
      </c>
      <c r="T102" s="10">
        <v>-105194000</v>
      </c>
      <c r="U102" s="10">
        <v>145405000</v>
      </c>
      <c r="V102" s="10">
        <v>644240000</v>
      </c>
      <c r="W102" s="10">
        <v>-111047000</v>
      </c>
      <c r="X102" s="10">
        <v>-29685000</v>
      </c>
      <c r="Y102" s="10">
        <v>2685181000</v>
      </c>
      <c r="Z102" s="10">
        <v>71214000</v>
      </c>
      <c r="AA102" s="10">
        <v>1140844000</v>
      </c>
      <c r="AH102" s="38" t="s">
        <v>141</v>
      </c>
      <c r="AI102" s="39">
        <f>AI101/AI103</f>
        <v>0.96975869706206008</v>
      </c>
    </row>
    <row r="103" spans="1:35" ht="20" x14ac:dyDescent="0.25">
      <c r="A103" s="5" t="s">
        <v>88</v>
      </c>
      <c r="B103" s="1">
        <v>3300000</v>
      </c>
      <c r="C103" s="1">
        <v>1100000</v>
      </c>
      <c r="D103" s="1">
        <v>19700000</v>
      </c>
      <c r="E103" s="1">
        <v>94074127</v>
      </c>
      <c r="F103" s="1">
        <v>43925195</v>
      </c>
      <c r="G103" s="1">
        <v>30746000</v>
      </c>
      <c r="H103" s="1">
        <v>25546000</v>
      </c>
      <c r="I103" s="1">
        <v>35643000</v>
      </c>
      <c r="J103" s="1">
        <v>36807000</v>
      </c>
      <c r="K103" s="1">
        <v>28065000</v>
      </c>
      <c r="L103" s="1">
        <v>38159000</v>
      </c>
      <c r="M103" s="1">
        <v>57785000</v>
      </c>
      <c r="N103" s="1">
        <v>159982000</v>
      </c>
      <c r="O103" s="1">
        <v>205786000</v>
      </c>
      <c r="P103" s="1">
        <v>206405000</v>
      </c>
      <c r="Q103" s="1">
        <v>545280000</v>
      </c>
      <c r="R103" s="1">
        <v>156027000</v>
      </c>
      <c r="S103" s="1">
        <v>255953000</v>
      </c>
      <c r="T103" s="1">
        <v>527012000</v>
      </c>
      <c r="U103" s="1">
        <v>421818000</v>
      </c>
      <c r="V103" s="1">
        <v>567223000</v>
      </c>
      <c r="W103" s="1">
        <v>1211463000</v>
      </c>
      <c r="X103" s="1">
        <v>1100416000</v>
      </c>
      <c r="Y103" s="1">
        <v>1070731000</v>
      </c>
      <c r="Z103" s="1">
        <v>3755912000</v>
      </c>
      <c r="AA103" s="1">
        <v>3827126000</v>
      </c>
      <c r="AH103" s="38" t="s">
        <v>142</v>
      </c>
      <c r="AI103" s="44">
        <f>AI99+AI101</f>
        <v>36558610000</v>
      </c>
    </row>
    <row r="104" spans="1:35" ht="20" thickBot="1" x14ac:dyDescent="0.3">
      <c r="A104" s="7" t="s">
        <v>89</v>
      </c>
      <c r="B104" s="11" t="s">
        <v>91</v>
      </c>
      <c r="C104" s="11" t="s">
        <v>91</v>
      </c>
      <c r="D104" s="11">
        <v>94100000</v>
      </c>
      <c r="E104" s="11">
        <v>47101242</v>
      </c>
      <c r="F104" s="11">
        <v>30746087</v>
      </c>
      <c r="G104" s="11">
        <v>25546000</v>
      </c>
      <c r="H104" s="11">
        <v>35643000</v>
      </c>
      <c r="I104" s="11">
        <v>36807000</v>
      </c>
      <c r="J104" s="11">
        <v>28065000</v>
      </c>
      <c r="K104" s="11">
        <v>38159000</v>
      </c>
      <c r="L104" s="11">
        <v>57785000</v>
      </c>
      <c r="M104" s="11">
        <v>159982000</v>
      </c>
      <c r="N104" s="11">
        <v>205786000</v>
      </c>
      <c r="O104" s="11">
        <v>206405000</v>
      </c>
      <c r="P104" s="11">
        <v>545280000</v>
      </c>
      <c r="Q104" s="11">
        <v>156027000</v>
      </c>
      <c r="R104" s="11">
        <v>255953000</v>
      </c>
      <c r="S104" s="11">
        <v>527012000</v>
      </c>
      <c r="T104" s="11">
        <v>421818000</v>
      </c>
      <c r="U104" s="11">
        <v>567223000</v>
      </c>
      <c r="V104" s="11">
        <v>1211463000</v>
      </c>
      <c r="W104" s="11">
        <v>1100416000</v>
      </c>
      <c r="X104" s="11">
        <v>1070731000</v>
      </c>
      <c r="Y104" s="11">
        <v>3755912000</v>
      </c>
      <c r="Z104" s="11">
        <v>3827126000</v>
      </c>
      <c r="AA104" s="11">
        <v>4967970000</v>
      </c>
      <c r="AH104" s="35" t="s">
        <v>143</v>
      </c>
      <c r="AI104" s="35"/>
    </row>
    <row r="105" spans="1:35" ht="21" thickTop="1" x14ac:dyDescent="0.25">
      <c r="A105" s="14" t="s">
        <v>164</v>
      </c>
      <c r="B105" s="1">
        <f t="shared" ref="B105:Z105" si="20">(B22*(1-$AI$91))+B77+B88+B81</f>
        <v>-2906274.7580978381</v>
      </c>
      <c r="C105" s="1">
        <f t="shared" si="20"/>
        <v>-1358170.1979825553</v>
      </c>
      <c r="D105" s="1">
        <f t="shared" si="20"/>
        <v>-21395948.871123243</v>
      </c>
      <c r="E105" s="1">
        <f t="shared" si="20"/>
        <v>-32328223.887860589</v>
      </c>
      <c r="F105" s="1">
        <f t="shared" si="20"/>
        <v>-5232621.3217098303</v>
      </c>
      <c r="G105" s="1">
        <f t="shared" si="20"/>
        <v>-95782.116404944099</v>
      </c>
      <c r="H105" s="1">
        <f t="shared" si="20"/>
        <v>7493518.9543988463</v>
      </c>
      <c r="I105" s="1">
        <f t="shared" si="20"/>
        <v>12480433.187311519</v>
      </c>
      <c r="J105" s="1">
        <f t="shared" si="20"/>
        <v>8042081.5981679782</v>
      </c>
      <c r="K105" s="1">
        <f t="shared" si="20"/>
        <v>4450198.4450835325</v>
      </c>
      <c r="L105" s="1">
        <f t="shared" si="20"/>
        <v>17285186.964109879</v>
      </c>
      <c r="M105" s="1">
        <f t="shared" si="20"/>
        <v>37034078.810665689</v>
      </c>
      <c r="N105" s="1">
        <f t="shared" si="20"/>
        <v>26105956.643649906</v>
      </c>
      <c r="O105" s="1">
        <f t="shared" si="20"/>
        <v>-25304906.7831278</v>
      </c>
      <c r="P105" s="1">
        <f t="shared" si="20"/>
        <v>23146578.108650919</v>
      </c>
      <c r="Q105" s="1">
        <f t="shared" si="20"/>
        <v>52923054.352183238</v>
      </c>
      <c r="R105" s="1">
        <f t="shared" si="20"/>
        <v>85991728.257584944</v>
      </c>
      <c r="S105" s="1">
        <f t="shared" si="20"/>
        <v>123588996.9349809</v>
      </c>
      <c r="T105" s="1">
        <f t="shared" si="20"/>
        <v>74359811.319397196</v>
      </c>
      <c r="U105" s="1">
        <f t="shared" si="20"/>
        <v>144234043.58247492</v>
      </c>
      <c r="V105" s="1">
        <f t="shared" si="20"/>
        <v>171481288.89501023</v>
      </c>
      <c r="W105" s="1">
        <f t="shared" si="20"/>
        <v>174573620.58311427</v>
      </c>
      <c r="X105" s="1">
        <f t="shared" si="20"/>
        <v>224122657.41884691</v>
      </c>
      <c r="Y105" s="1">
        <f t="shared" si="20"/>
        <v>274353325.0277003</v>
      </c>
      <c r="Z105" s="1">
        <f t="shared" si="20"/>
        <v>247946093.96719545</v>
      </c>
      <c r="AA105" s="1">
        <f>(AA22*(1-$AI$91))+AA77+AA88+AA81</f>
        <v>216268483.60286725</v>
      </c>
      <c r="AB105" s="29">
        <f>AA105*(1+$AI$106)</f>
        <v>249350259.21871546</v>
      </c>
      <c r="AC105" s="29">
        <f t="shared" ref="AC105:AF105" si="21">AB105*(1+$AI$106)</f>
        <v>287492429.48692077</v>
      </c>
      <c r="AD105" s="29">
        <f t="shared" si="21"/>
        <v>331469063.92342949</v>
      </c>
      <c r="AE105" s="29">
        <f t="shared" si="21"/>
        <v>382172638.54341984</v>
      </c>
      <c r="AF105" s="29">
        <f t="shared" si="21"/>
        <v>440632148.05765063</v>
      </c>
      <c r="AG105" s="30" t="s">
        <v>157</v>
      </c>
      <c r="AH105" s="45" t="s">
        <v>106</v>
      </c>
      <c r="AI105" s="46">
        <f>(AI100*AI92)+(AI102*AI97)</f>
        <v>7.832031124690908E-2</v>
      </c>
    </row>
    <row r="106" spans="1:35" ht="19" x14ac:dyDescent="0.25">
      <c r="A106" s="14" t="s">
        <v>165</v>
      </c>
      <c r="B106" s="1"/>
      <c r="C106" s="15">
        <f>(C107/B107)-1</f>
        <v>-0.51515151515151514</v>
      </c>
      <c r="D106" s="15">
        <f>(D107/C107)-1</f>
        <v>12.5625</v>
      </c>
      <c r="E106" s="15">
        <f>(E107/D107)-1</f>
        <v>0.7668126728110598</v>
      </c>
      <c r="F106" s="15">
        <f>(F107/E107)-1</f>
        <v>-0.82665376624599451</v>
      </c>
      <c r="G106" s="15">
        <f>(G107/F107)-1</f>
        <v>-1.2344243948224407</v>
      </c>
      <c r="H106" s="15">
        <f>(H107/G107)-1</f>
        <v>5.2066752246469834</v>
      </c>
      <c r="I106" s="15">
        <f>(I107/H107)-1</f>
        <v>0.62264736297828338</v>
      </c>
      <c r="J106" s="15">
        <f>(J107/I107)-1</f>
        <v>-7.4246383277037808E-2</v>
      </c>
      <c r="K106" s="15">
        <f>(K107/J107)-1</f>
        <v>0.36252237367479001</v>
      </c>
      <c r="L106" s="15">
        <f>(L107/K107)-1</f>
        <v>0.89611964430072755</v>
      </c>
      <c r="M106" s="15">
        <f>(M107/L107)-1</f>
        <v>-7.3545086335535803E-3</v>
      </c>
      <c r="N106" s="15">
        <f>(N107/M107)-1</f>
        <v>-0.22084720283474712</v>
      </c>
      <c r="O106" s="15">
        <f>(O107/N107)-1</f>
        <v>-1.6232213608957795</v>
      </c>
      <c r="P106" s="15">
        <f>(P107/O107)-1</f>
        <v>-1.5899718060699874</v>
      </c>
      <c r="Q106" s="15">
        <f>(Q107/P107)-1</f>
        <v>5.6802848575712144</v>
      </c>
      <c r="R106" s="15">
        <f>(R107/Q107)-1</f>
        <v>0.25197778151826289</v>
      </c>
      <c r="S106" s="15">
        <f>(S107/R107)-1</f>
        <v>0.30484225150129962</v>
      </c>
      <c r="T106" s="15">
        <f>(T107/S107)-1</f>
        <v>-0.17413815309320402</v>
      </c>
      <c r="U106" s="15">
        <f>(U107/T107)-1</f>
        <v>0.8420735257423273</v>
      </c>
      <c r="V106" s="15">
        <f>(V107/U107)-1</f>
        <v>0.18640011739606499</v>
      </c>
      <c r="W106" s="15">
        <f>(W107/V107)-1</f>
        <v>0.45490095335959357</v>
      </c>
      <c r="X106" s="15">
        <f>(X107/W107)-1</f>
        <v>0.34580774688875371</v>
      </c>
      <c r="Y106" s="15">
        <f>(Y107/X107)-1</f>
        <v>6.3598350757927413E-2</v>
      </c>
      <c r="Z106" s="15">
        <f>(Z107/Y107)-1</f>
        <v>-7.595046589561838E-2</v>
      </c>
      <c r="AA106" s="15">
        <f>(AA107/Z107)-1</f>
        <v>3.8404394441683865E-2</v>
      </c>
      <c r="AB106" s="32">
        <v>411300000</v>
      </c>
      <c r="AC106" s="32">
        <v>556000000</v>
      </c>
      <c r="AD106" s="32">
        <v>780400000</v>
      </c>
      <c r="AE106" s="32">
        <v>945300000</v>
      </c>
      <c r="AF106" s="32">
        <v>1190000000</v>
      </c>
      <c r="AG106" s="30" t="s">
        <v>158</v>
      </c>
      <c r="AH106" s="47" t="s">
        <v>144</v>
      </c>
      <c r="AI106" s="48">
        <f>(SUM(AB4:AF4)/5)</f>
        <v>0.15296623467613585</v>
      </c>
    </row>
    <row r="107" spans="1:35" ht="19" x14ac:dyDescent="0.25">
      <c r="A107" s="70" t="s">
        <v>166</v>
      </c>
      <c r="B107" s="1">
        <v>-3300000</v>
      </c>
      <c r="C107" s="1">
        <v>-1600000</v>
      </c>
      <c r="D107" s="1">
        <v>-21700000</v>
      </c>
      <c r="E107" s="1">
        <v>-38339835</v>
      </c>
      <c r="F107" s="1">
        <v>-6646066</v>
      </c>
      <c r="G107" s="1">
        <v>1558000</v>
      </c>
      <c r="H107" s="1">
        <v>9670000</v>
      </c>
      <c r="I107" s="1">
        <v>15691000</v>
      </c>
      <c r="J107" s="1">
        <v>14526000</v>
      </c>
      <c r="K107" s="1">
        <v>19792000</v>
      </c>
      <c r="L107" s="1">
        <v>37528000</v>
      </c>
      <c r="M107" s="1">
        <v>37252000</v>
      </c>
      <c r="N107" s="1">
        <v>29025000</v>
      </c>
      <c r="O107" s="1">
        <v>-18089000</v>
      </c>
      <c r="P107" s="1">
        <v>10672000</v>
      </c>
      <c r="Q107" s="1">
        <v>71292000</v>
      </c>
      <c r="R107" s="1">
        <v>89256000</v>
      </c>
      <c r="S107" s="1">
        <v>116465000</v>
      </c>
      <c r="T107" s="1">
        <v>96184000</v>
      </c>
      <c r="U107" s="1">
        <v>177178000</v>
      </c>
      <c r="V107" s="1">
        <v>210204000</v>
      </c>
      <c r="W107" s="1">
        <v>305826000</v>
      </c>
      <c r="X107" s="1">
        <v>411583000</v>
      </c>
      <c r="Y107" s="1">
        <v>437759000</v>
      </c>
      <c r="Z107" s="1">
        <v>404511000</v>
      </c>
      <c r="AA107" s="1">
        <v>420046000</v>
      </c>
      <c r="AB107" s="30"/>
      <c r="AC107" s="30"/>
      <c r="AD107" s="30"/>
      <c r="AE107" s="30"/>
      <c r="AF107" s="59">
        <f>AF106*(1+AI107)/(AI108-AI107)</f>
        <v>22875897973.508316</v>
      </c>
      <c r="AG107" s="31" t="s">
        <v>145</v>
      </c>
      <c r="AH107" s="49" t="s">
        <v>146</v>
      </c>
      <c r="AI107" s="50">
        <v>2.5000000000000001E-2</v>
      </c>
    </row>
    <row r="108" spans="1:35" ht="19" x14ac:dyDescent="0.25">
      <c r="AB108" s="59">
        <f t="shared" ref="AB108:AD108" si="22">AB107+AB106</f>
        <v>411300000</v>
      </c>
      <c r="AC108" s="59">
        <f t="shared" si="22"/>
        <v>556000000</v>
      </c>
      <c r="AD108" s="59">
        <f t="shared" si="22"/>
        <v>780400000</v>
      </c>
      <c r="AE108" s="59">
        <f>AE107+AE106</f>
        <v>945300000</v>
      </c>
      <c r="AF108" s="59">
        <f>AF107+AF106</f>
        <v>24065897973.508316</v>
      </c>
      <c r="AG108" s="31" t="s">
        <v>142</v>
      </c>
      <c r="AH108" s="51" t="s">
        <v>147</v>
      </c>
      <c r="AI108" s="48">
        <f>AI105</f>
        <v>7.832031124690908E-2</v>
      </c>
    </row>
    <row r="109" spans="1:35" ht="19" x14ac:dyDescent="0.25">
      <c r="AB109" s="52" t="s">
        <v>148</v>
      </c>
      <c r="AC109" s="52"/>
    </row>
    <row r="110" spans="1:35" ht="20" x14ac:dyDescent="0.25">
      <c r="AB110" s="53" t="s">
        <v>149</v>
      </c>
      <c r="AC110" s="43">
        <f>NPV(AI108,AB108,AC108,AD108,AE108,AF108)</f>
        <v>18687972089.633602</v>
      </c>
    </row>
    <row r="111" spans="1:35" ht="20" x14ac:dyDescent="0.25">
      <c r="AB111" s="53" t="s">
        <v>150</v>
      </c>
      <c r="AC111" s="43">
        <f>AA40</f>
        <v>4967970000</v>
      </c>
    </row>
    <row r="112" spans="1:35" ht="20" x14ac:dyDescent="0.25">
      <c r="AB112" s="53" t="s">
        <v>138</v>
      </c>
      <c r="AC112" s="43">
        <f>AI99</f>
        <v>1105580000</v>
      </c>
    </row>
    <row r="113" spans="28:29" ht="20" x14ac:dyDescent="0.25">
      <c r="AB113" s="53" t="s">
        <v>151</v>
      </c>
      <c r="AC113" s="43">
        <f>AC110+AC111-AC112</f>
        <v>22550362089.633602</v>
      </c>
    </row>
    <row r="114" spans="28:29" ht="20" x14ac:dyDescent="0.25">
      <c r="AB114" s="53" t="s">
        <v>152</v>
      </c>
      <c r="AC114" s="53">
        <f>AA34*(1+(5*AG16))</f>
        <v>467335316.82676405</v>
      </c>
    </row>
    <row r="115" spans="28:29" ht="20" x14ac:dyDescent="0.25">
      <c r="AB115" s="54" t="s">
        <v>153</v>
      </c>
      <c r="AC115" s="55">
        <f>AC113/AC114</f>
        <v>48.253066433651895</v>
      </c>
    </row>
    <row r="116" spans="28:29" ht="20" x14ac:dyDescent="0.25">
      <c r="AB116" s="53" t="s">
        <v>154</v>
      </c>
      <c r="AC116" s="56" cm="1">
        <f t="array" ref="AC116">_FV(A1,"Price")</f>
        <v>86.78</v>
      </c>
    </row>
    <row r="117" spans="28:29" ht="20" x14ac:dyDescent="0.25">
      <c r="AB117" s="54" t="s">
        <v>155</v>
      </c>
      <c r="AC117" s="57">
        <f>AC115/AC116-1</f>
        <v>-0.44396097679589885</v>
      </c>
    </row>
    <row r="118" spans="28:29" ht="20" x14ac:dyDescent="0.25">
      <c r="AB118" s="54" t="s">
        <v>156</v>
      </c>
      <c r="AC118" s="58" t="str">
        <f>IF(AC115&gt;AC116,"BUY","SELL")</f>
        <v>SELL</v>
      </c>
    </row>
  </sheetData>
  <mergeCells count="6">
    <mergeCell ref="AB109:AC109"/>
    <mergeCell ref="AH83:AI83"/>
    <mergeCell ref="AH84:AI84"/>
    <mergeCell ref="AH93:AI93"/>
    <mergeCell ref="AH98:AI98"/>
    <mergeCell ref="AH104:AI104"/>
  </mergeCells>
  <hyperlinks>
    <hyperlink ref="A1" r:id="rId1" tooltip="https://roic.ai/company/CSGP" display="ROIC.AI | CSG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057352/000095013302001247/0000950133-02-001247-index.htm" xr:uid="{00000000-0004-0000-0000-00000D000000}"/>
    <hyperlink ref="F74" r:id="rId11" tooltip="https://www.sec.gov/Archives/edgar/data/1057352/000095013302001247/0000950133-02-001247-index.htm" xr:uid="{00000000-0004-0000-0000-00000E000000}"/>
    <hyperlink ref="G36" r:id="rId12" tooltip="https://www.sec.gov/Archives/edgar/data/1057352/000095013303001053/0000950133-03-001053-index.html" xr:uid="{00000000-0004-0000-0000-000010000000}"/>
    <hyperlink ref="G74" r:id="rId13" tooltip="https://www.sec.gov/Archives/edgar/data/1057352/000095013303001053/0000950133-03-001053-index.html" xr:uid="{00000000-0004-0000-0000-000011000000}"/>
    <hyperlink ref="H36" r:id="rId14" tooltip="https://www.sec.gov/Archives/edgar/data/1057352/000095013304000870/0000950133-04-000870-index.html" xr:uid="{00000000-0004-0000-0000-000013000000}"/>
    <hyperlink ref="H74" r:id="rId15" tooltip="https://www.sec.gov/Archives/edgar/data/1057352/000095013304000870/0000950133-04-000870-index.html" xr:uid="{00000000-0004-0000-0000-000014000000}"/>
    <hyperlink ref="I36" r:id="rId16" tooltip="https://www.sec.gov/Archives/edgar/data/1057352/000095013305000993/0000950133-05-000993-index.html" xr:uid="{00000000-0004-0000-0000-000016000000}"/>
    <hyperlink ref="I74" r:id="rId17" tooltip="https://www.sec.gov/Archives/edgar/data/1057352/000095013305000993/0000950133-05-000993-index.html" xr:uid="{00000000-0004-0000-0000-000017000000}"/>
    <hyperlink ref="J36" r:id="rId18" tooltip="https://www.sec.gov/Archives/edgar/data/1057352/000095013306001049/0000950133-06-001049-index.htm" xr:uid="{00000000-0004-0000-0000-000019000000}"/>
    <hyperlink ref="J74" r:id="rId19" tooltip="https://www.sec.gov/Archives/edgar/data/1057352/000095013306001049/0000950133-06-001049-index.htm" xr:uid="{00000000-0004-0000-0000-00001A000000}"/>
    <hyperlink ref="K36" r:id="rId20" tooltip="https://www.sec.gov/Archives/edgar/data/1057352/000095013307000829/0000950133-07-000829-index.htm" xr:uid="{00000000-0004-0000-0000-00001C000000}"/>
    <hyperlink ref="K74" r:id="rId21" tooltip="https://www.sec.gov/Archives/edgar/data/1057352/000095013307000829/0000950133-07-000829-index.htm" xr:uid="{00000000-0004-0000-0000-00001D000000}"/>
    <hyperlink ref="L36" r:id="rId22" tooltip="https://www.sec.gov/Archives/edgar/data/1057352/000105735208000004/0001057352-08-000004-index.htm" xr:uid="{00000000-0004-0000-0000-00001F000000}"/>
    <hyperlink ref="L74" r:id="rId23" tooltip="https://www.sec.gov/Archives/edgar/data/1057352/000105735208000004/0001057352-08-000004-index.htm" xr:uid="{00000000-0004-0000-0000-000020000000}"/>
    <hyperlink ref="M36" r:id="rId24" tooltip="https://www.sec.gov/Archives/edgar/data/1057352/000105735209000013/0001057352-09-000013-index.html" xr:uid="{00000000-0004-0000-0000-000022000000}"/>
    <hyperlink ref="M74" r:id="rId25" tooltip="https://www.sec.gov/Archives/edgar/data/1057352/000105735209000013/0001057352-09-000013-index.html" xr:uid="{00000000-0004-0000-0000-000023000000}"/>
    <hyperlink ref="N36" r:id="rId26" tooltip="https://www.sec.gov/Archives/edgar/data/1057352/000105735210000004/0001057352-10-000004-index.html" xr:uid="{00000000-0004-0000-0000-000025000000}"/>
    <hyperlink ref="N74" r:id="rId27" tooltip="https://www.sec.gov/Archives/edgar/data/1057352/000105735210000004/0001057352-10-000004-index.html" xr:uid="{00000000-0004-0000-0000-000026000000}"/>
    <hyperlink ref="O36" r:id="rId28" tooltip="https://www.sec.gov/Archives/edgar/data/1057352/000105735211000012/0001057352-11-000012-index.htm" xr:uid="{00000000-0004-0000-0000-000028000000}"/>
    <hyperlink ref="O74" r:id="rId29" tooltip="https://www.sec.gov/Archives/edgar/data/1057352/000105735211000012/0001057352-11-000012-index.htm" xr:uid="{00000000-0004-0000-0000-000029000000}"/>
    <hyperlink ref="P36" r:id="rId30" tooltip="https://www.sec.gov/Archives/edgar/data/1057352/000105735212000024/0001057352-12-000024-index.html" xr:uid="{00000000-0004-0000-0000-00002B000000}"/>
    <hyperlink ref="P74" r:id="rId31" tooltip="https://www.sec.gov/Archives/edgar/data/1057352/000105735212000024/0001057352-12-000024-index.html" xr:uid="{00000000-0004-0000-0000-00002C000000}"/>
    <hyperlink ref="Q36" r:id="rId32" tooltip="https://www.sec.gov/Archives/edgar/data/1057352/000105735213000013/0001057352-13-000013-index.html" xr:uid="{00000000-0004-0000-0000-00002E000000}"/>
    <hyperlink ref="Q74" r:id="rId33" tooltip="https://www.sec.gov/Archives/edgar/data/1057352/000105735213000013/0001057352-13-000013-index.html" xr:uid="{00000000-0004-0000-0000-00002F000000}"/>
    <hyperlink ref="R36" r:id="rId34" tooltip="https://www.sec.gov/Archives/edgar/data/1057352/000105735214000006/0001057352-14-000006-index.htm" xr:uid="{00000000-0004-0000-0000-000031000000}"/>
    <hyperlink ref="R74" r:id="rId35" tooltip="https://www.sec.gov/Archives/edgar/data/1057352/000105735214000006/0001057352-14-000006-index.htm" xr:uid="{00000000-0004-0000-0000-000032000000}"/>
    <hyperlink ref="S36" r:id="rId36" tooltip="https://www.sec.gov/Archives/edgar/data/1057352/000105735215000012/csgp-10k_20141231.htm" xr:uid="{00000000-0004-0000-0000-000034000000}"/>
    <hyperlink ref="S74" r:id="rId37" tooltip="https://www.sec.gov/Archives/edgar/data/1057352/000105735215000012/csgp-10k_20141231.htm" xr:uid="{00000000-0004-0000-0000-000035000000}"/>
    <hyperlink ref="T36" r:id="rId38" tooltip="https://www.sec.gov/Archives/edgar/data/1057352/000105735216000103/0001057352-16-000103-index.html" xr:uid="{00000000-0004-0000-0000-000037000000}"/>
    <hyperlink ref="T74" r:id="rId39" tooltip="https://www.sec.gov/Archives/edgar/data/1057352/000105735216000103/0001057352-16-000103-index.html" xr:uid="{00000000-0004-0000-0000-000038000000}"/>
    <hyperlink ref="U36" r:id="rId40" tooltip="https://www.sec.gov/Archives/edgar/data/1057352/000105735217000008/0001057352-17-000008-index.html" xr:uid="{00000000-0004-0000-0000-00003A000000}"/>
    <hyperlink ref="U74" r:id="rId41" tooltip="https://www.sec.gov/Archives/edgar/data/1057352/000105735217000008/0001057352-17-000008-index.html" xr:uid="{00000000-0004-0000-0000-00003B000000}"/>
    <hyperlink ref="V36" r:id="rId42" tooltip="https://www.sec.gov/Archives/edgar/data/1057352/000105735218000011/0001057352-18-000011-index.html" xr:uid="{00000000-0004-0000-0000-00003D000000}"/>
    <hyperlink ref="V74" r:id="rId43" tooltip="https://www.sec.gov/Archives/edgar/data/1057352/000105735218000011/0001057352-18-000011-index.html" xr:uid="{00000000-0004-0000-0000-00003E000000}"/>
    <hyperlink ref="W36" r:id="rId44" tooltip="https://www.sec.gov/Archives/edgar/data/1057352/000105735219000017/0001057352-19-000017-index.html" xr:uid="{00000000-0004-0000-0000-000040000000}"/>
    <hyperlink ref="W74" r:id="rId45" tooltip="https://www.sec.gov/Archives/edgar/data/1057352/000105735219000017/0001057352-19-000017-index.html" xr:uid="{00000000-0004-0000-0000-000041000000}"/>
    <hyperlink ref="X36" r:id="rId46" tooltip="https://www.sec.gov/Archives/edgar/data/1057352/000105735220000036/0001057352-20-000036-index.html" xr:uid="{00000000-0004-0000-0000-000043000000}"/>
    <hyperlink ref="X74" r:id="rId47" tooltip="https://www.sec.gov/Archives/edgar/data/1057352/000105735220000036/0001057352-20-000036-index.html" xr:uid="{00000000-0004-0000-0000-000044000000}"/>
    <hyperlink ref="Y36" r:id="rId48" tooltip="https://www.sec.gov/Archives/edgar/data/1057352/000105735221000032/0001057352-21-000032-index.htm" xr:uid="{00000000-0004-0000-0000-000046000000}"/>
    <hyperlink ref="Y74" r:id="rId49" tooltip="https://www.sec.gov/Archives/edgar/data/1057352/000105735221000032/0001057352-21-000032-index.htm" xr:uid="{00000000-0004-0000-0000-000047000000}"/>
    <hyperlink ref="Z36" r:id="rId50" tooltip="https://www.sec.gov/Archives/edgar/data/1057352/000105735222000027/0001057352-22-000027-index.htm" xr:uid="{00000000-0004-0000-0000-000049000000}"/>
    <hyperlink ref="Z74" r:id="rId51" tooltip="https://www.sec.gov/Archives/edgar/data/1057352/000105735222000027/0001057352-22-000027-index.htm" xr:uid="{00000000-0004-0000-0000-00004A000000}"/>
    <hyperlink ref="AA36" r:id="rId52" tooltip="https://www.sec.gov/Archives/edgar/data/1057352/000105735223000030/0001057352-23-000030-index.htm" xr:uid="{00000000-0004-0000-0000-00004C000000}"/>
    <hyperlink ref="AA74" r:id="rId53" tooltip="https://www.sec.gov/Archives/edgar/data/1057352/000105735223000030/0001057352-23-000030-index.htm" xr:uid="{00000000-0004-0000-0000-00004D000000}"/>
    <hyperlink ref="AB1" r:id="rId54" display="https://finbox.com/NASDAQGS:CSGP/explorer/revenue_proj" xr:uid="{1B4EDC79-DAE9-6841-ABFF-B00D63439605}"/>
    <hyperlink ref="AG106" r:id="rId55" xr:uid="{4E7A9B96-7725-4B42-9046-2B7882D6E970}"/>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2023-03-14T02:30:36Z</dcterms:created>
  <dcterms:modified xsi:type="dcterms:W3CDTF">2023-07-10T04:28:39Z</dcterms:modified>
</cp:coreProperties>
</file>