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2D024E8-CE8A-F24A-961B-C59DC75B40DF}"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N108" i="1"/>
  <c r="AO108" i="1"/>
  <c r="AP108" i="1"/>
  <c r="AQ108" i="1"/>
  <c r="AR108" i="1"/>
  <c r="AR107" i="1"/>
  <c r="AR30" i="1"/>
  <c r="AQ30" i="1"/>
  <c r="AP30" i="1"/>
  <c r="AO30" i="1"/>
  <c r="AN30" i="1"/>
  <c r="AR29" i="1"/>
  <c r="AQ29" i="1"/>
  <c r="AP29" i="1"/>
  <c r="AO29" i="1"/>
  <c r="AN29" i="1"/>
  <c r="AR21" i="1"/>
  <c r="AQ21" i="1"/>
  <c r="AP21" i="1"/>
  <c r="AO21" i="1"/>
  <c r="AN21" i="1"/>
  <c r="AR20" i="1"/>
  <c r="AQ20" i="1"/>
  <c r="AP20" i="1"/>
  <c r="AO20" i="1"/>
  <c r="AN20" i="1"/>
  <c r="AU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O116" i="1" a="1"/>
  <c r="AO116" i="1" s="1"/>
  <c r="AU19" i="1" s="1"/>
  <c r="AU101" i="1" a="1"/>
  <c r="AU101" i="1" s="1"/>
  <c r="AT19" i="1" s="1"/>
  <c r="AU95" i="1" a="1"/>
  <c r="AU95" i="1" s="1"/>
  <c r="AU97" i="1" s="1"/>
  <c r="AO111" i="1"/>
  <c r="AU90" i="1"/>
  <c r="AU89" i="1"/>
  <c r="AU91" i="1" s="1"/>
  <c r="AM105" i="1" s="1"/>
  <c r="AU87" i="1"/>
  <c r="AU88" i="1" s="1"/>
  <c r="AU86" i="1"/>
  <c r="AU99" i="1" s="1"/>
  <c r="AU85" i="1"/>
  <c r="AS19" i="1"/>
  <c r="AS16" i="1"/>
  <c r="AV13" i="1"/>
  <c r="AU13" i="1"/>
  <c r="AT13" i="1"/>
  <c r="AS13" i="1"/>
  <c r="AV10" i="1"/>
  <c r="AU10" i="1"/>
  <c r="AT10" i="1"/>
  <c r="AS10" i="1"/>
  <c r="AV7" i="1"/>
  <c r="AU7" i="1"/>
  <c r="AT7" i="1"/>
  <c r="AS7" i="1"/>
  <c r="AV4" i="1"/>
  <c r="AU4" i="1"/>
  <c r="AT4" i="1"/>
  <c r="AS4" i="1"/>
  <c r="AR4" i="1"/>
  <c r="AQ4" i="1"/>
  <c r="AP4" i="1"/>
  <c r="AO4" i="1"/>
  <c r="AN4" i="1"/>
  <c r="AA4" i="1"/>
  <c r="AB4" i="1"/>
  <c r="AC4" i="1"/>
  <c r="AD4" i="1"/>
  <c r="AE4" i="1"/>
  <c r="AF4" i="1"/>
  <c r="AG4" i="1"/>
  <c r="AH4" i="1"/>
  <c r="AI4" i="1"/>
  <c r="AJ4" i="1"/>
  <c r="AK4" i="1"/>
  <c r="AL4" i="1"/>
  <c r="AM4" i="1"/>
  <c r="V9" i="1"/>
  <c r="W9" i="1"/>
  <c r="X9" i="1"/>
  <c r="Y9" i="1"/>
  <c r="Z9" i="1"/>
  <c r="AA9" i="1"/>
  <c r="AB9" i="1"/>
  <c r="AC9" i="1"/>
  <c r="AD9" i="1"/>
  <c r="AE9" i="1"/>
  <c r="AF9" i="1"/>
  <c r="AG9" i="1"/>
  <c r="AH9" i="1"/>
  <c r="AI9" i="1"/>
  <c r="AJ9" i="1"/>
  <c r="AK9" i="1"/>
  <c r="AL9" i="1"/>
  <c r="AM9" i="1"/>
  <c r="V13" i="1"/>
  <c r="W13" i="1"/>
  <c r="X13" i="1"/>
  <c r="Y13" i="1"/>
  <c r="Z13" i="1"/>
  <c r="AA13" i="1"/>
  <c r="AB13" i="1"/>
  <c r="AC13" i="1"/>
  <c r="AD13" i="1"/>
  <c r="AE13" i="1"/>
  <c r="AF13" i="1"/>
  <c r="AG13" i="1"/>
  <c r="AH13" i="1"/>
  <c r="AI13" i="1"/>
  <c r="AJ13" i="1"/>
  <c r="AK13" i="1"/>
  <c r="AL13" i="1"/>
  <c r="AM13" i="1"/>
  <c r="V20" i="1"/>
  <c r="W20" i="1"/>
  <c r="X20" i="1"/>
  <c r="Y20" i="1"/>
  <c r="Z20" i="1"/>
  <c r="AA20" i="1"/>
  <c r="AB20" i="1"/>
  <c r="AC20" i="1"/>
  <c r="AD20" i="1"/>
  <c r="AE20" i="1"/>
  <c r="AF20" i="1"/>
  <c r="AG20" i="1"/>
  <c r="AH20" i="1"/>
  <c r="AI20" i="1"/>
  <c r="AJ20" i="1"/>
  <c r="AK20" i="1"/>
  <c r="AL20" i="1"/>
  <c r="AM20" i="1"/>
  <c r="V29" i="1"/>
  <c r="W29" i="1"/>
  <c r="X29" i="1"/>
  <c r="Y29" i="1"/>
  <c r="Z29" i="1"/>
  <c r="AA29" i="1"/>
  <c r="AB29" i="1"/>
  <c r="AC29" i="1"/>
  <c r="AD29" i="1"/>
  <c r="AE29" i="1"/>
  <c r="AF29" i="1"/>
  <c r="AG29" i="1"/>
  <c r="AH29" i="1"/>
  <c r="AI29" i="1"/>
  <c r="AJ29" i="1"/>
  <c r="AK29" i="1"/>
  <c r="AL29" i="1"/>
  <c r="AM29" i="1"/>
  <c r="V35" i="1"/>
  <c r="W35" i="1"/>
  <c r="X35" i="1"/>
  <c r="Y35" i="1"/>
  <c r="Z35" i="1"/>
  <c r="AA35" i="1"/>
  <c r="AB35" i="1"/>
  <c r="AC35" i="1"/>
  <c r="AD35" i="1"/>
  <c r="AE35" i="1"/>
  <c r="AF35" i="1"/>
  <c r="AG35" i="1"/>
  <c r="AH35" i="1"/>
  <c r="AI35" i="1"/>
  <c r="AJ35" i="1"/>
  <c r="AK35" i="1"/>
  <c r="AL35" i="1"/>
  <c r="AM35" i="1"/>
  <c r="V80" i="1"/>
  <c r="W80" i="1"/>
  <c r="X80" i="1"/>
  <c r="Y80" i="1"/>
  <c r="Z80" i="1"/>
  <c r="AA80" i="1"/>
  <c r="AB80" i="1"/>
  <c r="AC80" i="1"/>
  <c r="AD80" i="1"/>
  <c r="AE80" i="1"/>
  <c r="AF80" i="1"/>
  <c r="AG80" i="1"/>
  <c r="AH80" i="1"/>
  <c r="AI80" i="1"/>
  <c r="AJ80" i="1"/>
  <c r="AK80" i="1"/>
  <c r="AL80" i="1"/>
  <c r="AM80" i="1"/>
  <c r="V89" i="1"/>
  <c r="W89" i="1"/>
  <c r="X89" i="1"/>
  <c r="Y89" i="1"/>
  <c r="Z89" i="1"/>
  <c r="AA89" i="1"/>
  <c r="AB89" i="1"/>
  <c r="AC89" i="1"/>
  <c r="AD89" i="1"/>
  <c r="AE89" i="1"/>
  <c r="AF89" i="1"/>
  <c r="AG89" i="1"/>
  <c r="AH89" i="1"/>
  <c r="AI89" i="1"/>
  <c r="AJ89" i="1"/>
  <c r="AK89" i="1"/>
  <c r="AL89" i="1"/>
  <c r="AM89" i="1"/>
  <c r="V106" i="1"/>
  <c r="W106" i="1"/>
  <c r="X106" i="1"/>
  <c r="Y106" i="1"/>
  <c r="Z106" i="1"/>
  <c r="AA106" i="1"/>
  <c r="AB106" i="1"/>
  <c r="AC106" i="1"/>
  <c r="AD106" i="1"/>
  <c r="AE106" i="1"/>
  <c r="AF106" i="1"/>
  <c r="AG106" i="1"/>
  <c r="AH106" i="1"/>
  <c r="AI106" i="1"/>
  <c r="AJ106" i="1"/>
  <c r="AK106" i="1"/>
  <c r="AL106" i="1"/>
  <c r="AM106" i="1"/>
  <c r="U106" i="1"/>
  <c r="T106" i="1"/>
  <c r="S106" i="1"/>
  <c r="R106" i="1"/>
  <c r="Q106" i="1"/>
  <c r="P106" i="1"/>
  <c r="O106" i="1"/>
  <c r="N106" i="1"/>
  <c r="M106" i="1"/>
  <c r="L106" i="1"/>
  <c r="K106" i="1"/>
  <c r="J106" i="1"/>
  <c r="I106" i="1"/>
  <c r="H106" i="1"/>
  <c r="G106" i="1"/>
  <c r="F106" i="1"/>
  <c r="E106" i="1"/>
  <c r="D106" i="1"/>
  <c r="C106"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U22" i="1" l="1"/>
  <c r="AV19" i="1"/>
  <c r="AV22" i="1"/>
  <c r="AU106" i="1"/>
  <c r="AN105" i="1" s="1"/>
  <c r="AO105" i="1" s="1"/>
  <c r="AU92" i="1"/>
  <c r="AU16" i="1"/>
  <c r="AT16" i="1"/>
  <c r="AV16" i="1"/>
  <c r="AU103" i="1"/>
  <c r="AU102" i="1" s="1"/>
  <c r="AO112" i="1"/>
  <c r="AP105" i="1" l="1"/>
  <c r="AU100" i="1"/>
  <c r="AU105" i="1" s="1"/>
  <c r="AU108" i="1" s="1"/>
  <c r="AQ105" i="1" l="1"/>
  <c r="AR105" i="1" l="1"/>
  <c r="AO110" i="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<sst xmlns="http://schemas.openxmlformats.org/spreadsheetml/2006/main" count="1262" uniqueCount="167">
  <si>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</si>
  <si>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</si>
  <si>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</si>
  <si>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</si>
  <si>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</si>
  <si>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</si>
  <si>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</si>
  <si>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</si>
  <si>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</si>
  <si>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</si>
  <si>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</si>
  <si>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</si>
  <si>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</si>
  <si>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</si>
  <si>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</si>
  <si>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</si>
  <si>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</si>
  <si>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</si>
  <si>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</si>
  <si>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</si>
  <si>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</si>
  <si>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</si>
  <si>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</si>
  <si>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</si>
  <si>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</si>
  <si>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</si>
  <si>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</si>
  <si>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</si>
  <si>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</si>
  <si>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</si>
  <si>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</si>
  <si>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</si>
  <si>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</si>
  <si>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</si>
  <si>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</si>
  <si>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</si>
  <si>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</si>
  <si>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</si>
  <si>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</si>
  <si>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</si>
  <si>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</si>
  <si>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</si>
  <si>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</si>
  <si>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</si>
  <si>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</si>
  <si>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</si>
  <si>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</si>
  <si>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</si>
  <si>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</si>
  <si>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</si>
  <si>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</si>
  <si>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</si>
  <si>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</si>
  <si>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</si>
  <si>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</si>
  <si>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</si>
  <si>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</si>
  <si>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</si>
  <si>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</si>
  <si>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</si>
  <si>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</si>
  <si>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</si>
  <si>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</si>
  <si>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</si>
  <si>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</si>
  <si>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</si>
  <si>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</si>
  <si>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</si>
  <si>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</si>
  <si>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</si>
  <si>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</si>
  <si>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</si>
  <si>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</si>
  <si>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</si>
  <si>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</si>
  <si>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</si>
  <si>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</si>
  <si>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</si>
  <si>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</si>
  <si>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</si>
  <si>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</si>
  <si>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</si>
  <si>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</si>
  <si>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</si>
  <si>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</si>
  <si>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</si>
  <si>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</si>
  <si>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</si>
  <si>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</si>
  <si>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</si>
  <si>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</si>
  <si>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</si>
  <si>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</si>
  <si>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</si>
  <si>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</si>
  <si>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</si>
  <si>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</si>
  <si>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</si>
  <si>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</si>
  <si>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</si>
  <si>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</si>
  <si>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</si>
  <si>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</si>
  <si>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</si>
  <si>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</si>
  <si>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</si>
  <si>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</si>
  <si>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</si>
  <si>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</si>
  <si>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</si>
  <si>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</si>
  <si>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</si>
  <si>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</si>
  <si>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</si>
  <si>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</si>
  <si>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</si>
  <si>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</si>
  <si>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</si>
  <si>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</si>
  <si>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</si>
  <si>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</si>
  <si>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</si>
  <si>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</si>
  <si>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</si>
  <si>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</si>
  <si>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</si>
  <si>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</si>
  <si>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</si>
  <si>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</si>
  <si>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</si>
  <si>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</si>
  <si>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</si>
  <si>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</si>
  <si>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</si>
  <si>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</si>
  <si>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</si>
  <si>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</si>
  <si>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</si>
  <si>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</si>
  <si>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</si>
  <si>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</si>
  <si>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</si>
  <si>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</si>
  <si>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</si>
  <si>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</si>
  <si>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</si>
  <si>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</si>
  <si>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</si>
  <si>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</si>
  <si>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</si>
  <si>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</si>
  <si>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</si>
  <si>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</si>
  <si>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</si>
  <si>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</si>
  <si>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</si>
  <si>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Unlevered FCF Proj</t>
  </si>
  <si>
    <t>Unlevered FCF Forecast</t>
  </si>
  <si>
    <t>Forward P/S</t>
  </si>
  <si>
    <t>Forward P/E</t>
  </si>
  <si>
    <t>Forward P/FCF</t>
  </si>
  <si>
    <t>Dividend Yield</t>
  </si>
  <si>
    <t>FCF Yield</t>
  </si>
  <si>
    <t>Unlevered FCF</t>
  </si>
  <si>
    <t>Levered FCF Growth YoY</t>
  </si>
  <si>
    <t>Levered FCF</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</si>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</sst>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7"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64" fontId="10" fillId="7" borderId="0" xfId="0" applyNumberFormat="1" applyFont="1" applyFill="1"/>
    <xf numFmtId="10" fontId="11" fillId="4" borderId="0" xfId="0" applyNumberFormat="1" applyFont="1" applyFill="1"/>
    <xf numFmtId="170" fontId="11" fillId="0" borderId="9" xfId="0" applyNumberFormat="1" applyFont="1" applyBorder="1" applyAlignment="1">
      <alignment horizontal="center"/>
    </xf>
    <xf numFmtId="170" fontId="11" fillId="0" borderId="6" xfId="0" applyNumberFormat="1" applyFont="1" applyBorder="1" applyAlignment="1">
      <alignment horizontal="center"/>
    </xf>
    <xf numFmtId="170" fontId="11" fillId="0" borderId="5" xfId="0" applyNumberFormat="1" applyFont="1" applyBorder="1" applyAlignment="1">
      <alignment horizontal="center"/>
    </xf>
    <xf numFmtId="10"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7" borderId="0" xfId="0" applyNumberFormat="1" applyFont="1" applyFill="1"/>
    <xf numFmtId="0" fontId="1" fillId="0" borderId="0" xfId="0" applyFont="1" applyAlignment="1">
      <alignment indent="1"/>
    </xf>
    <xf numFmtId="164" fontId="1" fillId="4" borderId="0" xfId="0" applyNumberFormat="1" applyFont="1" applyFill="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570016474464575E-2"/>
          <c:y val="0.14235631229828011"/>
          <c:w val="0.84343986820428341"/>
          <c:h val="0.65397904404762752"/>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1'!$C$3:$AM$3</c:f>
              <c:numCache>
                <c:formatCode>#,###,,;\(#,###,,\);\ \-\ \-</c:formatCode>
                <c:ptCount val="37"/>
                <c:pt idx="0">
                  <c:v>576100000</c:v>
                </c:pt>
                <c:pt idx="1">
                  <c:v>997100000</c:v>
                </c:pt>
                <c:pt idx="2">
                  <c:v>1125900000</c:v>
                </c:pt>
                <c:pt idx="3">
                  <c:v>1104600000</c:v>
                </c:pt>
                <c:pt idx="4">
                  <c:v>1059200000</c:v>
                </c:pt>
                <c:pt idx="5">
                  <c:v>1226600000</c:v>
                </c:pt>
                <c:pt idx="6">
                  <c:v>1514500000</c:v>
                </c:pt>
                <c:pt idx="7">
                  <c:v>1648280000</c:v>
                </c:pt>
                <c:pt idx="8">
                  <c:v>2134700000</c:v>
                </c:pt>
                <c:pt idx="9">
                  <c:v>2429724000</c:v>
                </c:pt>
                <c:pt idx="10">
                  <c:v>1953019000</c:v>
                </c:pt>
                <c:pt idx="11">
                  <c:v>2356375000</c:v>
                </c:pt>
                <c:pt idx="12">
                  <c:v>2542141000</c:v>
                </c:pt>
                <c:pt idx="13">
                  <c:v>2857604000</c:v>
                </c:pt>
                <c:pt idx="14">
                  <c:v>4644187000</c:v>
                </c:pt>
                <c:pt idx="15">
                  <c:v>3891754000</c:v>
                </c:pt>
                <c:pt idx="16">
                  <c:v>2697029000</c:v>
                </c:pt>
                <c:pt idx="17">
                  <c:v>3519168000</c:v>
                </c:pt>
                <c:pt idx="18">
                  <c:v>5001435000</c:v>
                </c:pt>
                <c:pt idx="19">
                  <c:v>5847577000</c:v>
                </c:pt>
                <c:pt idx="20">
                  <c:v>5649000000</c:v>
                </c:pt>
                <c:pt idx="21">
                  <c:v>6013000000</c:v>
                </c:pt>
                <c:pt idx="22">
                  <c:v>5808000000</c:v>
                </c:pt>
                <c:pt idx="23">
                  <c:v>5403000000</c:v>
                </c:pt>
                <c:pt idx="24">
                  <c:v>6494000000</c:v>
                </c:pt>
                <c:pt idx="25">
                  <c:v>6568000000</c:v>
                </c:pt>
                <c:pt idx="26">
                  <c:v>5422000000</c:v>
                </c:pt>
                <c:pt idx="27">
                  <c:v>5299000000</c:v>
                </c:pt>
                <c:pt idx="28">
                  <c:v>5506000000</c:v>
                </c:pt>
                <c:pt idx="29">
                  <c:v>3991000000</c:v>
                </c:pt>
                <c:pt idx="30">
                  <c:v>4272000000</c:v>
                </c:pt>
                <c:pt idx="31">
                  <c:v>5329000000</c:v>
                </c:pt>
                <c:pt idx="32">
                  <c:v>6475000000</c:v>
                </c:pt>
                <c:pt idx="33">
                  <c:v>6731000000</c:v>
                </c:pt>
                <c:pt idx="34">
                  <c:v>9763000000</c:v>
                </c:pt>
                <c:pt idx="35">
                  <c:v>16434000000</c:v>
                </c:pt>
                <c:pt idx="36">
                  <c:v>23601000000</c:v>
                </c:pt>
              </c:numCache>
            </c:numRef>
          </c:val>
          <c:extLst>
            <c:ext xmlns:c16="http://schemas.microsoft.com/office/drawing/2014/chart" uri="{C3380CC4-5D6E-409C-BE32-E72D297353CC}">
              <c16:uniqueId val="{00000000-7FC0-F340-B759-6D1E10A81675}"/>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1'!$C$19:$AM$19</c:f>
              <c:numCache>
                <c:formatCode>#,###,,;\(#,###,,\);\ \-\ \-</c:formatCode>
                <c:ptCount val="37"/>
                <c:pt idx="0">
                  <c:v>28100000</c:v>
                </c:pt>
                <c:pt idx="1">
                  <c:v>107100000</c:v>
                </c:pt>
                <c:pt idx="2">
                  <c:v>172500000</c:v>
                </c:pt>
                <c:pt idx="3">
                  <c:v>186300000</c:v>
                </c:pt>
                <c:pt idx="4">
                  <c:v>74700000</c:v>
                </c:pt>
                <c:pt idx="5">
                  <c:v>301200000</c:v>
                </c:pt>
                <c:pt idx="6">
                  <c:v>423900000</c:v>
                </c:pt>
                <c:pt idx="7">
                  <c:v>492819000</c:v>
                </c:pt>
                <c:pt idx="8">
                  <c:v>674953000</c:v>
                </c:pt>
                <c:pt idx="9">
                  <c:v>675760000</c:v>
                </c:pt>
                <c:pt idx="10">
                  <c:v>178682000</c:v>
                </c:pt>
                <c:pt idx="11">
                  <c:v>318220000</c:v>
                </c:pt>
                <c:pt idx="12">
                  <c:v>271683000</c:v>
                </c:pt>
                <c:pt idx="13">
                  <c:v>593934000</c:v>
                </c:pt>
                <c:pt idx="14">
                  <c:v>1818964000</c:v>
                </c:pt>
                <c:pt idx="15">
                  <c:v>547823000</c:v>
                </c:pt>
                <c:pt idx="16">
                  <c:v>-502257000</c:v>
                </c:pt>
                <c:pt idx="17">
                  <c:v>724109000</c:v>
                </c:pt>
                <c:pt idx="18">
                  <c:v>1321246000</c:v>
                </c:pt>
                <c:pt idx="19">
                  <c:v>1378185000</c:v>
                </c:pt>
                <c:pt idx="20">
                  <c:v>694000000</c:v>
                </c:pt>
                <c:pt idx="21">
                  <c:v>-2218000000</c:v>
                </c:pt>
                <c:pt idx="22">
                  <c:v>-1807000000</c:v>
                </c:pt>
                <c:pt idx="23">
                  <c:v>2054000000</c:v>
                </c:pt>
                <c:pt idx="24">
                  <c:v>1091000000</c:v>
                </c:pt>
                <c:pt idx="25">
                  <c:v>984000000</c:v>
                </c:pt>
                <c:pt idx="26">
                  <c:v>-782000000</c:v>
                </c:pt>
                <c:pt idx="27">
                  <c:v>339000000</c:v>
                </c:pt>
                <c:pt idx="28">
                  <c:v>-18000000</c:v>
                </c:pt>
                <c:pt idx="29">
                  <c:v>-319000000</c:v>
                </c:pt>
                <c:pt idx="30">
                  <c:v>-169000000</c:v>
                </c:pt>
                <c:pt idx="31">
                  <c:v>332000000</c:v>
                </c:pt>
                <c:pt idx="32">
                  <c:v>619000000</c:v>
                </c:pt>
                <c:pt idx="33">
                  <c:v>724000000</c:v>
                </c:pt>
                <c:pt idx="34">
                  <c:v>1681000000</c:v>
                </c:pt>
                <c:pt idx="35">
                  <c:v>4172000000</c:v>
                </c:pt>
                <c:pt idx="36">
                  <c:v>3386000000</c:v>
                </c:pt>
              </c:numCache>
            </c:numRef>
          </c:val>
          <c:extLst>
            <c:ext xmlns:c16="http://schemas.microsoft.com/office/drawing/2014/chart" uri="{C3380CC4-5D6E-409C-BE32-E72D297353CC}">
              <c16:uniqueId val="{00000001-7FC0-F340-B759-6D1E10A81675}"/>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1'!$C$107:$AM$107</c:f>
              <c:numCache>
                <c:formatCode>#,###,,;\(#,###,,\);\ \-\ \-</c:formatCode>
                <c:ptCount val="37"/>
                <c:pt idx="0">
                  <c:v>0</c:v>
                </c:pt>
                <c:pt idx="1">
                  <c:v>0</c:v>
                </c:pt>
                <c:pt idx="2">
                  <c:v>0</c:v>
                </c:pt>
                <c:pt idx="3">
                  <c:v>-3200000</c:v>
                </c:pt>
                <c:pt idx="4">
                  <c:v>-196200000</c:v>
                </c:pt>
                <c:pt idx="5">
                  <c:v>78100000</c:v>
                </c:pt>
                <c:pt idx="6">
                  <c:v>166600000</c:v>
                </c:pt>
                <c:pt idx="7">
                  <c:v>132559000</c:v>
                </c:pt>
                <c:pt idx="8">
                  <c:v>24431000</c:v>
                </c:pt>
                <c:pt idx="9">
                  <c:v>-8917000</c:v>
                </c:pt>
                <c:pt idx="10">
                  <c:v>-411781000</c:v>
                </c:pt>
                <c:pt idx="11">
                  <c:v>-286285000</c:v>
                </c:pt>
                <c:pt idx="12">
                  <c:v>-851757000</c:v>
                </c:pt>
                <c:pt idx="13">
                  <c:v>-359852000</c:v>
                </c:pt>
                <c:pt idx="14">
                  <c:v>400078000</c:v>
                </c:pt>
                <c:pt idx="15">
                  <c:v>-511220000</c:v>
                </c:pt>
                <c:pt idx="16">
                  <c:v>-794057000</c:v>
                </c:pt>
                <c:pt idx="17">
                  <c:v>-274730000</c:v>
                </c:pt>
                <c:pt idx="18">
                  <c:v>-353616000</c:v>
                </c:pt>
                <c:pt idx="19">
                  <c:v>-30318000</c:v>
                </c:pt>
                <c:pt idx="20">
                  <c:v>-570000000</c:v>
                </c:pt>
                <c:pt idx="21">
                  <c:v>-1995000000</c:v>
                </c:pt>
                <c:pt idx="22">
                  <c:v>-1316000000</c:v>
                </c:pt>
                <c:pt idx="23">
                  <c:v>7000000</c:v>
                </c:pt>
                <c:pt idx="24">
                  <c:v>-560000000</c:v>
                </c:pt>
                <c:pt idx="25">
                  <c:v>132000000</c:v>
                </c:pt>
                <c:pt idx="26">
                  <c:v>-471000000</c:v>
                </c:pt>
                <c:pt idx="27">
                  <c:v>-232000000</c:v>
                </c:pt>
                <c:pt idx="28">
                  <c:v>-193000000</c:v>
                </c:pt>
                <c:pt idx="29">
                  <c:v>-322000000</c:v>
                </c:pt>
                <c:pt idx="30">
                  <c:v>13000000</c:v>
                </c:pt>
                <c:pt idx="31">
                  <c:v>-45000000</c:v>
                </c:pt>
                <c:pt idx="32">
                  <c:v>-129000000</c:v>
                </c:pt>
                <c:pt idx="33">
                  <c:v>276000000</c:v>
                </c:pt>
                <c:pt idx="34">
                  <c:v>777000000</c:v>
                </c:pt>
                <c:pt idx="35">
                  <c:v>3220000000</c:v>
                </c:pt>
                <c:pt idx="36">
                  <c:v>3565000000</c:v>
                </c:pt>
              </c:numCache>
            </c:numRef>
          </c:val>
          <c:extLst>
            <c:ext xmlns:c16="http://schemas.microsoft.com/office/drawing/2014/chart" uri="{C3380CC4-5D6E-409C-BE32-E72D297353CC}">
              <c16:uniqueId val="{00000002-7FC0-F340-B759-6D1E10A81675}"/>
            </c:ext>
          </c:extLst>
        </c:ser>
        <c:dLbls>
          <c:showLegendKey val="0"/>
          <c:showVal val="0"/>
          <c:showCatName val="0"/>
          <c:showSerName val="0"/>
          <c:showPercent val="0"/>
          <c:showBubbleSize val="0"/>
        </c:dLbls>
        <c:gapWidth val="100"/>
        <c:overlap val="-24"/>
        <c:axId val="1305628528"/>
        <c:axId val="1305630256"/>
      </c:barChart>
      <c:catAx>
        <c:axId val="13056285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5630256"/>
        <c:crosses val="autoZero"/>
        <c:auto val="1"/>
        <c:lblAlgn val="ctr"/>
        <c:lblOffset val="100"/>
        <c:noMultiLvlLbl val="0"/>
      </c:catAx>
      <c:valAx>
        <c:axId val="13056302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5628528"/>
        <c:crosses val="autoZero"/>
        <c:crossBetween val="between"/>
      </c:valAx>
      <c:spPr>
        <a:noFill/>
        <a:ln>
          <a:noFill/>
        </a:ln>
        <a:effectLst/>
      </c:spPr>
    </c:plotArea>
    <c:legend>
      <c:legendPos val="b"/>
      <c:layout>
        <c:manualLayout>
          <c:xMode val="edge"/>
          <c:yMode val="edge"/>
          <c:x val="0.33446919794004332"/>
          <c:y val="0.90164293811088847"/>
          <c:w val="0.36269247233716873"/>
          <c:h val="4.9783858984840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25399</xdr:rowOff>
    </xdr:from>
    <xdr:to>
      <xdr:col>47</xdr:col>
      <xdr:colOff>31749</xdr:colOff>
      <xdr:row>124</xdr:row>
      <xdr:rowOff>190500</xdr:rowOff>
    </xdr:to>
    <xdr:graphicFrame macro="">
      <xdr:nvGraphicFramePr>
        <xdr:cNvPr id="2" name="Chart 1">
          <a:extLst>
            <a:ext uri="{FF2B5EF4-FFF2-40B4-BE49-F238E27FC236}">
              <a16:creationId xmlns:a16="http://schemas.microsoft.com/office/drawing/2014/main" id="{39921940-BF02-9B2D-B988-F4B5303F5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4.0410000000000001E-2</v>
          </cell>
        </row>
      </sheetData>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https://www.bing.com/financeapi/forcetrigger?t=a1ndww&amp;q=XNAS%3aAMD&amp;form=skydnc</v>
    <v>Learn more on Bing</v>
  </rv>
  <rv s="1">
    <v>0</v>
    <v>ADVANCED MICRO DEVICES, INC. (XNAS:AMD)</v>
    <v>2</v>
    <v>3</v>
    <v>Finance</v>
    <v>4</v>
    <v>en-US</v>
    <v>a1ndww</v>
    <v>268435456</v>
    <v>1</v>
    <v>Powered by Refinitiv</v>
    <v>132.83000000000001</v>
    <v>54.57</v>
    <v>1.8337000000000001</v>
    <v>-0.31</v>
    <v>-2.7320000000000001E-3</v>
    <v>-0.17</v>
    <v>-1.5020000000000001E-3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115.33</v>
    <v>Semiconductors &amp; Semiconductor Equipment</v>
    <v>Stock</v>
    <v>45114.999995983591</v>
    <v>0</v>
    <v>113.04</v>
    <v>182244700000</v>
    <v>ADVANCED MICRO DEVICES, INC.</v>
    <v>ADVANCED MICRO DEVICES, INC.</v>
    <v>114.16</v>
    <v>577.50639999999999</v>
    <v>113.48</v>
    <v>113.17</v>
    <v>113</v>
    <v>1610362000</v>
    <v>AMD</v>
    <v>ADVANCED MICRO DEVICES, INC. (XNAS:AMD)</v>
    <v>37211287</v>
    <v>70183544</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2488/000095013195000530/0000950131-95-000530-index.html" TargetMode="External"/><Relationship Id="rId42" Type="http://schemas.openxmlformats.org/officeDocument/2006/relationships/hyperlink" Target="https://www.sec.gov/Archives/edgar/data/2488/000119312506040130/d10k.htm" TargetMode="External"/><Relationship Id="rId47" Type="http://schemas.openxmlformats.org/officeDocument/2006/relationships/hyperlink" Target="https://www.sec.gov/Archives/edgar/data/2488/000119312508038588/d10k.htm" TargetMode="External"/><Relationship Id="rId63" Type="http://schemas.openxmlformats.org/officeDocument/2006/relationships/hyperlink" Target="https://www.sec.gov/Archives/edgar/data/2488/000000248816000111/0000002488-16-000111-index.html" TargetMode="External"/><Relationship Id="rId68" Type="http://schemas.openxmlformats.org/officeDocument/2006/relationships/hyperlink" Target="https://www.sec.gov/Archives/edgar/data/2488/000000248819000011/0000002488-19-00001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2488/000101287097000533/0001012870-97-000533-index.html"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2488/000101287003001181/d10k.htm" TargetMode="External"/><Relationship Id="rId40" Type="http://schemas.openxmlformats.org/officeDocument/2006/relationships/hyperlink" Target="https://www.sec.gov/Archives/edgar/data/2488/000119312505039876/d10k.htm" TargetMode="External"/><Relationship Id="rId45" Type="http://schemas.openxmlformats.org/officeDocument/2006/relationships/hyperlink" Target="https://www.sec.gov/Archives/edgar/data/2488/000119312507044191/d10k.htm" TargetMode="External"/><Relationship Id="rId53" Type="http://schemas.openxmlformats.org/officeDocument/2006/relationships/hyperlink" Target="https://www.sec.gov/Archives/edgar/data/2488/000119312511040392/d10k.htm" TargetMode="External"/><Relationship Id="rId58" Type="http://schemas.openxmlformats.org/officeDocument/2006/relationships/hyperlink" Target="https://sec.gov/" TargetMode="External"/><Relationship Id="rId66" Type="http://schemas.openxmlformats.org/officeDocument/2006/relationships/hyperlink" Target="https://www.sec.gov/Archives/edgar/data/2488/000000248818000042/0000002488-18-000042-index.html" TargetMode="External"/><Relationship Id="rId74" Type="http://schemas.openxmlformats.org/officeDocument/2006/relationships/hyperlink" Target="https://www.sec.gov/Archives/edgar/data/2488/000000248822000016/0000002488-22-000016-index.htm" TargetMode="External"/><Relationship Id="rId79" Type="http://schemas.openxmlformats.org/officeDocument/2006/relationships/hyperlink" Target="https://finbox.com/NASDAQGS:AMD/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2488/000119312515054362/d871455d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2488/0000898430-96-003467-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2488/000101287002001071/0001012870-02-001071-index.html" TargetMode="External"/><Relationship Id="rId43" Type="http://schemas.openxmlformats.org/officeDocument/2006/relationships/hyperlink" Target="https://www.sec.gov/Archives/edgar/data/2488/000119312506040130/d10k.htm" TargetMode="External"/><Relationship Id="rId48" Type="http://schemas.openxmlformats.org/officeDocument/2006/relationships/hyperlink" Target="https://www.sec.gov/Archives/edgar/data/2488/000119312509036235/0001193125-09-036235-index.html" TargetMode="External"/><Relationship Id="rId56" Type="http://schemas.openxmlformats.org/officeDocument/2006/relationships/hyperlink" Target="https://www.sec.gov/Archives/edgar/data/2488/000119312513069422/0001193125-13-069422-index.html" TargetMode="External"/><Relationship Id="rId64" Type="http://schemas.openxmlformats.org/officeDocument/2006/relationships/hyperlink" Target="https://www.sec.gov/Archives/edgar/data/2488/000000248817000043/0000002488-17-000043-index.html" TargetMode="External"/><Relationship Id="rId69" Type="http://schemas.openxmlformats.org/officeDocument/2006/relationships/hyperlink" Target="https://www.sec.gov/Archives/edgar/data/2488/000000248819000011/0000002488-19-000011-index.html" TargetMode="External"/><Relationship Id="rId77" Type="http://schemas.openxmlformats.org/officeDocument/2006/relationships/hyperlink" Target="https://www.sec.gov/Archives/edgar/data/2488/000000248823000047/0000002488-23-00004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2488/000119312510035218/0001193125-10-035218-index.html" TargetMode="External"/><Relationship Id="rId72" Type="http://schemas.openxmlformats.org/officeDocument/2006/relationships/hyperlink" Target="https://www.sec.gov/Archives/edgar/data/2488/000162828021001185/0001628280-21-001185-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2488/000101287097000533/0001012870-97-000533-index.html"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2488/000119312504037179/d10k.htm" TargetMode="External"/><Relationship Id="rId46" Type="http://schemas.openxmlformats.org/officeDocument/2006/relationships/hyperlink" Target="https://www.sec.gov/Archives/edgar/data/2488/000119312508038588/d10k.htm" TargetMode="External"/><Relationship Id="rId59" Type="http://schemas.openxmlformats.org/officeDocument/2006/relationships/hyperlink" Target="https://sec.gov/" TargetMode="External"/><Relationship Id="rId67" Type="http://schemas.openxmlformats.org/officeDocument/2006/relationships/hyperlink" Target="https://www.sec.gov/Archives/edgar/data/2488/000000248818000042/0000002488-18-000042-index.html" TargetMode="External"/><Relationship Id="rId20" Type="http://schemas.openxmlformats.org/officeDocument/2006/relationships/hyperlink" Target="https://www.sec.gov/Archives/edgar/data/2488/000095013195000530/0000950131-95-000530-index.html" TargetMode="External"/><Relationship Id="rId41" Type="http://schemas.openxmlformats.org/officeDocument/2006/relationships/hyperlink" Target="https://www.sec.gov/Archives/edgar/data/2488/000119312505039876/d10k.htm" TargetMode="External"/><Relationship Id="rId54" Type="http://schemas.openxmlformats.org/officeDocument/2006/relationships/hyperlink" Target="https://www.sec.gov/Archives/edgar/data/2488/000119312512075837/0001193125-12-075837-index.html" TargetMode="External"/><Relationship Id="rId62" Type="http://schemas.openxmlformats.org/officeDocument/2006/relationships/hyperlink" Target="https://www.sec.gov/Archives/edgar/data/2488/000000248816000111/0000002488-16-000111-index.html" TargetMode="External"/><Relationship Id="rId70" Type="http://schemas.openxmlformats.org/officeDocument/2006/relationships/hyperlink" Target="https://www.sec.gov/Archives/edgar/data/2488/000000248820000008/0000002488-20-000008-index.html" TargetMode="External"/><Relationship Id="rId75" Type="http://schemas.openxmlformats.org/officeDocument/2006/relationships/hyperlink" Target="https://www.sec.gov/Archives/edgar/data/2488/000000248822000016/0000002488-22-000016-index.htm" TargetMode="External"/><Relationship Id="rId1" Type="http://schemas.openxmlformats.org/officeDocument/2006/relationships/hyperlink" Target="https://roic.ai/company/AM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2488/0000898430-96-003467-index.html" TargetMode="External"/><Relationship Id="rId28" Type="http://schemas.openxmlformats.org/officeDocument/2006/relationships/hyperlink" Target="https://www.sec.gov/Archives/edgar/data/2488/000101287099000892/0001012870-99-000892-index.html" TargetMode="External"/><Relationship Id="rId36" Type="http://schemas.openxmlformats.org/officeDocument/2006/relationships/hyperlink" Target="https://www.sec.gov/Archives/edgar/data/2488/000101287003001181/d10k.htm" TargetMode="External"/><Relationship Id="rId49" Type="http://schemas.openxmlformats.org/officeDocument/2006/relationships/hyperlink" Target="https://www.sec.gov/Archives/edgar/data/2488/000119312509036235/0001193125-09-036235-index.html" TargetMode="External"/><Relationship Id="rId57" Type="http://schemas.openxmlformats.org/officeDocument/2006/relationships/hyperlink" Target="https://www.sec.gov/Archives/edgar/data/2488/000119312513069422/0001193125-13-069422-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2488/000119312507044191/d10k.htm" TargetMode="External"/><Relationship Id="rId52" Type="http://schemas.openxmlformats.org/officeDocument/2006/relationships/hyperlink" Target="https://www.sec.gov/Archives/edgar/data/2488/000119312511040392/d10k.htm" TargetMode="External"/><Relationship Id="rId60" Type="http://schemas.openxmlformats.org/officeDocument/2006/relationships/hyperlink" Target="https://www.sec.gov/Archives/edgar/data/2488/000119312515054362/d871455d10k.htm" TargetMode="External"/><Relationship Id="rId65" Type="http://schemas.openxmlformats.org/officeDocument/2006/relationships/hyperlink" Target="https://www.sec.gov/Archives/edgar/data/2488/000000248817000043/0000002488-17-000043-index.html" TargetMode="External"/><Relationship Id="rId73" Type="http://schemas.openxmlformats.org/officeDocument/2006/relationships/hyperlink" Target="https://www.sec.gov/Archives/edgar/data/2488/000162828021001185/0001628280-21-001185-index.htm" TargetMode="External"/><Relationship Id="rId78" Type="http://schemas.openxmlformats.org/officeDocument/2006/relationships/hyperlink" Target="https://finbox.com/NASDAQGS:AM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2488/000119312504037179/d10k.htm" TargetMode="External"/><Relationship Id="rId34" Type="http://schemas.openxmlformats.org/officeDocument/2006/relationships/hyperlink" Target="https://www.sec.gov/Archives/edgar/data/2488/000101287002001071/0001012870-02-001071-index.html" TargetMode="External"/><Relationship Id="rId50" Type="http://schemas.openxmlformats.org/officeDocument/2006/relationships/hyperlink" Target="https://www.sec.gov/Archives/edgar/data/2488/000119312510035218/0001193125-10-035218-index.html" TargetMode="External"/><Relationship Id="rId55" Type="http://schemas.openxmlformats.org/officeDocument/2006/relationships/hyperlink" Target="https://www.sec.gov/Archives/edgar/data/2488/000119312512075837/0001193125-12-075837-index.html" TargetMode="External"/><Relationship Id="rId76" Type="http://schemas.openxmlformats.org/officeDocument/2006/relationships/hyperlink" Target="https://www.sec.gov/Archives/edgar/data/2488/000000248823000047/0000002488-23-00004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488/000000248820000008/0000002488-20-000008-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488/000101287099000892/0001012870-99-00089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B63" activePane="bottomRight" state="frozen"/>
      <selection pane="topRight"/>
      <selection pane="bottomLeft"/>
      <selection pane="bottomRight" activeCell="AO94" sqref="AO94"/>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t="s">
        <v>91</v>
      </c>
      <c r="C3" s="1">
        <v>576100000</v>
      </c>
      <c r="D3" s="1">
        <v>997100000</v>
      </c>
      <c r="E3" s="1">
        <v>1125900000</v>
      </c>
      <c r="F3" s="1">
        <v>1104600000</v>
      </c>
      <c r="G3" s="1">
        <v>1059200000</v>
      </c>
      <c r="H3" s="1">
        <v>1226600000</v>
      </c>
      <c r="I3" s="1">
        <v>1514500000</v>
      </c>
      <c r="J3" s="1">
        <v>1648280000</v>
      </c>
      <c r="K3" s="1">
        <v>2134700000</v>
      </c>
      <c r="L3" s="1">
        <v>2429724000</v>
      </c>
      <c r="M3" s="1">
        <v>1953019000</v>
      </c>
      <c r="N3" s="1">
        <v>2356375000</v>
      </c>
      <c r="O3" s="1">
        <v>2542141000</v>
      </c>
      <c r="P3" s="1">
        <v>2857604000</v>
      </c>
      <c r="Q3" s="1">
        <v>4644187000</v>
      </c>
      <c r="R3" s="1">
        <v>3891754000</v>
      </c>
      <c r="S3" s="1">
        <v>2697029000</v>
      </c>
      <c r="T3" s="1">
        <v>3519168000</v>
      </c>
      <c r="U3" s="1">
        <v>5001435000</v>
      </c>
      <c r="V3" s="1">
        <v>5847577000</v>
      </c>
      <c r="W3" s="1">
        <v>5649000000</v>
      </c>
      <c r="X3" s="1">
        <v>6013000000</v>
      </c>
      <c r="Y3" s="1">
        <v>5808000000</v>
      </c>
      <c r="Z3" s="1">
        <v>5403000000</v>
      </c>
      <c r="AA3" s="1">
        <v>6494000000</v>
      </c>
      <c r="AB3" s="1">
        <v>6568000000</v>
      </c>
      <c r="AC3" s="1">
        <v>5422000000</v>
      </c>
      <c r="AD3" s="1">
        <v>5299000000</v>
      </c>
      <c r="AE3" s="1">
        <v>5506000000</v>
      </c>
      <c r="AF3" s="1">
        <v>3991000000</v>
      </c>
      <c r="AG3" s="1">
        <v>4272000000</v>
      </c>
      <c r="AH3" s="1">
        <v>5329000000</v>
      </c>
      <c r="AI3" s="1">
        <v>6475000000</v>
      </c>
      <c r="AJ3" s="1">
        <v>6731000000</v>
      </c>
      <c r="AK3" s="1">
        <v>9763000000</v>
      </c>
      <c r="AL3" s="1">
        <v>16434000000</v>
      </c>
      <c r="AM3" s="1">
        <v>23601000000</v>
      </c>
      <c r="AN3" s="24">
        <v>22691000000</v>
      </c>
      <c r="AO3" s="24">
        <v>26990000000</v>
      </c>
      <c r="AP3" s="24">
        <v>30530000000</v>
      </c>
      <c r="AQ3" s="24">
        <v>38364000000</v>
      </c>
      <c r="AR3" s="24">
        <v>42502000000</v>
      </c>
      <c r="AS3" s="18" t="s">
        <v>107</v>
      </c>
      <c r="AT3" s="19" t="s">
        <v>108</v>
      </c>
      <c r="AU3" s="19" t="s">
        <v>109</v>
      </c>
      <c r="AV3" s="19" t="s">
        <v>110</v>
      </c>
    </row>
    <row r="4" spans="1:48" ht="19" x14ac:dyDescent="0.25">
      <c r="A4" s="14" t="s">
        <v>93</v>
      </c>
      <c r="B4" s="1"/>
      <c r="C4" s="15" t="e">
        <f>(C3/B3)-1</f>
        <v>#VALUE!</v>
      </c>
      <c r="D4" s="15">
        <f>(D3/C3)-1</f>
        <v>0.73077590696059702</v>
      </c>
      <c r="E4" s="15">
        <f>(E3/D3)-1</f>
        <v>0.12917460635843958</v>
      </c>
      <c r="F4" s="15">
        <f t="shared" ref="F4:Z4" si="0">(F3/E3)-1</f>
        <v>-1.8918198774313888E-2</v>
      </c>
      <c r="G4" s="15">
        <f t="shared" si="0"/>
        <v>-4.1100850986782511E-2</v>
      </c>
      <c r="H4" s="16">
        <f t="shared" si="0"/>
        <v>0.15804380664652573</v>
      </c>
      <c r="I4" s="16">
        <f t="shared" si="0"/>
        <v>0.23471384314364907</v>
      </c>
      <c r="J4" s="16">
        <f t="shared" si="0"/>
        <v>8.8332783096731537E-2</v>
      </c>
      <c r="K4" s="16">
        <f t="shared" si="0"/>
        <v>0.29510762734486851</v>
      </c>
      <c r="L4" s="16">
        <f t="shared" si="0"/>
        <v>0.13820396308614802</v>
      </c>
      <c r="M4" s="16">
        <f t="shared" si="0"/>
        <v>-0.19619718124363095</v>
      </c>
      <c r="N4" s="16">
        <f t="shared" si="0"/>
        <v>0.20652948076798028</v>
      </c>
      <c r="O4" s="16">
        <f t="shared" si="0"/>
        <v>7.8835499443000279E-2</v>
      </c>
      <c r="P4" s="16">
        <f t="shared" si="0"/>
        <v>0.12409343148157403</v>
      </c>
      <c r="Q4" s="16">
        <f t="shared" si="0"/>
        <v>0.62520314221284679</v>
      </c>
      <c r="R4" s="16">
        <f t="shared" si="0"/>
        <v>-0.1620160859155757</v>
      </c>
      <c r="S4" s="16">
        <f t="shared" si="0"/>
        <v>-0.30698882817362039</v>
      </c>
      <c r="T4" s="16">
        <f t="shared" si="0"/>
        <v>0.30483135331507372</v>
      </c>
      <c r="U4" s="16">
        <f t="shared" si="0"/>
        <v>0.42119813546838336</v>
      </c>
      <c r="V4" s="16">
        <f t="shared" si="0"/>
        <v>0.16917984538437469</v>
      </c>
      <c r="W4" s="16">
        <f t="shared" si="0"/>
        <v>-3.3958851674804835E-2</v>
      </c>
      <c r="X4" s="16">
        <f t="shared" si="0"/>
        <v>6.4436183395291113E-2</v>
      </c>
      <c r="Y4" s="16">
        <f t="shared" si="0"/>
        <v>-3.4092798935639435E-2</v>
      </c>
      <c r="Z4" s="16">
        <f t="shared" si="0"/>
        <v>-6.973140495867769E-2</v>
      </c>
      <c r="AA4" s="16">
        <f t="shared" ref="AA4" si="1">(AA3/Z3)-1</f>
        <v>0.20192485656116976</v>
      </c>
      <c r="AB4" s="16">
        <f t="shared" ref="AB4" si="2">(AB3/AA3)-1</f>
        <v>1.1395133969818394E-2</v>
      </c>
      <c r="AC4" s="16">
        <f t="shared" ref="AC4" si="3">(AC3/AB3)-1</f>
        <v>-0.17448233861144946</v>
      </c>
      <c r="AD4" s="16">
        <f t="shared" ref="AD4" si="4">(AD3/AC3)-1</f>
        <v>-2.2685355957211328E-2</v>
      </c>
      <c r="AE4" s="16">
        <f t="shared" ref="AE4" si="5">(AE3/AD3)-1</f>
        <v>3.9063974334780038E-2</v>
      </c>
      <c r="AF4" s="16">
        <f t="shared" ref="AF4" si="6">(AF3/AE3)-1</f>
        <v>-0.27515437704322554</v>
      </c>
      <c r="AG4" s="16">
        <f t="shared" ref="AG4" si="7">(AG3/AF3)-1</f>
        <v>7.0408418942620843E-2</v>
      </c>
      <c r="AH4" s="16">
        <f t="shared" ref="AH4" si="8">(AH3/AG3)-1</f>
        <v>0.24742509363295873</v>
      </c>
      <c r="AI4" s="16">
        <f t="shared" ref="AI4" si="9">(AI3/AH3)-1</f>
        <v>0.21504972790392185</v>
      </c>
      <c r="AJ4" s="16">
        <f t="shared" ref="AJ4" si="10">(AJ3/AI3)-1</f>
        <v>3.9536679536679609E-2</v>
      </c>
      <c r="AK4" s="16">
        <f t="shared" ref="AK4" si="11">(AK3/AJ3)-1</f>
        <v>0.45045312732134901</v>
      </c>
      <c r="AL4" s="16">
        <f t="shared" ref="AL4" si="12">(AL3/AK3)-1</f>
        <v>0.68329406944586712</v>
      </c>
      <c r="AM4" s="16">
        <f t="shared" ref="AM4:AR4" si="13">(AM3/AL3)-1</f>
        <v>0.43610806863818907</v>
      </c>
      <c r="AN4" s="16">
        <f t="shared" si="13"/>
        <v>-3.8557688233549436E-2</v>
      </c>
      <c r="AO4" s="16">
        <f t="shared" si="13"/>
        <v>0.18945837556740552</v>
      </c>
      <c r="AP4" s="16">
        <f t="shared" si="13"/>
        <v>0.13115968877361994</v>
      </c>
      <c r="AQ4" s="16">
        <f t="shared" si="13"/>
        <v>0.25660006550933501</v>
      </c>
      <c r="AR4" s="16">
        <f t="shared" si="13"/>
        <v>0.10786153685747046</v>
      </c>
      <c r="AS4" s="17">
        <f>(AM4+AL4+AK4)/3</f>
        <v>0.52328508846846844</v>
      </c>
      <c r="AT4" s="17">
        <f>(AM20+AL20+AK20)/3</f>
        <v>0.87176013100659677</v>
      </c>
      <c r="AU4" s="17">
        <f>(AM29+AL29+AK29)/3</f>
        <v>1.9964632031662963</v>
      </c>
      <c r="AV4" s="17">
        <f>(AM106+AL106+AK106)/3</f>
        <v>1.6888347975304498</v>
      </c>
    </row>
    <row r="5" spans="1:48" ht="19" x14ac:dyDescent="0.25">
      <c r="A5" s="5" t="s">
        <v>2</v>
      </c>
      <c r="B5" s="1" t="s">
        <v>91</v>
      </c>
      <c r="C5" s="1">
        <v>235000000</v>
      </c>
      <c r="D5" s="1">
        <v>409600000</v>
      </c>
      <c r="E5" s="1">
        <v>508700000</v>
      </c>
      <c r="F5" s="1">
        <v>507000000</v>
      </c>
      <c r="G5" s="1">
        <v>550200000</v>
      </c>
      <c r="H5" s="1">
        <v>502900000</v>
      </c>
      <c r="I5" s="1">
        <v>594200000</v>
      </c>
      <c r="J5" s="1">
        <v>789564000</v>
      </c>
      <c r="K5" s="1">
        <v>982306000</v>
      </c>
      <c r="L5" s="1">
        <v>1298876000</v>
      </c>
      <c r="M5" s="1">
        <v>1440828000</v>
      </c>
      <c r="N5" s="1">
        <v>1578438000</v>
      </c>
      <c r="O5" s="1">
        <v>1718703000</v>
      </c>
      <c r="P5" s="1">
        <v>1964434000</v>
      </c>
      <c r="Q5" s="1">
        <v>2514637000</v>
      </c>
      <c r="R5" s="1">
        <v>2589747000</v>
      </c>
      <c r="S5" s="1">
        <v>2105661000</v>
      </c>
      <c r="T5" s="1">
        <v>2327063000</v>
      </c>
      <c r="U5" s="1">
        <v>3032585000</v>
      </c>
      <c r="V5" s="1">
        <v>3455812000</v>
      </c>
      <c r="W5" s="1">
        <v>2856000000</v>
      </c>
      <c r="X5" s="1">
        <v>3751000000</v>
      </c>
      <c r="Y5" s="1">
        <v>3488000000</v>
      </c>
      <c r="Z5" s="1">
        <v>3131000000</v>
      </c>
      <c r="AA5" s="1">
        <v>3533000000</v>
      </c>
      <c r="AB5" s="1">
        <v>3628000000</v>
      </c>
      <c r="AC5" s="1">
        <v>4187000000</v>
      </c>
      <c r="AD5" s="1">
        <v>3321000000</v>
      </c>
      <c r="AE5" s="1">
        <v>3667000000</v>
      </c>
      <c r="AF5" s="1">
        <v>2911000000</v>
      </c>
      <c r="AG5" s="1">
        <v>3274000000</v>
      </c>
      <c r="AH5" s="1">
        <v>3506000000</v>
      </c>
      <c r="AI5" s="1">
        <v>4028000000</v>
      </c>
      <c r="AJ5" s="1">
        <v>3863000000</v>
      </c>
      <c r="AK5" s="1">
        <v>5416000000</v>
      </c>
      <c r="AL5" s="1">
        <v>8505000000</v>
      </c>
      <c r="AM5" s="1">
        <v>12998000000</v>
      </c>
    </row>
    <row r="6" spans="1:48" ht="20" x14ac:dyDescent="0.25">
      <c r="A6" s="6" t="s">
        <v>3</v>
      </c>
      <c r="B6" s="10" t="s">
        <v>91</v>
      </c>
      <c r="C6" s="10">
        <v>341100000</v>
      </c>
      <c r="D6" s="10">
        <v>587500000</v>
      </c>
      <c r="E6" s="10">
        <v>617200000</v>
      </c>
      <c r="F6" s="10">
        <v>597600000</v>
      </c>
      <c r="G6" s="10">
        <v>509000000</v>
      </c>
      <c r="H6" s="10">
        <v>723700000</v>
      </c>
      <c r="I6" s="10">
        <v>920300000</v>
      </c>
      <c r="J6" s="10">
        <v>858716000</v>
      </c>
      <c r="K6" s="10">
        <v>1152394000</v>
      </c>
      <c r="L6" s="10">
        <v>1130848000</v>
      </c>
      <c r="M6" s="10">
        <v>512191000</v>
      </c>
      <c r="N6" s="10">
        <v>777937000</v>
      </c>
      <c r="O6" s="10">
        <v>823438000</v>
      </c>
      <c r="P6" s="10">
        <v>893170000</v>
      </c>
      <c r="Q6" s="10">
        <v>2129550000</v>
      </c>
      <c r="R6" s="10">
        <v>1302007000</v>
      </c>
      <c r="S6" s="10">
        <v>591368000</v>
      </c>
      <c r="T6" s="10">
        <v>1192105000</v>
      </c>
      <c r="U6" s="10">
        <v>1968850000</v>
      </c>
      <c r="V6" s="10">
        <v>2391765000</v>
      </c>
      <c r="W6" s="10">
        <v>2793000000</v>
      </c>
      <c r="X6" s="10">
        <v>2262000000</v>
      </c>
      <c r="Y6" s="10">
        <v>2320000000</v>
      </c>
      <c r="Z6" s="10">
        <v>2272000000</v>
      </c>
      <c r="AA6" s="10">
        <v>2961000000</v>
      </c>
      <c r="AB6" s="10">
        <v>2940000000</v>
      </c>
      <c r="AC6" s="10">
        <v>1235000000</v>
      </c>
      <c r="AD6" s="10">
        <v>1978000000</v>
      </c>
      <c r="AE6" s="10">
        <v>1839000000</v>
      </c>
      <c r="AF6" s="10">
        <v>1080000000</v>
      </c>
      <c r="AG6" s="10">
        <v>998000000</v>
      </c>
      <c r="AH6" s="10">
        <v>1823000000</v>
      </c>
      <c r="AI6" s="10">
        <v>2447000000</v>
      </c>
      <c r="AJ6" s="10">
        <v>2868000000</v>
      </c>
      <c r="AK6" s="10">
        <v>4347000000</v>
      </c>
      <c r="AL6" s="10">
        <v>7929000000</v>
      </c>
      <c r="AM6" s="10">
        <v>10603000000</v>
      </c>
      <c r="AS6" s="18" t="s">
        <v>111</v>
      </c>
      <c r="AT6" s="19" t="s">
        <v>112</v>
      </c>
      <c r="AU6" s="19" t="s">
        <v>113</v>
      </c>
      <c r="AV6" s="19" t="s">
        <v>114</v>
      </c>
    </row>
    <row r="7" spans="1:48" ht="19" x14ac:dyDescent="0.25">
      <c r="A7" s="5" t="s">
        <v>4</v>
      </c>
      <c r="B7" s="2" t="s">
        <v>91</v>
      </c>
      <c r="C7" s="2">
        <v>0.59209999999999996</v>
      </c>
      <c r="D7" s="2">
        <v>0.58919999999999995</v>
      </c>
      <c r="E7" s="2">
        <v>0.54820000000000002</v>
      </c>
      <c r="F7" s="2">
        <v>0.54100000000000004</v>
      </c>
      <c r="G7" s="2">
        <v>0.48060000000000003</v>
      </c>
      <c r="H7" s="2">
        <v>0.59</v>
      </c>
      <c r="I7" s="2">
        <v>0.60770000000000002</v>
      </c>
      <c r="J7" s="2">
        <v>0.52100000000000002</v>
      </c>
      <c r="K7" s="2">
        <v>0.53979999999999995</v>
      </c>
      <c r="L7" s="2">
        <v>0.46539999999999998</v>
      </c>
      <c r="M7" s="2">
        <v>0.26229999999999998</v>
      </c>
      <c r="N7" s="2">
        <v>0.3301</v>
      </c>
      <c r="O7" s="2">
        <v>0.32390000000000002</v>
      </c>
      <c r="P7" s="2">
        <v>0.31259999999999999</v>
      </c>
      <c r="Q7" s="2">
        <v>0.45850000000000002</v>
      </c>
      <c r="R7" s="2">
        <v>0.33460000000000001</v>
      </c>
      <c r="S7" s="2">
        <v>0.21929999999999999</v>
      </c>
      <c r="T7" s="2">
        <v>0.3387</v>
      </c>
      <c r="U7" s="2">
        <v>0.39369999999999999</v>
      </c>
      <c r="V7" s="2">
        <v>0.40899999999999997</v>
      </c>
      <c r="W7" s="2">
        <v>0.49440000000000001</v>
      </c>
      <c r="X7" s="2">
        <v>0.37619999999999998</v>
      </c>
      <c r="Y7" s="2">
        <v>0.39939999999999998</v>
      </c>
      <c r="Z7" s="2">
        <v>0.42049999999999998</v>
      </c>
      <c r="AA7" s="2">
        <v>0.45600000000000002</v>
      </c>
      <c r="AB7" s="2">
        <v>0.4476</v>
      </c>
      <c r="AC7" s="2">
        <v>0.2278</v>
      </c>
      <c r="AD7" s="2">
        <v>0.37330000000000002</v>
      </c>
      <c r="AE7" s="2">
        <v>0.33400000000000002</v>
      </c>
      <c r="AF7" s="2">
        <v>0.27060000000000001</v>
      </c>
      <c r="AG7" s="2">
        <v>0.2336</v>
      </c>
      <c r="AH7" s="2">
        <v>0.34210000000000002</v>
      </c>
      <c r="AI7" s="2">
        <v>0.37790000000000001</v>
      </c>
      <c r="AJ7" s="2">
        <v>0.42609999999999998</v>
      </c>
      <c r="AK7" s="2">
        <v>0.44529999999999997</v>
      </c>
      <c r="AL7" s="2">
        <v>0.48249999999999998</v>
      </c>
      <c r="AM7" s="2">
        <v>0.44929999999999998</v>
      </c>
      <c r="AS7" s="17">
        <f>AM7</f>
        <v>0.44929999999999998</v>
      </c>
      <c r="AT7" s="20">
        <f>AM21</f>
        <v>0.14349999999999999</v>
      </c>
      <c r="AU7" s="20">
        <f>AM30</f>
        <v>5.5899999999999998E-2</v>
      </c>
      <c r="AV7" s="20">
        <f>AM107/AM3</f>
        <v>0.15105292148637769</v>
      </c>
    </row>
    <row r="8" spans="1:48" ht="19" x14ac:dyDescent="0.25">
      <c r="A8" s="5" t="s">
        <v>5</v>
      </c>
      <c r="B8" s="1" t="s">
        <v>91</v>
      </c>
      <c r="C8" s="1" t="s">
        <v>91</v>
      </c>
      <c r="D8" s="1" t="s">
        <v>91</v>
      </c>
      <c r="E8" s="1" t="s">
        <v>91</v>
      </c>
      <c r="F8" s="1" t="s">
        <v>91</v>
      </c>
      <c r="G8" s="1" t="s">
        <v>91</v>
      </c>
      <c r="H8" s="1" t="s">
        <v>91</v>
      </c>
      <c r="I8" s="1" t="s">
        <v>91</v>
      </c>
      <c r="J8" s="1">
        <v>262802000</v>
      </c>
      <c r="K8" s="1">
        <v>279984000</v>
      </c>
      <c r="L8" s="1">
        <v>397555000</v>
      </c>
      <c r="M8" s="1">
        <v>400703000</v>
      </c>
      <c r="N8" s="1">
        <v>467877000</v>
      </c>
      <c r="O8" s="1">
        <v>567402000</v>
      </c>
      <c r="P8" s="1">
        <v>635786000</v>
      </c>
      <c r="Q8" s="1">
        <v>641799000</v>
      </c>
      <c r="R8" s="1">
        <v>650930000</v>
      </c>
      <c r="S8" s="1">
        <v>816114000</v>
      </c>
      <c r="T8" s="1">
        <v>852075000</v>
      </c>
      <c r="U8" s="1">
        <v>934574000</v>
      </c>
      <c r="V8" s="1">
        <v>1144025000</v>
      </c>
      <c r="W8" s="1">
        <v>1205000000</v>
      </c>
      <c r="X8" s="1">
        <v>1847000000</v>
      </c>
      <c r="Y8" s="1">
        <v>1848000000</v>
      </c>
      <c r="Z8" s="1">
        <v>1721000000</v>
      </c>
      <c r="AA8" s="1">
        <v>1405000000</v>
      </c>
      <c r="AB8" s="1">
        <v>1453000000</v>
      </c>
      <c r="AC8" s="1">
        <v>1354000000</v>
      </c>
      <c r="AD8" s="1">
        <v>1201000000</v>
      </c>
      <c r="AE8" s="1">
        <v>1072000000</v>
      </c>
      <c r="AF8" s="1">
        <v>947000000</v>
      </c>
      <c r="AG8" s="1">
        <v>1008000000</v>
      </c>
      <c r="AH8" s="1">
        <v>1160000000</v>
      </c>
      <c r="AI8" s="1">
        <v>1434000000</v>
      </c>
      <c r="AJ8" s="1">
        <v>1547000000</v>
      </c>
      <c r="AK8" s="1">
        <v>1983000000</v>
      </c>
      <c r="AL8" s="1">
        <v>2845000000</v>
      </c>
      <c r="AM8" s="1">
        <v>5005000000</v>
      </c>
    </row>
    <row r="9" spans="1:48" ht="19" customHeight="1" x14ac:dyDescent="0.25">
      <c r="A9" s="14" t="s">
        <v>94</v>
      </c>
      <c r="B9" s="15" t="e">
        <f>B8/B3</f>
        <v>#VALUE!</v>
      </c>
      <c r="C9" s="15" t="e">
        <f t="shared" ref="C9:AM9" si="14">C8/C3</f>
        <v>#VALUE!</v>
      </c>
      <c r="D9" s="15" t="e">
        <f t="shared" si="14"/>
        <v>#VALUE!</v>
      </c>
      <c r="E9" s="15" t="e">
        <f t="shared" si="14"/>
        <v>#VALUE!</v>
      </c>
      <c r="F9" s="15" t="e">
        <f t="shared" si="14"/>
        <v>#VALUE!</v>
      </c>
      <c r="G9" s="15" t="e">
        <f t="shared" si="14"/>
        <v>#VALUE!</v>
      </c>
      <c r="H9" s="15" t="e">
        <f t="shared" si="14"/>
        <v>#VALUE!</v>
      </c>
      <c r="I9" s="15" t="e">
        <f t="shared" si="14"/>
        <v>#VALUE!</v>
      </c>
      <c r="J9" s="15">
        <f t="shared" si="14"/>
        <v>0.1594401436649113</v>
      </c>
      <c r="K9" s="15">
        <f t="shared" si="14"/>
        <v>0.13115847660092753</v>
      </c>
      <c r="L9" s="15">
        <f t="shared" si="14"/>
        <v>0.16362146482481138</v>
      </c>
      <c r="M9" s="15">
        <f t="shared" si="14"/>
        <v>0.20517107104436771</v>
      </c>
      <c r="N9" s="15">
        <f t="shared" si="14"/>
        <v>0.19855795448517319</v>
      </c>
      <c r="O9" s="15">
        <f t="shared" si="14"/>
        <v>0.22319847718910948</v>
      </c>
      <c r="P9" s="15">
        <f t="shared" si="14"/>
        <v>0.22248919024469452</v>
      </c>
      <c r="Q9" s="15">
        <f t="shared" si="14"/>
        <v>0.13819404774183297</v>
      </c>
      <c r="R9" s="15">
        <f t="shared" si="14"/>
        <v>0.16725877329348154</v>
      </c>
      <c r="S9" s="15">
        <f t="shared" si="14"/>
        <v>0.30259741367260046</v>
      </c>
      <c r="T9" s="15">
        <f t="shared" si="14"/>
        <v>0.24212399067052212</v>
      </c>
      <c r="U9" s="15">
        <f t="shared" si="14"/>
        <v>0.18686117084396778</v>
      </c>
      <c r="V9" s="15">
        <f t="shared" si="14"/>
        <v>0.19564086116352122</v>
      </c>
      <c r="W9" s="15">
        <f t="shared" si="14"/>
        <v>0.21331209063551071</v>
      </c>
      <c r="X9" s="15">
        <f t="shared" si="14"/>
        <v>0.30716780309329783</v>
      </c>
      <c r="Y9" s="15">
        <f t="shared" si="14"/>
        <v>0.31818181818181818</v>
      </c>
      <c r="Z9" s="15">
        <f t="shared" si="14"/>
        <v>0.31852674440125855</v>
      </c>
      <c r="AA9" s="15">
        <f t="shared" si="14"/>
        <v>0.21635355712965815</v>
      </c>
      <c r="AB9" s="15">
        <f t="shared" si="14"/>
        <v>0.22122411693057248</v>
      </c>
      <c r="AC9" s="15">
        <f t="shared" si="14"/>
        <v>0.24972334931759499</v>
      </c>
      <c r="AD9" s="15">
        <f t="shared" si="14"/>
        <v>0.2266465370824684</v>
      </c>
      <c r="AE9" s="15">
        <f t="shared" si="14"/>
        <v>0.19469669451507446</v>
      </c>
      <c r="AF9" s="15">
        <f t="shared" si="14"/>
        <v>0.23728388874968678</v>
      </c>
      <c r="AG9" s="15">
        <f t="shared" si="14"/>
        <v>0.23595505617977527</v>
      </c>
      <c r="AH9" s="15">
        <f t="shared" si="14"/>
        <v>0.21767686245074122</v>
      </c>
      <c r="AI9" s="15">
        <f t="shared" si="14"/>
        <v>0.22146718146718147</v>
      </c>
      <c r="AJ9" s="15">
        <f t="shared" si="14"/>
        <v>0.22983212004159859</v>
      </c>
      <c r="AK9" s="15">
        <f t="shared" si="14"/>
        <v>0.20311379698863055</v>
      </c>
      <c r="AL9" s="15">
        <f t="shared" si="14"/>
        <v>0.17311670926128758</v>
      </c>
      <c r="AM9" s="15">
        <f t="shared" si="14"/>
        <v>0.21206728528452184</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0.21206728528452184</v>
      </c>
      <c r="AT10" s="20">
        <f>AM13</f>
        <v>9.8978856828100509E-2</v>
      </c>
      <c r="AU10" s="20">
        <f>AM80</f>
        <v>4.5803143934579044E-2</v>
      </c>
      <c r="AV10" s="20">
        <f>AM89</f>
        <v>1.9066988686920045E-2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t="s">
        <v>91</v>
      </c>
      <c r="C12" s="1">
        <v>306100000</v>
      </c>
      <c r="D12" s="1">
        <v>451000000</v>
      </c>
      <c r="E12" s="1">
        <v>432500000</v>
      </c>
      <c r="F12" s="1">
        <v>422700000</v>
      </c>
      <c r="G12" s="1">
        <v>431900000</v>
      </c>
      <c r="H12" s="1">
        <v>458700000</v>
      </c>
      <c r="I12" s="1">
        <v>498100000</v>
      </c>
      <c r="J12" s="1">
        <v>290861000</v>
      </c>
      <c r="K12" s="1">
        <v>359230000</v>
      </c>
      <c r="L12" s="1">
        <v>385016000</v>
      </c>
      <c r="M12" s="1">
        <v>364798000</v>
      </c>
      <c r="N12" s="1">
        <v>400713000</v>
      </c>
      <c r="O12" s="1">
        <v>419678000</v>
      </c>
      <c r="P12" s="1">
        <v>540070000</v>
      </c>
      <c r="Q12" s="1">
        <v>599015000</v>
      </c>
      <c r="R12" s="1">
        <v>620030000</v>
      </c>
      <c r="S12" s="1">
        <v>670065000</v>
      </c>
      <c r="T12" s="1">
        <v>587307000</v>
      </c>
      <c r="U12" s="1">
        <v>807011000</v>
      </c>
      <c r="V12" s="1">
        <v>1016085000</v>
      </c>
      <c r="W12" s="1">
        <v>1140000000</v>
      </c>
      <c r="X12" s="1">
        <v>1373000000</v>
      </c>
      <c r="Y12" s="1">
        <v>1304000000</v>
      </c>
      <c r="Z12" s="1">
        <v>-248000000</v>
      </c>
      <c r="AA12" s="1">
        <v>934000000</v>
      </c>
      <c r="AB12" s="1">
        <v>992000000</v>
      </c>
      <c r="AC12" s="1">
        <v>823000000</v>
      </c>
      <c r="AD12" s="1">
        <v>674000000</v>
      </c>
      <c r="AE12" s="1">
        <v>604000000</v>
      </c>
      <c r="AF12" s="1">
        <v>482000000</v>
      </c>
      <c r="AG12" s="1">
        <v>460000000</v>
      </c>
      <c r="AH12" s="1">
        <v>511000000</v>
      </c>
      <c r="AI12" s="1">
        <v>562000000</v>
      </c>
      <c r="AJ12" s="1">
        <v>750000000</v>
      </c>
      <c r="AK12" s="1">
        <v>995000000</v>
      </c>
      <c r="AL12" s="1">
        <v>1448000000</v>
      </c>
      <c r="AM12" s="1">
        <v>2336000000</v>
      </c>
      <c r="AS12" s="18" t="s">
        <v>115</v>
      </c>
      <c r="AT12" s="19" t="s">
        <v>116</v>
      </c>
      <c r="AU12" s="19" t="s">
        <v>117</v>
      </c>
      <c r="AV12" s="19" t="s">
        <v>118</v>
      </c>
    </row>
    <row r="13" spans="1:48" ht="19" x14ac:dyDescent="0.25">
      <c r="A13" s="14" t="s">
        <v>99</v>
      </c>
      <c r="B13" s="15" t="e">
        <f>B12/B3</f>
        <v>#VALUE!</v>
      </c>
      <c r="C13" s="15">
        <f t="shared" ref="C13:AM13" si="15">C12/C3</f>
        <v>0.53133136608227738</v>
      </c>
      <c r="D13" s="15">
        <f t="shared" si="15"/>
        <v>0.45231170394143017</v>
      </c>
      <c r="E13" s="15">
        <f t="shared" si="15"/>
        <v>0.38413713473665512</v>
      </c>
      <c r="F13" s="15">
        <f t="shared" si="15"/>
        <v>0.38267246061922866</v>
      </c>
      <c r="G13" s="15">
        <f t="shared" si="15"/>
        <v>0.40776057401812688</v>
      </c>
      <c r="H13" s="15">
        <f t="shared" si="15"/>
        <v>0.37396054133376816</v>
      </c>
      <c r="I13" s="15">
        <f t="shared" si="15"/>
        <v>0.32888742159128426</v>
      </c>
      <c r="J13" s="15">
        <f t="shared" si="15"/>
        <v>0.17646334360666877</v>
      </c>
      <c r="K13" s="15">
        <f t="shared" si="15"/>
        <v>0.16828125731952967</v>
      </c>
      <c r="L13" s="15">
        <f t="shared" si="15"/>
        <v>0.15846079637028732</v>
      </c>
      <c r="M13" s="15">
        <f t="shared" si="15"/>
        <v>0.1867867132885036</v>
      </c>
      <c r="N13" s="15">
        <f t="shared" si="15"/>
        <v>0.17005485120152777</v>
      </c>
      <c r="O13" s="15">
        <f t="shared" si="15"/>
        <v>0.16508840382968529</v>
      </c>
      <c r="P13" s="15">
        <f t="shared" si="15"/>
        <v>0.18899399636898603</v>
      </c>
      <c r="Q13" s="15">
        <f t="shared" si="15"/>
        <v>0.12898167106535546</v>
      </c>
      <c r="R13" s="15">
        <f t="shared" si="15"/>
        <v>0.15931890864633275</v>
      </c>
      <c r="S13" s="15">
        <f t="shared" si="15"/>
        <v>0.2484456044039571</v>
      </c>
      <c r="T13" s="15">
        <f t="shared" si="15"/>
        <v>0.16688802580609963</v>
      </c>
      <c r="U13" s="15">
        <f t="shared" si="15"/>
        <v>0.16135589085932336</v>
      </c>
      <c r="V13" s="15">
        <f t="shared" si="15"/>
        <v>0.17376171361232182</v>
      </c>
      <c r="W13" s="15">
        <f t="shared" si="15"/>
        <v>0.20180562931492299</v>
      </c>
      <c r="X13" s="15">
        <f t="shared" si="15"/>
        <v>0.2283385997006486</v>
      </c>
      <c r="Y13" s="15">
        <f t="shared" si="15"/>
        <v>0.22451790633608815</v>
      </c>
      <c r="Z13" s="15">
        <f t="shared" si="15"/>
        <v>-4.5900425689431798E-2</v>
      </c>
      <c r="AA13" s="15">
        <f t="shared" si="15"/>
        <v>0.1438250692947336</v>
      </c>
      <c r="AB13" s="15">
        <f t="shared" si="15"/>
        <v>0.15103532277710111</v>
      </c>
      <c r="AC13" s="15">
        <f t="shared" si="15"/>
        <v>0.15178900774621912</v>
      </c>
      <c r="AD13" s="15">
        <f t="shared" si="15"/>
        <v>0.12719381015285902</v>
      </c>
      <c r="AE13" s="15">
        <f t="shared" si="15"/>
        <v>0.10969851071558299</v>
      </c>
      <c r="AF13" s="15">
        <f t="shared" si="15"/>
        <v>0.12077173640691556</v>
      </c>
      <c r="AG13" s="15">
        <f t="shared" si="15"/>
        <v>0.10767790262172285</v>
      </c>
      <c r="AH13" s="15">
        <f t="shared" si="15"/>
        <v>9.5890410958904104E-2</v>
      </c>
      <c r="AI13" s="15">
        <f t="shared" si="15"/>
        <v>8.6795366795366799E-2</v>
      </c>
      <c r="AJ13" s="15">
        <f t="shared" si="15"/>
        <v>0.1114247511513891</v>
      </c>
      <c r="AK13" s="15">
        <f t="shared" si="15"/>
        <v>0.10191539485813787</v>
      </c>
      <c r="AL13" s="15">
        <f t="shared" si="15"/>
        <v>8.81100158208592E-2</v>
      </c>
      <c r="AM13" s="15">
        <f t="shared" si="15"/>
        <v>9.8978856828100509E-2</v>
      </c>
      <c r="AS13" s="17">
        <f>AM28/AM72</f>
        <v>2.4109589041095891E-2</v>
      </c>
      <c r="AT13" s="20">
        <f>AM28/AM54</f>
        <v>1.9532406037289139E-2</v>
      </c>
      <c r="AU13" s="20">
        <f>AM22/(AM72+AM56+AM61)</f>
        <v>2.1939492822800409E-2</v>
      </c>
      <c r="AV13" s="21">
        <f>AM67/AM72</f>
        <v>0.234337899543379</v>
      </c>
    </row>
    <row r="14" spans="1:48" ht="19" x14ac:dyDescent="0.25">
      <c r="A14" s="5" t="s">
        <v>9</v>
      </c>
      <c r="B14" s="1" t="s">
        <v>91</v>
      </c>
      <c r="C14" s="1">
        <v>112800000</v>
      </c>
      <c r="D14" s="1">
        <v>152700000</v>
      </c>
      <c r="E14" s="1">
        <v>153200000</v>
      </c>
      <c r="F14" s="1">
        <v>136400000</v>
      </c>
      <c r="G14" s="1">
        <v>128300000</v>
      </c>
      <c r="H14" s="1">
        <v>155900000</v>
      </c>
      <c r="I14" s="1">
        <v>152300000</v>
      </c>
      <c r="J14" s="1" t="s">
        <v>91</v>
      </c>
      <c r="K14" s="1">
        <v>41000</v>
      </c>
      <c r="L14" s="1" t="s">
        <v>91</v>
      </c>
      <c r="M14" s="1" t="s">
        <v>91</v>
      </c>
      <c r="N14" s="1" t="s">
        <v>91</v>
      </c>
      <c r="O14" s="1" t="s">
        <v>91</v>
      </c>
      <c r="P14" s="1" t="s">
        <v>91</v>
      </c>
      <c r="Q14" s="1" t="s">
        <v>91</v>
      </c>
      <c r="R14" s="1" t="s">
        <v>91</v>
      </c>
      <c r="S14" s="1" t="s">
        <v>91</v>
      </c>
      <c r="T14" s="1" t="s">
        <v>91</v>
      </c>
      <c r="U14" s="1">
        <v>1000000</v>
      </c>
      <c r="V14" s="1" t="s">
        <v>91</v>
      </c>
      <c r="W14" s="1">
        <v>79000000</v>
      </c>
      <c r="X14" s="1">
        <v>1907000000</v>
      </c>
      <c r="Y14" s="1">
        <v>1033000000</v>
      </c>
      <c r="Z14" s="1">
        <v>70000000</v>
      </c>
      <c r="AA14" s="1">
        <v>-226000000</v>
      </c>
      <c r="AB14" s="1">
        <v>29000000</v>
      </c>
      <c r="AC14" s="1">
        <v>14000000</v>
      </c>
      <c r="AD14" s="1">
        <v>18000000</v>
      </c>
      <c r="AE14" s="1">
        <v>14000000</v>
      </c>
      <c r="AF14" s="1">
        <v>3000000</v>
      </c>
      <c r="AG14" s="1">
        <v>-88000000</v>
      </c>
      <c r="AH14" s="1">
        <v>-52000000</v>
      </c>
      <c r="AI14" s="1" t="s">
        <v>91</v>
      </c>
      <c r="AJ14" s="1">
        <v>-60000000</v>
      </c>
      <c r="AK14" s="1" t="s">
        <v>91</v>
      </c>
      <c r="AL14" s="1">
        <v>-12000000</v>
      </c>
      <c r="AM14" s="1">
        <v>1998000000</v>
      </c>
    </row>
    <row r="15" spans="1:48" ht="20" x14ac:dyDescent="0.25">
      <c r="A15" s="5" t="s">
        <v>10</v>
      </c>
      <c r="B15" s="1" t="s">
        <v>91</v>
      </c>
      <c r="C15" s="1">
        <v>418900000</v>
      </c>
      <c r="D15" s="1">
        <v>603700000</v>
      </c>
      <c r="E15" s="1">
        <v>585700000</v>
      </c>
      <c r="F15" s="1">
        <v>559100000</v>
      </c>
      <c r="G15" s="1">
        <v>560200000</v>
      </c>
      <c r="H15" s="1">
        <v>614600000</v>
      </c>
      <c r="I15" s="1">
        <v>650400000</v>
      </c>
      <c r="J15" s="1">
        <v>553663000</v>
      </c>
      <c r="K15" s="1">
        <v>639255000</v>
      </c>
      <c r="L15" s="1">
        <v>782571000</v>
      </c>
      <c r="M15" s="1">
        <v>765501000</v>
      </c>
      <c r="N15" s="1">
        <v>868590000</v>
      </c>
      <c r="O15" s="1">
        <v>987080000</v>
      </c>
      <c r="P15" s="1">
        <v>1175856000</v>
      </c>
      <c r="Q15" s="1">
        <v>1240814000</v>
      </c>
      <c r="R15" s="1">
        <v>1270960000</v>
      </c>
      <c r="S15" s="1">
        <v>1486179000</v>
      </c>
      <c r="T15" s="1">
        <v>1439382000</v>
      </c>
      <c r="U15" s="1">
        <v>1742585000</v>
      </c>
      <c r="V15" s="1">
        <v>2160110000</v>
      </c>
      <c r="W15" s="1">
        <v>2424000000</v>
      </c>
      <c r="X15" s="1">
        <v>5127000000</v>
      </c>
      <c r="Y15" s="1">
        <v>4185000000</v>
      </c>
      <c r="Z15" s="1">
        <v>1543000000</v>
      </c>
      <c r="AA15" s="1">
        <v>2113000000</v>
      </c>
      <c r="AB15" s="1">
        <v>2474000000</v>
      </c>
      <c r="AC15" s="1">
        <v>2191000000</v>
      </c>
      <c r="AD15" s="1">
        <v>1893000000</v>
      </c>
      <c r="AE15" s="1">
        <v>1690000000</v>
      </c>
      <c r="AF15" s="1">
        <v>1432000000</v>
      </c>
      <c r="AG15" s="1">
        <v>1380000000</v>
      </c>
      <c r="AH15" s="1">
        <v>1619000000</v>
      </c>
      <c r="AI15" s="1">
        <v>1996000000</v>
      </c>
      <c r="AJ15" s="1">
        <v>2237000000</v>
      </c>
      <c r="AK15" s="1">
        <v>2978000000</v>
      </c>
      <c r="AL15" s="1">
        <v>4281000000</v>
      </c>
      <c r="AM15" s="1">
        <v>9339000000</v>
      </c>
      <c r="AS15" s="18" t="s">
        <v>119</v>
      </c>
      <c r="AT15" s="19" t="s">
        <v>120</v>
      </c>
      <c r="AU15" s="19" t="s">
        <v>121</v>
      </c>
      <c r="AV15" s="19" t="s">
        <v>122</v>
      </c>
    </row>
    <row r="16" spans="1:48" ht="19" x14ac:dyDescent="0.25">
      <c r="A16" s="5" t="s">
        <v>11</v>
      </c>
      <c r="B16" s="1" t="s">
        <v>91</v>
      </c>
      <c r="C16" s="1">
        <v>653900000</v>
      </c>
      <c r="D16" s="1">
        <v>1013300000</v>
      </c>
      <c r="E16" s="1">
        <v>1094400000</v>
      </c>
      <c r="F16" s="1">
        <v>1066100000</v>
      </c>
      <c r="G16" s="1">
        <v>1110400000</v>
      </c>
      <c r="H16" s="1">
        <v>1117500000</v>
      </c>
      <c r="I16" s="1">
        <v>1244600000</v>
      </c>
      <c r="J16" s="1">
        <v>1343227000</v>
      </c>
      <c r="K16" s="1">
        <v>1621561000</v>
      </c>
      <c r="L16" s="1">
        <v>2081447000</v>
      </c>
      <c r="M16" s="1">
        <v>2206329000</v>
      </c>
      <c r="N16" s="1">
        <v>2447028000</v>
      </c>
      <c r="O16" s="1">
        <v>2705783000</v>
      </c>
      <c r="P16" s="1">
        <v>3140290000</v>
      </c>
      <c r="Q16" s="1">
        <v>3755451000</v>
      </c>
      <c r="R16" s="1">
        <v>3860707000</v>
      </c>
      <c r="S16" s="1">
        <v>3591840000</v>
      </c>
      <c r="T16" s="1">
        <v>3766445000</v>
      </c>
      <c r="U16" s="1">
        <v>4775170000</v>
      </c>
      <c r="V16" s="1">
        <v>5615922000</v>
      </c>
      <c r="W16" s="1">
        <v>5280000000</v>
      </c>
      <c r="X16" s="1">
        <v>8878000000</v>
      </c>
      <c r="Y16" s="1">
        <v>7673000000</v>
      </c>
      <c r="Z16" s="1">
        <v>4674000000</v>
      </c>
      <c r="AA16" s="1">
        <v>5646000000</v>
      </c>
      <c r="AB16" s="1">
        <v>6102000000</v>
      </c>
      <c r="AC16" s="1">
        <v>6378000000</v>
      </c>
      <c r="AD16" s="1">
        <v>5214000000</v>
      </c>
      <c r="AE16" s="1">
        <v>5357000000</v>
      </c>
      <c r="AF16" s="1">
        <v>4343000000</v>
      </c>
      <c r="AG16" s="1">
        <v>4654000000</v>
      </c>
      <c r="AH16" s="1">
        <v>5125000000</v>
      </c>
      <c r="AI16" s="1">
        <v>6024000000</v>
      </c>
      <c r="AJ16" s="1">
        <v>6100000000</v>
      </c>
      <c r="AK16" s="1">
        <v>8394000000</v>
      </c>
      <c r="AL16" s="1">
        <v>12786000000</v>
      </c>
      <c r="AM16" s="1">
        <v>22337000000</v>
      </c>
      <c r="AS16" s="25">
        <f>(AM35+AL35+AK35+AJ35+AI35)/5</f>
        <v>9.0174755504254453E-2</v>
      </c>
      <c r="AT16" s="26">
        <f>AU101/AM3</f>
        <v>7.7219058514469729</v>
      </c>
      <c r="AU16" s="26">
        <f>AU101/AM28</f>
        <v>138.06416666666667</v>
      </c>
      <c r="AV16" s="27">
        <f>AU101/AM107</f>
        <v>51.120532959326788</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438000000</v>
      </c>
      <c r="AA17" s="1">
        <v>199000000</v>
      </c>
      <c r="AB17" s="1">
        <v>180000000</v>
      </c>
      <c r="AC17" s="1">
        <v>175000000</v>
      </c>
      <c r="AD17" s="1">
        <v>177000000</v>
      </c>
      <c r="AE17" s="1">
        <v>177000000</v>
      </c>
      <c r="AF17" s="1">
        <v>160000000</v>
      </c>
      <c r="AG17" s="1">
        <v>156000000</v>
      </c>
      <c r="AH17" s="1">
        <v>126000000</v>
      </c>
      <c r="AI17" s="1">
        <v>121000000</v>
      </c>
      <c r="AJ17" s="1">
        <v>94000000</v>
      </c>
      <c r="AK17" s="1">
        <v>47000000</v>
      </c>
      <c r="AL17" s="1">
        <v>34000000</v>
      </c>
      <c r="AM17" s="1">
        <v>88000000</v>
      </c>
    </row>
    <row r="18" spans="1:48" ht="20" x14ac:dyDescent="0.25">
      <c r="A18" s="5" t="s">
        <v>13</v>
      </c>
      <c r="B18" s="1" t="s">
        <v>91</v>
      </c>
      <c r="C18" s="1">
        <v>112800000</v>
      </c>
      <c r="D18" s="1">
        <v>152700000</v>
      </c>
      <c r="E18" s="1">
        <v>153200000</v>
      </c>
      <c r="F18" s="1">
        <v>136400000</v>
      </c>
      <c r="G18" s="1">
        <v>128300000</v>
      </c>
      <c r="H18" s="1">
        <v>155900000</v>
      </c>
      <c r="I18" s="1">
        <v>152300000</v>
      </c>
      <c r="J18" s="1">
        <v>175067000</v>
      </c>
      <c r="K18" s="1">
        <v>215984000</v>
      </c>
      <c r="L18" s="1">
        <v>262501000</v>
      </c>
      <c r="M18" s="1">
        <v>332640000</v>
      </c>
      <c r="N18" s="1">
        <v>394465000</v>
      </c>
      <c r="O18" s="1">
        <v>467521000</v>
      </c>
      <c r="P18" s="1">
        <v>515520000</v>
      </c>
      <c r="Q18" s="1">
        <v>579070000</v>
      </c>
      <c r="R18" s="1">
        <v>622867000</v>
      </c>
      <c r="S18" s="1">
        <v>756169000</v>
      </c>
      <c r="T18" s="1">
        <v>995663000</v>
      </c>
      <c r="U18" s="1">
        <v>1224252000</v>
      </c>
      <c r="V18" s="1">
        <v>1219344000</v>
      </c>
      <c r="W18" s="1">
        <v>837000000</v>
      </c>
      <c r="X18" s="1">
        <v>1138000000</v>
      </c>
      <c r="Y18" s="1">
        <v>1223000000</v>
      </c>
      <c r="Z18" s="1">
        <v>1128000000</v>
      </c>
      <c r="AA18" s="1">
        <v>383000000</v>
      </c>
      <c r="AB18" s="1">
        <v>317000000</v>
      </c>
      <c r="AC18" s="1">
        <v>260000000</v>
      </c>
      <c r="AD18" s="1">
        <v>236000000</v>
      </c>
      <c r="AE18" s="1">
        <v>203000000</v>
      </c>
      <c r="AF18" s="1">
        <v>167000000</v>
      </c>
      <c r="AG18" s="1">
        <v>133000000</v>
      </c>
      <c r="AH18" s="1">
        <v>144000000</v>
      </c>
      <c r="AI18" s="1">
        <v>170000000</v>
      </c>
      <c r="AJ18" s="1">
        <v>258000000</v>
      </c>
      <c r="AK18" s="1">
        <v>354000000</v>
      </c>
      <c r="AL18" s="1">
        <v>463000000</v>
      </c>
      <c r="AM18" s="1">
        <v>2100000000</v>
      </c>
      <c r="AS18" s="18" t="s">
        <v>123</v>
      </c>
      <c r="AT18" s="19" t="s">
        <v>158</v>
      </c>
      <c r="AU18" s="19" t="s">
        <v>159</v>
      </c>
      <c r="AV18" s="19" t="s">
        <v>160</v>
      </c>
    </row>
    <row r="19" spans="1:48" ht="19" x14ac:dyDescent="0.25">
      <c r="A19" s="6" t="s">
        <v>14</v>
      </c>
      <c r="B19" s="10" t="s">
        <v>91</v>
      </c>
      <c r="C19" s="10">
        <v>28100000</v>
      </c>
      <c r="D19" s="10">
        <v>107100000</v>
      </c>
      <c r="E19" s="10">
        <v>172500000</v>
      </c>
      <c r="F19" s="10">
        <v>186300000</v>
      </c>
      <c r="G19" s="10">
        <v>74700000</v>
      </c>
      <c r="H19" s="10">
        <v>301200000</v>
      </c>
      <c r="I19" s="10">
        <v>423900000</v>
      </c>
      <c r="J19" s="10">
        <v>492819000</v>
      </c>
      <c r="K19" s="10">
        <v>674953000</v>
      </c>
      <c r="L19" s="10">
        <v>675760000</v>
      </c>
      <c r="M19" s="10">
        <v>178682000</v>
      </c>
      <c r="N19" s="10">
        <v>318220000</v>
      </c>
      <c r="O19" s="10">
        <v>271683000</v>
      </c>
      <c r="P19" s="10">
        <v>593934000</v>
      </c>
      <c r="Q19" s="10">
        <v>1818964000</v>
      </c>
      <c r="R19" s="10">
        <v>547823000</v>
      </c>
      <c r="S19" s="10">
        <v>-502257000</v>
      </c>
      <c r="T19" s="10">
        <v>724109000</v>
      </c>
      <c r="U19" s="10">
        <v>1321246000</v>
      </c>
      <c r="V19" s="10">
        <v>1378185000</v>
      </c>
      <c r="W19" s="10">
        <v>694000000</v>
      </c>
      <c r="X19" s="10">
        <v>-2218000000</v>
      </c>
      <c r="Y19" s="10">
        <v>-1807000000</v>
      </c>
      <c r="Z19" s="10">
        <v>2054000000</v>
      </c>
      <c r="AA19" s="10">
        <v>1091000000</v>
      </c>
      <c r="AB19" s="10">
        <v>984000000</v>
      </c>
      <c r="AC19" s="10">
        <v>-782000000</v>
      </c>
      <c r="AD19" s="10">
        <v>339000000</v>
      </c>
      <c r="AE19" s="10">
        <v>-18000000</v>
      </c>
      <c r="AF19" s="10">
        <v>-319000000</v>
      </c>
      <c r="AG19" s="10">
        <v>-169000000</v>
      </c>
      <c r="AH19" s="10">
        <v>332000000</v>
      </c>
      <c r="AI19" s="10">
        <v>619000000</v>
      </c>
      <c r="AJ19" s="10">
        <v>724000000</v>
      </c>
      <c r="AK19" s="10">
        <v>1681000000</v>
      </c>
      <c r="AL19" s="10">
        <v>4172000000</v>
      </c>
      <c r="AM19" s="10">
        <v>3386000000</v>
      </c>
      <c r="AN19" s="64">
        <v>5826000000</v>
      </c>
      <c r="AO19" s="64">
        <v>8712000000</v>
      </c>
      <c r="AP19" s="64">
        <v>10619000000</v>
      </c>
      <c r="AQ19" s="64">
        <v>15262000000</v>
      </c>
      <c r="AR19" s="64">
        <v>17971000000</v>
      </c>
      <c r="AS19" s="28">
        <f>AM40-AM56-AM61</f>
        <v>2992000000</v>
      </c>
      <c r="AT19" s="59">
        <f>AU101/AN3</f>
        <v>8.0315852099951517</v>
      </c>
      <c r="AU19" s="60">
        <f>AO116/AN31</f>
        <v>39.159169550173011</v>
      </c>
      <c r="AV19" s="61">
        <f>AU101/AN106</f>
        <v>38.907920580700257</v>
      </c>
    </row>
    <row r="20" spans="1:48" ht="19" customHeight="1" x14ac:dyDescent="0.25">
      <c r="A20" s="14" t="s">
        <v>100</v>
      </c>
      <c r="B20" s="1"/>
      <c r="C20" s="15" t="e">
        <f>(C19/B19)-1</f>
        <v>#VALUE!</v>
      </c>
      <c r="D20" s="15">
        <f>(D19/C19)-1</f>
        <v>2.8113879003558719</v>
      </c>
      <c r="E20" s="15">
        <f>(E19/D19)-1</f>
        <v>0.61064425770308128</v>
      </c>
      <c r="F20" s="15">
        <f t="shared" ref="F20:U20" si="16">(F19/E19)-1</f>
        <v>8.0000000000000071E-2</v>
      </c>
      <c r="G20" s="15">
        <f t="shared" si="16"/>
        <v>-0.59903381642512077</v>
      </c>
      <c r="H20" s="15">
        <f t="shared" si="16"/>
        <v>3.0321285140562253</v>
      </c>
      <c r="I20" s="15">
        <f t="shared" si="16"/>
        <v>0.40737051792828693</v>
      </c>
      <c r="J20" s="15">
        <f t="shared" si="16"/>
        <v>0.16258315640481236</v>
      </c>
      <c r="K20" s="15">
        <f t="shared" si="16"/>
        <v>0.36957584833376966</v>
      </c>
      <c r="L20" s="15">
        <f t="shared" si="16"/>
        <v>1.1956388074427782E-3</v>
      </c>
      <c r="M20" s="15">
        <f t="shared" si="16"/>
        <v>-0.73558363916183267</v>
      </c>
      <c r="N20" s="15">
        <f t="shared" si="16"/>
        <v>0.78092924860926116</v>
      </c>
      <c r="O20" s="15">
        <f t="shared" si="16"/>
        <v>-0.14624159386587898</v>
      </c>
      <c r="P20" s="15">
        <f t="shared" si="16"/>
        <v>1.1861286867415335</v>
      </c>
      <c r="Q20" s="15">
        <f t="shared" si="16"/>
        <v>2.0625692417002561</v>
      </c>
      <c r="R20" s="15">
        <f t="shared" si="16"/>
        <v>-0.69882691466131264</v>
      </c>
      <c r="S20" s="15">
        <f t="shared" si="16"/>
        <v>-1.9168234995609896</v>
      </c>
      <c r="T20" s="15">
        <f t="shared" si="16"/>
        <v>-2.4417101205159906</v>
      </c>
      <c r="U20" s="15">
        <f t="shared" si="16"/>
        <v>0.82465070866402712</v>
      </c>
      <c r="V20" s="15">
        <f t="shared" ref="V20" si="17">(V19/U19)-1</f>
        <v>4.3094927061273935E-2</v>
      </c>
      <c r="W20" s="15">
        <f t="shared" ref="W20" si="18">(W19/V19)-1</f>
        <v>-0.49643915729746002</v>
      </c>
      <c r="X20" s="15">
        <f t="shared" ref="X20" si="19">(X19/W19)-1</f>
        <v>-4.195965417867435</v>
      </c>
      <c r="Y20" s="15">
        <f t="shared" ref="Y20" si="20">(Y19/X19)-1</f>
        <v>-0.18530207394048692</v>
      </c>
      <c r="Z20" s="15">
        <f t="shared" ref="Z20" si="21">(Z19/Y19)-1</f>
        <v>-2.1366906474820144</v>
      </c>
      <c r="AA20" s="15">
        <f t="shared" ref="AA20" si="22">(AA19/Z19)-1</f>
        <v>-0.46884128529698155</v>
      </c>
      <c r="AB20" s="15">
        <f t="shared" ref="AB20" si="23">(AB19/AA19)-1</f>
        <v>-9.8075160403299777E-2</v>
      </c>
      <c r="AC20" s="15">
        <f t="shared" ref="AC20" si="24">(AC19/AB19)-1</f>
        <v>-1.7947154471544715</v>
      </c>
      <c r="AD20" s="15">
        <f t="shared" ref="AD20" si="25">(AD19/AC19)-1</f>
        <v>-1.4335038363171355</v>
      </c>
      <c r="AE20" s="15">
        <f t="shared" ref="AE20" si="26">(AE19/AD19)-1</f>
        <v>-1.0530973451327434</v>
      </c>
      <c r="AF20" s="15">
        <f t="shared" ref="AF20" si="27">(AF19/AE19)-1</f>
        <v>16.722222222222221</v>
      </c>
      <c r="AG20" s="15">
        <f t="shared" ref="AG20" si="28">(AG19/AF19)-1</f>
        <v>-0.47021943573667713</v>
      </c>
      <c r="AH20" s="15">
        <f t="shared" ref="AH20" si="29">(AH19/AG19)-1</f>
        <v>-2.9644970414201186</v>
      </c>
      <c r="AI20" s="15">
        <f t="shared" ref="AI20" si="30">(AI19/AH19)-1</f>
        <v>0.8644578313253013</v>
      </c>
      <c r="AJ20" s="15">
        <f t="shared" ref="AJ20" si="31">(AJ19/AI19)-1</f>
        <v>0.1696284329563813</v>
      </c>
      <c r="AK20" s="15">
        <f t="shared" ref="AK20" si="32">(AK19/AJ19)-1</f>
        <v>1.3218232044198897</v>
      </c>
      <c r="AL20" s="15">
        <f t="shared" ref="AL20" si="33">(AL19/AK19)-1</f>
        <v>1.4818560380725758</v>
      </c>
      <c r="AM20" s="15">
        <f t="shared" ref="AM20:AR20" si="34">(AM19/AL19)-1</f>
        <v>-0.18839884947267493</v>
      </c>
      <c r="AN20" s="16">
        <f t="shared" si="34"/>
        <v>0.72061429415239231</v>
      </c>
      <c r="AO20" s="16">
        <f t="shared" si="34"/>
        <v>0.4953656024716786</v>
      </c>
      <c r="AP20" s="16">
        <f t="shared" si="34"/>
        <v>0.21889348025711652</v>
      </c>
      <c r="AQ20" s="16">
        <f t="shared" si="34"/>
        <v>0.43723514455221779</v>
      </c>
      <c r="AR20" s="16">
        <f t="shared" si="34"/>
        <v>0.17749967238893993</v>
      </c>
    </row>
    <row r="21" spans="1:48" ht="20" x14ac:dyDescent="0.25">
      <c r="A21" s="5" t="s">
        <v>15</v>
      </c>
      <c r="B21" s="2" t="s">
        <v>91</v>
      </c>
      <c r="C21" s="2">
        <v>4.8800000000000003E-2</v>
      </c>
      <c r="D21" s="2">
        <v>0.1074</v>
      </c>
      <c r="E21" s="2">
        <v>0.1532</v>
      </c>
      <c r="F21" s="2">
        <v>0.16869999999999999</v>
      </c>
      <c r="G21" s="2">
        <v>7.0499999999999993E-2</v>
      </c>
      <c r="H21" s="2">
        <v>0.24560000000000001</v>
      </c>
      <c r="I21" s="2">
        <v>0.27989999999999998</v>
      </c>
      <c r="J21" s="2">
        <v>0.29899999999999999</v>
      </c>
      <c r="K21" s="2">
        <v>0.31619999999999998</v>
      </c>
      <c r="L21" s="2">
        <v>0.27810000000000001</v>
      </c>
      <c r="M21" s="2">
        <v>9.1499999999999998E-2</v>
      </c>
      <c r="N21" s="2">
        <v>0.13500000000000001</v>
      </c>
      <c r="O21" s="2">
        <v>0.1069</v>
      </c>
      <c r="P21" s="2">
        <v>0.20780000000000001</v>
      </c>
      <c r="Q21" s="2">
        <v>0.39169999999999999</v>
      </c>
      <c r="R21" s="2">
        <v>0.14080000000000001</v>
      </c>
      <c r="S21" s="2">
        <v>-0.1862</v>
      </c>
      <c r="T21" s="2">
        <v>0.20580000000000001</v>
      </c>
      <c r="U21" s="2">
        <v>0.26419999999999999</v>
      </c>
      <c r="V21" s="2">
        <v>0.23569999999999999</v>
      </c>
      <c r="W21" s="2">
        <v>0.1229</v>
      </c>
      <c r="X21" s="2">
        <v>-0.36890000000000001</v>
      </c>
      <c r="Y21" s="2">
        <v>-0.31109999999999999</v>
      </c>
      <c r="Z21" s="2">
        <v>0.38019999999999998</v>
      </c>
      <c r="AA21" s="2">
        <v>0.16800000000000001</v>
      </c>
      <c r="AB21" s="2">
        <v>0.14979999999999999</v>
      </c>
      <c r="AC21" s="2">
        <v>-0.14419999999999999</v>
      </c>
      <c r="AD21" s="2">
        <v>6.4000000000000001E-2</v>
      </c>
      <c r="AE21" s="2">
        <v>-3.3E-3</v>
      </c>
      <c r="AF21" s="2">
        <v>-7.9899999999999999E-2</v>
      </c>
      <c r="AG21" s="2">
        <v>-3.9600000000000003E-2</v>
      </c>
      <c r="AH21" s="2">
        <v>6.2300000000000001E-2</v>
      </c>
      <c r="AI21" s="2">
        <v>9.5600000000000004E-2</v>
      </c>
      <c r="AJ21" s="2">
        <v>0.1076</v>
      </c>
      <c r="AK21" s="2">
        <v>0.17219999999999999</v>
      </c>
      <c r="AL21" s="2">
        <v>0.25390000000000001</v>
      </c>
      <c r="AM21" s="2">
        <v>0.14349999999999999</v>
      </c>
      <c r="AN21" s="65">
        <f>AN19/AN3</f>
        <v>0.25675377903133401</v>
      </c>
      <c r="AO21" s="65">
        <f t="shared" ref="AO21:AR21" si="35">AO19/AO3</f>
        <v>0.32278621711745092</v>
      </c>
      <c r="AP21" s="65">
        <f t="shared" si="35"/>
        <v>0.34782181460858175</v>
      </c>
      <c r="AQ21" s="65">
        <f t="shared" si="35"/>
        <v>0.397820873735794</v>
      </c>
      <c r="AR21" s="65">
        <f t="shared" si="35"/>
        <v>0.42282716107477297</v>
      </c>
      <c r="AU21" s="18" t="s">
        <v>161</v>
      </c>
      <c r="AV21" s="19" t="s">
        <v>162</v>
      </c>
    </row>
    <row r="22" spans="1:48" ht="19" x14ac:dyDescent="0.25">
      <c r="A22" s="6" t="s">
        <v>16</v>
      </c>
      <c r="B22" s="10" t="s">
        <v>91</v>
      </c>
      <c r="C22" s="10">
        <v>-77800000</v>
      </c>
      <c r="D22" s="10">
        <v>-16200000</v>
      </c>
      <c r="E22" s="10">
        <v>31500000</v>
      </c>
      <c r="F22" s="10">
        <v>38500000</v>
      </c>
      <c r="G22" s="10">
        <v>-51200000</v>
      </c>
      <c r="H22" s="10">
        <v>109100000</v>
      </c>
      <c r="I22" s="10">
        <v>269900000</v>
      </c>
      <c r="J22" s="10">
        <v>305053000</v>
      </c>
      <c r="K22" s="10">
        <v>513139000</v>
      </c>
      <c r="L22" s="10">
        <v>348277000</v>
      </c>
      <c r="M22" s="10">
        <v>-253310000</v>
      </c>
      <c r="N22" s="10">
        <v>-90653000</v>
      </c>
      <c r="O22" s="10">
        <v>-163642000</v>
      </c>
      <c r="P22" s="10">
        <v>-320916000</v>
      </c>
      <c r="Q22" s="10">
        <v>888736000</v>
      </c>
      <c r="R22" s="10">
        <v>-58258000</v>
      </c>
      <c r="S22" s="10">
        <v>-1225386000</v>
      </c>
      <c r="T22" s="10">
        <v>-233384000</v>
      </c>
      <c r="U22" s="10">
        <v>220809000</v>
      </c>
      <c r="V22" s="10">
        <v>231655000</v>
      </c>
      <c r="W22" s="10">
        <v>-47000000</v>
      </c>
      <c r="X22" s="10">
        <v>-2865000000</v>
      </c>
      <c r="Y22" s="10">
        <v>-1955000000</v>
      </c>
      <c r="Z22" s="10">
        <v>664000000</v>
      </c>
      <c r="AA22" s="10">
        <v>848000000</v>
      </c>
      <c r="AB22" s="10">
        <v>368000000</v>
      </c>
      <c r="AC22" s="10">
        <v>-1056000000</v>
      </c>
      <c r="AD22" s="10">
        <v>103000000</v>
      </c>
      <c r="AE22" s="10">
        <v>-155000000</v>
      </c>
      <c r="AF22" s="10">
        <v>-481000000</v>
      </c>
      <c r="AG22" s="10">
        <v>-372000000</v>
      </c>
      <c r="AH22" s="10">
        <v>204000000</v>
      </c>
      <c r="AI22" s="10">
        <v>451000000</v>
      </c>
      <c r="AJ22" s="10">
        <v>631000000</v>
      </c>
      <c r="AK22" s="10">
        <v>1369000000</v>
      </c>
      <c r="AL22" s="10">
        <v>3648000000</v>
      </c>
      <c r="AM22" s="10">
        <v>1264000000</v>
      </c>
      <c r="AU22" s="62" t="e">
        <f>(-1*AM98)/AU101</f>
        <v>#VALUE!</v>
      </c>
      <c r="AV22" s="63">
        <f>AM107/AU101</f>
        <v>1.9561611393911594E-2</v>
      </c>
    </row>
    <row r="23" spans="1:48" ht="19" x14ac:dyDescent="0.25">
      <c r="A23" s="5" t="s">
        <v>17</v>
      </c>
      <c r="B23" s="2" t="s">
        <v>91</v>
      </c>
      <c r="C23" s="2">
        <v>-0.13500000000000001</v>
      </c>
      <c r="D23" s="2">
        <v>-1.6199999999999999E-2</v>
      </c>
      <c r="E23" s="2">
        <v>2.8000000000000001E-2</v>
      </c>
      <c r="F23" s="2">
        <v>3.49E-2</v>
      </c>
      <c r="G23" s="2">
        <v>-4.8300000000000003E-2</v>
      </c>
      <c r="H23" s="2">
        <v>8.8900000000000007E-2</v>
      </c>
      <c r="I23" s="2">
        <v>0.1782</v>
      </c>
      <c r="J23" s="2">
        <v>0.18509999999999999</v>
      </c>
      <c r="K23" s="2">
        <v>0.2404</v>
      </c>
      <c r="L23" s="2">
        <v>0.14330000000000001</v>
      </c>
      <c r="M23" s="2">
        <v>-0.12970000000000001</v>
      </c>
      <c r="N23" s="2">
        <v>-3.85E-2</v>
      </c>
      <c r="O23" s="2">
        <v>-6.4399999999999999E-2</v>
      </c>
      <c r="P23" s="2">
        <v>-0.1123</v>
      </c>
      <c r="Q23" s="2">
        <v>0.19139999999999999</v>
      </c>
      <c r="R23" s="2">
        <v>-1.4999999999999999E-2</v>
      </c>
      <c r="S23" s="2">
        <v>-0.45429999999999998</v>
      </c>
      <c r="T23" s="2">
        <v>-6.6299999999999998E-2</v>
      </c>
      <c r="U23" s="2">
        <v>4.41E-2</v>
      </c>
      <c r="V23" s="2">
        <v>3.9600000000000003E-2</v>
      </c>
      <c r="W23" s="2">
        <v>-8.3000000000000001E-3</v>
      </c>
      <c r="X23" s="2">
        <v>-0.47649999999999998</v>
      </c>
      <c r="Y23" s="2">
        <v>-0.33660000000000001</v>
      </c>
      <c r="Z23" s="2">
        <v>0.1229</v>
      </c>
      <c r="AA23" s="2">
        <v>0.13059999999999999</v>
      </c>
      <c r="AB23" s="2">
        <v>5.6000000000000001E-2</v>
      </c>
      <c r="AC23" s="2">
        <v>-0.1948</v>
      </c>
      <c r="AD23" s="2">
        <v>1.9400000000000001E-2</v>
      </c>
      <c r="AE23" s="2">
        <v>-2.8199999999999999E-2</v>
      </c>
      <c r="AF23" s="2">
        <v>-0.1205</v>
      </c>
      <c r="AG23" s="2">
        <v>-8.7099999999999997E-2</v>
      </c>
      <c r="AH23" s="2">
        <v>3.8300000000000001E-2</v>
      </c>
      <c r="AI23" s="2">
        <v>6.9699999999999998E-2</v>
      </c>
      <c r="AJ23" s="2">
        <v>9.3700000000000006E-2</v>
      </c>
      <c r="AK23" s="2">
        <v>0.14019999999999999</v>
      </c>
      <c r="AL23" s="2">
        <v>0.222</v>
      </c>
      <c r="AM23" s="2">
        <v>5.3600000000000002E-2</v>
      </c>
    </row>
    <row r="24" spans="1:48" ht="19" x14ac:dyDescent="0.25">
      <c r="A24" s="5" t="s">
        <v>18</v>
      </c>
      <c r="B24" s="1" t="s">
        <v>91</v>
      </c>
      <c r="C24" s="1">
        <v>-6900000</v>
      </c>
      <c r="D24" s="1">
        <v>-29400000</v>
      </c>
      <c r="E24" s="1">
        <v>4000000</v>
      </c>
      <c r="F24" s="1">
        <v>11400000</v>
      </c>
      <c r="G24" s="1">
        <v>5900000</v>
      </c>
      <c r="H24" s="1">
        <v>57000000</v>
      </c>
      <c r="I24" s="1">
        <v>1700000</v>
      </c>
      <c r="J24" s="1">
        <v>12699000</v>
      </c>
      <c r="K24" s="1">
        <v>-43585000</v>
      </c>
      <c r="L24" s="1">
        <v>30056000</v>
      </c>
      <c r="M24" s="1">
        <v>44554000</v>
      </c>
      <c r="N24" s="1">
        <v>-10179000</v>
      </c>
      <c r="O24" s="1">
        <v>-43787000</v>
      </c>
      <c r="P24" s="1">
        <v>394541000</v>
      </c>
      <c r="Q24" s="1">
        <v>363163000</v>
      </c>
      <c r="R24" s="1">
        <v>-35665000</v>
      </c>
      <c r="S24" s="1">
        <v>-39217000</v>
      </c>
      <c r="T24" s="1">
        <v>-44083000</v>
      </c>
      <c r="U24" s="1">
        <v>-142478000</v>
      </c>
      <c r="V24" s="1">
        <v>-91389000</v>
      </c>
      <c r="W24" s="1">
        <v>-166000000</v>
      </c>
      <c r="X24" s="1">
        <v>-301000000</v>
      </c>
      <c r="Y24" s="1">
        <v>-305000000</v>
      </c>
      <c r="Z24" s="1">
        <v>-256000000</v>
      </c>
      <c r="AA24" s="1">
        <v>123000000</v>
      </c>
      <c r="AB24" s="1">
        <v>-369000000</v>
      </c>
      <c r="AC24" s="1">
        <v>-161000000</v>
      </c>
      <c r="AD24" s="1">
        <v>-177000000</v>
      </c>
      <c r="AE24" s="1">
        <v>-243000000</v>
      </c>
      <c r="AF24" s="1">
        <v>-165000000</v>
      </c>
      <c r="AG24" s="1">
        <v>-76000000</v>
      </c>
      <c r="AH24" s="1">
        <v>-135000000</v>
      </c>
      <c r="AI24" s="1">
        <v>-121000000</v>
      </c>
      <c r="AJ24" s="1">
        <v>-259000000</v>
      </c>
      <c r="AK24" s="1">
        <v>-94000000</v>
      </c>
      <c r="AL24" s="1">
        <v>21000000</v>
      </c>
      <c r="AM24" s="1">
        <v>-80000000</v>
      </c>
    </row>
    <row r="25" spans="1:48" ht="19" x14ac:dyDescent="0.25">
      <c r="A25" s="6" t="s">
        <v>19</v>
      </c>
      <c r="B25" s="10" t="s">
        <v>91</v>
      </c>
      <c r="C25" s="10">
        <v>-84700000</v>
      </c>
      <c r="D25" s="10">
        <v>-45600000</v>
      </c>
      <c r="E25" s="10" t="s">
        <v>91</v>
      </c>
      <c r="F25" s="10">
        <v>49900000</v>
      </c>
      <c r="G25" s="10" t="s">
        <v>91</v>
      </c>
      <c r="H25" s="10" t="s">
        <v>91</v>
      </c>
      <c r="I25" s="10">
        <v>271600000</v>
      </c>
      <c r="J25" s="10">
        <v>317752000</v>
      </c>
      <c r="K25" s="10">
        <v>469554000</v>
      </c>
      <c r="L25" s="10">
        <v>378333000</v>
      </c>
      <c r="M25" s="10">
        <v>-208756000</v>
      </c>
      <c r="N25" s="10">
        <v>-100832000</v>
      </c>
      <c r="O25" s="10">
        <v>-207429000</v>
      </c>
      <c r="P25" s="10">
        <v>73625000</v>
      </c>
      <c r="Q25" s="10">
        <v>1251899000</v>
      </c>
      <c r="R25" s="10">
        <v>-93923000</v>
      </c>
      <c r="S25" s="10">
        <v>-1264603000</v>
      </c>
      <c r="T25" s="10">
        <v>-277467000</v>
      </c>
      <c r="U25" s="10">
        <v>78331000</v>
      </c>
      <c r="V25" s="10">
        <v>140266000</v>
      </c>
      <c r="W25" s="10">
        <v>-213000000</v>
      </c>
      <c r="X25" s="10">
        <v>-3166000000</v>
      </c>
      <c r="Y25" s="10">
        <v>-2260000000</v>
      </c>
      <c r="Z25" s="10">
        <v>408000000</v>
      </c>
      <c r="AA25" s="10">
        <v>971000000</v>
      </c>
      <c r="AB25" s="10">
        <v>-1000000</v>
      </c>
      <c r="AC25" s="10">
        <v>-1217000000</v>
      </c>
      <c r="AD25" s="10">
        <v>-74000000</v>
      </c>
      <c r="AE25" s="10">
        <v>-398000000</v>
      </c>
      <c r="AF25" s="10">
        <v>-646000000</v>
      </c>
      <c r="AG25" s="10">
        <v>-448000000</v>
      </c>
      <c r="AH25" s="10">
        <v>69000000</v>
      </c>
      <c r="AI25" s="10">
        <v>330000000</v>
      </c>
      <c r="AJ25" s="10">
        <v>372000000</v>
      </c>
      <c r="AK25" s="10">
        <v>1275000000</v>
      </c>
      <c r="AL25" s="10">
        <v>3669000000</v>
      </c>
      <c r="AM25" s="10">
        <v>1184000000</v>
      </c>
    </row>
    <row r="26" spans="1:48" ht="19" x14ac:dyDescent="0.25">
      <c r="A26" s="5" t="s">
        <v>20</v>
      </c>
      <c r="B26" s="2" t="s">
        <v>91</v>
      </c>
      <c r="C26" s="2">
        <v>-0.14699999999999999</v>
      </c>
      <c r="D26" s="2">
        <v>-4.5699999999999998E-2</v>
      </c>
      <c r="E26" s="2" t="s">
        <v>91</v>
      </c>
      <c r="F26" s="2">
        <v>4.5199999999999997E-2</v>
      </c>
      <c r="G26" s="2" t="s">
        <v>91</v>
      </c>
      <c r="H26" s="2" t="s">
        <v>91</v>
      </c>
      <c r="I26" s="2">
        <v>0.17929999999999999</v>
      </c>
      <c r="J26" s="2">
        <v>0.1928</v>
      </c>
      <c r="K26" s="2">
        <v>0.22</v>
      </c>
      <c r="L26" s="2">
        <v>0.15570000000000001</v>
      </c>
      <c r="M26" s="2">
        <v>-0.1069</v>
      </c>
      <c r="N26" s="2">
        <v>-4.2799999999999998E-2</v>
      </c>
      <c r="O26" s="2">
        <v>-8.1600000000000006E-2</v>
      </c>
      <c r="P26" s="2">
        <v>2.58E-2</v>
      </c>
      <c r="Q26" s="2">
        <v>0.26960000000000001</v>
      </c>
      <c r="R26" s="2">
        <v>-2.41E-2</v>
      </c>
      <c r="S26" s="2">
        <v>-0.46889999999999998</v>
      </c>
      <c r="T26" s="2">
        <v>-7.8799999999999995E-2</v>
      </c>
      <c r="U26" s="2">
        <v>1.5699999999999999E-2</v>
      </c>
      <c r="V26" s="2">
        <v>2.4E-2</v>
      </c>
      <c r="W26" s="2">
        <v>-3.7699999999999997E-2</v>
      </c>
      <c r="X26" s="2">
        <v>-0.52649999999999997</v>
      </c>
      <c r="Y26" s="2">
        <v>-0.3891</v>
      </c>
      <c r="Z26" s="2">
        <v>7.5499999999999998E-2</v>
      </c>
      <c r="AA26" s="2">
        <v>0.14949999999999999</v>
      </c>
      <c r="AB26" s="2">
        <v>-2.0000000000000001E-4</v>
      </c>
      <c r="AC26" s="2">
        <v>-0.22450000000000001</v>
      </c>
      <c r="AD26" s="2">
        <v>-1.4E-2</v>
      </c>
      <c r="AE26" s="2">
        <v>-7.2300000000000003E-2</v>
      </c>
      <c r="AF26" s="2">
        <v>-0.16189999999999999</v>
      </c>
      <c r="AG26" s="2">
        <v>-0.10489999999999999</v>
      </c>
      <c r="AH26" s="2">
        <v>1.29E-2</v>
      </c>
      <c r="AI26" s="2">
        <v>5.0999999999999997E-2</v>
      </c>
      <c r="AJ26" s="2">
        <v>5.5300000000000002E-2</v>
      </c>
      <c r="AK26" s="2">
        <v>0.13059999999999999</v>
      </c>
      <c r="AL26" s="2">
        <v>0.2233</v>
      </c>
      <c r="AM26" s="2">
        <v>5.0200000000000002E-2</v>
      </c>
    </row>
    <row r="27" spans="1:48" ht="19" x14ac:dyDescent="0.25">
      <c r="A27" s="5" t="s">
        <v>21</v>
      </c>
      <c r="B27" s="1" t="s">
        <v>91</v>
      </c>
      <c r="C27" s="1">
        <v>-48100000</v>
      </c>
      <c r="D27" s="1">
        <v>2500000</v>
      </c>
      <c r="E27" s="1" t="s">
        <v>91</v>
      </c>
      <c r="F27" s="1">
        <v>3800000</v>
      </c>
      <c r="G27" s="1" t="s">
        <v>91</v>
      </c>
      <c r="H27" s="1" t="s">
        <v>91</v>
      </c>
      <c r="I27" s="1">
        <v>26600000</v>
      </c>
      <c r="J27" s="1">
        <v>88971000</v>
      </c>
      <c r="K27" s="1">
        <v>153703000</v>
      </c>
      <c r="L27" s="1">
        <v>112738000</v>
      </c>
      <c r="M27" s="1">
        <v>-85008000</v>
      </c>
      <c r="N27" s="1">
        <v>-55155000</v>
      </c>
      <c r="O27" s="1">
        <v>-91878000</v>
      </c>
      <c r="P27" s="1">
        <v>167350000</v>
      </c>
      <c r="Q27" s="1">
        <v>256868000</v>
      </c>
      <c r="R27" s="1">
        <v>-14463000</v>
      </c>
      <c r="S27" s="1">
        <v>44586000</v>
      </c>
      <c r="T27" s="1">
        <v>2936000</v>
      </c>
      <c r="U27" s="1">
        <v>5838000</v>
      </c>
      <c r="V27" s="1">
        <v>-6642000</v>
      </c>
      <c r="W27" s="1">
        <v>23000000</v>
      </c>
      <c r="X27" s="1">
        <v>23000000</v>
      </c>
      <c r="Y27" s="1">
        <v>68000000</v>
      </c>
      <c r="Z27" s="1">
        <v>112000000</v>
      </c>
      <c r="AA27" s="1">
        <v>38000000</v>
      </c>
      <c r="AB27" s="1">
        <v>-4000000</v>
      </c>
      <c r="AC27" s="1">
        <v>-34000000</v>
      </c>
      <c r="AD27" s="1">
        <v>9000000</v>
      </c>
      <c r="AE27" s="1">
        <v>5000000</v>
      </c>
      <c r="AF27" s="1">
        <v>14000000</v>
      </c>
      <c r="AG27" s="1">
        <v>39000000</v>
      </c>
      <c r="AH27" s="1">
        <v>19000000</v>
      </c>
      <c r="AI27" s="1">
        <v>-9000000</v>
      </c>
      <c r="AJ27" s="1">
        <v>31000000</v>
      </c>
      <c r="AK27" s="1">
        <v>-1210000000</v>
      </c>
      <c r="AL27" s="1">
        <v>513000000</v>
      </c>
      <c r="AM27" s="1">
        <v>122000000</v>
      </c>
    </row>
    <row r="28" spans="1:48" ht="20" thickBot="1" x14ac:dyDescent="0.3">
      <c r="A28" s="7" t="s">
        <v>22</v>
      </c>
      <c r="B28" s="11" t="s">
        <v>91</v>
      </c>
      <c r="C28" s="11">
        <v>-36600000</v>
      </c>
      <c r="D28" s="11">
        <v>-48100000</v>
      </c>
      <c r="E28" s="11">
        <v>19300000</v>
      </c>
      <c r="F28" s="11">
        <v>46100000</v>
      </c>
      <c r="G28" s="11">
        <v>-53600000</v>
      </c>
      <c r="H28" s="11">
        <v>145300000</v>
      </c>
      <c r="I28" s="11">
        <v>245000000</v>
      </c>
      <c r="J28" s="11">
        <v>228781000</v>
      </c>
      <c r="K28" s="11">
        <v>305266000</v>
      </c>
      <c r="L28" s="11">
        <v>300521000</v>
      </c>
      <c r="M28" s="11">
        <v>-68950000</v>
      </c>
      <c r="N28" s="11">
        <v>-21090000</v>
      </c>
      <c r="O28" s="11">
        <v>-103960000</v>
      </c>
      <c r="P28" s="11">
        <v>-88936000</v>
      </c>
      <c r="Q28" s="11">
        <v>983026000</v>
      </c>
      <c r="R28" s="11">
        <v>-60581000</v>
      </c>
      <c r="S28" s="11">
        <v>-1303012000</v>
      </c>
      <c r="T28" s="11">
        <v>-274490000</v>
      </c>
      <c r="U28" s="11">
        <v>91156000</v>
      </c>
      <c r="V28" s="11">
        <v>165483000</v>
      </c>
      <c r="W28" s="11">
        <v>-166000000</v>
      </c>
      <c r="X28" s="11">
        <v>-3379000000</v>
      </c>
      <c r="Y28" s="11">
        <v>-3098000000</v>
      </c>
      <c r="Z28" s="11">
        <v>376000000</v>
      </c>
      <c r="AA28" s="11">
        <v>471000000</v>
      </c>
      <c r="AB28" s="11">
        <v>491000000</v>
      </c>
      <c r="AC28" s="11">
        <v>-1183000000</v>
      </c>
      <c r="AD28" s="11">
        <v>-83000000</v>
      </c>
      <c r="AE28" s="11">
        <v>-403000000</v>
      </c>
      <c r="AF28" s="11">
        <v>-660000000</v>
      </c>
      <c r="AG28" s="11">
        <v>-497000000</v>
      </c>
      <c r="AH28" s="11">
        <v>43000000</v>
      </c>
      <c r="AI28" s="11">
        <v>337000000</v>
      </c>
      <c r="AJ28" s="11">
        <v>341000000</v>
      </c>
      <c r="AK28" s="11">
        <v>2490000000</v>
      </c>
      <c r="AL28" s="11">
        <v>3162000000</v>
      </c>
      <c r="AM28" s="11">
        <v>1320000000</v>
      </c>
      <c r="AN28" s="66">
        <v>4657000000</v>
      </c>
      <c r="AO28" s="66">
        <v>6553000000</v>
      </c>
      <c r="AP28" s="66">
        <v>8168000000</v>
      </c>
      <c r="AQ28" s="66">
        <v>13390000000</v>
      </c>
      <c r="AR28" s="66">
        <v>14979000000</v>
      </c>
    </row>
    <row r="29" spans="1:48" ht="20" customHeight="1" thickTop="1" x14ac:dyDescent="0.25">
      <c r="A29" s="14" t="s">
        <v>101</v>
      </c>
      <c r="B29" s="1"/>
      <c r="C29" s="15" t="e">
        <f>(C28/B28)-1</f>
        <v>#VALUE!</v>
      </c>
      <c r="D29" s="15">
        <f>(D28/C28)-1</f>
        <v>0.31420765027322406</v>
      </c>
      <c r="E29" s="15">
        <f>(E28/D28)-1</f>
        <v>-1.4012474012474012</v>
      </c>
      <c r="F29" s="15">
        <f t="shared" ref="F29:U29" si="36">(F28/E28)-1</f>
        <v>1.3886010362694301</v>
      </c>
      <c r="G29" s="15">
        <f t="shared" si="36"/>
        <v>-2.162689804772234</v>
      </c>
      <c r="H29" s="15">
        <f t="shared" si="36"/>
        <v>-3.7108208955223883</v>
      </c>
      <c r="I29" s="15">
        <f t="shared" si="36"/>
        <v>0.68616655196145904</v>
      </c>
      <c r="J29" s="15">
        <f t="shared" si="36"/>
        <v>-6.6200000000000037E-2</v>
      </c>
      <c r="K29" s="15">
        <f t="shared" si="36"/>
        <v>0.33431534961382292</v>
      </c>
      <c r="L29" s="15">
        <f t="shared" si="36"/>
        <v>-1.5543820798909813E-2</v>
      </c>
      <c r="M29" s="15">
        <f t="shared" si="36"/>
        <v>-1.2294348814225962</v>
      </c>
      <c r="N29" s="15">
        <f t="shared" si="36"/>
        <v>-0.69412617839013779</v>
      </c>
      <c r="O29" s="15">
        <f t="shared" si="36"/>
        <v>3.9293504030346131</v>
      </c>
      <c r="P29" s="15">
        <f t="shared" si="36"/>
        <v>-0.14451712196998845</v>
      </c>
      <c r="Q29" s="15">
        <f t="shared" si="36"/>
        <v>-12.053184312314473</v>
      </c>
      <c r="R29" s="15">
        <f t="shared" si="36"/>
        <v>-1.0616270576770095</v>
      </c>
      <c r="S29" s="15">
        <f t="shared" si="36"/>
        <v>20.50859180271042</v>
      </c>
      <c r="T29" s="15">
        <f t="shared" si="36"/>
        <v>-0.78934192470982611</v>
      </c>
      <c r="U29" s="15">
        <f t="shared" si="36"/>
        <v>-1.3320922437975882</v>
      </c>
      <c r="V29" s="15">
        <f t="shared" ref="V29" si="37">(V28/U28)-1</f>
        <v>0.8153824213436307</v>
      </c>
      <c r="W29" s="15">
        <f t="shared" ref="W29" si="38">(W28/V28)-1</f>
        <v>-2.0031241879830555</v>
      </c>
      <c r="X29" s="15">
        <f t="shared" ref="X29" si="39">(X28/W28)-1</f>
        <v>19.35542168674699</v>
      </c>
      <c r="Y29" s="15">
        <f t="shared" ref="Y29" si="40">(Y28/X28)-1</f>
        <v>-8.3160698431488655E-2</v>
      </c>
      <c r="Z29" s="15">
        <f t="shared" ref="Z29" si="41">(Z28/Y28)-1</f>
        <v>-1.1213686249193029</v>
      </c>
      <c r="AA29" s="15">
        <f t="shared" ref="AA29" si="42">(AA28/Z28)-1</f>
        <v>0.25265957446808507</v>
      </c>
      <c r="AB29" s="15">
        <f t="shared" ref="AB29" si="43">(AB28/AA28)-1</f>
        <v>4.2462845010615702E-2</v>
      </c>
      <c r="AC29" s="15">
        <f t="shared" ref="AC29" si="44">(AC28/AB28)-1</f>
        <v>-3.409368635437882</v>
      </c>
      <c r="AD29" s="15">
        <f t="shared" ref="AD29" si="45">(AD28/AC28)-1</f>
        <v>-0.92983939137785288</v>
      </c>
      <c r="AE29" s="15">
        <f t="shared" ref="AE29" si="46">(AE28/AD28)-1</f>
        <v>3.8554216867469879</v>
      </c>
      <c r="AF29" s="15">
        <f t="shared" ref="AF29" si="47">(AF28/AE28)-1</f>
        <v>0.63771712158808924</v>
      </c>
      <c r="AG29" s="15">
        <f t="shared" ref="AG29" si="48">(AG28/AF28)-1</f>
        <v>-0.24696969696969695</v>
      </c>
      <c r="AH29" s="15">
        <f t="shared" ref="AH29" si="49">(AH28/AG28)-1</f>
        <v>-1.0865191146881288</v>
      </c>
      <c r="AI29" s="15">
        <f t="shared" ref="AI29" si="50">(AI28/AH28)-1</f>
        <v>6.8372093023255811</v>
      </c>
      <c r="AJ29" s="15">
        <f t="shared" ref="AJ29" si="51">(AJ28/AI28)-1</f>
        <v>1.1869436201780381E-2</v>
      </c>
      <c r="AK29" s="15">
        <f t="shared" ref="AK29" si="52">(AK28/AJ28)-1</f>
        <v>6.3020527859237534</v>
      </c>
      <c r="AL29" s="15">
        <f t="shared" ref="AL29" si="53">(AL28/AK28)-1</f>
        <v>0.26987951807228905</v>
      </c>
      <c r="AM29" s="15">
        <f t="shared" ref="AM29:AR29" si="54">(AM28/AL28)-1</f>
        <v>-0.58254269449715368</v>
      </c>
      <c r="AN29" s="16">
        <f t="shared" si="54"/>
        <v>2.5280303030303028</v>
      </c>
      <c r="AO29" s="16">
        <f t="shared" si="54"/>
        <v>0.40712905303843683</v>
      </c>
      <c r="AP29" s="16">
        <f t="shared" si="54"/>
        <v>0.24645200671448197</v>
      </c>
      <c r="AQ29" s="16">
        <f t="shared" si="54"/>
        <v>0.63932419196865808</v>
      </c>
      <c r="AR29" s="16">
        <f t="shared" si="54"/>
        <v>0.11867064973861097</v>
      </c>
    </row>
    <row r="30" spans="1:48" ht="19" x14ac:dyDescent="0.25">
      <c r="A30" s="5" t="s">
        <v>23</v>
      </c>
      <c r="B30" s="2" t="s">
        <v>91</v>
      </c>
      <c r="C30" s="2">
        <v>-6.3500000000000001E-2</v>
      </c>
      <c r="D30" s="2">
        <v>-4.82E-2</v>
      </c>
      <c r="E30" s="2">
        <v>1.7100000000000001E-2</v>
      </c>
      <c r="F30" s="2">
        <v>4.1700000000000001E-2</v>
      </c>
      <c r="G30" s="2">
        <v>-5.0599999999999999E-2</v>
      </c>
      <c r="H30" s="2">
        <v>0.11849999999999999</v>
      </c>
      <c r="I30" s="2">
        <v>0.1618</v>
      </c>
      <c r="J30" s="2">
        <v>0.13880000000000001</v>
      </c>
      <c r="K30" s="2">
        <v>0.14299999999999999</v>
      </c>
      <c r="L30" s="2">
        <v>0.1237</v>
      </c>
      <c r="M30" s="2">
        <v>-3.5299999999999998E-2</v>
      </c>
      <c r="N30" s="2">
        <v>-8.9999999999999993E-3</v>
      </c>
      <c r="O30" s="2">
        <v>-4.0899999999999999E-2</v>
      </c>
      <c r="P30" s="2">
        <v>-3.1099999999999999E-2</v>
      </c>
      <c r="Q30" s="2">
        <v>0.2117</v>
      </c>
      <c r="R30" s="2">
        <v>-1.5599999999999999E-2</v>
      </c>
      <c r="S30" s="2">
        <v>-0.48309999999999997</v>
      </c>
      <c r="T30" s="2">
        <v>-7.8E-2</v>
      </c>
      <c r="U30" s="2">
        <v>1.8200000000000001E-2</v>
      </c>
      <c r="V30" s="2">
        <v>2.8299999999999999E-2</v>
      </c>
      <c r="W30" s="2">
        <v>-2.9399999999999999E-2</v>
      </c>
      <c r="X30" s="2">
        <v>-0.56189999999999996</v>
      </c>
      <c r="Y30" s="2">
        <v>-0.53339999999999999</v>
      </c>
      <c r="Z30" s="2">
        <v>6.9599999999999995E-2</v>
      </c>
      <c r="AA30" s="2">
        <v>7.2499999999999995E-2</v>
      </c>
      <c r="AB30" s="2">
        <v>7.4800000000000005E-2</v>
      </c>
      <c r="AC30" s="2">
        <v>-0.21820000000000001</v>
      </c>
      <c r="AD30" s="2">
        <v>-1.5699999999999999E-2</v>
      </c>
      <c r="AE30" s="2">
        <v>-7.3200000000000001E-2</v>
      </c>
      <c r="AF30" s="2">
        <v>-0.16539999999999999</v>
      </c>
      <c r="AG30" s="2">
        <v>-0.1163</v>
      </c>
      <c r="AH30" s="2">
        <v>8.0999999999999996E-3</v>
      </c>
      <c r="AI30" s="2">
        <v>5.1999999999999998E-2</v>
      </c>
      <c r="AJ30" s="2">
        <v>5.0700000000000002E-2</v>
      </c>
      <c r="AK30" s="2">
        <v>0.255</v>
      </c>
      <c r="AL30" s="2">
        <v>0.19239999999999999</v>
      </c>
      <c r="AM30" s="2">
        <v>5.5899999999999998E-2</v>
      </c>
      <c r="AN30" s="67">
        <f>AN28/AN3</f>
        <v>0.20523555594729187</v>
      </c>
      <c r="AO30" s="67">
        <f t="shared" ref="AO30:AR30" si="55">AO28/AO3</f>
        <v>0.24279362726935902</v>
      </c>
      <c r="AP30" s="67">
        <f t="shared" si="55"/>
        <v>0.26754012446773667</v>
      </c>
      <c r="AQ30" s="67">
        <f t="shared" si="55"/>
        <v>0.34902512772390781</v>
      </c>
      <c r="AR30" s="67">
        <f t="shared" si="55"/>
        <v>0.35243047386005366</v>
      </c>
    </row>
    <row r="31" spans="1:48" ht="19" x14ac:dyDescent="0.25">
      <c r="A31" s="5" t="s">
        <v>24</v>
      </c>
      <c r="B31" s="12" t="s">
        <v>91</v>
      </c>
      <c r="C31" s="12">
        <v>-0.33</v>
      </c>
      <c r="D31" s="12">
        <v>-0.36</v>
      </c>
      <c r="E31" s="12">
        <v>0.06</v>
      </c>
      <c r="F31" s="12">
        <v>0.22</v>
      </c>
      <c r="G31" s="12">
        <v>-0.39</v>
      </c>
      <c r="H31" s="12">
        <v>0.77</v>
      </c>
      <c r="I31" s="12">
        <v>1.29</v>
      </c>
      <c r="J31" s="12">
        <v>0.88</v>
      </c>
      <c r="K31" s="12">
        <v>1.51</v>
      </c>
      <c r="L31" s="12">
        <v>1.43</v>
      </c>
      <c r="M31" s="12">
        <v>-0.26</v>
      </c>
      <c r="N31" s="12">
        <v>-7.0000000000000007E-2</v>
      </c>
      <c r="O31" s="12">
        <v>-0.36</v>
      </c>
      <c r="P31" s="12">
        <v>-0.3</v>
      </c>
      <c r="Q31" s="12">
        <v>3.18</v>
      </c>
      <c r="R31" s="12">
        <v>-0.18</v>
      </c>
      <c r="S31" s="12">
        <v>-3.81</v>
      </c>
      <c r="T31" s="12">
        <v>-0.79</v>
      </c>
      <c r="U31" s="12">
        <v>0.25</v>
      </c>
      <c r="V31" s="12">
        <v>0.41</v>
      </c>
      <c r="W31" s="12">
        <v>-0.34</v>
      </c>
      <c r="X31" s="12">
        <v>-6.06</v>
      </c>
      <c r="Y31" s="12">
        <v>-5.0999999999999996</v>
      </c>
      <c r="Z31" s="12">
        <v>0.46</v>
      </c>
      <c r="AA31" s="12">
        <v>0.66</v>
      </c>
      <c r="AB31" s="12">
        <v>0.68</v>
      </c>
      <c r="AC31" s="12">
        <v>-1.6</v>
      </c>
      <c r="AD31" s="12">
        <v>-0.11</v>
      </c>
      <c r="AE31" s="12">
        <v>-0.53</v>
      </c>
      <c r="AF31" s="12">
        <v>-0.84</v>
      </c>
      <c r="AG31" s="12">
        <v>-0.6</v>
      </c>
      <c r="AH31" s="12">
        <v>0.04</v>
      </c>
      <c r="AI31" s="12">
        <v>0.34</v>
      </c>
      <c r="AJ31" s="12">
        <v>0.31</v>
      </c>
      <c r="AK31" s="12">
        <v>2.1</v>
      </c>
      <c r="AL31" s="12">
        <v>2.61</v>
      </c>
      <c r="AM31" s="12">
        <v>0.85</v>
      </c>
      <c r="AN31" s="68">
        <v>2.89</v>
      </c>
      <c r="AO31" s="68">
        <v>4.07</v>
      </c>
      <c r="AP31" s="68">
        <v>5.07</v>
      </c>
      <c r="AQ31" s="68">
        <v>8.31</v>
      </c>
      <c r="AR31" s="68">
        <v>9.3000000000000007</v>
      </c>
    </row>
    <row r="32" spans="1:48" ht="19" x14ac:dyDescent="0.25">
      <c r="A32" s="5" t="s">
        <v>25</v>
      </c>
      <c r="B32" s="12" t="s">
        <v>91</v>
      </c>
      <c r="C32" s="12">
        <v>-0.33</v>
      </c>
      <c r="D32" s="12">
        <v>-0.36</v>
      </c>
      <c r="E32" s="12">
        <v>0.06</v>
      </c>
      <c r="F32" s="12">
        <v>0.22</v>
      </c>
      <c r="G32" s="12">
        <v>-0.39</v>
      </c>
      <c r="H32" s="12">
        <v>0.76</v>
      </c>
      <c r="I32" s="12">
        <v>1.25</v>
      </c>
      <c r="J32" s="12">
        <v>0.82</v>
      </c>
      <c r="K32" s="12">
        <v>1.46</v>
      </c>
      <c r="L32" s="12">
        <v>1.41</v>
      </c>
      <c r="M32" s="12">
        <v>-0.26</v>
      </c>
      <c r="N32" s="12">
        <v>-7.0000000000000007E-2</v>
      </c>
      <c r="O32" s="12">
        <v>-0.36</v>
      </c>
      <c r="P32" s="12">
        <v>-0.3</v>
      </c>
      <c r="Q32" s="12">
        <v>2.89</v>
      </c>
      <c r="R32" s="12">
        <v>-0.18</v>
      </c>
      <c r="S32" s="12">
        <v>-3.81</v>
      </c>
      <c r="T32" s="12">
        <v>-0.79</v>
      </c>
      <c r="U32" s="12">
        <v>0.25</v>
      </c>
      <c r="V32" s="12">
        <v>0.4</v>
      </c>
      <c r="W32" s="12">
        <v>-0.34</v>
      </c>
      <c r="X32" s="12">
        <v>-6.06</v>
      </c>
      <c r="Y32" s="12">
        <v>-5.0999999999999996</v>
      </c>
      <c r="Z32" s="12">
        <v>0.45</v>
      </c>
      <c r="AA32" s="12">
        <v>0.64</v>
      </c>
      <c r="AB32" s="12">
        <v>0.66</v>
      </c>
      <c r="AC32" s="12">
        <v>-1.6</v>
      </c>
      <c r="AD32" s="12">
        <v>-0.11</v>
      </c>
      <c r="AE32" s="12">
        <v>-0.53</v>
      </c>
      <c r="AF32" s="12">
        <v>-0.84</v>
      </c>
      <c r="AG32" s="12">
        <v>-0.6</v>
      </c>
      <c r="AH32" s="12">
        <v>0.04</v>
      </c>
      <c r="AI32" s="12">
        <v>0.32</v>
      </c>
      <c r="AJ32" s="12">
        <v>0.3</v>
      </c>
      <c r="AK32" s="12">
        <v>2.06</v>
      </c>
      <c r="AL32" s="12">
        <v>2.57</v>
      </c>
      <c r="AM32" s="12">
        <v>0.84</v>
      </c>
    </row>
    <row r="33" spans="1:39" ht="19" x14ac:dyDescent="0.25">
      <c r="A33" s="5" t="s">
        <v>26</v>
      </c>
      <c r="B33" s="1" t="s">
        <v>91</v>
      </c>
      <c r="C33" s="1">
        <v>110909091</v>
      </c>
      <c r="D33" s="1">
        <v>155277778</v>
      </c>
      <c r="E33" s="1">
        <v>148333333</v>
      </c>
      <c r="F33" s="1">
        <v>162272727</v>
      </c>
      <c r="G33" s="1">
        <v>164102564</v>
      </c>
      <c r="H33" s="1">
        <v>175194805</v>
      </c>
      <c r="I33" s="1">
        <v>181860465</v>
      </c>
      <c r="J33" s="1">
        <v>190216000</v>
      </c>
      <c r="K33" s="1">
        <v>195020000</v>
      </c>
      <c r="L33" s="1">
        <v>211150000</v>
      </c>
      <c r="M33" s="1">
        <v>271374000</v>
      </c>
      <c r="N33" s="1">
        <v>280906000</v>
      </c>
      <c r="O33" s="1">
        <v>287336000</v>
      </c>
      <c r="P33" s="1">
        <v>294136000</v>
      </c>
      <c r="Q33" s="1">
        <v>309331000</v>
      </c>
      <c r="R33" s="1">
        <v>332407000</v>
      </c>
      <c r="S33" s="1">
        <v>342334000</v>
      </c>
      <c r="T33" s="1">
        <v>346934000</v>
      </c>
      <c r="U33" s="1">
        <v>358886000</v>
      </c>
      <c r="V33" s="1">
        <v>400004000</v>
      </c>
      <c r="W33" s="1">
        <v>492000000</v>
      </c>
      <c r="X33" s="1">
        <v>558000000</v>
      </c>
      <c r="Y33" s="1">
        <v>607000000</v>
      </c>
      <c r="Z33" s="1">
        <v>673000000</v>
      </c>
      <c r="AA33" s="1">
        <v>711000000</v>
      </c>
      <c r="AB33" s="1">
        <v>727000000</v>
      </c>
      <c r="AC33" s="1">
        <v>741000000</v>
      </c>
      <c r="AD33" s="1">
        <v>754000000</v>
      </c>
      <c r="AE33" s="1">
        <v>768000000</v>
      </c>
      <c r="AF33" s="1">
        <v>783000000</v>
      </c>
      <c r="AG33" s="1">
        <v>835000000</v>
      </c>
      <c r="AH33" s="1">
        <v>952000000</v>
      </c>
      <c r="AI33" s="1">
        <v>982000000</v>
      </c>
      <c r="AJ33" s="1">
        <v>1091000000</v>
      </c>
      <c r="AK33" s="1">
        <v>1184000000</v>
      </c>
      <c r="AL33" s="1">
        <v>1213000000</v>
      </c>
      <c r="AM33" s="1">
        <v>1561000000</v>
      </c>
    </row>
    <row r="34" spans="1:39" ht="19" x14ac:dyDescent="0.25">
      <c r="A34" s="5" t="s">
        <v>27</v>
      </c>
      <c r="B34" s="1" t="s">
        <v>91</v>
      </c>
      <c r="C34" s="1">
        <v>110909091</v>
      </c>
      <c r="D34" s="1">
        <v>155277778</v>
      </c>
      <c r="E34" s="1">
        <v>148333333</v>
      </c>
      <c r="F34" s="1">
        <v>162272727</v>
      </c>
      <c r="G34" s="1">
        <v>164102564</v>
      </c>
      <c r="H34" s="1">
        <v>177500000</v>
      </c>
      <c r="I34" s="1">
        <v>187680000</v>
      </c>
      <c r="J34" s="1">
        <v>204126000</v>
      </c>
      <c r="K34" s="1">
        <v>209140000</v>
      </c>
      <c r="L34" s="1">
        <v>214070000</v>
      </c>
      <c r="M34" s="1">
        <v>271374000</v>
      </c>
      <c r="N34" s="1">
        <v>280906000</v>
      </c>
      <c r="O34" s="1">
        <v>287336000</v>
      </c>
      <c r="P34" s="1">
        <v>294136000</v>
      </c>
      <c r="Q34" s="1">
        <v>350000000</v>
      </c>
      <c r="R34" s="1">
        <v>332407000</v>
      </c>
      <c r="S34" s="1">
        <v>342334000</v>
      </c>
      <c r="T34" s="1">
        <v>346934000</v>
      </c>
      <c r="U34" s="1">
        <v>371066000</v>
      </c>
      <c r="V34" s="1">
        <v>440776000</v>
      </c>
      <c r="W34" s="1">
        <v>492000000</v>
      </c>
      <c r="X34" s="1">
        <v>558000000</v>
      </c>
      <c r="Y34" s="1">
        <v>607000000</v>
      </c>
      <c r="Z34" s="1">
        <v>678000000</v>
      </c>
      <c r="AA34" s="1">
        <v>733000000</v>
      </c>
      <c r="AB34" s="1">
        <v>742000000</v>
      </c>
      <c r="AC34" s="1">
        <v>741000000</v>
      </c>
      <c r="AD34" s="1">
        <v>754000000</v>
      </c>
      <c r="AE34" s="1">
        <v>768000000</v>
      </c>
      <c r="AF34" s="1">
        <v>783000000</v>
      </c>
      <c r="AG34" s="1">
        <v>835000000</v>
      </c>
      <c r="AH34" s="1">
        <v>1039000000</v>
      </c>
      <c r="AI34" s="1">
        <v>1064000000</v>
      </c>
      <c r="AJ34" s="1">
        <v>1120000000</v>
      </c>
      <c r="AK34" s="1">
        <v>1207000000</v>
      </c>
      <c r="AL34" s="1">
        <v>1229000000</v>
      </c>
      <c r="AM34" s="1">
        <v>1571000000</v>
      </c>
    </row>
    <row r="35" spans="1:39" ht="20" customHeight="1" x14ac:dyDescent="0.25">
      <c r="A35" s="14" t="s">
        <v>102</v>
      </c>
      <c r="B35" s="1"/>
      <c r="C35" s="22" t="e">
        <f>(C34-B34)/B34</f>
        <v>#VALUE!</v>
      </c>
      <c r="D35" s="22">
        <f t="shared" ref="D35:U35" si="56">(D34-C34)/C34</f>
        <v>0.40004553819668398</v>
      </c>
      <c r="E35" s="22">
        <f t="shared" si="56"/>
        <v>-4.472272265513743E-2</v>
      </c>
      <c r="F35" s="22">
        <f t="shared" si="56"/>
        <v>9.3973442907805488E-2</v>
      </c>
      <c r="G35" s="22">
        <f t="shared" si="56"/>
        <v>1.1276306461528806E-2</v>
      </c>
      <c r="H35" s="22">
        <f t="shared" si="56"/>
        <v>8.1640625676025397E-2</v>
      </c>
      <c r="I35" s="22">
        <f t="shared" si="56"/>
        <v>5.735211267605634E-2</v>
      </c>
      <c r="J35" s="22">
        <f t="shared" si="56"/>
        <v>8.7627877237851662E-2</v>
      </c>
      <c r="K35" s="22">
        <f t="shared" si="56"/>
        <v>2.4563259947287461E-2</v>
      </c>
      <c r="L35" s="22">
        <f t="shared" si="56"/>
        <v>2.3572726403366166E-2</v>
      </c>
      <c r="M35" s="22">
        <f t="shared" si="56"/>
        <v>0.26768813939365627</v>
      </c>
      <c r="N35" s="22">
        <f t="shared" si="56"/>
        <v>3.51249567018211E-2</v>
      </c>
      <c r="O35" s="22">
        <f t="shared" si="56"/>
        <v>2.2890219504033377E-2</v>
      </c>
      <c r="P35" s="22">
        <f t="shared" si="56"/>
        <v>2.3665673636439569E-2</v>
      </c>
      <c r="Q35" s="22">
        <f t="shared" si="56"/>
        <v>0.18992574863328529</v>
      </c>
      <c r="R35" s="22">
        <f t="shared" si="56"/>
        <v>-5.0265714285714289E-2</v>
      </c>
      <c r="S35" s="22">
        <f t="shared" si="56"/>
        <v>2.9863992033862103E-2</v>
      </c>
      <c r="T35" s="22">
        <f t="shared" si="56"/>
        <v>1.3437169547868456E-2</v>
      </c>
      <c r="U35" s="22">
        <f t="shared" si="56"/>
        <v>6.9557898620486891E-2</v>
      </c>
      <c r="V35" s="22">
        <f t="shared" ref="V35" si="57">(V34-U34)/U34</f>
        <v>0.18786415354680838</v>
      </c>
      <c r="W35" s="22">
        <f t="shared" ref="W35" si="58">(W34-V34)/V34</f>
        <v>0.11621322395048732</v>
      </c>
      <c r="X35" s="22">
        <f t="shared" ref="X35" si="59">(X34-W34)/W34</f>
        <v>0.13414634146341464</v>
      </c>
      <c r="Y35" s="22">
        <f t="shared" ref="Y35" si="60">(Y34-X34)/X34</f>
        <v>8.7813620071684584E-2</v>
      </c>
      <c r="Z35" s="22">
        <f t="shared" ref="Z35" si="61">(Z34-Y34)/Y34</f>
        <v>0.11696869851729819</v>
      </c>
      <c r="AA35" s="22">
        <f t="shared" ref="AA35" si="62">(AA34-Z34)/Z34</f>
        <v>8.1120943952802366E-2</v>
      </c>
      <c r="AB35" s="22">
        <f t="shared" ref="AB35" si="63">(AB34-AA34)/AA34</f>
        <v>1.227830832196453E-2</v>
      </c>
      <c r="AC35" s="22">
        <f t="shared" ref="AC35" si="64">(AC34-AB34)/AB34</f>
        <v>-1.3477088948787063E-3</v>
      </c>
      <c r="AD35" s="22">
        <f t="shared" ref="AD35" si="65">(AD34-AC34)/AC34</f>
        <v>1.7543859649122806E-2</v>
      </c>
      <c r="AE35" s="22">
        <f t="shared" ref="AE35" si="66">(AE34-AD34)/AD34</f>
        <v>1.8567639257294429E-2</v>
      </c>
      <c r="AF35" s="22">
        <f t="shared" ref="AF35" si="67">(AF34-AE34)/AE34</f>
        <v>1.953125E-2</v>
      </c>
      <c r="AG35" s="22">
        <f t="shared" ref="AG35" si="68">(AG34-AF34)/AF34</f>
        <v>6.6411238825031929E-2</v>
      </c>
      <c r="AH35" s="22">
        <f t="shared" ref="AH35" si="69">(AH34-AG34)/AG34</f>
        <v>0.24431137724550897</v>
      </c>
      <c r="AI35" s="22">
        <f t="shared" ref="AI35" si="70">(AI34-AH34)/AH34</f>
        <v>2.406159769008662E-2</v>
      </c>
      <c r="AJ35" s="22">
        <f t="shared" ref="AJ35" si="71">(AJ34-AI34)/AI34</f>
        <v>5.2631578947368418E-2</v>
      </c>
      <c r="AK35" s="22">
        <f t="shared" ref="AK35" si="72">(AK34-AJ34)/AJ34</f>
        <v>7.767857142857143E-2</v>
      </c>
      <c r="AL35" s="22">
        <f t="shared" ref="AL35" si="73">(AL34-AK34)/AK34</f>
        <v>1.8227009113504555E-2</v>
      </c>
      <c r="AM35" s="22">
        <f t="shared" ref="AM35" si="74">(AM34-AL34)/AL34</f>
        <v>0.27827502034174123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v>15400000</v>
      </c>
      <c r="E38" s="1">
        <v>286800000</v>
      </c>
      <c r="F38" s="1">
        <v>79700000</v>
      </c>
      <c r="G38" s="1">
        <v>49100000</v>
      </c>
      <c r="H38" s="1">
        <v>153900000</v>
      </c>
      <c r="I38" s="1">
        <v>52000000</v>
      </c>
      <c r="J38" s="1">
        <v>60423000</v>
      </c>
      <c r="K38" s="1">
        <v>378000000</v>
      </c>
      <c r="L38" s="1">
        <v>113354000</v>
      </c>
      <c r="M38" s="1">
        <v>166000000</v>
      </c>
      <c r="N38" s="1">
        <v>241000000</v>
      </c>
      <c r="O38" s="1">
        <v>362000000</v>
      </c>
      <c r="P38" s="1">
        <v>294000000</v>
      </c>
      <c r="Q38" s="1">
        <v>591457000</v>
      </c>
      <c r="R38" s="1">
        <v>427000000</v>
      </c>
      <c r="S38" s="1">
        <v>428748000</v>
      </c>
      <c r="T38" s="1">
        <v>1185804000</v>
      </c>
      <c r="U38" s="1">
        <v>918377000</v>
      </c>
      <c r="V38" s="1">
        <v>633067000</v>
      </c>
      <c r="W38" s="1">
        <v>1380000000</v>
      </c>
      <c r="X38" s="1">
        <v>1432000000</v>
      </c>
      <c r="Y38" s="1">
        <v>933000000</v>
      </c>
      <c r="Z38" s="1">
        <v>1657000000</v>
      </c>
      <c r="AA38" s="1">
        <v>606000000</v>
      </c>
      <c r="AB38" s="1">
        <v>869000000</v>
      </c>
      <c r="AC38" s="1">
        <v>549000000</v>
      </c>
      <c r="AD38" s="1">
        <v>869000000</v>
      </c>
      <c r="AE38" s="1">
        <v>805000000</v>
      </c>
      <c r="AF38" s="1">
        <v>785000000</v>
      </c>
      <c r="AG38" s="1">
        <v>1264000000</v>
      </c>
      <c r="AH38" s="1">
        <v>1185000000</v>
      </c>
      <c r="AI38" s="1">
        <v>1078000000</v>
      </c>
      <c r="AJ38" s="1">
        <v>1466000000</v>
      </c>
      <c r="AK38" s="1">
        <v>1595000000</v>
      </c>
      <c r="AL38" s="1">
        <v>2535000000</v>
      </c>
      <c r="AM38" s="1">
        <v>4835000000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377293000</v>
      </c>
      <c r="M39" s="1">
        <v>220000000</v>
      </c>
      <c r="N39" s="1">
        <v>226000000</v>
      </c>
      <c r="O39" s="1">
        <v>335000000</v>
      </c>
      <c r="P39" s="1">
        <v>302000000</v>
      </c>
      <c r="Q39" s="1">
        <v>701708000</v>
      </c>
      <c r="R39" s="1">
        <v>443000000</v>
      </c>
      <c r="S39" s="1">
        <v>608957000</v>
      </c>
      <c r="T39" s="1">
        <v>127563000</v>
      </c>
      <c r="U39" s="1">
        <v>277182000</v>
      </c>
      <c r="V39" s="1">
        <v>1161699000</v>
      </c>
      <c r="W39" s="1">
        <v>161000000</v>
      </c>
      <c r="X39" s="1">
        <v>457000000</v>
      </c>
      <c r="Y39" s="1">
        <v>163000000</v>
      </c>
      <c r="Z39" s="1">
        <v>1019000000</v>
      </c>
      <c r="AA39" s="1">
        <v>1183000000</v>
      </c>
      <c r="AB39" s="1">
        <v>896000000</v>
      </c>
      <c r="AC39" s="1">
        <v>453000000</v>
      </c>
      <c r="AD39" s="1">
        <v>228000000</v>
      </c>
      <c r="AE39" s="1">
        <v>235000000</v>
      </c>
      <c r="AF39" s="1" t="s">
        <v>91</v>
      </c>
      <c r="AG39" s="1" t="s">
        <v>91</v>
      </c>
      <c r="AH39" s="1" t="s">
        <v>91</v>
      </c>
      <c r="AI39" s="1">
        <v>78000000</v>
      </c>
      <c r="AJ39" s="1">
        <v>37000000</v>
      </c>
      <c r="AK39" s="1">
        <v>695000000</v>
      </c>
      <c r="AL39" s="1">
        <v>1073000000</v>
      </c>
      <c r="AM39" s="1">
        <v>1020000000</v>
      </c>
    </row>
    <row r="40" spans="1:39" ht="19" x14ac:dyDescent="0.25">
      <c r="A40" s="5" t="s">
        <v>32</v>
      </c>
      <c r="B40" s="1" t="s">
        <v>91</v>
      </c>
      <c r="C40" s="1" t="s">
        <v>91</v>
      </c>
      <c r="D40" s="1">
        <v>15400000</v>
      </c>
      <c r="E40" s="1">
        <v>286800000</v>
      </c>
      <c r="F40" s="1">
        <v>79700000</v>
      </c>
      <c r="G40" s="1">
        <v>49100000</v>
      </c>
      <c r="H40" s="1">
        <v>153900000</v>
      </c>
      <c r="I40" s="1">
        <v>52000000</v>
      </c>
      <c r="J40" s="1">
        <v>60423000</v>
      </c>
      <c r="K40" s="1">
        <v>378000000</v>
      </c>
      <c r="L40" s="1">
        <v>490647000</v>
      </c>
      <c r="M40" s="1">
        <v>386000000</v>
      </c>
      <c r="N40" s="1">
        <v>467000000</v>
      </c>
      <c r="O40" s="1">
        <v>697000000</v>
      </c>
      <c r="P40" s="1">
        <v>596000000</v>
      </c>
      <c r="Q40" s="1">
        <v>1293165000</v>
      </c>
      <c r="R40" s="1">
        <v>870000000</v>
      </c>
      <c r="S40" s="1">
        <v>1037705000</v>
      </c>
      <c r="T40" s="1">
        <v>1313367000</v>
      </c>
      <c r="U40" s="1">
        <v>1195559000</v>
      </c>
      <c r="V40" s="1">
        <v>1794766000</v>
      </c>
      <c r="W40" s="1">
        <v>1541000000</v>
      </c>
      <c r="X40" s="1">
        <v>1889000000</v>
      </c>
      <c r="Y40" s="1">
        <v>1096000000</v>
      </c>
      <c r="Z40" s="1">
        <v>2676000000</v>
      </c>
      <c r="AA40" s="1">
        <v>1789000000</v>
      </c>
      <c r="AB40" s="1">
        <v>1765000000</v>
      </c>
      <c r="AC40" s="1">
        <v>1002000000</v>
      </c>
      <c r="AD40" s="1">
        <v>1097000000</v>
      </c>
      <c r="AE40" s="1">
        <v>1040000000</v>
      </c>
      <c r="AF40" s="1">
        <v>785000000</v>
      </c>
      <c r="AG40" s="1">
        <v>1264000000</v>
      </c>
      <c r="AH40" s="1">
        <v>1185000000</v>
      </c>
      <c r="AI40" s="1">
        <v>1156000000</v>
      </c>
      <c r="AJ40" s="1">
        <v>1503000000</v>
      </c>
      <c r="AK40" s="1">
        <v>2290000000</v>
      </c>
      <c r="AL40" s="1">
        <v>3608000000</v>
      </c>
      <c r="AM40" s="1">
        <v>5855000000</v>
      </c>
    </row>
    <row r="41" spans="1:39" ht="19" x14ac:dyDescent="0.25">
      <c r="A41" s="5" t="s">
        <v>33</v>
      </c>
      <c r="B41" s="1" t="s">
        <v>91</v>
      </c>
      <c r="C41" s="1" t="s">
        <v>91</v>
      </c>
      <c r="D41" s="1">
        <v>109000000</v>
      </c>
      <c r="E41" s="1">
        <v>167400000</v>
      </c>
      <c r="F41" s="1">
        <v>183600000</v>
      </c>
      <c r="G41" s="1">
        <v>153500000</v>
      </c>
      <c r="H41" s="1">
        <v>189500000</v>
      </c>
      <c r="I41" s="1">
        <v>202100000</v>
      </c>
      <c r="J41" s="1">
        <v>263617000</v>
      </c>
      <c r="K41" s="1">
        <v>337000000</v>
      </c>
      <c r="L41" s="1">
        <v>275733000</v>
      </c>
      <c r="M41" s="1">
        <v>320000000</v>
      </c>
      <c r="N41" s="1">
        <v>329000000</v>
      </c>
      <c r="O41" s="1">
        <v>416000000</v>
      </c>
      <c r="P41" s="1">
        <v>430000000</v>
      </c>
      <c r="Q41" s="1">
        <v>547200000</v>
      </c>
      <c r="R41" s="1">
        <v>660000000</v>
      </c>
      <c r="S41" s="1">
        <v>395828000</v>
      </c>
      <c r="T41" s="1">
        <v>609457000</v>
      </c>
      <c r="U41" s="1">
        <v>719572000</v>
      </c>
      <c r="V41" s="1">
        <v>948817000</v>
      </c>
      <c r="W41" s="1">
        <v>1150000000</v>
      </c>
      <c r="X41" s="1">
        <v>640000000</v>
      </c>
      <c r="Y41" s="1">
        <v>320000000</v>
      </c>
      <c r="Z41" s="1">
        <v>745000000</v>
      </c>
      <c r="AA41" s="1">
        <v>968000000</v>
      </c>
      <c r="AB41" s="1">
        <v>919000000</v>
      </c>
      <c r="AC41" s="1">
        <v>630000000</v>
      </c>
      <c r="AD41" s="1">
        <v>832000000</v>
      </c>
      <c r="AE41" s="1">
        <v>818000000</v>
      </c>
      <c r="AF41" s="1">
        <v>533000000</v>
      </c>
      <c r="AG41" s="1">
        <v>311000000</v>
      </c>
      <c r="AH41" s="1">
        <v>400000000</v>
      </c>
      <c r="AI41" s="1">
        <v>1235000000</v>
      </c>
      <c r="AJ41" s="1">
        <v>1859000000</v>
      </c>
      <c r="AK41" s="1">
        <v>2076000000</v>
      </c>
      <c r="AL41" s="1">
        <v>2708000000</v>
      </c>
      <c r="AM41" s="1">
        <v>4128000000</v>
      </c>
    </row>
    <row r="42" spans="1:39" ht="19" x14ac:dyDescent="0.25">
      <c r="A42" s="5" t="s">
        <v>34</v>
      </c>
      <c r="B42" s="1" t="s">
        <v>91</v>
      </c>
      <c r="C42" s="1" t="s">
        <v>91</v>
      </c>
      <c r="D42" s="1">
        <v>42500000</v>
      </c>
      <c r="E42" s="1">
        <v>90500000</v>
      </c>
      <c r="F42" s="1">
        <v>90500000</v>
      </c>
      <c r="G42" s="1">
        <v>90000000</v>
      </c>
      <c r="H42" s="1">
        <v>91500000</v>
      </c>
      <c r="I42" s="1">
        <v>86000000</v>
      </c>
      <c r="J42" s="1">
        <v>104050000</v>
      </c>
      <c r="K42" s="1">
        <v>129000000</v>
      </c>
      <c r="L42" s="1">
        <v>154670000</v>
      </c>
      <c r="M42" s="1">
        <v>154000000</v>
      </c>
      <c r="N42" s="1">
        <v>169000000</v>
      </c>
      <c r="O42" s="1">
        <v>175000000</v>
      </c>
      <c r="P42" s="1">
        <v>198000000</v>
      </c>
      <c r="Q42" s="1">
        <v>343541000</v>
      </c>
      <c r="R42" s="1">
        <v>380000000</v>
      </c>
      <c r="S42" s="1">
        <v>432603000</v>
      </c>
      <c r="T42" s="1">
        <v>697658000</v>
      </c>
      <c r="U42" s="1">
        <v>874790000</v>
      </c>
      <c r="V42" s="1">
        <v>388631000</v>
      </c>
      <c r="W42" s="1">
        <v>814000000</v>
      </c>
      <c r="X42" s="1">
        <v>821000000</v>
      </c>
      <c r="Y42" s="1">
        <v>656000000</v>
      </c>
      <c r="Z42" s="1">
        <v>567000000</v>
      </c>
      <c r="AA42" s="1">
        <v>632000000</v>
      </c>
      <c r="AB42" s="1">
        <v>476000000</v>
      </c>
      <c r="AC42" s="1">
        <v>562000000</v>
      </c>
      <c r="AD42" s="1">
        <v>884000000</v>
      </c>
      <c r="AE42" s="1">
        <v>685000000</v>
      </c>
      <c r="AF42" s="1">
        <v>678000000</v>
      </c>
      <c r="AG42" s="1">
        <v>751000000</v>
      </c>
      <c r="AH42" s="1">
        <v>739000000</v>
      </c>
      <c r="AI42" s="1">
        <v>845000000</v>
      </c>
      <c r="AJ42" s="1">
        <v>982000000</v>
      </c>
      <c r="AK42" s="1">
        <v>1399000000</v>
      </c>
      <c r="AL42" s="1">
        <v>1955000000</v>
      </c>
      <c r="AM42" s="1">
        <v>3771000000</v>
      </c>
    </row>
    <row r="43" spans="1:39" ht="19" x14ac:dyDescent="0.25">
      <c r="A43" s="5" t="s">
        <v>35</v>
      </c>
      <c r="B43" s="1" t="s">
        <v>91</v>
      </c>
      <c r="C43" s="1" t="s">
        <v>91</v>
      </c>
      <c r="D43" s="1">
        <v>76200000</v>
      </c>
      <c r="E43" s="1">
        <v>27600000</v>
      </c>
      <c r="F43" s="1">
        <v>239900000</v>
      </c>
      <c r="G43" s="1">
        <v>103900000</v>
      </c>
      <c r="H43" s="1">
        <v>191300000</v>
      </c>
      <c r="I43" s="1">
        <v>397600000</v>
      </c>
      <c r="J43" s="1">
        <v>536096000</v>
      </c>
      <c r="K43" s="1">
        <v>143000000</v>
      </c>
      <c r="L43" s="1">
        <v>175718000</v>
      </c>
      <c r="M43" s="1">
        <v>169000000</v>
      </c>
      <c r="N43" s="1">
        <v>210000000</v>
      </c>
      <c r="O43" s="1">
        <v>274000000</v>
      </c>
      <c r="P43" s="1">
        <v>186000000</v>
      </c>
      <c r="Q43" s="1">
        <v>473783000</v>
      </c>
      <c r="R43" s="1">
        <v>443000000</v>
      </c>
      <c r="S43" s="1">
        <v>153542000</v>
      </c>
      <c r="T43" s="1">
        <v>279796000</v>
      </c>
      <c r="U43" s="1">
        <v>438076000</v>
      </c>
      <c r="V43" s="1">
        <v>426623000</v>
      </c>
      <c r="W43" s="1">
        <v>458000000</v>
      </c>
      <c r="X43" s="1">
        <v>466000000</v>
      </c>
      <c r="Y43" s="1">
        <v>307000000</v>
      </c>
      <c r="Z43" s="1">
        <v>287000000</v>
      </c>
      <c r="AA43" s="1">
        <v>205000000</v>
      </c>
      <c r="AB43" s="1">
        <v>69000000</v>
      </c>
      <c r="AC43" s="1">
        <v>71000000</v>
      </c>
      <c r="AD43" s="1">
        <v>71000000</v>
      </c>
      <c r="AE43" s="1">
        <v>193000000</v>
      </c>
      <c r="AF43" s="1">
        <v>324000000</v>
      </c>
      <c r="AG43" s="1">
        <v>204000000</v>
      </c>
      <c r="AH43" s="1">
        <v>298000000</v>
      </c>
      <c r="AI43" s="1">
        <v>304000000</v>
      </c>
      <c r="AJ43" s="1">
        <v>253000000</v>
      </c>
      <c r="AK43" s="1">
        <v>378000000</v>
      </c>
      <c r="AL43" s="1">
        <v>312000000</v>
      </c>
      <c r="AM43" s="1">
        <v>1265000000</v>
      </c>
    </row>
    <row r="44" spans="1:39" ht="19" x14ac:dyDescent="0.25">
      <c r="A44" s="6" t="s">
        <v>36</v>
      </c>
      <c r="B44" s="10" t="s">
        <v>91</v>
      </c>
      <c r="C44" s="10" t="s">
        <v>91</v>
      </c>
      <c r="D44" s="10">
        <v>243100000</v>
      </c>
      <c r="E44" s="10">
        <v>572300000</v>
      </c>
      <c r="F44" s="10">
        <v>593700000</v>
      </c>
      <c r="G44" s="10">
        <v>396500000</v>
      </c>
      <c r="H44" s="10">
        <v>626200000</v>
      </c>
      <c r="I44" s="10">
        <v>737700000</v>
      </c>
      <c r="J44" s="10">
        <v>964186000</v>
      </c>
      <c r="K44" s="10">
        <v>987000000</v>
      </c>
      <c r="L44" s="10">
        <v>1096768000</v>
      </c>
      <c r="M44" s="10">
        <v>1029000000</v>
      </c>
      <c r="N44" s="10">
        <v>1175000000</v>
      </c>
      <c r="O44" s="10">
        <v>1562000000</v>
      </c>
      <c r="P44" s="10">
        <v>1410000000</v>
      </c>
      <c r="Q44" s="10">
        <v>2657689000</v>
      </c>
      <c r="R44" s="10">
        <v>2353000000</v>
      </c>
      <c r="S44" s="10">
        <v>2019678000</v>
      </c>
      <c r="T44" s="10">
        <v>2900278000</v>
      </c>
      <c r="U44" s="10">
        <v>3227997000</v>
      </c>
      <c r="V44" s="10">
        <v>3558837000</v>
      </c>
      <c r="W44" s="10">
        <v>3963000000</v>
      </c>
      <c r="X44" s="10">
        <v>3816000000</v>
      </c>
      <c r="Y44" s="10">
        <v>2379000000</v>
      </c>
      <c r="Z44" s="10">
        <v>4275000000</v>
      </c>
      <c r="AA44" s="10">
        <v>3594000000</v>
      </c>
      <c r="AB44" s="10">
        <v>3229000000</v>
      </c>
      <c r="AC44" s="10">
        <v>2265000000</v>
      </c>
      <c r="AD44" s="10">
        <v>2884000000</v>
      </c>
      <c r="AE44" s="10">
        <v>2736000000</v>
      </c>
      <c r="AF44" s="10">
        <v>2320000000</v>
      </c>
      <c r="AG44" s="10">
        <v>2530000000</v>
      </c>
      <c r="AH44" s="10">
        <v>2622000000</v>
      </c>
      <c r="AI44" s="10">
        <v>3540000000</v>
      </c>
      <c r="AJ44" s="10">
        <v>4597000000</v>
      </c>
      <c r="AK44" s="10">
        <v>6143000000</v>
      </c>
      <c r="AL44" s="10">
        <v>8583000000</v>
      </c>
      <c r="AM44" s="10">
        <v>15019000000</v>
      </c>
    </row>
    <row r="45" spans="1:39" ht="19" x14ac:dyDescent="0.25">
      <c r="A45" s="5" t="s">
        <v>37</v>
      </c>
      <c r="B45" s="1" t="s">
        <v>91</v>
      </c>
      <c r="C45" s="1" t="s">
        <v>91</v>
      </c>
      <c r="D45" s="1">
        <v>486500000</v>
      </c>
      <c r="E45" s="1">
        <v>495500000</v>
      </c>
      <c r="F45" s="1">
        <v>505900000</v>
      </c>
      <c r="G45" s="1">
        <v>647000000</v>
      </c>
      <c r="H45" s="1">
        <v>626300000</v>
      </c>
      <c r="I45" s="1">
        <v>693300000</v>
      </c>
      <c r="J45" s="1">
        <v>904326000</v>
      </c>
      <c r="K45" s="1">
        <v>1264000000</v>
      </c>
      <c r="L45" s="1">
        <v>1636092000</v>
      </c>
      <c r="M45" s="1">
        <v>1787000000</v>
      </c>
      <c r="N45" s="1">
        <v>1991000000</v>
      </c>
      <c r="O45" s="1">
        <v>2268000000</v>
      </c>
      <c r="P45" s="1">
        <v>2523000000</v>
      </c>
      <c r="Q45" s="1">
        <v>2636467000</v>
      </c>
      <c r="R45" s="1">
        <v>2739000000</v>
      </c>
      <c r="S45" s="1">
        <v>2880809000</v>
      </c>
      <c r="T45" s="1">
        <v>3848492000</v>
      </c>
      <c r="U45" s="1">
        <v>4233807000</v>
      </c>
      <c r="V45" s="1">
        <v>2701000000</v>
      </c>
      <c r="W45" s="1">
        <v>3987000000</v>
      </c>
      <c r="X45" s="1">
        <v>4720000000</v>
      </c>
      <c r="Y45" s="1">
        <v>4296000000</v>
      </c>
      <c r="Z45" s="1">
        <v>3809000000</v>
      </c>
      <c r="AA45" s="1">
        <v>700000000</v>
      </c>
      <c r="AB45" s="1">
        <v>726000000</v>
      </c>
      <c r="AC45" s="1">
        <v>658000000</v>
      </c>
      <c r="AD45" s="1">
        <v>346000000</v>
      </c>
      <c r="AE45" s="1">
        <v>302000000</v>
      </c>
      <c r="AF45" s="1">
        <v>188000000</v>
      </c>
      <c r="AG45" s="1">
        <v>164000000</v>
      </c>
      <c r="AH45" s="1">
        <v>261000000</v>
      </c>
      <c r="AI45" s="1">
        <v>348000000</v>
      </c>
      <c r="AJ45" s="1">
        <v>705000000</v>
      </c>
      <c r="AK45" s="1">
        <v>849000000</v>
      </c>
      <c r="AL45" s="1">
        <v>1069000000</v>
      </c>
      <c r="AM45" s="1">
        <v>1973000000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3217000000</v>
      </c>
      <c r="X46" s="1">
        <v>1907000000</v>
      </c>
      <c r="Y46" s="1">
        <v>323000000</v>
      </c>
      <c r="Z46" s="1">
        <v>323000000</v>
      </c>
      <c r="AA46" s="1">
        <v>323000000</v>
      </c>
      <c r="AB46" s="1">
        <v>323000000</v>
      </c>
      <c r="AC46" s="1">
        <v>553000000</v>
      </c>
      <c r="AD46" s="1">
        <v>553000000</v>
      </c>
      <c r="AE46" s="1">
        <v>320000000</v>
      </c>
      <c r="AF46" s="1">
        <v>278000000</v>
      </c>
      <c r="AG46" s="1">
        <v>289000000</v>
      </c>
      <c r="AH46" s="1">
        <v>289000000</v>
      </c>
      <c r="AI46" s="1">
        <v>289000000</v>
      </c>
      <c r="AJ46" s="1">
        <v>289000000</v>
      </c>
      <c r="AK46" s="1">
        <v>289000000</v>
      </c>
      <c r="AL46" s="1">
        <v>289000000</v>
      </c>
      <c r="AM46" s="1">
        <v>24177000000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c r="W47" s="1">
        <v>1207000000</v>
      </c>
      <c r="X47" s="1">
        <v>587000000</v>
      </c>
      <c r="Y47" s="1">
        <v>168000000</v>
      </c>
      <c r="Z47" s="1">
        <v>98000000</v>
      </c>
      <c r="AA47" s="1">
        <v>37000000</v>
      </c>
      <c r="AB47" s="1" t="s">
        <v>91</v>
      </c>
      <c r="AC47" s="1">
        <v>96000000</v>
      </c>
      <c r="AD47" s="1">
        <v>358000000</v>
      </c>
      <c r="AE47" s="1">
        <v>284000000</v>
      </c>
      <c r="AF47" s="1">
        <v>189000000</v>
      </c>
      <c r="AG47" s="1">
        <v>232000000</v>
      </c>
      <c r="AH47" s="1">
        <v>239000000</v>
      </c>
      <c r="AI47" s="1">
        <v>226000000</v>
      </c>
      <c r="AJ47" s="1">
        <v>210000000</v>
      </c>
      <c r="AK47" s="1">
        <v>229000000</v>
      </c>
      <c r="AL47" s="1">
        <v>328000000</v>
      </c>
      <c r="AM47" s="1">
        <v>24118000000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c r="W48" s="1">
        <v>4424000000</v>
      </c>
      <c r="X48" s="1">
        <v>2494000000</v>
      </c>
      <c r="Y48" s="1">
        <v>491000000</v>
      </c>
      <c r="Z48" s="1">
        <v>421000000</v>
      </c>
      <c r="AA48" s="1">
        <v>360000000</v>
      </c>
      <c r="AB48" s="1">
        <v>323000000</v>
      </c>
      <c r="AC48" s="1">
        <v>649000000</v>
      </c>
      <c r="AD48" s="1">
        <v>911000000</v>
      </c>
      <c r="AE48" s="1">
        <v>604000000</v>
      </c>
      <c r="AF48" s="1">
        <v>467000000</v>
      </c>
      <c r="AG48" s="1">
        <v>521000000</v>
      </c>
      <c r="AH48" s="1">
        <v>528000000</v>
      </c>
      <c r="AI48" s="1">
        <v>515000000</v>
      </c>
      <c r="AJ48" s="1">
        <v>499000000</v>
      </c>
      <c r="AK48" s="1">
        <v>518000000</v>
      </c>
      <c r="AL48" s="1">
        <v>617000000</v>
      </c>
      <c r="AM48" s="1">
        <v>48295000000</v>
      </c>
    </row>
    <row r="49" spans="1:39" ht="19" x14ac:dyDescent="0.25">
      <c r="A49" s="5" t="s">
        <v>41</v>
      </c>
      <c r="B49" s="1" t="s">
        <v>91</v>
      </c>
      <c r="C49" s="1" t="s">
        <v>91</v>
      </c>
      <c r="D49" s="1" t="s">
        <v>91</v>
      </c>
      <c r="E49" s="1" t="s">
        <v>91</v>
      </c>
      <c r="F49" s="1" t="s">
        <v>91</v>
      </c>
      <c r="G49" s="1" t="s">
        <v>91</v>
      </c>
      <c r="H49" s="1" t="s">
        <v>91</v>
      </c>
      <c r="I49" s="1" t="s">
        <v>91</v>
      </c>
      <c r="J49" s="1" t="s">
        <v>91</v>
      </c>
      <c r="K49" s="1">
        <v>125000000</v>
      </c>
      <c r="L49" s="1" t="s">
        <v>91</v>
      </c>
      <c r="M49" s="1">
        <v>197000000</v>
      </c>
      <c r="N49" s="1">
        <v>204000000</v>
      </c>
      <c r="O49" s="1">
        <v>237000000</v>
      </c>
      <c r="P49" s="1">
        <v>274000000</v>
      </c>
      <c r="Q49" s="1" t="s">
        <v>91</v>
      </c>
      <c r="R49" s="1">
        <v>364000000</v>
      </c>
      <c r="S49" s="1" t="s">
        <v>91</v>
      </c>
      <c r="T49" s="1" t="s">
        <v>91</v>
      </c>
      <c r="U49" s="1" t="s">
        <v>91</v>
      </c>
      <c r="V49" s="1" t="s">
        <v>91</v>
      </c>
      <c r="W49" s="1" t="s">
        <v>91</v>
      </c>
      <c r="X49" s="1" t="s">
        <v>91</v>
      </c>
      <c r="Y49" s="1" t="s">
        <v>91</v>
      </c>
      <c r="Z49" s="1" t="s">
        <v>91</v>
      </c>
      <c r="AA49" s="1" t="s">
        <v>91</v>
      </c>
      <c r="AB49" s="1">
        <v>427000000</v>
      </c>
      <c r="AC49" s="1">
        <v>181000000</v>
      </c>
      <c r="AD49" s="1">
        <v>90000000</v>
      </c>
      <c r="AE49" s="1" t="s">
        <v>91</v>
      </c>
      <c r="AF49" s="1" t="s">
        <v>91</v>
      </c>
      <c r="AG49" s="1">
        <v>59000000</v>
      </c>
      <c r="AH49" s="1">
        <v>58000000</v>
      </c>
      <c r="AI49" s="1">
        <v>58000000</v>
      </c>
      <c r="AJ49" s="1">
        <v>58000000</v>
      </c>
      <c r="AK49" s="1">
        <v>63000000</v>
      </c>
      <c r="AL49" s="1">
        <v>69000000</v>
      </c>
      <c r="AM49" s="1">
        <v>83000000</v>
      </c>
    </row>
    <row r="50" spans="1:39" ht="19" x14ac:dyDescent="0.25">
      <c r="A50" s="5" t="s">
        <v>42</v>
      </c>
      <c r="B50" s="1" t="s">
        <v>91</v>
      </c>
      <c r="C50" s="1" t="s">
        <v>91</v>
      </c>
      <c r="D50" s="1" t="s">
        <v>91</v>
      </c>
      <c r="E50" s="1" t="s">
        <v>91</v>
      </c>
      <c r="F50" s="1" t="s">
        <v>91</v>
      </c>
      <c r="G50" s="1" t="s">
        <v>91</v>
      </c>
      <c r="H50" s="1" t="s">
        <v>91</v>
      </c>
      <c r="I50" s="1" t="s">
        <v>91</v>
      </c>
      <c r="J50" s="1" t="s">
        <v>91</v>
      </c>
      <c r="K50" s="1">
        <v>43000000</v>
      </c>
      <c r="L50" s="1" t="s">
        <v>91</v>
      </c>
      <c r="M50" s="1">
        <v>95000000</v>
      </c>
      <c r="N50" s="1">
        <v>96000000</v>
      </c>
      <c r="O50" s="1">
        <v>35000000</v>
      </c>
      <c r="P50" s="1">
        <v>60000000</v>
      </c>
      <c r="Q50" s="1" t="s">
        <v>91</v>
      </c>
      <c r="R50" s="1">
        <v>105000000</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v>1245000000</v>
      </c>
      <c r="AL50" s="1">
        <v>931000000</v>
      </c>
      <c r="AM50" s="1">
        <v>58000000</v>
      </c>
    </row>
    <row r="51" spans="1:39" ht="19" x14ac:dyDescent="0.25">
      <c r="A51" s="5" t="s">
        <v>43</v>
      </c>
      <c r="B51" s="1" t="s">
        <v>91</v>
      </c>
      <c r="C51" s="1" t="s">
        <v>91</v>
      </c>
      <c r="D51" s="1">
        <v>1900000</v>
      </c>
      <c r="E51" s="1">
        <v>13500000</v>
      </c>
      <c r="F51" s="1">
        <v>22800000</v>
      </c>
      <c r="G51" s="1">
        <v>68200000</v>
      </c>
      <c r="H51" s="1">
        <v>39300000</v>
      </c>
      <c r="I51" s="1">
        <v>17100000</v>
      </c>
      <c r="J51" s="1">
        <v>60719000</v>
      </c>
      <c r="K51" s="1">
        <v>27000000</v>
      </c>
      <c r="L51" s="1">
        <v>298408000</v>
      </c>
      <c r="M51" s="1">
        <v>37000000</v>
      </c>
      <c r="N51" s="1">
        <v>49000000</v>
      </c>
      <c r="O51" s="1">
        <v>151000000</v>
      </c>
      <c r="P51" s="1">
        <v>111000000</v>
      </c>
      <c r="Q51" s="1">
        <v>473579000</v>
      </c>
      <c r="R51" s="1">
        <v>86000000</v>
      </c>
      <c r="S51" s="1">
        <v>718694000</v>
      </c>
      <c r="T51" s="1">
        <v>345575000</v>
      </c>
      <c r="U51" s="1">
        <v>382406000</v>
      </c>
      <c r="V51" s="1">
        <v>1027942000</v>
      </c>
      <c r="W51" s="1">
        <v>773000000</v>
      </c>
      <c r="X51" s="1">
        <v>520000000</v>
      </c>
      <c r="Y51" s="1">
        <v>509000000</v>
      </c>
      <c r="Z51" s="1">
        <v>573000000</v>
      </c>
      <c r="AA51" s="1">
        <v>310000000</v>
      </c>
      <c r="AB51" s="1">
        <v>249000000</v>
      </c>
      <c r="AC51" s="1">
        <v>247000000</v>
      </c>
      <c r="AD51" s="1">
        <v>106000000</v>
      </c>
      <c r="AE51" s="1">
        <v>125000000</v>
      </c>
      <c r="AF51" s="1">
        <v>134000000</v>
      </c>
      <c r="AG51" s="1">
        <v>47000000</v>
      </c>
      <c r="AH51" s="1">
        <v>71000000</v>
      </c>
      <c r="AI51" s="1">
        <v>95000000</v>
      </c>
      <c r="AJ51" s="1">
        <v>169000000</v>
      </c>
      <c r="AK51" s="1">
        <v>144000000</v>
      </c>
      <c r="AL51" s="1">
        <v>1150000000</v>
      </c>
      <c r="AM51" s="1">
        <v>2152000000</v>
      </c>
    </row>
    <row r="52" spans="1:39" ht="19" x14ac:dyDescent="0.25">
      <c r="A52" s="5" t="s">
        <v>44</v>
      </c>
      <c r="B52" s="1" t="s">
        <v>91</v>
      </c>
      <c r="C52" s="1" t="s">
        <v>91</v>
      </c>
      <c r="D52" s="1">
        <v>488400000</v>
      </c>
      <c r="E52" s="1">
        <v>509000000</v>
      </c>
      <c r="F52" s="1">
        <v>528700000</v>
      </c>
      <c r="G52" s="1">
        <v>715200000</v>
      </c>
      <c r="H52" s="1">
        <v>665600000</v>
      </c>
      <c r="I52" s="1">
        <v>710400000</v>
      </c>
      <c r="J52" s="1">
        <v>965045000</v>
      </c>
      <c r="K52" s="1">
        <v>1459000000</v>
      </c>
      <c r="L52" s="1">
        <v>1934500000</v>
      </c>
      <c r="M52" s="1">
        <v>2116000000</v>
      </c>
      <c r="N52" s="1">
        <v>2340000000</v>
      </c>
      <c r="O52" s="1">
        <v>2691000000</v>
      </c>
      <c r="P52" s="1">
        <v>2968000000</v>
      </c>
      <c r="Q52" s="1">
        <v>3110046000</v>
      </c>
      <c r="R52" s="1">
        <v>3294000000</v>
      </c>
      <c r="S52" s="1">
        <v>3599503000</v>
      </c>
      <c r="T52" s="1">
        <v>4194067000</v>
      </c>
      <c r="U52" s="1">
        <v>4616213000</v>
      </c>
      <c r="V52" s="1">
        <v>3728942000</v>
      </c>
      <c r="W52" s="1">
        <v>9184000000</v>
      </c>
      <c r="X52" s="1">
        <v>7734000000</v>
      </c>
      <c r="Y52" s="1">
        <v>5296000000</v>
      </c>
      <c r="Z52" s="1">
        <v>4803000000</v>
      </c>
      <c r="AA52" s="1">
        <v>1370000000</v>
      </c>
      <c r="AB52" s="1">
        <v>1725000000</v>
      </c>
      <c r="AC52" s="1">
        <v>1735000000</v>
      </c>
      <c r="AD52" s="1">
        <v>1453000000</v>
      </c>
      <c r="AE52" s="1">
        <v>1031000000</v>
      </c>
      <c r="AF52" s="1">
        <v>789000000</v>
      </c>
      <c r="AG52" s="1">
        <v>791000000</v>
      </c>
      <c r="AH52" s="1">
        <v>918000000</v>
      </c>
      <c r="AI52" s="1">
        <v>1016000000</v>
      </c>
      <c r="AJ52" s="1">
        <v>1431000000</v>
      </c>
      <c r="AK52" s="1">
        <v>2819000000</v>
      </c>
      <c r="AL52" s="1">
        <v>3836000000</v>
      </c>
      <c r="AM52" s="1">
        <v>52561000000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19" x14ac:dyDescent="0.25">
      <c r="A54" s="7" t="s">
        <v>46</v>
      </c>
      <c r="B54" s="11" t="s">
        <v>91</v>
      </c>
      <c r="C54" s="11" t="s">
        <v>91</v>
      </c>
      <c r="D54" s="11">
        <v>731500000</v>
      </c>
      <c r="E54" s="11">
        <v>1081300000</v>
      </c>
      <c r="F54" s="11">
        <v>1122400000</v>
      </c>
      <c r="G54" s="11">
        <v>1111700000</v>
      </c>
      <c r="H54" s="11">
        <v>1291800000</v>
      </c>
      <c r="I54" s="11">
        <v>1448100000</v>
      </c>
      <c r="J54" s="11">
        <v>1929231000</v>
      </c>
      <c r="K54" s="11">
        <v>2446000000</v>
      </c>
      <c r="L54" s="11">
        <v>3031268000</v>
      </c>
      <c r="M54" s="11">
        <v>3145000000</v>
      </c>
      <c r="N54" s="11">
        <v>3515000000</v>
      </c>
      <c r="O54" s="11">
        <v>4253000000</v>
      </c>
      <c r="P54" s="11">
        <v>4378000000</v>
      </c>
      <c r="Q54" s="11">
        <v>5767735000</v>
      </c>
      <c r="R54" s="11">
        <v>5647000000</v>
      </c>
      <c r="S54" s="11">
        <v>5619181000</v>
      </c>
      <c r="T54" s="11">
        <v>7094345000</v>
      </c>
      <c r="U54" s="11">
        <v>7844210000</v>
      </c>
      <c r="V54" s="11">
        <v>7287779000</v>
      </c>
      <c r="W54" s="11">
        <v>13147000000</v>
      </c>
      <c r="X54" s="11">
        <v>11550000000</v>
      </c>
      <c r="Y54" s="11">
        <v>7675000000</v>
      </c>
      <c r="Z54" s="11">
        <v>9078000000</v>
      </c>
      <c r="AA54" s="11">
        <v>4964000000</v>
      </c>
      <c r="AB54" s="11">
        <v>4954000000</v>
      </c>
      <c r="AC54" s="11">
        <v>4000000000</v>
      </c>
      <c r="AD54" s="11">
        <v>4337000000</v>
      </c>
      <c r="AE54" s="11">
        <v>3767000000</v>
      </c>
      <c r="AF54" s="11">
        <v>3109000000</v>
      </c>
      <c r="AG54" s="11">
        <v>3321000000</v>
      </c>
      <c r="AH54" s="11">
        <v>3540000000</v>
      </c>
      <c r="AI54" s="11">
        <v>4556000000</v>
      </c>
      <c r="AJ54" s="11">
        <v>6028000000</v>
      </c>
      <c r="AK54" s="11">
        <v>8962000000</v>
      </c>
      <c r="AL54" s="11">
        <v>12419000000</v>
      </c>
      <c r="AM54" s="11">
        <v>67580000000</v>
      </c>
    </row>
    <row r="55" spans="1:39" ht="19" x14ac:dyDescent="0.25">
      <c r="A55" s="5" t="s">
        <v>47</v>
      </c>
      <c r="B55" s="1" t="s">
        <v>91</v>
      </c>
      <c r="C55" s="1" t="s">
        <v>91</v>
      </c>
      <c r="D55" s="1" t="s">
        <v>91</v>
      </c>
      <c r="E55" s="1" t="s">
        <v>91</v>
      </c>
      <c r="F55" s="1">
        <v>67700000</v>
      </c>
      <c r="G55" s="1">
        <v>84600000</v>
      </c>
      <c r="H55" s="1">
        <v>74400000</v>
      </c>
      <c r="I55" s="1">
        <v>61700000</v>
      </c>
      <c r="J55" s="1">
        <v>127151000</v>
      </c>
      <c r="K55" s="1">
        <v>149000000</v>
      </c>
      <c r="L55" s="1">
        <v>223708000</v>
      </c>
      <c r="M55" s="1">
        <v>224000000</v>
      </c>
      <c r="N55" s="1">
        <v>360000000</v>
      </c>
      <c r="O55" s="1">
        <v>334000000</v>
      </c>
      <c r="P55" s="1">
        <v>387000000</v>
      </c>
      <c r="Q55" s="1">
        <v>477369000</v>
      </c>
      <c r="R55" s="1">
        <v>305000000</v>
      </c>
      <c r="S55" s="1">
        <v>352438000</v>
      </c>
      <c r="T55" s="1">
        <v>492616000</v>
      </c>
      <c r="U55" s="1">
        <v>655123000</v>
      </c>
      <c r="V55" s="1">
        <v>855834000</v>
      </c>
      <c r="W55" s="1">
        <v>1338000000</v>
      </c>
      <c r="X55" s="1">
        <v>1009000000</v>
      </c>
      <c r="Y55" s="1">
        <v>631000000</v>
      </c>
      <c r="Z55" s="1">
        <v>647000000</v>
      </c>
      <c r="AA55" s="1">
        <v>581000000</v>
      </c>
      <c r="AB55" s="1">
        <v>540000000</v>
      </c>
      <c r="AC55" s="1">
        <v>278000000</v>
      </c>
      <c r="AD55" s="1">
        <v>519000000</v>
      </c>
      <c r="AE55" s="1">
        <v>415000000</v>
      </c>
      <c r="AF55" s="1">
        <v>279000000</v>
      </c>
      <c r="AG55" s="1">
        <v>440000000</v>
      </c>
      <c r="AH55" s="1">
        <v>384000000</v>
      </c>
      <c r="AI55" s="1">
        <v>528000000</v>
      </c>
      <c r="AJ55" s="1">
        <v>988000000</v>
      </c>
      <c r="AK55" s="1">
        <v>468000000</v>
      </c>
      <c r="AL55" s="1">
        <v>1321000000</v>
      </c>
      <c r="AM55" s="1">
        <v>2493000000</v>
      </c>
    </row>
    <row r="56" spans="1:39" ht="19" x14ac:dyDescent="0.25">
      <c r="A56" s="5" t="s">
        <v>48</v>
      </c>
      <c r="B56" s="1" t="s">
        <v>91</v>
      </c>
      <c r="C56" s="1" t="s">
        <v>91</v>
      </c>
      <c r="D56" s="1">
        <v>10800000</v>
      </c>
      <c r="E56" s="1">
        <v>61800000</v>
      </c>
      <c r="F56" s="1">
        <v>52400000</v>
      </c>
      <c r="G56" s="1">
        <v>61000000</v>
      </c>
      <c r="H56" s="1">
        <v>168600000</v>
      </c>
      <c r="I56" s="1">
        <v>46700000</v>
      </c>
      <c r="J56" s="1">
        <v>52199000</v>
      </c>
      <c r="K56" s="1">
        <v>32000000</v>
      </c>
      <c r="L56" s="1">
        <v>56931000</v>
      </c>
      <c r="M56" s="1">
        <v>15000000</v>
      </c>
      <c r="N56" s="1">
        <v>7000000</v>
      </c>
      <c r="O56" s="1">
        <v>6000000</v>
      </c>
      <c r="P56" s="1" t="s">
        <v>91</v>
      </c>
      <c r="Q56" s="1">
        <v>129570000</v>
      </c>
      <c r="R56" s="1">
        <v>63000000</v>
      </c>
      <c r="S56" s="1">
        <v>161689000</v>
      </c>
      <c r="T56" s="1">
        <v>193266000</v>
      </c>
      <c r="U56" s="1">
        <v>230828000</v>
      </c>
      <c r="V56" s="1">
        <v>43225000</v>
      </c>
      <c r="W56" s="1">
        <v>125000000</v>
      </c>
      <c r="X56" s="1">
        <v>238000000</v>
      </c>
      <c r="Y56" s="1">
        <v>286000000</v>
      </c>
      <c r="Z56" s="1">
        <v>308000000</v>
      </c>
      <c r="AA56" s="1">
        <v>233000000</v>
      </c>
      <c r="AB56" s="1">
        <v>489000000</v>
      </c>
      <c r="AC56" s="1">
        <v>5000000</v>
      </c>
      <c r="AD56" s="1">
        <v>60000000</v>
      </c>
      <c r="AE56" s="1">
        <v>177000000</v>
      </c>
      <c r="AF56" s="1">
        <v>230000000</v>
      </c>
      <c r="AG56" s="1" t="s">
        <v>91</v>
      </c>
      <c r="AH56" s="1">
        <v>70000000</v>
      </c>
      <c r="AI56" s="1">
        <v>136000000</v>
      </c>
      <c r="AJ56" s="1">
        <v>43000000</v>
      </c>
      <c r="AK56" s="1" t="s">
        <v>91</v>
      </c>
      <c r="AL56" s="1">
        <v>312000000</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v>100057000</v>
      </c>
      <c r="M58" s="1" t="s">
        <v>91</v>
      </c>
      <c r="N58" s="1" t="s">
        <v>91</v>
      </c>
      <c r="O58" s="1" t="s">
        <v>91</v>
      </c>
      <c r="P58" s="1" t="s">
        <v>91</v>
      </c>
      <c r="Q58" s="1">
        <v>92828000</v>
      </c>
      <c r="R58" s="1" t="s">
        <v>91</v>
      </c>
      <c r="S58" s="1">
        <v>57184000</v>
      </c>
      <c r="T58" s="1">
        <v>116949000</v>
      </c>
      <c r="U58" s="1">
        <v>141738000</v>
      </c>
      <c r="V58" s="1">
        <v>141898000</v>
      </c>
      <c r="W58" s="1">
        <v>169000000</v>
      </c>
      <c r="X58" s="1">
        <v>101000000</v>
      </c>
      <c r="Y58" s="1">
        <v>50000000</v>
      </c>
      <c r="Z58" s="1">
        <v>138000000</v>
      </c>
      <c r="AA58" s="1">
        <v>143000000</v>
      </c>
      <c r="AB58" s="1">
        <v>123000000</v>
      </c>
      <c r="AC58" s="1">
        <v>108000000</v>
      </c>
      <c r="AD58" s="1">
        <v>145000000</v>
      </c>
      <c r="AE58" s="1">
        <v>72000000</v>
      </c>
      <c r="AF58" s="1">
        <v>53000000</v>
      </c>
      <c r="AG58" s="1">
        <v>63000000</v>
      </c>
      <c r="AH58" s="1">
        <v>22000000</v>
      </c>
      <c r="AI58" s="1" t="s">
        <v>91</v>
      </c>
      <c r="AJ58" s="1">
        <v>2000000</v>
      </c>
      <c r="AK58" s="1" t="s">
        <v>91</v>
      </c>
      <c r="AL58" s="1" t="s">
        <v>91</v>
      </c>
      <c r="AM58" s="1" t="s">
        <v>91</v>
      </c>
    </row>
    <row r="59" spans="1:39" ht="19" x14ac:dyDescent="0.25">
      <c r="A59" s="5" t="s">
        <v>51</v>
      </c>
      <c r="B59" s="1" t="s">
        <v>91</v>
      </c>
      <c r="C59" s="1" t="s">
        <v>91</v>
      </c>
      <c r="D59" s="1">
        <v>131600000</v>
      </c>
      <c r="E59" s="1">
        <v>204400000</v>
      </c>
      <c r="F59" s="1">
        <v>155700000</v>
      </c>
      <c r="G59" s="1">
        <v>171900000</v>
      </c>
      <c r="H59" s="1">
        <v>212300000</v>
      </c>
      <c r="I59" s="1">
        <v>244100000</v>
      </c>
      <c r="J59" s="1">
        <v>275269000</v>
      </c>
      <c r="K59" s="1">
        <v>411000000</v>
      </c>
      <c r="L59" s="1">
        <v>241040000</v>
      </c>
      <c r="M59" s="1">
        <v>344000000</v>
      </c>
      <c r="N59" s="1">
        <v>360000000</v>
      </c>
      <c r="O59" s="1">
        <v>501000000</v>
      </c>
      <c r="P59" s="1">
        <v>524000000</v>
      </c>
      <c r="Q59" s="1">
        <v>524342000</v>
      </c>
      <c r="R59" s="1">
        <v>946000000</v>
      </c>
      <c r="S59" s="1">
        <v>800768000</v>
      </c>
      <c r="T59" s="1">
        <v>649439000</v>
      </c>
      <c r="U59" s="1">
        <v>818687000</v>
      </c>
      <c r="V59" s="1">
        <v>781004000</v>
      </c>
      <c r="W59" s="1">
        <v>1220000000</v>
      </c>
      <c r="X59" s="1">
        <v>1277000000</v>
      </c>
      <c r="Y59" s="1">
        <v>1259000000</v>
      </c>
      <c r="Z59" s="1">
        <v>1117000000</v>
      </c>
      <c r="AA59" s="1">
        <v>717000000</v>
      </c>
      <c r="AB59" s="1">
        <v>622000000</v>
      </c>
      <c r="AC59" s="1">
        <v>1006000000</v>
      </c>
      <c r="AD59" s="1">
        <v>894000000</v>
      </c>
      <c r="AE59" s="1">
        <v>776000000</v>
      </c>
      <c r="AF59" s="1">
        <v>841000000</v>
      </c>
      <c r="AG59" s="1">
        <v>843000000</v>
      </c>
      <c r="AH59" s="1">
        <v>1010000000</v>
      </c>
      <c r="AI59" s="1">
        <v>1320000000</v>
      </c>
      <c r="AJ59" s="1">
        <v>1326000000</v>
      </c>
      <c r="AK59" s="1">
        <v>1949000000</v>
      </c>
      <c r="AL59" s="1">
        <v>2607000000</v>
      </c>
      <c r="AM59" s="1">
        <v>3876000000</v>
      </c>
    </row>
    <row r="60" spans="1:39" ht="19" x14ac:dyDescent="0.25">
      <c r="A60" s="6" t="s">
        <v>52</v>
      </c>
      <c r="B60" s="10" t="s">
        <v>91</v>
      </c>
      <c r="C60" s="10" t="s">
        <v>91</v>
      </c>
      <c r="D60" s="10">
        <v>142400000</v>
      </c>
      <c r="E60" s="10">
        <v>266200000</v>
      </c>
      <c r="F60" s="10">
        <v>275800000</v>
      </c>
      <c r="G60" s="10">
        <v>317500000</v>
      </c>
      <c r="H60" s="10">
        <v>455300000</v>
      </c>
      <c r="I60" s="10">
        <v>352500000</v>
      </c>
      <c r="J60" s="10">
        <v>454619000</v>
      </c>
      <c r="K60" s="10">
        <v>592000000</v>
      </c>
      <c r="L60" s="10">
        <v>621736000</v>
      </c>
      <c r="M60" s="10">
        <v>583000000</v>
      </c>
      <c r="N60" s="10">
        <v>727000000</v>
      </c>
      <c r="O60" s="10">
        <v>841000000</v>
      </c>
      <c r="P60" s="10">
        <v>911000000</v>
      </c>
      <c r="Q60" s="10">
        <v>1224109000</v>
      </c>
      <c r="R60" s="10">
        <v>1314000000</v>
      </c>
      <c r="S60" s="10">
        <v>1372079000</v>
      </c>
      <c r="T60" s="10">
        <v>1452270000</v>
      </c>
      <c r="U60" s="10">
        <v>1846376000</v>
      </c>
      <c r="V60" s="10">
        <v>1821961000</v>
      </c>
      <c r="W60" s="10">
        <v>2852000000</v>
      </c>
      <c r="X60" s="10">
        <v>2625000000</v>
      </c>
      <c r="Y60" s="10">
        <v>2226000000</v>
      </c>
      <c r="Z60" s="10">
        <v>2210000000</v>
      </c>
      <c r="AA60" s="10">
        <v>1674000000</v>
      </c>
      <c r="AB60" s="10">
        <v>1774000000</v>
      </c>
      <c r="AC60" s="10">
        <v>1397000000</v>
      </c>
      <c r="AD60" s="10">
        <v>1618000000</v>
      </c>
      <c r="AE60" s="10">
        <v>1440000000</v>
      </c>
      <c r="AF60" s="10">
        <v>1403000000</v>
      </c>
      <c r="AG60" s="10">
        <v>1346000000</v>
      </c>
      <c r="AH60" s="10">
        <v>1486000000</v>
      </c>
      <c r="AI60" s="10">
        <v>1984000000</v>
      </c>
      <c r="AJ60" s="10">
        <v>2359000000</v>
      </c>
      <c r="AK60" s="10">
        <v>2417000000</v>
      </c>
      <c r="AL60" s="10">
        <v>4240000000</v>
      </c>
      <c r="AM60" s="10">
        <v>6369000000</v>
      </c>
    </row>
    <row r="61" spans="1:39" ht="19" x14ac:dyDescent="0.25">
      <c r="A61" s="5" t="s">
        <v>53</v>
      </c>
      <c r="B61" s="1" t="s">
        <v>91</v>
      </c>
      <c r="C61" s="1" t="s">
        <v>91</v>
      </c>
      <c r="D61" s="1">
        <v>151600000</v>
      </c>
      <c r="E61" s="1">
        <v>130400000</v>
      </c>
      <c r="F61" s="1">
        <v>126400000</v>
      </c>
      <c r="G61" s="1">
        <v>131300000</v>
      </c>
      <c r="H61" s="1">
        <v>42000000</v>
      </c>
      <c r="I61" s="1">
        <v>19700000</v>
      </c>
      <c r="J61" s="1">
        <v>79504000</v>
      </c>
      <c r="K61" s="1">
        <v>76000000</v>
      </c>
      <c r="L61" s="1">
        <v>214965000</v>
      </c>
      <c r="M61" s="1">
        <v>445000000</v>
      </c>
      <c r="N61" s="1">
        <v>663000000</v>
      </c>
      <c r="O61" s="1">
        <v>1372000000</v>
      </c>
      <c r="P61" s="1">
        <v>1427000000</v>
      </c>
      <c r="Q61" s="1">
        <v>1167973000</v>
      </c>
      <c r="R61" s="1">
        <v>673000000</v>
      </c>
      <c r="S61" s="1">
        <v>1779837000</v>
      </c>
      <c r="T61" s="1">
        <v>1899674000</v>
      </c>
      <c r="U61" s="1">
        <v>1628268000</v>
      </c>
      <c r="V61" s="1">
        <v>1327065000</v>
      </c>
      <c r="W61" s="1">
        <v>3672000000</v>
      </c>
      <c r="X61" s="1">
        <v>5031000000</v>
      </c>
      <c r="Y61" s="1">
        <v>4702000000</v>
      </c>
      <c r="Z61" s="1">
        <v>4252000000</v>
      </c>
      <c r="AA61" s="1">
        <v>2188000000</v>
      </c>
      <c r="AB61" s="1">
        <v>1527000000</v>
      </c>
      <c r="AC61" s="1">
        <v>2037000000</v>
      </c>
      <c r="AD61" s="1">
        <v>1998000000</v>
      </c>
      <c r="AE61" s="1">
        <v>2035000000</v>
      </c>
      <c r="AF61" s="1">
        <v>2032000000</v>
      </c>
      <c r="AG61" s="1">
        <v>1435000000</v>
      </c>
      <c r="AH61" s="1">
        <v>1325000000</v>
      </c>
      <c r="AI61" s="1">
        <v>1114000000</v>
      </c>
      <c r="AJ61" s="1">
        <v>685000000</v>
      </c>
      <c r="AK61" s="1">
        <v>531000000</v>
      </c>
      <c r="AL61" s="1">
        <v>349000000</v>
      </c>
      <c r="AM61" s="1">
        <v>2863000000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v>48200000</v>
      </c>
      <c r="E63" s="1">
        <v>39900000</v>
      </c>
      <c r="F63" s="1">
        <v>29300000</v>
      </c>
      <c r="G63" s="1">
        <v>26500000</v>
      </c>
      <c r="H63" s="1">
        <v>11000000</v>
      </c>
      <c r="I63" s="1">
        <v>29100000</v>
      </c>
      <c r="J63" s="1">
        <v>42837000</v>
      </c>
      <c r="K63" s="1" t="s">
        <v>91</v>
      </c>
      <c r="L63" s="1">
        <v>94439000</v>
      </c>
      <c r="M63" s="1" t="s">
        <v>91</v>
      </c>
      <c r="N63" s="1" t="s">
        <v>91</v>
      </c>
      <c r="O63" s="1" t="s">
        <v>91</v>
      </c>
      <c r="P63" s="1" t="s">
        <v>91</v>
      </c>
      <c r="Q63" s="1">
        <v>203986000</v>
      </c>
      <c r="R63" s="1" t="s">
        <v>91</v>
      </c>
      <c r="S63" s="1" t="s">
        <v>91</v>
      </c>
      <c r="T63" s="1">
        <v>157690000</v>
      </c>
      <c r="U63" s="1">
        <v>104246000</v>
      </c>
      <c r="V63" s="1">
        <v>92606000</v>
      </c>
      <c r="W63" s="1">
        <v>31000000</v>
      </c>
      <c r="X63" s="1">
        <v>6000000</v>
      </c>
      <c r="Y63" s="1">
        <v>91000000</v>
      </c>
      <c r="Z63" s="1">
        <v>197000000</v>
      </c>
      <c r="AA63" s="1" t="s">
        <v>91</v>
      </c>
      <c r="AB63" s="1" t="s">
        <v>91</v>
      </c>
      <c r="AC63" s="1" t="s">
        <v>91</v>
      </c>
      <c r="AD63" s="1" t="s">
        <v>91</v>
      </c>
      <c r="AE63" s="1" t="s">
        <v>91</v>
      </c>
      <c r="AF63" s="1" t="s">
        <v>91</v>
      </c>
      <c r="AG63" s="1" t="s">
        <v>91</v>
      </c>
      <c r="AH63" s="1" t="s">
        <v>91</v>
      </c>
      <c r="AI63" s="1" t="s">
        <v>91</v>
      </c>
      <c r="AJ63" s="1" t="s">
        <v>91</v>
      </c>
      <c r="AK63" s="1" t="s">
        <v>91</v>
      </c>
      <c r="AL63" s="1" t="s">
        <v>91</v>
      </c>
      <c r="AM63" s="1">
        <v>1934000000</v>
      </c>
    </row>
    <row r="64" spans="1:39" ht="19" x14ac:dyDescent="0.25">
      <c r="A64" s="5" t="s">
        <v>55</v>
      </c>
      <c r="B64" s="1" t="s">
        <v>91</v>
      </c>
      <c r="C64" s="1" t="s">
        <v>91</v>
      </c>
      <c r="D64" s="1">
        <v>100000</v>
      </c>
      <c r="E64" s="1" t="s">
        <v>91</v>
      </c>
      <c r="F64" s="1" t="s">
        <v>91</v>
      </c>
      <c r="G64" s="1">
        <v>100000</v>
      </c>
      <c r="H64" s="1">
        <v>100000</v>
      </c>
      <c r="I64" s="1">
        <v>100000</v>
      </c>
      <c r="J64" s="1" t="s">
        <v>91</v>
      </c>
      <c r="K64" s="1">
        <v>42000000</v>
      </c>
      <c r="L64" s="1" t="s">
        <v>91</v>
      </c>
      <c r="M64" s="1">
        <v>95000000</v>
      </c>
      <c r="N64" s="1">
        <v>96000000</v>
      </c>
      <c r="O64" s="1">
        <v>35000000</v>
      </c>
      <c r="P64" s="1">
        <v>60000000</v>
      </c>
      <c r="Q64" s="1" t="s">
        <v>91</v>
      </c>
      <c r="R64" s="1">
        <v>105000000</v>
      </c>
      <c r="S64" s="1" t="s">
        <v>91</v>
      </c>
      <c r="T64" s="1">
        <v>428761000</v>
      </c>
      <c r="U64" s="1">
        <v>414626000</v>
      </c>
      <c r="V64" s="1">
        <v>459322000</v>
      </c>
      <c r="W64" s="1">
        <v>517000000</v>
      </c>
      <c r="X64" s="1">
        <v>633000000</v>
      </c>
      <c r="Y64" s="1">
        <v>569000000</v>
      </c>
      <c r="Z64" s="1">
        <v>695000000</v>
      </c>
      <c r="AA64" s="1">
        <v>89000000</v>
      </c>
      <c r="AB64" s="1">
        <v>63000000</v>
      </c>
      <c r="AC64" s="1">
        <v>28000000</v>
      </c>
      <c r="AD64" s="1">
        <v>177000000</v>
      </c>
      <c r="AE64" s="1">
        <v>105000000</v>
      </c>
      <c r="AF64" s="1">
        <v>86000000</v>
      </c>
      <c r="AG64" s="1">
        <v>124000000</v>
      </c>
      <c r="AH64" s="1">
        <v>118000000</v>
      </c>
      <c r="AI64" s="1">
        <v>192000000</v>
      </c>
      <c r="AJ64" s="1">
        <v>157000000</v>
      </c>
      <c r="AK64" s="1">
        <v>177000000</v>
      </c>
      <c r="AL64" s="1">
        <v>333000000</v>
      </c>
      <c r="AM64" s="1">
        <v>1664000000</v>
      </c>
    </row>
    <row r="65" spans="1:39" ht="19" x14ac:dyDescent="0.25">
      <c r="A65" s="5" t="s">
        <v>56</v>
      </c>
      <c r="B65" s="1" t="s">
        <v>91</v>
      </c>
      <c r="C65" s="1" t="s">
        <v>91</v>
      </c>
      <c r="D65" s="1">
        <v>199900000</v>
      </c>
      <c r="E65" s="1">
        <v>170300000</v>
      </c>
      <c r="F65" s="1">
        <v>155700000</v>
      </c>
      <c r="G65" s="1">
        <v>157900000</v>
      </c>
      <c r="H65" s="1">
        <v>53100000</v>
      </c>
      <c r="I65" s="1">
        <v>48900000</v>
      </c>
      <c r="J65" s="1">
        <v>122341000</v>
      </c>
      <c r="K65" s="1">
        <v>118000000</v>
      </c>
      <c r="L65" s="1">
        <v>309404000</v>
      </c>
      <c r="M65" s="1">
        <v>540000000</v>
      </c>
      <c r="N65" s="1">
        <v>759000000</v>
      </c>
      <c r="O65" s="1">
        <v>1407000000</v>
      </c>
      <c r="P65" s="1">
        <v>1487000000</v>
      </c>
      <c r="Q65" s="1">
        <v>1371959000</v>
      </c>
      <c r="R65" s="1">
        <v>778000000</v>
      </c>
      <c r="S65" s="1">
        <v>1779837000</v>
      </c>
      <c r="T65" s="1">
        <v>2486125000</v>
      </c>
      <c r="U65" s="1">
        <v>2147140000</v>
      </c>
      <c r="V65" s="1">
        <v>1878993000</v>
      </c>
      <c r="W65" s="1">
        <v>4220000000</v>
      </c>
      <c r="X65" s="1">
        <v>5670000000</v>
      </c>
      <c r="Y65" s="1">
        <v>5362000000</v>
      </c>
      <c r="Z65" s="1">
        <v>5144000000</v>
      </c>
      <c r="AA65" s="1">
        <v>2277000000</v>
      </c>
      <c r="AB65" s="1">
        <v>1590000000</v>
      </c>
      <c r="AC65" s="1">
        <v>2065000000</v>
      </c>
      <c r="AD65" s="1">
        <v>2175000000</v>
      </c>
      <c r="AE65" s="1">
        <v>2140000000</v>
      </c>
      <c r="AF65" s="1">
        <v>2118000000</v>
      </c>
      <c r="AG65" s="1">
        <v>1559000000</v>
      </c>
      <c r="AH65" s="1">
        <v>1443000000</v>
      </c>
      <c r="AI65" s="1">
        <v>1306000000</v>
      </c>
      <c r="AJ65" s="1">
        <v>842000000</v>
      </c>
      <c r="AK65" s="1">
        <v>708000000</v>
      </c>
      <c r="AL65" s="1">
        <v>682000000</v>
      </c>
      <c r="AM65" s="1">
        <v>6461000000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v>342300000</v>
      </c>
      <c r="E67" s="10">
        <v>436500000</v>
      </c>
      <c r="F67" s="10">
        <v>431500000</v>
      </c>
      <c r="G67" s="10">
        <v>475400000</v>
      </c>
      <c r="H67" s="10">
        <v>508400000</v>
      </c>
      <c r="I67" s="10">
        <v>401400000</v>
      </c>
      <c r="J67" s="10">
        <v>576960000</v>
      </c>
      <c r="K67" s="10">
        <v>710000000</v>
      </c>
      <c r="L67" s="10">
        <v>931140000</v>
      </c>
      <c r="M67" s="10">
        <v>1123000000</v>
      </c>
      <c r="N67" s="10">
        <v>1486000000</v>
      </c>
      <c r="O67" s="10">
        <v>2248000000</v>
      </c>
      <c r="P67" s="10">
        <v>2398000000</v>
      </c>
      <c r="Q67" s="10">
        <v>2596068000</v>
      </c>
      <c r="R67" s="10">
        <v>2092000000</v>
      </c>
      <c r="S67" s="10">
        <v>3151916000</v>
      </c>
      <c r="T67" s="10">
        <v>3938395000</v>
      </c>
      <c r="U67" s="10">
        <v>3993516000</v>
      </c>
      <c r="V67" s="10">
        <v>3700954000</v>
      </c>
      <c r="W67" s="10">
        <v>7072000000</v>
      </c>
      <c r="X67" s="10">
        <v>8295000000</v>
      </c>
      <c r="Y67" s="10">
        <v>7588000000</v>
      </c>
      <c r="Z67" s="10">
        <v>7354000000</v>
      </c>
      <c r="AA67" s="10">
        <v>3951000000</v>
      </c>
      <c r="AB67" s="10">
        <v>3364000000</v>
      </c>
      <c r="AC67" s="10">
        <v>3462000000</v>
      </c>
      <c r="AD67" s="10">
        <v>3793000000</v>
      </c>
      <c r="AE67" s="10">
        <v>3580000000</v>
      </c>
      <c r="AF67" s="10">
        <v>3521000000</v>
      </c>
      <c r="AG67" s="10">
        <v>2905000000</v>
      </c>
      <c r="AH67" s="10">
        <v>2929000000</v>
      </c>
      <c r="AI67" s="10">
        <v>3290000000</v>
      </c>
      <c r="AJ67" s="10">
        <v>3201000000</v>
      </c>
      <c r="AK67" s="10">
        <v>3125000000</v>
      </c>
      <c r="AL67" s="10">
        <v>4922000000</v>
      </c>
      <c r="AM67" s="10">
        <v>12830000000</v>
      </c>
    </row>
    <row r="68" spans="1:39" ht="19" x14ac:dyDescent="0.25">
      <c r="A68" s="5" t="s">
        <v>59</v>
      </c>
      <c r="B68" s="1" t="s">
        <v>91</v>
      </c>
      <c r="C68" s="1" t="s">
        <v>91</v>
      </c>
      <c r="D68" s="1" t="s">
        <v>91</v>
      </c>
      <c r="E68" s="1" t="s">
        <v>91</v>
      </c>
      <c r="F68" s="1" t="s">
        <v>91</v>
      </c>
      <c r="G68" s="1" t="s">
        <v>91</v>
      </c>
      <c r="H68" s="1" t="s">
        <v>91</v>
      </c>
      <c r="I68" s="1" t="s">
        <v>91</v>
      </c>
      <c r="J68" s="1">
        <v>926000</v>
      </c>
      <c r="K68" s="1">
        <v>1000000</v>
      </c>
      <c r="L68" s="1">
        <v>1047000</v>
      </c>
      <c r="M68" s="1">
        <v>1000000</v>
      </c>
      <c r="N68" s="1">
        <v>1000000</v>
      </c>
      <c r="O68" s="1">
        <v>1000000</v>
      </c>
      <c r="P68" s="1">
        <v>1000000</v>
      </c>
      <c r="Q68" s="1">
        <v>3141000</v>
      </c>
      <c r="R68" s="1">
        <v>3000000</v>
      </c>
      <c r="S68" s="1">
        <v>3445000</v>
      </c>
      <c r="T68" s="1">
        <v>3502000</v>
      </c>
      <c r="U68" s="1">
        <v>3915000</v>
      </c>
      <c r="V68" s="1">
        <v>4355000</v>
      </c>
      <c r="W68" s="1">
        <v>5000000</v>
      </c>
      <c r="X68" s="1">
        <v>6000000</v>
      </c>
      <c r="Y68" s="1">
        <v>6000000</v>
      </c>
      <c r="Z68" s="1">
        <v>7000000</v>
      </c>
      <c r="AA68" s="1">
        <v>7000000</v>
      </c>
      <c r="AB68" s="1">
        <v>7000000</v>
      </c>
      <c r="AC68" s="1">
        <v>7000000</v>
      </c>
      <c r="AD68" s="1">
        <v>7000000</v>
      </c>
      <c r="AE68" s="1">
        <v>8000000</v>
      </c>
      <c r="AF68" s="1">
        <v>8000000</v>
      </c>
      <c r="AG68" s="1">
        <v>9000000</v>
      </c>
      <c r="AH68" s="1">
        <v>9000000</v>
      </c>
      <c r="AI68" s="1">
        <v>10000000</v>
      </c>
      <c r="AJ68" s="1">
        <v>12000000</v>
      </c>
      <c r="AK68" s="1">
        <v>12000000</v>
      </c>
      <c r="AL68" s="1">
        <v>12000000</v>
      </c>
      <c r="AM68" s="1">
        <v>16000000</v>
      </c>
    </row>
    <row r="69" spans="1:39" ht="19" x14ac:dyDescent="0.25">
      <c r="A69" s="5" t="s">
        <v>60</v>
      </c>
      <c r="B69" s="1" t="s">
        <v>91</v>
      </c>
      <c r="C69" s="1" t="s">
        <v>91</v>
      </c>
      <c r="D69" s="1">
        <v>269200000</v>
      </c>
      <c r="E69" s="1">
        <v>171700000</v>
      </c>
      <c r="F69" s="1">
        <v>207500000</v>
      </c>
      <c r="G69" s="1">
        <v>143500000</v>
      </c>
      <c r="H69" s="1">
        <v>278500000</v>
      </c>
      <c r="I69" s="1">
        <v>513100000</v>
      </c>
      <c r="J69" s="1">
        <v>731577000</v>
      </c>
      <c r="K69" s="1">
        <v>1036000000</v>
      </c>
      <c r="L69" s="1">
        <v>1363256000</v>
      </c>
      <c r="M69" s="1">
        <v>1087000000</v>
      </c>
      <c r="N69" s="1">
        <v>1066000000</v>
      </c>
      <c r="O69" s="1">
        <v>962000000</v>
      </c>
      <c r="P69" s="1">
        <v>873000000</v>
      </c>
      <c r="Q69" s="1">
        <v>1856261000</v>
      </c>
      <c r="R69" s="1">
        <v>1796000000</v>
      </c>
      <c r="S69" s="1">
        <v>492668000</v>
      </c>
      <c r="T69" s="1">
        <v>217891000</v>
      </c>
      <c r="U69" s="1">
        <v>308497000</v>
      </c>
      <c r="V69" s="1">
        <v>473678000</v>
      </c>
      <c r="W69" s="1">
        <v>308000000</v>
      </c>
      <c r="X69" s="1">
        <v>-3100000000</v>
      </c>
      <c r="Y69" s="1">
        <v>-6198000000</v>
      </c>
      <c r="Z69" s="1">
        <v>-5939000000</v>
      </c>
      <c r="AA69" s="1">
        <v>-5468000000</v>
      </c>
      <c r="AB69" s="1">
        <v>-4977000000</v>
      </c>
      <c r="AC69" s="1">
        <v>-6160000000</v>
      </c>
      <c r="AD69" s="1">
        <v>-6243000000</v>
      </c>
      <c r="AE69" s="1">
        <v>-6646000000</v>
      </c>
      <c r="AF69" s="1">
        <v>-7306000000</v>
      </c>
      <c r="AG69" s="1">
        <v>-7803000000</v>
      </c>
      <c r="AH69" s="1">
        <v>-7760000000</v>
      </c>
      <c r="AI69" s="1">
        <v>-7436000000</v>
      </c>
      <c r="AJ69" s="1">
        <v>-7095000000</v>
      </c>
      <c r="AK69" s="1">
        <v>-4605000000</v>
      </c>
      <c r="AL69" s="1">
        <v>-1451000000</v>
      </c>
      <c r="AM69" s="1">
        <v>-131000000</v>
      </c>
    </row>
    <row r="70" spans="1:39" ht="19" x14ac:dyDescent="0.25">
      <c r="A70" s="5" t="s">
        <v>61</v>
      </c>
      <c r="B70" s="1" t="s">
        <v>91</v>
      </c>
      <c r="C70" s="1" t="s">
        <v>91</v>
      </c>
      <c r="D70" s="1">
        <v>-297100000</v>
      </c>
      <c r="E70" s="1">
        <v>-752300000</v>
      </c>
      <c r="F70" s="1">
        <v>-756000000</v>
      </c>
      <c r="G70" s="1">
        <v>-802300000</v>
      </c>
      <c r="H70" s="1">
        <v>-904300000</v>
      </c>
      <c r="I70" s="1">
        <v>-991100000</v>
      </c>
      <c r="J70" s="1">
        <v>-1094037000</v>
      </c>
      <c r="K70" s="1">
        <v>-1201000000</v>
      </c>
      <c r="L70" s="1">
        <v>-1294881000</v>
      </c>
      <c r="M70" s="1">
        <v>-24000000</v>
      </c>
      <c r="N70" s="1">
        <v>-57000000</v>
      </c>
      <c r="O70" s="1">
        <v>-60000000</v>
      </c>
      <c r="P70" s="1">
        <v>-34000000</v>
      </c>
      <c r="Q70" s="1">
        <v>-2825334000</v>
      </c>
      <c r="R70" s="1">
        <v>-266000000</v>
      </c>
      <c r="S70" s="1">
        <v>49905000</v>
      </c>
      <c r="T70" s="1">
        <v>258084000</v>
      </c>
      <c r="U70" s="1">
        <v>380970000</v>
      </c>
      <c r="V70" s="1">
        <v>163636000</v>
      </c>
      <c r="W70" s="1">
        <v>156000000</v>
      </c>
      <c r="X70" s="1">
        <v>163000000</v>
      </c>
      <c r="Y70" s="1">
        <v>108000000</v>
      </c>
      <c r="Z70" s="1">
        <v>154000000</v>
      </c>
      <c r="AA70" s="1">
        <v>1000000</v>
      </c>
      <c r="AB70" s="1">
        <v>-5000000</v>
      </c>
      <c r="AC70" s="1">
        <v>-3000000</v>
      </c>
      <c r="AD70" s="1">
        <v>-2000000</v>
      </c>
      <c r="AE70" s="1">
        <v>-5000000</v>
      </c>
      <c r="AF70" s="1">
        <v>-8000000</v>
      </c>
      <c r="AG70" s="1">
        <v>-5000000</v>
      </c>
      <c r="AH70" s="1">
        <v>6000000</v>
      </c>
      <c r="AI70" s="1">
        <v>-8000000</v>
      </c>
      <c r="AJ70" s="1" t="s">
        <v>91</v>
      </c>
      <c r="AK70" s="1">
        <v>17000000</v>
      </c>
      <c r="AL70" s="1">
        <v>-3000000</v>
      </c>
      <c r="AM70" s="1">
        <v>-41000000</v>
      </c>
    </row>
    <row r="71" spans="1:39" ht="19" x14ac:dyDescent="0.25">
      <c r="A71" s="5" t="s">
        <v>62</v>
      </c>
      <c r="B71" s="1" t="s">
        <v>91</v>
      </c>
      <c r="C71" s="1" t="s">
        <v>91</v>
      </c>
      <c r="D71" s="1">
        <v>417100000</v>
      </c>
      <c r="E71" s="1">
        <v>1225400000</v>
      </c>
      <c r="F71" s="1">
        <v>1239400000</v>
      </c>
      <c r="G71" s="1">
        <v>1295100000</v>
      </c>
      <c r="H71" s="1">
        <v>1409200000</v>
      </c>
      <c r="I71" s="1">
        <v>1524700000</v>
      </c>
      <c r="J71" s="1">
        <v>1713805000</v>
      </c>
      <c r="K71" s="1">
        <v>1899000000</v>
      </c>
      <c r="L71" s="1">
        <v>2030706000</v>
      </c>
      <c r="M71" s="1">
        <v>958000000</v>
      </c>
      <c r="N71" s="1">
        <v>1020000000</v>
      </c>
      <c r="O71" s="1">
        <v>1102000000</v>
      </c>
      <c r="P71" s="1">
        <v>1139000000</v>
      </c>
      <c r="Q71" s="1">
        <v>4137599000</v>
      </c>
      <c r="R71" s="1">
        <v>2022000000</v>
      </c>
      <c r="S71" s="1">
        <v>1921247000</v>
      </c>
      <c r="T71" s="1">
        <v>1958833000</v>
      </c>
      <c r="U71" s="1">
        <v>2316671000</v>
      </c>
      <c r="V71" s="1">
        <v>2710168000</v>
      </c>
      <c r="W71" s="1">
        <v>5316000000</v>
      </c>
      <c r="X71" s="1">
        <v>5921000000</v>
      </c>
      <c r="Y71" s="1">
        <v>6002000000</v>
      </c>
      <c r="Z71" s="1">
        <v>6426000000</v>
      </c>
      <c r="AA71" s="1">
        <v>6473000000</v>
      </c>
      <c r="AB71" s="1">
        <v>6565000000</v>
      </c>
      <c r="AC71" s="1">
        <v>6694000000</v>
      </c>
      <c r="AD71" s="1">
        <v>6782000000</v>
      </c>
      <c r="AE71" s="1">
        <v>6830000000</v>
      </c>
      <c r="AF71" s="1">
        <v>6894000000</v>
      </c>
      <c r="AG71" s="1">
        <v>8215000000</v>
      </c>
      <c r="AH71" s="1">
        <v>8356000000</v>
      </c>
      <c r="AI71" s="1">
        <v>8700000000</v>
      </c>
      <c r="AJ71" s="1">
        <v>9910000000</v>
      </c>
      <c r="AK71" s="1">
        <v>10413000000</v>
      </c>
      <c r="AL71" s="1">
        <v>8939000000</v>
      </c>
      <c r="AM71" s="1">
        <v>54906000000</v>
      </c>
    </row>
    <row r="72" spans="1:39" ht="19" x14ac:dyDescent="0.25">
      <c r="A72" s="6" t="s">
        <v>63</v>
      </c>
      <c r="B72" s="10" t="s">
        <v>91</v>
      </c>
      <c r="C72" s="10" t="s">
        <v>91</v>
      </c>
      <c r="D72" s="10">
        <v>389200000</v>
      </c>
      <c r="E72" s="10">
        <v>644800000</v>
      </c>
      <c r="F72" s="10">
        <v>690900000</v>
      </c>
      <c r="G72" s="10">
        <v>636300000</v>
      </c>
      <c r="H72" s="10">
        <v>783400000</v>
      </c>
      <c r="I72" s="10">
        <v>1046700000</v>
      </c>
      <c r="J72" s="10">
        <v>1352271000</v>
      </c>
      <c r="K72" s="10">
        <v>1735000000</v>
      </c>
      <c r="L72" s="10">
        <v>2100128000</v>
      </c>
      <c r="M72" s="10">
        <v>2022000000</v>
      </c>
      <c r="N72" s="10">
        <v>2030000000</v>
      </c>
      <c r="O72" s="10">
        <v>2005000000</v>
      </c>
      <c r="P72" s="10">
        <v>1979000000</v>
      </c>
      <c r="Q72" s="10">
        <v>3171667000</v>
      </c>
      <c r="R72" s="10">
        <v>3555000000</v>
      </c>
      <c r="S72" s="10">
        <v>2467265000</v>
      </c>
      <c r="T72" s="10">
        <v>2438310000</v>
      </c>
      <c r="U72" s="10">
        <v>3010053000</v>
      </c>
      <c r="V72" s="10">
        <v>3351837000</v>
      </c>
      <c r="W72" s="10">
        <v>5785000000</v>
      </c>
      <c r="X72" s="10">
        <v>2990000000</v>
      </c>
      <c r="Y72" s="10">
        <v>-82000000</v>
      </c>
      <c r="Z72" s="10">
        <v>648000000</v>
      </c>
      <c r="AA72" s="10">
        <v>1013000000</v>
      </c>
      <c r="AB72" s="10">
        <v>1590000000</v>
      </c>
      <c r="AC72" s="10">
        <v>538000000</v>
      </c>
      <c r="AD72" s="10">
        <v>544000000</v>
      </c>
      <c r="AE72" s="10">
        <v>187000000</v>
      </c>
      <c r="AF72" s="10">
        <v>-412000000</v>
      </c>
      <c r="AG72" s="10">
        <v>416000000</v>
      </c>
      <c r="AH72" s="10">
        <v>611000000</v>
      </c>
      <c r="AI72" s="10">
        <v>1266000000</v>
      </c>
      <c r="AJ72" s="10">
        <v>2827000000</v>
      </c>
      <c r="AK72" s="10">
        <v>5837000000</v>
      </c>
      <c r="AL72" s="10">
        <v>7497000000</v>
      </c>
      <c r="AM72" s="10">
        <v>54750000000</v>
      </c>
    </row>
    <row r="73" spans="1:39" ht="19" x14ac:dyDescent="0.25">
      <c r="A73" s="7" t="s">
        <v>64</v>
      </c>
      <c r="B73" s="11" t="s">
        <v>91</v>
      </c>
      <c r="C73" s="11" t="s">
        <v>91</v>
      </c>
      <c r="D73" s="11">
        <v>731500000</v>
      </c>
      <c r="E73" s="11">
        <v>1081300000</v>
      </c>
      <c r="F73" s="11">
        <v>1122400000</v>
      </c>
      <c r="G73" s="11">
        <v>1111700000</v>
      </c>
      <c r="H73" s="11">
        <v>1291800000</v>
      </c>
      <c r="I73" s="11">
        <v>1448100000</v>
      </c>
      <c r="J73" s="11">
        <v>1929231000</v>
      </c>
      <c r="K73" s="11">
        <v>2445000000</v>
      </c>
      <c r="L73" s="11">
        <v>3031268000</v>
      </c>
      <c r="M73" s="11">
        <v>3145000000</v>
      </c>
      <c r="N73" s="11">
        <v>3516000000</v>
      </c>
      <c r="O73" s="11">
        <v>4253000000</v>
      </c>
      <c r="P73" s="11">
        <v>4377000000</v>
      </c>
      <c r="Q73" s="11">
        <v>5767735000</v>
      </c>
      <c r="R73" s="11">
        <v>5647000000</v>
      </c>
      <c r="S73" s="11">
        <v>5619181000</v>
      </c>
      <c r="T73" s="11">
        <v>6376705000</v>
      </c>
      <c r="U73" s="11">
        <v>7003569000</v>
      </c>
      <c r="V73" s="11">
        <v>7052791000</v>
      </c>
      <c r="W73" s="11">
        <v>12857000000</v>
      </c>
      <c r="X73" s="11">
        <v>11285000000</v>
      </c>
      <c r="Y73" s="11">
        <v>7506000000</v>
      </c>
      <c r="Z73" s="11">
        <v>8002000000</v>
      </c>
      <c r="AA73" s="11">
        <v>4964000000</v>
      </c>
      <c r="AB73" s="11">
        <v>4954000000</v>
      </c>
      <c r="AC73" s="11">
        <v>4000000000</v>
      </c>
      <c r="AD73" s="11">
        <v>4337000000</v>
      </c>
      <c r="AE73" s="11">
        <v>3767000000</v>
      </c>
      <c r="AF73" s="11">
        <v>3109000000</v>
      </c>
      <c r="AG73" s="11">
        <v>3321000000</v>
      </c>
      <c r="AH73" s="11">
        <v>3540000000</v>
      </c>
      <c r="AI73" s="11">
        <v>4556000000</v>
      </c>
      <c r="AJ73" s="11">
        <v>6028000000</v>
      </c>
      <c r="AK73" s="11">
        <v>8962000000</v>
      </c>
      <c r="AL73" s="11">
        <v>12419000000</v>
      </c>
      <c r="AM73" s="11">
        <v>67580000000</v>
      </c>
    </row>
    <row r="74" spans="1:3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46100000</v>
      </c>
      <c r="G76" s="1">
        <v>-53600000</v>
      </c>
      <c r="H76" s="1">
        <v>145300000</v>
      </c>
      <c r="I76" s="1">
        <v>245000000</v>
      </c>
      <c r="J76" s="1">
        <v>228781000</v>
      </c>
      <c r="K76" s="1">
        <v>305266000</v>
      </c>
      <c r="L76" s="1">
        <v>300521000</v>
      </c>
      <c r="M76" s="1">
        <v>-68950000</v>
      </c>
      <c r="N76" s="1">
        <v>-21090000</v>
      </c>
      <c r="O76" s="1">
        <v>-103960000</v>
      </c>
      <c r="P76" s="1">
        <v>-88936000</v>
      </c>
      <c r="Q76" s="1">
        <v>983026000</v>
      </c>
      <c r="R76" s="1">
        <v>-60581000</v>
      </c>
      <c r="S76" s="1">
        <v>-1303012000</v>
      </c>
      <c r="T76" s="1">
        <v>-274490000</v>
      </c>
      <c r="U76" s="1">
        <v>91156000</v>
      </c>
      <c r="V76" s="1">
        <v>165483000</v>
      </c>
      <c r="W76" s="1">
        <v>-166000000</v>
      </c>
      <c r="X76" s="1">
        <v>-3379000000</v>
      </c>
      <c r="Y76" s="1">
        <v>-3098000000</v>
      </c>
      <c r="Z76" s="1">
        <v>293000000</v>
      </c>
      <c r="AA76" s="1">
        <v>471000000</v>
      </c>
      <c r="AB76" s="1" t="s">
        <v>91</v>
      </c>
      <c r="AC76" s="1">
        <v>-1183000000</v>
      </c>
      <c r="AD76" s="1">
        <v>-83000000</v>
      </c>
      <c r="AE76" s="1">
        <v>-403000000</v>
      </c>
      <c r="AF76" s="1">
        <v>-660000000</v>
      </c>
      <c r="AG76" s="1">
        <v>-497000000</v>
      </c>
      <c r="AH76" s="1">
        <v>43000000</v>
      </c>
      <c r="AI76" s="1">
        <v>337000000</v>
      </c>
      <c r="AJ76" s="1">
        <v>341000000</v>
      </c>
      <c r="AK76" s="1">
        <v>2490000000</v>
      </c>
      <c r="AL76" s="1">
        <v>3162000000</v>
      </c>
      <c r="AM76" s="1">
        <v>1320000000</v>
      </c>
    </row>
    <row r="77" spans="1:39" ht="19" x14ac:dyDescent="0.25">
      <c r="A77" s="5" t="s">
        <v>13</v>
      </c>
      <c r="B77" s="1" t="s">
        <v>91</v>
      </c>
      <c r="C77" s="1" t="s">
        <v>91</v>
      </c>
      <c r="D77" s="1" t="s">
        <v>91</v>
      </c>
      <c r="E77" s="1" t="s">
        <v>91</v>
      </c>
      <c r="F77" s="1">
        <v>136400000</v>
      </c>
      <c r="G77" s="1">
        <v>128300000</v>
      </c>
      <c r="H77" s="1">
        <v>155900000</v>
      </c>
      <c r="I77" s="1">
        <v>152300000</v>
      </c>
      <c r="J77" s="1">
        <v>175067000</v>
      </c>
      <c r="K77" s="1">
        <v>215984000</v>
      </c>
      <c r="L77" s="1">
        <v>262501000</v>
      </c>
      <c r="M77" s="1">
        <v>332640000</v>
      </c>
      <c r="N77" s="1">
        <v>394465000</v>
      </c>
      <c r="O77" s="1">
        <v>467521000</v>
      </c>
      <c r="P77" s="1">
        <v>515520000</v>
      </c>
      <c r="Q77" s="1">
        <v>579070000</v>
      </c>
      <c r="R77" s="1">
        <v>622867000</v>
      </c>
      <c r="S77" s="1">
        <v>756169000</v>
      </c>
      <c r="T77" s="1">
        <v>995663000</v>
      </c>
      <c r="U77" s="1">
        <v>1224252000</v>
      </c>
      <c r="V77" s="1">
        <v>1219344000</v>
      </c>
      <c r="W77" s="1">
        <v>837000000</v>
      </c>
      <c r="X77" s="1">
        <v>1138000000</v>
      </c>
      <c r="Y77" s="1">
        <v>1223000000</v>
      </c>
      <c r="Z77" s="1">
        <v>1128000000</v>
      </c>
      <c r="AA77" s="1">
        <v>383000000</v>
      </c>
      <c r="AB77" s="1">
        <v>317000000</v>
      </c>
      <c r="AC77" s="1">
        <v>260000000</v>
      </c>
      <c r="AD77" s="1">
        <v>236000000</v>
      </c>
      <c r="AE77" s="1">
        <v>203000000</v>
      </c>
      <c r="AF77" s="1">
        <v>167000000</v>
      </c>
      <c r="AG77" s="1">
        <v>133000000</v>
      </c>
      <c r="AH77" s="1">
        <v>144000000</v>
      </c>
      <c r="AI77" s="1">
        <v>170000000</v>
      </c>
      <c r="AJ77" s="1">
        <v>258000000</v>
      </c>
      <c r="AK77" s="1">
        <v>354000000</v>
      </c>
      <c r="AL77" s="1">
        <v>463000000</v>
      </c>
      <c r="AM77" s="1">
        <v>4262000000</v>
      </c>
    </row>
    <row r="78" spans="1:39" ht="19" x14ac:dyDescent="0.25">
      <c r="A78" s="5" t="s">
        <v>67</v>
      </c>
      <c r="B78" s="1" t="s">
        <v>91</v>
      </c>
      <c r="C78" s="1" t="s">
        <v>91</v>
      </c>
      <c r="D78" s="1" t="s">
        <v>91</v>
      </c>
      <c r="E78" s="1" t="s">
        <v>91</v>
      </c>
      <c r="F78" s="1">
        <v>-10600000</v>
      </c>
      <c r="G78" s="1">
        <v>-2700000</v>
      </c>
      <c r="H78" s="1">
        <v>-15500000</v>
      </c>
      <c r="I78" s="1">
        <v>-19100000</v>
      </c>
      <c r="J78" s="1">
        <v>-27021000</v>
      </c>
      <c r="K78" s="1" t="s">
        <v>91</v>
      </c>
      <c r="L78" s="1">
        <v>41607000</v>
      </c>
      <c r="M78" s="1">
        <v>17134000</v>
      </c>
      <c r="N78" s="1">
        <v>-18566000</v>
      </c>
      <c r="O78" s="1">
        <v>-106861000</v>
      </c>
      <c r="P78" s="1">
        <v>160668000</v>
      </c>
      <c r="Q78" s="1">
        <v>-19076000</v>
      </c>
      <c r="R78" s="1">
        <v>-36052000</v>
      </c>
      <c r="S78" s="1">
        <v>35427000</v>
      </c>
      <c r="T78" s="1">
        <v>2971000</v>
      </c>
      <c r="U78" s="1">
        <v>-39240000</v>
      </c>
      <c r="V78" s="1">
        <v>-21806000</v>
      </c>
      <c r="W78" s="1">
        <v>-2000000</v>
      </c>
      <c r="X78" s="1">
        <v>-24000000</v>
      </c>
      <c r="Y78" s="1">
        <v>26000000</v>
      </c>
      <c r="Z78" s="1">
        <v>130000000</v>
      </c>
      <c r="AA78" s="1">
        <v>-5000000</v>
      </c>
      <c r="AB78" s="1">
        <v>-6000000</v>
      </c>
      <c r="AC78" s="1">
        <v>-40000000</v>
      </c>
      <c r="AD78" s="1">
        <v>1000000</v>
      </c>
      <c r="AE78" s="1" t="s">
        <v>91</v>
      </c>
      <c r="AF78" s="1" t="s">
        <v>91</v>
      </c>
      <c r="AG78" s="1">
        <v>11000000</v>
      </c>
      <c r="AH78" s="1" t="s">
        <v>91</v>
      </c>
      <c r="AI78" s="1">
        <v>-4000000</v>
      </c>
      <c r="AJ78" s="1">
        <v>-4000000</v>
      </c>
      <c r="AK78" s="1">
        <v>-1223000000</v>
      </c>
      <c r="AL78" s="1">
        <v>308000000</v>
      </c>
      <c r="AM78" s="1">
        <v>-1505000000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75000000</v>
      </c>
      <c r="AA79" s="1">
        <v>87000000</v>
      </c>
      <c r="AB79" s="1">
        <v>90000000</v>
      </c>
      <c r="AC79" s="1">
        <v>97000000</v>
      </c>
      <c r="AD79" s="1">
        <v>91000000</v>
      </c>
      <c r="AE79" s="1">
        <v>81000000</v>
      </c>
      <c r="AF79" s="1">
        <v>63000000</v>
      </c>
      <c r="AG79" s="1">
        <v>86000000</v>
      </c>
      <c r="AH79" s="1">
        <v>97000000</v>
      </c>
      <c r="AI79" s="1">
        <v>137000000</v>
      </c>
      <c r="AJ79" s="1">
        <v>197000000</v>
      </c>
      <c r="AK79" s="1">
        <v>274000000</v>
      </c>
      <c r="AL79" s="1">
        <v>379000000</v>
      </c>
      <c r="AM79" s="1">
        <v>1081000000</v>
      </c>
    </row>
    <row r="80" spans="1:39" ht="19" x14ac:dyDescent="0.25">
      <c r="A80" s="14" t="s">
        <v>103</v>
      </c>
      <c r="B80" s="15" t="e">
        <f t="shared" ref="B80:AM80" si="75">B79/B3</f>
        <v>#VALUE!</v>
      </c>
      <c r="C80" s="15" t="e">
        <f t="shared" si="75"/>
        <v>#VALUE!</v>
      </c>
      <c r="D80" s="15" t="e">
        <f t="shared" si="75"/>
        <v>#VALUE!</v>
      </c>
      <c r="E80" s="15" t="e">
        <f t="shared" si="75"/>
        <v>#VALUE!</v>
      </c>
      <c r="F80" s="15" t="e">
        <f t="shared" si="75"/>
        <v>#VALUE!</v>
      </c>
      <c r="G80" s="15" t="e">
        <f t="shared" si="75"/>
        <v>#VALUE!</v>
      </c>
      <c r="H80" s="15" t="e">
        <f t="shared" si="75"/>
        <v>#VALUE!</v>
      </c>
      <c r="I80" s="15" t="e">
        <f t="shared" si="75"/>
        <v>#VALUE!</v>
      </c>
      <c r="J80" s="15" t="e">
        <f t="shared" si="75"/>
        <v>#VALUE!</v>
      </c>
      <c r="K80" s="15" t="e">
        <f t="shared" si="75"/>
        <v>#VALUE!</v>
      </c>
      <c r="L80" s="15" t="e">
        <f t="shared" si="75"/>
        <v>#VALUE!</v>
      </c>
      <c r="M80" s="15" t="e">
        <f t="shared" si="75"/>
        <v>#VALUE!</v>
      </c>
      <c r="N80" s="15" t="e">
        <f t="shared" si="75"/>
        <v>#VALUE!</v>
      </c>
      <c r="O80" s="15" t="e">
        <f t="shared" si="75"/>
        <v>#VALUE!</v>
      </c>
      <c r="P80" s="15" t="e">
        <f t="shared" si="75"/>
        <v>#VALUE!</v>
      </c>
      <c r="Q80" s="15" t="e">
        <f t="shared" si="75"/>
        <v>#VALUE!</v>
      </c>
      <c r="R80" s="15" t="e">
        <f t="shared" si="75"/>
        <v>#VALUE!</v>
      </c>
      <c r="S80" s="15" t="e">
        <f t="shared" si="75"/>
        <v>#VALUE!</v>
      </c>
      <c r="T80" s="15" t="e">
        <f t="shared" si="75"/>
        <v>#VALUE!</v>
      </c>
      <c r="U80" s="15" t="e">
        <f t="shared" si="75"/>
        <v>#VALUE!</v>
      </c>
      <c r="V80" s="15" t="e">
        <f t="shared" si="75"/>
        <v>#VALUE!</v>
      </c>
      <c r="W80" s="15" t="e">
        <f t="shared" si="75"/>
        <v>#VALUE!</v>
      </c>
      <c r="X80" s="15" t="e">
        <f t="shared" si="75"/>
        <v>#VALUE!</v>
      </c>
      <c r="Y80" s="15" t="e">
        <f t="shared" si="75"/>
        <v>#VALUE!</v>
      </c>
      <c r="Z80" s="15">
        <f t="shared" si="75"/>
        <v>1.38811771238201E-2</v>
      </c>
      <c r="AA80" s="15">
        <f t="shared" si="75"/>
        <v>1.3396981829380967E-2</v>
      </c>
      <c r="AB80" s="15">
        <f t="shared" si="75"/>
        <v>1.3702801461632157E-2</v>
      </c>
      <c r="AC80" s="15">
        <f t="shared" si="75"/>
        <v>1.7890077462191074E-2</v>
      </c>
      <c r="AD80" s="15">
        <f t="shared" si="75"/>
        <v>1.7173051519154558E-2</v>
      </c>
      <c r="AE80" s="15">
        <f t="shared" si="75"/>
        <v>1.4711224119142753E-2</v>
      </c>
      <c r="AF80" s="15">
        <f t="shared" si="75"/>
        <v>1.578551741418191E-2</v>
      </c>
      <c r="AG80" s="15">
        <f t="shared" si="75"/>
        <v>2.0131086142322098E-2</v>
      </c>
      <c r="AH80" s="15">
        <f t="shared" si="75"/>
        <v>1.8202289360105085E-2</v>
      </c>
      <c r="AI80" s="15">
        <f t="shared" si="75"/>
        <v>2.1158301158301158E-2</v>
      </c>
      <c r="AJ80" s="15">
        <f t="shared" si="75"/>
        <v>2.9267567969098202E-2</v>
      </c>
      <c r="AK80" s="15">
        <f t="shared" si="75"/>
        <v>2.8065143910683193E-2</v>
      </c>
      <c r="AL80" s="15">
        <f t="shared" si="75"/>
        <v>2.3061944748691738E-2</v>
      </c>
      <c r="AM80" s="15">
        <f t="shared" si="75"/>
        <v>4.5803143934579044E-2</v>
      </c>
    </row>
    <row r="81" spans="1:47" ht="19" x14ac:dyDescent="0.25">
      <c r="A81" s="5" t="s">
        <v>69</v>
      </c>
      <c r="B81" s="1" t="s">
        <v>91</v>
      </c>
      <c r="C81" s="1" t="s">
        <v>91</v>
      </c>
      <c r="D81" s="1" t="s">
        <v>91</v>
      </c>
      <c r="E81" s="1" t="s">
        <v>91</v>
      </c>
      <c r="F81" s="1">
        <v>-19600000</v>
      </c>
      <c r="G81" s="1">
        <v>26800000</v>
      </c>
      <c r="H81" s="1">
        <v>-41200000</v>
      </c>
      <c r="I81" s="1">
        <v>16600000</v>
      </c>
      <c r="J81" s="1">
        <v>10410000</v>
      </c>
      <c r="K81" s="1">
        <v>-21139000</v>
      </c>
      <c r="L81" s="1">
        <v>39656000</v>
      </c>
      <c r="M81" s="1">
        <v>-124825000</v>
      </c>
      <c r="N81" s="1">
        <v>32576000</v>
      </c>
      <c r="O81" s="1">
        <v>-120856000</v>
      </c>
      <c r="P81" s="1">
        <v>122446000</v>
      </c>
      <c r="Q81" s="1">
        <v>-122162000</v>
      </c>
      <c r="R81" s="1">
        <v>-428124000</v>
      </c>
      <c r="S81" s="1">
        <v>162841000</v>
      </c>
      <c r="T81" s="1">
        <v>-305764000</v>
      </c>
      <c r="U81" s="1">
        <v>-121714000</v>
      </c>
      <c r="V81" s="1">
        <v>219277000</v>
      </c>
      <c r="W81" s="1">
        <v>172000000</v>
      </c>
      <c r="X81" s="1">
        <v>27000000</v>
      </c>
      <c r="Y81" s="1">
        <v>-341000000</v>
      </c>
      <c r="Z81" s="1">
        <v>-1039000000</v>
      </c>
      <c r="AA81" s="1">
        <v>-1495000000</v>
      </c>
      <c r="AB81" s="1">
        <v>-252000000</v>
      </c>
      <c r="AC81" s="1">
        <v>220000000</v>
      </c>
      <c r="AD81" s="1">
        <v>-448000000</v>
      </c>
      <c r="AE81" s="1">
        <v>-291000000</v>
      </c>
      <c r="AF81" s="1">
        <v>113000000</v>
      </c>
      <c r="AG81" s="1">
        <v>180000000</v>
      </c>
      <c r="AH81" s="1">
        <v>-264000000</v>
      </c>
      <c r="AI81" s="1">
        <v>-727000000</v>
      </c>
      <c r="AJ81" s="1">
        <v>-542000000</v>
      </c>
      <c r="AK81" s="1">
        <v>-931000000</v>
      </c>
      <c r="AL81" s="1">
        <v>-774000000</v>
      </c>
      <c r="AM81" s="1">
        <v>-1593000000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-960000000</v>
      </c>
      <c r="AA82" s="1">
        <v>-1138000000</v>
      </c>
      <c r="AB82" s="1">
        <v>-347000000</v>
      </c>
      <c r="AC82" s="1">
        <v>290000000</v>
      </c>
      <c r="AD82" s="1">
        <v>-200000000</v>
      </c>
      <c r="AE82" s="1">
        <v>7000000</v>
      </c>
      <c r="AF82" s="1">
        <v>280000000</v>
      </c>
      <c r="AG82" s="1">
        <v>222000000</v>
      </c>
      <c r="AH82" s="1">
        <v>-89000000</v>
      </c>
      <c r="AI82" s="1">
        <v>-806000000</v>
      </c>
      <c r="AJ82" s="1">
        <v>-623000000</v>
      </c>
      <c r="AK82" s="1">
        <v>-219000000</v>
      </c>
      <c r="AL82" s="1">
        <v>-640000000</v>
      </c>
      <c r="AM82" s="1">
        <v>-1091000000</v>
      </c>
    </row>
    <row r="83" spans="1:47"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v>-156284000</v>
      </c>
      <c r="R83" s="1">
        <v>-36975000</v>
      </c>
      <c r="S83" s="1">
        <v>-51975000</v>
      </c>
      <c r="T83" s="1">
        <v>-77426000</v>
      </c>
      <c r="U83" s="1">
        <v>-179981000</v>
      </c>
      <c r="V83" s="1">
        <v>-27780000</v>
      </c>
      <c r="W83" s="1">
        <v>6000000</v>
      </c>
      <c r="X83" s="1">
        <v>4000000</v>
      </c>
      <c r="Y83" s="1">
        <v>152000000</v>
      </c>
      <c r="Z83" s="1">
        <v>89000000</v>
      </c>
      <c r="AA83" s="1">
        <v>-144000000</v>
      </c>
      <c r="AB83" s="1">
        <v>157000000</v>
      </c>
      <c r="AC83" s="1">
        <v>-83000000</v>
      </c>
      <c r="AD83" s="1">
        <v>-322000000</v>
      </c>
      <c r="AE83" s="1">
        <v>199000000</v>
      </c>
      <c r="AF83" s="1">
        <v>-11000000</v>
      </c>
      <c r="AG83" s="1">
        <v>-73000000</v>
      </c>
      <c r="AH83" s="1">
        <v>12000000</v>
      </c>
      <c r="AI83" s="1">
        <v>-151000000</v>
      </c>
      <c r="AJ83" s="1">
        <v>-137000000</v>
      </c>
      <c r="AK83" s="1">
        <v>-417000000</v>
      </c>
      <c r="AL83" s="1">
        <v>-556000000</v>
      </c>
      <c r="AM83" s="1">
        <v>-1401000000</v>
      </c>
      <c r="AT83" s="32" t="s">
        <v>124</v>
      </c>
      <c r="AU83" s="33"/>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v>55000000</v>
      </c>
      <c r="AB84" s="1">
        <v>-28000000</v>
      </c>
      <c r="AC84" s="1">
        <v>-232000000</v>
      </c>
      <c r="AD84" s="1">
        <v>266000000</v>
      </c>
      <c r="AE84" s="1">
        <v>-231000000</v>
      </c>
      <c r="AF84" s="1">
        <v>-156000000</v>
      </c>
      <c r="AG84" s="1">
        <v>58000000</v>
      </c>
      <c r="AH84" s="1">
        <v>-75000000</v>
      </c>
      <c r="AI84" s="1">
        <v>207000000</v>
      </c>
      <c r="AJ84" s="1">
        <v>373000000</v>
      </c>
      <c r="AK84" s="1">
        <v>-513000000</v>
      </c>
      <c r="AL84" s="1">
        <v>801000000</v>
      </c>
      <c r="AM84" s="1">
        <v>931000000</v>
      </c>
      <c r="AT84" s="34" t="s">
        <v>125</v>
      </c>
      <c r="AU84" s="34"/>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v>-52288000</v>
      </c>
      <c r="S85" s="1" t="s">
        <v>91</v>
      </c>
      <c r="T85" s="1" t="s">
        <v>91</v>
      </c>
      <c r="U85" s="1" t="s">
        <v>91</v>
      </c>
      <c r="V85" s="1" t="s">
        <v>91</v>
      </c>
      <c r="W85" s="1">
        <v>-175000000</v>
      </c>
      <c r="X85" s="1">
        <v>51000000</v>
      </c>
      <c r="Y85" s="1">
        <v>-38000000</v>
      </c>
      <c r="Z85" s="1">
        <v>-18000000</v>
      </c>
      <c r="AA85" s="1">
        <v>11000000</v>
      </c>
      <c r="AB85" s="1">
        <v>-1000000</v>
      </c>
      <c r="AC85" s="1">
        <v>-12000000</v>
      </c>
      <c r="AD85" s="1">
        <v>-92000000</v>
      </c>
      <c r="AE85" s="1" t="s">
        <v>91</v>
      </c>
      <c r="AF85" s="1" t="s">
        <v>91</v>
      </c>
      <c r="AG85" s="1" t="s">
        <v>91</v>
      </c>
      <c r="AH85" s="1" t="s">
        <v>91</v>
      </c>
      <c r="AI85" s="1" t="s">
        <v>91</v>
      </c>
      <c r="AJ85" s="1" t="s">
        <v>91</v>
      </c>
      <c r="AK85" s="1" t="s">
        <v>91</v>
      </c>
      <c r="AL85" s="1" t="s">
        <v>91</v>
      </c>
      <c r="AM85" s="1" t="s">
        <v>91</v>
      </c>
      <c r="AT85" s="35" t="s">
        <v>126</v>
      </c>
      <c r="AU85" s="36">
        <f>AM17</f>
        <v>88000000</v>
      </c>
    </row>
    <row r="86" spans="1:47" ht="20" x14ac:dyDescent="0.25">
      <c r="A86" s="5" t="s">
        <v>72</v>
      </c>
      <c r="B86" s="1" t="s">
        <v>91</v>
      </c>
      <c r="C86" s="1" t="s">
        <v>91</v>
      </c>
      <c r="D86" s="1" t="s">
        <v>91</v>
      </c>
      <c r="E86" s="1" t="s">
        <v>91</v>
      </c>
      <c r="F86" s="1">
        <v>3300000</v>
      </c>
      <c r="G86" s="1">
        <v>9200000</v>
      </c>
      <c r="H86" s="1">
        <v>-55400000</v>
      </c>
      <c r="I86" s="1">
        <v>-6100000</v>
      </c>
      <c r="J86" s="1">
        <v>68991000</v>
      </c>
      <c r="K86" s="1">
        <v>73062000</v>
      </c>
      <c r="L86" s="1">
        <v>-32387000</v>
      </c>
      <c r="M86" s="1">
        <v>-82762000</v>
      </c>
      <c r="N86" s="1">
        <v>11430000</v>
      </c>
      <c r="O86" s="1">
        <v>8569000</v>
      </c>
      <c r="P86" s="1">
        <v>-449778000</v>
      </c>
      <c r="Q86" s="1">
        <v>-215306000</v>
      </c>
      <c r="R86" s="1">
        <v>69535000</v>
      </c>
      <c r="S86" s="1">
        <v>259665000</v>
      </c>
      <c r="T86" s="1">
        <v>-122794000</v>
      </c>
      <c r="U86" s="1">
        <v>-67933000</v>
      </c>
      <c r="V86" s="1">
        <v>-99443000</v>
      </c>
      <c r="W86" s="1">
        <v>446000000</v>
      </c>
      <c r="X86" s="1">
        <v>1928000000</v>
      </c>
      <c r="Y86" s="1">
        <v>1498000000</v>
      </c>
      <c r="Z86" s="1">
        <v>-114000000</v>
      </c>
      <c r="AA86" s="1">
        <v>147000000</v>
      </c>
      <c r="AB86" s="1">
        <v>233000000</v>
      </c>
      <c r="AC86" s="1">
        <v>308000000</v>
      </c>
      <c r="AD86" s="1">
        <v>55000000</v>
      </c>
      <c r="AE86" s="1">
        <v>312000000</v>
      </c>
      <c r="AF86" s="1">
        <v>91000000</v>
      </c>
      <c r="AG86" s="1">
        <v>177000000</v>
      </c>
      <c r="AH86" s="1">
        <v>48000000</v>
      </c>
      <c r="AI86" s="1">
        <v>121000000</v>
      </c>
      <c r="AJ86" s="1">
        <v>243000000</v>
      </c>
      <c r="AK86" s="1">
        <v>107000000</v>
      </c>
      <c r="AL86" s="1">
        <v>-17000000</v>
      </c>
      <c r="AM86" s="1" t="s">
        <v>91</v>
      </c>
      <c r="AT86" s="35" t="s">
        <v>127</v>
      </c>
      <c r="AU86" s="36">
        <f>AM56</f>
        <v>0</v>
      </c>
    </row>
    <row r="87" spans="1:47" ht="20" x14ac:dyDescent="0.25">
      <c r="A87" s="6" t="s">
        <v>73</v>
      </c>
      <c r="B87" s="10" t="s">
        <v>91</v>
      </c>
      <c r="C87" s="10" t="s">
        <v>91</v>
      </c>
      <c r="D87" s="10" t="s">
        <v>91</v>
      </c>
      <c r="E87" s="10" t="s">
        <v>91</v>
      </c>
      <c r="F87" s="10">
        <v>155600000</v>
      </c>
      <c r="G87" s="10">
        <v>108000000</v>
      </c>
      <c r="H87" s="10">
        <v>189100000</v>
      </c>
      <c r="I87" s="10">
        <v>388700000</v>
      </c>
      <c r="J87" s="10">
        <v>456228000</v>
      </c>
      <c r="K87" s="10">
        <v>573173000</v>
      </c>
      <c r="L87" s="10">
        <v>611898000</v>
      </c>
      <c r="M87" s="10">
        <v>73237000</v>
      </c>
      <c r="N87" s="10">
        <v>398815000</v>
      </c>
      <c r="O87" s="10">
        <v>144413000</v>
      </c>
      <c r="P87" s="10">
        <v>259920000</v>
      </c>
      <c r="Q87" s="10">
        <v>1205552000</v>
      </c>
      <c r="R87" s="10">
        <v>167645000</v>
      </c>
      <c r="S87" s="10">
        <v>-88910000</v>
      </c>
      <c r="T87" s="10">
        <v>295586000</v>
      </c>
      <c r="U87" s="10">
        <v>1086521000</v>
      </c>
      <c r="V87" s="10">
        <v>1482855000</v>
      </c>
      <c r="W87" s="10">
        <v>1287000000</v>
      </c>
      <c r="X87" s="10">
        <v>-310000000</v>
      </c>
      <c r="Y87" s="10">
        <v>-692000000</v>
      </c>
      <c r="Z87" s="10">
        <v>473000000</v>
      </c>
      <c r="AA87" s="10">
        <v>-412000000</v>
      </c>
      <c r="AB87" s="10">
        <v>382000000</v>
      </c>
      <c r="AC87" s="10">
        <v>-338000000</v>
      </c>
      <c r="AD87" s="10">
        <v>-148000000</v>
      </c>
      <c r="AE87" s="10">
        <v>-98000000</v>
      </c>
      <c r="AF87" s="10">
        <v>-226000000</v>
      </c>
      <c r="AG87" s="10">
        <v>90000000</v>
      </c>
      <c r="AH87" s="10">
        <v>68000000</v>
      </c>
      <c r="AI87" s="10">
        <v>34000000</v>
      </c>
      <c r="AJ87" s="10">
        <v>493000000</v>
      </c>
      <c r="AK87" s="10">
        <v>1071000000</v>
      </c>
      <c r="AL87" s="10">
        <v>3521000000</v>
      </c>
      <c r="AM87" s="10">
        <v>3565000000</v>
      </c>
      <c r="AT87" s="35" t="s">
        <v>128</v>
      </c>
      <c r="AU87" s="36">
        <f>AM61</f>
        <v>2863000000</v>
      </c>
    </row>
    <row r="88" spans="1:47" ht="20" x14ac:dyDescent="0.25">
      <c r="A88" s="5" t="s">
        <v>74</v>
      </c>
      <c r="B88" s="1" t="s">
        <v>91</v>
      </c>
      <c r="C88" s="1" t="s">
        <v>91</v>
      </c>
      <c r="D88" s="1" t="s">
        <v>91</v>
      </c>
      <c r="E88" s="1" t="s">
        <v>91</v>
      </c>
      <c r="F88" s="1">
        <v>-158800000</v>
      </c>
      <c r="G88" s="1">
        <v>-304200000</v>
      </c>
      <c r="H88" s="1">
        <v>-111000000</v>
      </c>
      <c r="I88" s="1">
        <v>-222100000</v>
      </c>
      <c r="J88" s="1">
        <v>-323669000</v>
      </c>
      <c r="K88" s="1">
        <v>-548742000</v>
      </c>
      <c r="L88" s="1">
        <v>-620815000</v>
      </c>
      <c r="M88" s="1">
        <v>-485018000</v>
      </c>
      <c r="N88" s="1">
        <v>-685100000</v>
      </c>
      <c r="O88" s="1">
        <v>-996170000</v>
      </c>
      <c r="P88" s="1">
        <v>-619772000</v>
      </c>
      <c r="Q88" s="1">
        <v>-805474000</v>
      </c>
      <c r="R88" s="1">
        <v>-678865000</v>
      </c>
      <c r="S88" s="1">
        <v>-705147000</v>
      </c>
      <c r="T88" s="1">
        <v>-570316000</v>
      </c>
      <c r="U88" s="1">
        <v>-1440137000</v>
      </c>
      <c r="V88" s="1">
        <v>-1513173000</v>
      </c>
      <c r="W88" s="1">
        <v>-1857000000</v>
      </c>
      <c r="X88" s="1">
        <v>-1685000000</v>
      </c>
      <c r="Y88" s="1">
        <v>-624000000</v>
      </c>
      <c r="Z88" s="1">
        <v>-466000000</v>
      </c>
      <c r="AA88" s="1">
        <v>-148000000</v>
      </c>
      <c r="AB88" s="1">
        <v>-250000000</v>
      </c>
      <c r="AC88" s="1">
        <v>-133000000</v>
      </c>
      <c r="AD88" s="1">
        <v>-84000000</v>
      </c>
      <c r="AE88" s="1">
        <v>-95000000</v>
      </c>
      <c r="AF88" s="1">
        <v>-96000000</v>
      </c>
      <c r="AG88" s="1">
        <v>-77000000</v>
      </c>
      <c r="AH88" s="1">
        <v>-113000000</v>
      </c>
      <c r="AI88" s="1">
        <v>-163000000</v>
      </c>
      <c r="AJ88" s="1">
        <v>-217000000</v>
      </c>
      <c r="AK88" s="1">
        <v>-294000000</v>
      </c>
      <c r="AL88" s="1">
        <v>-301000000</v>
      </c>
      <c r="AM88" s="1">
        <v>-450000000</v>
      </c>
      <c r="AT88" s="37" t="s">
        <v>129</v>
      </c>
      <c r="AU88" s="38">
        <f>AU85/(AU86+AU87)</f>
        <v>3.0736989172196996E-2</v>
      </c>
    </row>
    <row r="89" spans="1:47" ht="20" customHeight="1" x14ac:dyDescent="0.25">
      <c r="A89" s="14" t="s">
        <v>104</v>
      </c>
      <c r="B89" s="15" t="e">
        <f t="shared" ref="B89:AM89" si="76">(-1*B88)/B3</f>
        <v>#VALUE!</v>
      </c>
      <c r="C89" s="15" t="e">
        <f t="shared" si="76"/>
        <v>#VALUE!</v>
      </c>
      <c r="D89" s="15" t="e">
        <f t="shared" si="76"/>
        <v>#VALUE!</v>
      </c>
      <c r="E89" s="15" t="e">
        <f t="shared" si="76"/>
        <v>#VALUE!</v>
      </c>
      <c r="F89" s="15">
        <f t="shared" si="76"/>
        <v>0.14376244794495746</v>
      </c>
      <c r="G89" s="15">
        <f t="shared" si="76"/>
        <v>0.28719788519637462</v>
      </c>
      <c r="H89" s="15">
        <f t="shared" si="76"/>
        <v>9.0494048589597267E-2</v>
      </c>
      <c r="I89" s="15">
        <f t="shared" si="76"/>
        <v>0.14664905909541104</v>
      </c>
      <c r="J89" s="15">
        <f t="shared" si="76"/>
        <v>0.19636772878394448</v>
      </c>
      <c r="K89" s="15">
        <f t="shared" si="76"/>
        <v>0.25705813463250105</v>
      </c>
      <c r="L89" s="15">
        <f t="shared" si="76"/>
        <v>0.25550844458053673</v>
      </c>
      <c r="M89" s="15">
        <f t="shared" si="76"/>
        <v>0.24834269405469173</v>
      </c>
      <c r="N89" s="15">
        <f t="shared" si="76"/>
        <v>0.29074319664739273</v>
      </c>
      <c r="O89" s="15">
        <f t="shared" si="76"/>
        <v>0.39186260714885601</v>
      </c>
      <c r="P89" s="15">
        <f t="shared" si="76"/>
        <v>0.21688519472957066</v>
      </c>
      <c r="Q89" s="15">
        <f t="shared" si="76"/>
        <v>0.17343702999039445</v>
      </c>
      <c r="R89" s="15">
        <f t="shared" si="76"/>
        <v>0.17443677066947191</v>
      </c>
      <c r="S89" s="15">
        <f t="shared" si="76"/>
        <v>0.26145325096615574</v>
      </c>
      <c r="T89" s="15">
        <f t="shared" si="76"/>
        <v>0.16205989597541237</v>
      </c>
      <c r="U89" s="15">
        <f t="shared" si="76"/>
        <v>0.28794475985392193</v>
      </c>
      <c r="V89" s="15">
        <f t="shared" si="76"/>
        <v>0.25876923040089939</v>
      </c>
      <c r="W89" s="15">
        <f t="shared" si="76"/>
        <v>0.32873074880509823</v>
      </c>
      <c r="X89" s="15">
        <f t="shared" si="76"/>
        <v>0.28022617661732913</v>
      </c>
      <c r="Y89" s="15">
        <f t="shared" si="76"/>
        <v>0.10743801652892562</v>
      </c>
      <c r="Z89" s="15">
        <f t="shared" si="76"/>
        <v>8.6248380529335561E-2</v>
      </c>
      <c r="AA89" s="15">
        <f t="shared" si="76"/>
        <v>2.2790267939636587E-2</v>
      </c>
      <c r="AB89" s="15">
        <f t="shared" si="76"/>
        <v>3.8063337393422658E-2</v>
      </c>
      <c r="AC89" s="15">
        <f t="shared" si="76"/>
        <v>2.4529693839911472E-2</v>
      </c>
      <c r="AD89" s="15">
        <f t="shared" si="76"/>
        <v>1.5852047556142668E-2</v>
      </c>
      <c r="AE89" s="15">
        <f t="shared" si="76"/>
        <v>1.7253904831093354E-2</v>
      </c>
      <c r="AF89" s="15">
        <f t="shared" si="76"/>
        <v>2.405412177399148E-2</v>
      </c>
      <c r="AG89" s="15">
        <f t="shared" si="76"/>
        <v>1.8024344569288388E-2</v>
      </c>
      <c r="AH89" s="15">
        <f t="shared" si="76"/>
        <v>2.1204728842184276E-2</v>
      </c>
      <c r="AI89" s="15">
        <f t="shared" si="76"/>
        <v>2.5173745173745175E-2</v>
      </c>
      <c r="AJ89" s="15">
        <f t="shared" si="76"/>
        <v>3.2238894666468579E-2</v>
      </c>
      <c r="AK89" s="15">
        <f t="shared" si="76"/>
        <v>3.0113694561098022E-2</v>
      </c>
      <c r="AL89" s="15">
        <f t="shared" si="76"/>
        <v>1.8315686990385785E-2</v>
      </c>
      <c r="AM89" s="15">
        <f t="shared" si="76"/>
        <v>1.9066988686920045E-2</v>
      </c>
      <c r="AT89" s="35" t="s">
        <v>105</v>
      </c>
      <c r="AU89" s="36">
        <f>AM27</f>
        <v>122000000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v>-26509000</v>
      </c>
      <c r="T90" s="1">
        <v>-6265000</v>
      </c>
      <c r="U90" s="1" t="s">
        <v>91</v>
      </c>
      <c r="V90" s="1" t="s">
        <v>91</v>
      </c>
      <c r="W90" s="1">
        <v>-3893000000</v>
      </c>
      <c r="X90" s="1">
        <v>157000000</v>
      </c>
      <c r="Y90" s="1">
        <v>127000000</v>
      </c>
      <c r="Z90" s="1" t="s">
        <v>91</v>
      </c>
      <c r="AA90" s="1">
        <v>-904000000</v>
      </c>
      <c r="AB90" s="1" t="s">
        <v>91</v>
      </c>
      <c r="AC90" s="1">
        <v>-281000000</v>
      </c>
      <c r="AD90" s="1" t="s">
        <v>91</v>
      </c>
      <c r="AE90" s="1" t="s">
        <v>91</v>
      </c>
      <c r="AF90" s="1" t="s">
        <v>91</v>
      </c>
      <c r="AG90" s="1">
        <v>342000000</v>
      </c>
      <c r="AH90" s="1">
        <v>1000000</v>
      </c>
      <c r="AI90" s="1" t="s">
        <v>91</v>
      </c>
      <c r="AJ90" s="1" t="s">
        <v>91</v>
      </c>
      <c r="AK90" s="1" t="s">
        <v>91</v>
      </c>
      <c r="AL90" s="1" t="s">
        <v>91</v>
      </c>
      <c r="AM90" s="1">
        <v>-1377000000</v>
      </c>
      <c r="AT90" s="35" t="s">
        <v>19</v>
      </c>
      <c r="AU90" s="36">
        <f>AM25</f>
        <v>1184000000</v>
      </c>
    </row>
    <row r="91" spans="1:47" ht="20" x14ac:dyDescent="0.25">
      <c r="A91" s="5" t="s">
        <v>76</v>
      </c>
      <c r="B91" s="1" t="s">
        <v>91</v>
      </c>
      <c r="C91" s="1" t="s">
        <v>91</v>
      </c>
      <c r="D91" s="1" t="s">
        <v>91</v>
      </c>
      <c r="E91" s="1" t="s">
        <v>91</v>
      </c>
      <c r="F91" s="1">
        <v>-401300000</v>
      </c>
      <c r="G91" s="1">
        <v>-316600000</v>
      </c>
      <c r="H91" s="1">
        <v>-147300000</v>
      </c>
      <c r="I91" s="1">
        <v>-594800000</v>
      </c>
      <c r="J91" s="1">
        <v>-715487000</v>
      </c>
      <c r="K91" s="1">
        <v>-1245167000</v>
      </c>
      <c r="L91" s="1">
        <v>-1326083000</v>
      </c>
      <c r="M91" s="1">
        <v>-633476000</v>
      </c>
      <c r="N91" s="1">
        <v>-537147000</v>
      </c>
      <c r="O91" s="1">
        <v>-1591802000</v>
      </c>
      <c r="P91" s="1">
        <v>-1579813000</v>
      </c>
      <c r="Q91" s="1">
        <v>-4179993000</v>
      </c>
      <c r="R91" s="1">
        <v>-4130769000</v>
      </c>
      <c r="S91" s="1">
        <v>-4465252000</v>
      </c>
      <c r="T91" s="1">
        <v>-1029884000</v>
      </c>
      <c r="U91" s="1">
        <v>-377087000</v>
      </c>
      <c r="V91" s="1">
        <v>-1720757000</v>
      </c>
      <c r="W91" s="1">
        <v>-2119000000</v>
      </c>
      <c r="X91" s="1">
        <v>-545000000</v>
      </c>
      <c r="Y91" s="1">
        <v>-200000000</v>
      </c>
      <c r="Z91" s="1">
        <v>-1486000000</v>
      </c>
      <c r="AA91" s="1">
        <v>-1800000000</v>
      </c>
      <c r="AB91" s="1">
        <v>-1586000000</v>
      </c>
      <c r="AC91" s="1">
        <v>-944000000</v>
      </c>
      <c r="AD91" s="1">
        <v>-1043000000</v>
      </c>
      <c r="AE91" s="1">
        <v>-790000000</v>
      </c>
      <c r="AF91" s="1">
        <v>-227000000</v>
      </c>
      <c r="AG91" s="1" t="s">
        <v>91</v>
      </c>
      <c r="AH91" s="1">
        <v>-222000000</v>
      </c>
      <c r="AI91" s="1">
        <v>-123000000</v>
      </c>
      <c r="AJ91" s="1">
        <v>-284000000</v>
      </c>
      <c r="AK91" s="1">
        <v>-850000000</v>
      </c>
      <c r="AL91" s="1">
        <v>-2056000000</v>
      </c>
      <c r="AM91" s="1">
        <v>-2667000000</v>
      </c>
      <c r="AT91" s="37" t="s">
        <v>130</v>
      </c>
      <c r="AU91" s="38">
        <f>AU89/AU90</f>
        <v>0.10304054054054054</v>
      </c>
    </row>
    <row r="92" spans="1:47" ht="20" x14ac:dyDescent="0.25">
      <c r="A92" s="5" t="s">
        <v>77</v>
      </c>
      <c r="B92" s="1" t="s">
        <v>91</v>
      </c>
      <c r="C92" s="1" t="s">
        <v>91</v>
      </c>
      <c r="D92" s="1" t="s">
        <v>91</v>
      </c>
      <c r="E92" s="1" t="s">
        <v>91</v>
      </c>
      <c r="F92" s="1">
        <v>320400000</v>
      </c>
      <c r="G92" s="1">
        <v>449700000</v>
      </c>
      <c r="H92" s="1">
        <v>96400000</v>
      </c>
      <c r="I92" s="1">
        <v>432600000</v>
      </c>
      <c r="J92" s="1">
        <v>566773000</v>
      </c>
      <c r="K92" s="1">
        <v>1416431000</v>
      </c>
      <c r="L92" s="1">
        <v>1246001000</v>
      </c>
      <c r="M92" s="1">
        <v>840492000</v>
      </c>
      <c r="N92" s="1">
        <v>545478000</v>
      </c>
      <c r="O92" s="1">
        <v>1482890000</v>
      </c>
      <c r="P92" s="1">
        <v>1598946000</v>
      </c>
      <c r="Q92" s="1">
        <v>3781766000</v>
      </c>
      <c r="R92" s="1">
        <v>4376732000</v>
      </c>
      <c r="S92" s="1">
        <v>4333901000</v>
      </c>
      <c r="T92" s="1">
        <v>1512093000</v>
      </c>
      <c r="U92" s="1">
        <v>227257000</v>
      </c>
      <c r="V92" s="1">
        <v>1096869000</v>
      </c>
      <c r="W92" s="1">
        <v>3263000000</v>
      </c>
      <c r="X92" s="1">
        <v>307000000</v>
      </c>
      <c r="Y92" s="1">
        <v>416000000</v>
      </c>
      <c r="Z92" s="1">
        <v>617000000</v>
      </c>
      <c r="AA92" s="1">
        <v>1709000000</v>
      </c>
      <c r="AB92" s="1">
        <v>1726000000</v>
      </c>
      <c r="AC92" s="1">
        <v>1348000000</v>
      </c>
      <c r="AD92" s="1">
        <v>1344000000</v>
      </c>
      <c r="AE92" s="1">
        <v>873000000</v>
      </c>
      <c r="AF92" s="1">
        <v>462000000</v>
      </c>
      <c r="AG92" s="1" t="s">
        <v>91</v>
      </c>
      <c r="AH92" s="1">
        <v>222000000</v>
      </c>
      <c r="AI92" s="1">
        <v>45000000</v>
      </c>
      <c r="AJ92" s="1">
        <v>325000000</v>
      </c>
      <c r="AK92" s="1">
        <v>192000000</v>
      </c>
      <c r="AL92" s="1">
        <v>1678000000</v>
      </c>
      <c r="AM92" s="1">
        <v>4310000000</v>
      </c>
      <c r="AT92" s="37" t="s">
        <v>131</v>
      </c>
      <c r="AU92" s="38">
        <f>AU88*(1-AU91)</f>
        <v>2.7569833193305075E-2</v>
      </c>
    </row>
    <row r="93" spans="1:47" ht="19" x14ac:dyDescent="0.25">
      <c r="A93" s="5" t="s">
        <v>78</v>
      </c>
      <c r="B93" s="1" t="s">
        <v>91</v>
      </c>
      <c r="C93" s="1" t="s">
        <v>91</v>
      </c>
      <c r="D93" s="1" t="s">
        <v>91</v>
      </c>
      <c r="E93" s="1" t="s">
        <v>91</v>
      </c>
      <c r="F93" s="1">
        <v>10400000</v>
      </c>
      <c r="G93" s="1">
        <v>30800000</v>
      </c>
      <c r="H93" s="1">
        <v>87000000</v>
      </c>
      <c r="I93" s="1">
        <v>22500000</v>
      </c>
      <c r="J93" s="1">
        <v>4648000</v>
      </c>
      <c r="K93" s="1">
        <v>-137117000</v>
      </c>
      <c r="L93" s="1">
        <v>-13185000</v>
      </c>
      <c r="M93" s="1">
        <v>2489000</v>
      </c>
      <c r="N93" s="1">
        <v>43468000</v>
      </c>
      <c r="O93" s="1">
        <v>106968000</v>
      </c>
      <c r="P93" s="1">
        <v>458265000</v>
      </c>
      <c r="Q93" s="1">
        <v>387899000</v>
      </c>
      <c r="R93" s="1">
        <v>-120619000</v>
      </c>
      <c r="S93" s="1">
        <v>8618000</v>
      </c>
      <c r="T93" s="1">
        <v>177555000</v>
      </c>
      <c r="U93" s="1">
        <v>34183000</v>
      </c>
      <c r="V93" s="1">
        <v>-132521000</v>
      </c>
      <c r="W93" s="1">
        <v>303000000</v>
      </c>
      <c r="X93" s="1">
        <v>91000000</v>
      </c>
      <c r="Y93" s="1">
        <v>254000000</v>
      </c>
      <c r="Z93" s="1">
        <v>62000000</v>
      </c>
      <c r="AA93" s="1">
        <v>20000000</v>
      </c>
      <c r="AB93" s="1">
        <v>-3000000</v>
      </c>
      <c r="AC93" s="1">
        <v>-9000000</v>
      </c>
      <c r="AD93" s="1">
        <v>238000000</v>
      </c>
      <c r="AE93" s="1" t="s">
        <v>91</v>
      </c>
      <c r="AF93" s="1">
        <v>8000000</v>
      </c>
      <c r="AG93" s="1">
        <v>2000000</v>
      </c>
      <c r="AH93" s="1">
        <v>-2000000</v>
      </c>
      <c r="AI93" s="1">
        <v>71000000</v>
      </c>
      <c r="AJ93" s="1">
        <v>27000000</v>
      </c>
      <c r="AK93" s="1" t="s">
        <v>91</v>
      </c>
      <c r="AL93" s="1">
        <v>-7000000</v>
      </c>
      <c r="AM93" s="1">
        <v>2183000000</v>
      </c>
      <c r="AT93" s="34" t="s">
        <v>132</v>
      </c>
      <c r="AU93" s="34"/>
    </row>
    <row r="94" spans="1:47" ht="20" x14ac:dyDescent="0.25">
      <c r="A94" s="6" t="s">
        <v>79</v>
      </c>
      <c r="B94" s="10" t="s">
        <v>91</v>
      </c>
      <c r="C94" s="10" t="s">
        <v>91</v>
      </c>
      <c r="D94" s="10" t="s">
        <v>91</v>
      </c>
      <c r="E94" s="10" t="s">
        <v>91</v>
      </c>
      <c r="F94" s="10">
        <v>-229300000</v>
      </c>
      <c r="G94" s="10">
        <v>-140300000</v>
      </c>
      <c r="H94" s="10">
        <v>-74900000</v>
      </c>
      <c r="I94" s="10">
        <v>-361800000</v>
      </c>
      <c r="J94" s="10">
        <v>-467735000</v>
      </c>
      <c r="K94" s="10">
        <v>-514595000</v>
      </c>
      <c r="L94" s="10">
        <v>-714082000</v>
      </c>
      <c r="M94" s="10">
        <v>-275513000</v>
      </c>
      <c r="N94" s="10">
        <v>-633301000</v>
      </c>
      <c r="O94" s="10">
        <v>-998114000</v>
      </c>
      <c r="P94" s="10">
        <v>-142374000</v>
      </c>
      <c r="Q94" s="10">
        <v>-815802000</v>
      </c>
      <c r="R94" s="10">
        <v>-553521000</v>
      </c>
      <c r="S94" s="10">
        <v>-854389000</v>
      </c>
      <c r="T94" s="10">
        <v>83183000</v>
      </c>
      <c r="U94" s="10">
        <v>-1555784000</v>
      </c>
      <c r="V94" s="10">
        <v>-2269582000</v>
      </c>
      <c r="W94" s="10">
        <v>-4303000000</v>
      </c>
      <c r="X94" s="10">
        <v>-1675000000</v>
      </c>
      <c r="Y94" s="10">
        <v>-27000000</v>
      </c>
      <c r="Z94" s="10">
        <v>-1273000000</v>
      </c>
      <c r="AA94" s="10">
        <v>-1123000000</v>
      </c>
      <c r="AB94" s="10">
        <v>-113000000</v>
      </c>
      <c r="AC94" s="10">
        <v>-19000000</v>
      </c>
      <c r="AD94" s="10">
        <v>455000000</v>
      </c>
      <c r="AE94" s="10">
        <v>-12000000</v>
      </c>
      <c r="AF94" s="10">
        <v>147000000</v>
      </c>
      <c r="AG94" s="10">
        <v>267000000</v>
      </c>
      <c r="AH94" s="10">
        <v>-114000000</v>
      </c>
      <c r="AI94" s="10">
        <v>-170000000</v>
      </c>
      <c r="AJ94" s="10">
        <v>-149000000</v>
      </c>
      <c r="AK94" s="10">
        <v>-952000000</v>
      </c>
      <c r="AL94" s="10">
        <v>-686000000</v>
      </c>
      <c r="AM94" s="10">
        <v>1999000000</v>
      </c>
      <c r="AT94" s="35" t="s">
        <v>133</v>
      </c>
      <c r="AU94" s="58">
        <f>[1]Treasuries!$C$8</f>
        <v>4.0410000000000001E-2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-1820000000</v>
      </c>
      <c r="AA95" s="1">
        <v>-1074000000</v>
      </c>
      <c r="AB95" s="1">
        <v>-209000000</v>
      </c>
      <c r="AC95" s="1">
        <v>-489000000</v>
      </c>
      <c r="AD95" s="1">
        <v>-55000000</v>
      </c>
      <c r="AE95" s="1">
        <v>-1115000000</v>
      </c>
      <c r="AF95" s="1">
        <v>-44000000</v>
      </c>
      <c r="AG95" s="1">
        <v>-1343000000</v>
      </c>
      <c r="AH95" s="1">
        <v>-110000000</v>
      </c>
      <c r="AI95" s="1">
        <v>-41000000</v>
      </c>
      <c r="AJ95" s="1">
        <v>-403000000</v>
      </c>
      <c r="AK95" s="1">
        <v>-200000000</v>
      </c>
      <c r="AL95" s="1" t="s">
        <v>91</v>
      </c>
      <c r="AM95" s="1">
        <v>-312000000</v>
      </c>
      <c r="AT95" s="35" t="s">
        <v>134</v>
      </c>
      <c r="AU95" s="40" cm="1">
        <f t="array" ref="AU95">_FV(A1,"Beta")</f>
        <v>1.8337000000000001</v>
      </c>
    </row>
    <row r="96" spans="1:47" ht="20" x14ac:dyDescent="0.25">
      <c r="A96" s="5" t="s">
        <v>81</v>
      </c>
      <c r="B96" s="1" t="s">
        <v>91</v>
      </c>
      <c r="C96" s="1" t="s">
        <v>91</v>
      </c>
      <c r="D96" s="1" t="s">
        <v>91</v>
      </c>
      <c r="E96" s="1" t="s">
        <v>91</v>
      </c>
      <c r="F96" s="1">
        <v>8500000</v>
      </c>
      <c r="G96" s="1">
        <v>7600000</v>
      </c>
      <c r="H96" s="1">
        <v>8900000</v>
      </c>
      <c r="I96" s="1">
        <v>25700000</v>
      </c>
      <c r="J96" s="1">
        <v>42401000</v>
      </c>
      <c r="K96" s="1">
        <v>39565000</v>
      </c>
      <c r="L96" s="1">
        <v>23073000</v>
      </c>
      <c r="M96" s="1">
        <v>47043000</v>
      </c>
      <c r="N96" s="1">
        <v>40474000</v>
      </c>
      <c r="O96" s="1">
        <v>44099000</v>
      </c>
      <c r="P96" s="1">
        <v>43777000</v>
      </c>
      <c r="Q96" s="1">
        <v>122994000</v>
      </c>
      <c r="R96" s="1">
        <v>36706000</v>
      </c>
      <c r="S96" s="1">
        <v>29179000</v>
      </c>
      <c r="T96" s="1">
        <v>35436000</v>
      </c>
      <c r="U96" s="1">
        <v>123677000</v>
      </c>
      <c r="V96" s="1">
        <v>189349000</v>
      </c>
      <c r="W96" s="1">
        <v>726000000</v>
      </c>
      <c r="X96" s="1">
        <v>686000000</v>
      </c>
      <c r="Y96" s="1" t="s">
        <v>91</v>
      </c>
      <c r="Z96" s="1">
        <v>127000000</v>
      </c>
      <c r="AA96" s="1">
        <v>15000000</v>
      </c>
      <c r="AB96" s="1">
        <v>18000000</v>
      </c>
      <c r="AC96" s="1">
        <v>14000000</v>
      </c>
      <c r="AD96" s="1">
        <v>3000000</v>
      </c>
      <c r="AE96" s="1">
        <v>4000000</v>
      </c>
      <c r="AF96" s="1">
        <v>5000000</v>
      </c>
      <c r="AG96" s="1">
        <v>667000000</v>
      </c>
      <c r="AH96" s="1" t="s">
        <v>91</v>
      </c>
      <c r="AI96" s="1" t="s">
        <v>91</v>
      </c>
      <c r="AJ96" s="1" t="s">
        <v>91</v>
      </c>
      <c r="AK96" s="1" t="s">
        <v>91</v>
      </c>
      <c r="AL96" s="1" t="s">
        <v>91</v>
      </c>
      <c r="AM96" s="1" t="s">
        <v>91</v>
      </c>
      <c r="AT96" s="35" t="s">
        <v>135</v>
      </c>
      <c r="AU96" s="39">
        <v>8.4000000000000005E-2</v>
      </c>
    </row>
    <row r="97" spans="1:47" ht="20" x14ac:dyDescent="0.25">
      <c r="A97" s="5" t="s">
        <v>82</v>
      </c>
      <c r="B97" s="1" t="s">
        <v>91</v>
      </c>
      <c r="C97" s="1" t="s">
        <v>91</v>
      </c>
      <c r="D97" s="1" t="s">
        <v>91</v>
      </c>
      <c r="E97" s="1" t="s">
        <v>91</v>
      </c>
      <c r="F97" s="1" t="s">
        <v>91</v>
      </c>
      <c r="G97" s="1" t="s">
        <v>91</v>
      </c>
      <c r="H97" s="1" t="s">
        <v>91</v>
      </c>
      <c r="I97" s="1" t="s">
        <v>91</v>
      </c>
      <c r="J97" s="1" t="s">
        <v>91</v>
      </c>
      <c r="K97" s="1" t="s">
        <v>91</v>
      </c>
      <c r="L97" s="1">
        <v>-3536000</v>
      </c>
      <c r="M97" s="1" t="s">
        <v>91</v>
      </c>
      <c r="N97" s="1" t="s">
        <v>91</v>
      </c>
      <c r="O97" s="1" t="s">
        <v>91</v>
      </c>
      <c r="P97" s="1" t="s">
        <v>91</v>
      </c>
      <c r="Q97" s="1" t="s">
        <v>91</v>
      </c>
      <c r="R97" s="1">
        <v>-77220000</v>
      </c>
      <c r="S97" s="1" t="s">
        <v>91</v>
      </c>
      <c r="T97" s="1" t="s">
        <v>91</v>
      </c>
      <c r="U97" s="1" t="s">
        <v>91</v>
      </c>
      <c r="V97" s="1" t="s">
        <v>91</v>
      </c>
      <c r="W97" s="1" t="s">
        <v>91</v>
      </c>
      <c r="X97" s="1" t="s">
        <v>91</v>
      </c>
      <c r="Y97" s="1" t="s">
        <v>91</v>
      </c>
      <c r="Z97" s="1" t="s">
        <v>91</v>
      </c>
      <c r="AA97" s="1" t="s">
        <v>91</v>
      </c>
      <c r="AB97" s="1" t="s">
        <v>91</v>
      </c>
      <c r="AC97" s="1" t="s">
        <v>91</v>
      </c>
      <c r="AD97" s="1" t="s">
        <v>91</v>
      </c>
      <c r="AE97" s="1" t="s">
        <v>91</v>
      </c>
      <c r="AF97" s="1" t="s">
        <v>91</v>
      </c>
      <c r="AG97" s="1" t="s">
        <v>91</v>
      </c>
      <c r="AH97" s="1" t="s">
        <v>91</v>
      </c>
      <c r="AI97" s="1" t="s">
        <v>91</v>
      </c>
      <c r="AJ97" s="1" t="s">
        <v>91</v>
      </c>
      <c r="AK97" s="1">
        <v>-78000000</v>
      </c>
      <c r="AL97" s="1">
        <v>-1999000000</v>
      </c>
      <c r="AM97" s="1">
        <v>-3702000000</v>
      </c>
      <c r="AT97" s="37" t="s">
        <v>136</v>
      </c>
      <c r="AU97" s="38">
        <f>(AU94)+((AU95)*(AU96-AU94))</f>
        <v>0.12034098300000001</v>
      </c>
    </row>
    <row r="98" spans="1:47" ht="19" x14ac:dyDescent="0.25">
      <c r="A98" s="5" t="s">
        <v>83</v>
      </c>
      <c r="B98" s="1" t="s">
        <v>91</v>
      </c>
      <c r="C98" s="1" t="s">
        <v>91</v>
      </c>
      <c r="D98" s="1" t="s">
        <v>91</v>
      </c>
      <c r="E98" s="1" t="s">
        <v>91</v>
      </c>
      <c r="F98" s="1">
        <v>-10400000</v>
      </c>
      <c r="G98" s="1">
        <v>-10400000</v>
      </c>
      <c r="H98" s="1">
        <v>-10400000</v>
      </c>
      <c r="I98" s="1">
        <v>-10400000</v>
      </c>
      <c r="J98" s="1">
        <v>-10350000</v>
      </c>
      <c r="K98" s="1">
        <v>-10350000</v>
      </c>
      <c r="L98" s="1">
        <v>-10000</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t="s">
        <v>91</v>
      </c>
      <c r="AL98" s="1" t="s">
        <v>91</v>
      </c>
      <c r="AM98" s="1" t="s">
        <v>91</v>
      </c>
      <c r="AT98" s="34" t="s">
        <v>137</v>
      </c>
      <c r="AU98" s="34"/>
    </row>
    <row r="99" spans="1:47" ht="20" x14ac:dyDescent="0.25">
      <c r="A99" s="5" t="s">
        <v>84</v>
      </c>
      <c r="B99" s="1" t="s">
        <v>91</v>
      </c>
      <c r="C99" s="1" t="s">
        <v>91</v>
      </c>
      <c r="D99" s="1" t="s">
        <v>91</v>
      </c>
      <c r="E99" s="1" t="s">
        <v>91</v>
      </c>
      <c r="F99" s="1">
        <v>-13300000</v>
      </c>
      <c r="G99" s="1">
        <v>4500000</v>
      </c>
      <c r="H99" s="1">
        <v>-7800000</v>
      </c>
      <c r="I99" s="1">
        <v>-144200000</v>
      </c>
      <c r="J99" s="1">
        <v>-12148000</v>
      </c>
      <c r="K99" s="1">
        <v>-26873000</v>
      </c>
      <c r="L99" s="1">
        <v>111368000</v>
      </c>
      <c r="M99" s="1">
        <v>195111000</v>
      </c>
      <c r="N99" s="1">
        <v>268476000</v>
      </c>
      <c r="O99" s="1">
        <v>930852000</v>
      </c>
      <c r="P99" s="1">
        <v>-217320000</v>
      </c>
      <c r="Q99" s="1">
        <v>-223845000</v>
      </c>
      <c r="R99" s="1">
        <v>272226000</v>
      </c>
      <c r="S99" s="1">
        <v>878261000</v>
      </c>
      <c r="T99" s="1">
        <v>231966000</v>
      </c>
      <c r="U99" s="1">
        <v>289123000</v>
      </c>
      <c r="V99" s="1">
        <v>304840000</v>
      </c>
      <c r="W99" s="1">
        <v>3037000000</v>
      </c>
      <c r="X99" s="1">
        <v>1351000000</v>
      </c>
      <c r="Y99" s="1">
        <v>220000000</v>
      </c>
      <c r="Z99" s="1">
        <v>3217000000</v>
      </c>
      <c r="AA99" s="1">
        <v>1543000000</v>
      </c>
      <c r="AB99" s="1">
        <v>185000000</v>
      </c>
      <c r="AC99" s="1">
        <v>512000000</v>
      </c>
      <c r="AD99" s="1">
        <v>65000000</v>
      </c>
      <c r="AE99" s="1">
        <v>1157000000</v>
      </c>
      <c r="AF99" s="1">
        <v>98000000</v>
      </c>
      <c r="AG99" s="1">
        <v>798000000</v>
      </c>
      <c r="AH99" s="1">
        <v>77000000</v>
      </c>
      <c r="AI99" s="1">
        <v>69000000</v>
      </c>
      <c r="AJ99" s="1">
        <v>446000000</v>
      </c>
      <c r="AK99" s="1">
        <v>284000000</v>
      </c>
      <c r="AL99" s="1">
        <v>104000000</v>
      </c>
      <c r="AM99" s="1">
        <v>750000000</v>
      </c>
      <c r="AT99" s="35" t="s">
        <v>138</v>
      </c>
      <c r="AU99" s="36">
        <f>AU86+AU87</f>
        <v>2863000000</v>
      </c>
    </row>
    <row r="100" spans="1:47" ht="20" x14ac:dyDescent="0.25">
      <c r="A100" s="6" t="s">
        <v>85</v>
      </c>
      <c r="B100" s="10" t="s">
        <v>91</v>
      </c>
      <c r="C100" s="10" t="s">
        <v>91</v>
      </c>
      <c r="D100" s="10" t="s">
        <v>91</v>
      </c>
      <c r="E100" s="10" t="s">
        <v>91</v>
      </c>
      <c r="F100" s="10">
        <v>-15200000</v>
      </c>
      <c r="G100" s="10">
        <v>1700000</v>
      </c>
      <c r="H100" s="10">
        <v>-9300000</v>
      </c>
      <c r="I100" s="10">
        <v>-128900000</v>
      </c>
      <c r="J100" s="10">
        <v>19903000</v>
      </c>
      <c r="K100" s="10">
        <v>2342000</v>
      </c>
      <c r="L100" s="10">
        <v>130895000</v>
      </c>
      <c r="M100" s="10">
        <v>242154000</v>
      </c>
      <c r="N100" s="10">
        <v>308950000</v>
      </c>
      <c r="O100" s="10">
        <v>974951000</v>
      </c>
      <c r="P100" s="10">
        <v>-173543000</v>
      </c>
      <c r="Q100" s="10">
        <v>-100851000</v>
      </c>
      <c r="R100" s="10">
        <v>231712000</v>
      </c>
      <c r="S100" s="10">
        <v>907440000</v>
      </c>
      <c r="T100" s="10">
        <v>267402000</v>
      </c>
      <c r="U100" s="10">
        <v>412800000</v>
      </c>
      <c r="V100" s="10">
        <v>494189000</v>
      </c>
      <c r="W100" s="10">
        <v>3763000000</v>
      </c>
      <c r="X100" s="10">
        <v>2037000000</v>
      </c>
      <c r="Y100" s="10">
        <v>220000000</v>
      </c>
      <c r="Z100" s="10">
        <v>1524000000</v>
      </c>
      <c r="AA100" s="10">
        <v>484000000</v>
      </c>
      <c r="AB100" s="10">
        <v>-6000000</v>
      </c>
      <c r="AC100" s="10">
        <v>37000000</v>
      </c>
      <c r="AD100" s="10">
        <v>13000000</v>
      </c>
      <c r="AE100" s="10">
        <v>46000000</v>
      </c>
      <c r="AF100" s="10">
        <v>59000000</v>
      </c>
      <c r="AG100" s="10">
        <v>122000000</v>
      </c>
      <c r="AH100" s="10">
        <v>-33000000</v>
      </c>
      <c r="AI100" s="10">
        <v>28000000</v>
      </c>
      <c r="AJ100" s="10">
        <v>43000000</v>
      </c>
      <c r="AK100" s="10">
        <v>6000000</v>
      </c>
      <c r="AL100" s="10">
        <v>-1895000000</v>
      </c>
      <c r="AM100" s="10">
        <v>-3264000000</v>
      </c>
      <c r="AT100" s="37" t="s">
        <v>139</v>
      </c>
      <c r="AU100" s="38">
        <f>AU99/AU103</f>
        <v>1.5466671564716108E-2</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v>-11786000</v>
      </c>
      <c r="Q101" s="1">
        <v>8433000</v>
      </c>
      <c r="R101" s="1">
        <v>-10005000</v>
      </c>
      <c r="S101" s="1">
        <v>37319000</v>
      </c>
      <c r="T101" s="1">
        <v>32173000</v>
      </c>
      <c r="U101" s="1">
        <v>6657000</v>
      </c>
      <c r="V101" s="1">
        <v>7228000</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35" t="s">
        <v>140</v>
      </c>
      <c r="AU101" s="41" cm="1">
        <f t="array" ref="AU101">_FV(A1,"Market cap",TRUE)</f>
        <v>182244700000</v>
      </c>
    </row>
    <row r="102" spans="1:47" ht="20" x14ac:dyDescent="0.25">
      <c r="A102" s="6" t="s">
        <v>87</v>
      </c>
      <c r="B102" s="10" t="s">
        <v>91</v>
      </c>
      <c r="C102" s="10" t="s">
        <v>91</v>
      </c>
      <c r="D102" s="10" t="s">
        <v>91</v>
      </c>
      <c r="E102" s="10" t="s">
        <v>91</v>
      </c>
      <c r="F102" s="10">
        <v>-15200000</v>
      </c>
      <c r="G102" s="10">
        <v>1700000</v>
      </c>
      <c r="H102" s="10">
        <v>-9300000</v>
      </c>
      <c r="I102" s="10">
        <v>-128900000</v>
      </c>
      <c r="J102" s="10">
        <v>8396000</v>
      </c>
      <c r="K102" s="10">
        <v>60920000</v>
      </c>
      <c r="L102" s="10">
        <v>28711000</v>
      </c>
      <c r="M102" s="10">
        <v>39878000</v>
      </c>
      <c r="N102" s="10">
        <v>74464000</v>
      </c>
      <c r="O102" s="10">
        <v>121250000</v>
      </c>
      <c r="P102" s="10">
        <v>-67783000</v>
      </c>
      <c r="Q102" s="10">
        <v>297332000</v>
      </c>
      <c r="R102" s="10">
        <v>-164169000</v>
      </c>
      <c r="S102" s="10">
        <v>1460000</v>
      </c>
      <c r="T102" s="10">
        <v>678344000</v>
      </c>
      <c r="U102" s="10">
        <v>-49806000</v>
      </c>
      <c r="V102" s="10">
        <v>-285310000</v>
      </c>
      <c r="W102" s="10">
        <v>747000000</v>
      </c>
      <c r="X102" s="10">
        <v>52000000</v>
      </c>
      <c r="Y102" s="10">
        <v>-499000000</v>
      </c>
      <c r="Z102" s="10">
        <v>724000000</v>
      </c>
      <c r="AA102" s="10">
        <v>-1051000000</v>
      </c>
      <c r="AB102" s="10">
        <v>263000000</v>
      </c>
      <c r="AC102" s="10">
        <v>-320000000</v>
      </c>
      <c r="AD102" s="10">
        <v>320000000</v>
      </c>
      <c r="AE102" s="10">
        <v>-64000000</v>
      </c>
      <c r="AF102" s="10">
        <v>-20000000</v>
      </c>
      <c r="AG102" s="10">
        <v>479000000</v>
      </c>
      <c r="AH102" s="10">
        <v>-79000000</v>
      </c>
      <c r="AI102" s="10">
        <v>-108000000</v>
      </c>
      <c r="AJ102" s="10">
        <v>387000000</v>
      </c>
      <c r="AK102" s="10">
        <v>125000000</v>
      </c>
      <c r="AL102" s="10">
        <v>940000000</v>
      </c>
      <c r="AM102" s="10">
        <v>2300000000</v>
      </c>
      <c r="AT102" s="37" t="s">
        <v>141</v>
      </c>
      <c r="AU102" s="38">
        <f>AU101/AU103</f>
        <v>0.98453332843528385</v>
      </c>
    </row>
    <row r="103" spans="1:47" ht="20" x14ac:dyDescent="0.25">
      <c r="A103" s="5" t="s">
        <v>88</v>
      </c>
      <c r="B103" s="1" t="s">
        <v>91</v>
      </c>
      <c r="C103" s="1" t="s">
        <v>91</v>
      </c>
      <c r="D103" s="1" t="s">
        <v>91</v>
      </c>
      <c r="E103" s="1" t="s">
        <v>91</v>
      </c>
      <c r="F103" s="1">
        <v>168600000</v>
      </c>
      <c r="G103" s="1">
        <v>79700000</v>
      </c>
      <c r="H103" s="1">
        <v>49100000</v>
      </c>
      <c r="I103" s="1">
        <v>153900000</v>
      </c>
      <c r="J103" s="1">
        <v>52027000</v>
      </c>
      <c r="K103" s="1">
        <v>60423000</v>
      </c>
      <c r="L103" s="1">
        <v>84643000</v>
      </c>
      <c r="M103" s="1">
        <v>126316000</v>
      </c>
      <c r="N103" s="1">
        <v>166194000</v>
      </c>
      <c r="O103" s="1">
        <v>240658000</v>
      </c>
      <c r="P103" s="1">
        <v>361908000</v>
      </c>
      <c r="Q103" s="1">
        <v>294125000</v>
      </c>
      <c r="R103" s="1">
        <v>591457000</v>
      </c>
      <c r="S103" s="1">
        <v>427288000</v>
      </c>
      <c r="T103" s="1">
        <v>289839000</v>
      </c>
      <c r="U103" s="1">
        <v>968183000</v>
      </c>
      <c r="V103" s="1">
        <v>918377000</v>
      </c>
      <c r="W103" s="1">
        <v>633000000</v>
      </c>
      <c r="X103" s="1">
        <v>1380000000</v>
      </c>
      <c r="Y103" s="1">
        <v>1432000000</v>
      </c>
      <c r="Z103" s="1">
        <v>933000000</v>
      </c>
      <c r="AA103" s="1">
        <v>1657000000</v>
      </c>
      <c r="AB103" s="1">
        <v>606000000</v>
      </c>
      <c r="AC103" s="1">
        <v>869000000</v>
      </c>
      <c r="AD103" s="1">
        <v>549000000</v>
      </c>
      <c r="AE103" s="1">
        <v>869000000</v>
      </c>
      <c r="AF103" s="1">
        <v>805000000</v>
      </c>
      <c r="AG103" s="1">
        <v>785000000</v>
      </c>
      <c r="AH103" s="1">
        <v>1264000000</v>
      </c>
      <c r="AI103" s="1">
        <v>1191000000</v>
      </c>
      <c r="AJ103" s="1">
        <v>1083000000</v>
      </c>
      <c r="AK103" s="1">
        <v>1470000000</v>
      </c>
      <c r="AL103" s="1">
        <v>1595000000</v>
      </c>
      <c r="AM103" s="1">
        <v>2535000000</v>
      </c>
      <c r="AT103" s="37" t="s">
        <v>142</v>
      </c>
      <c r="AU103" s="42">
        <f>AU99+AU101</f>
        <v>185107700000</v>
      </c>
    </row>
    <row r="104" spans="1:47" ht="20" thickBot="1" x14ac:dyDescent="0.3">
      <c r="A104" s="7" t="s">
        <v>89</v>
      </c>
      <c r="B104" s="11" t="s">
        <v>91</v>
      </c>
      <c r="C104" s="11" t="s">
        <v>91</v>
      </c>
      <c r="D104" s="11" t="s">
        <v>91</v>
      </c>
      <c r="E104" s="11" t="s">
        <v>91</v>
      </c>
      <c r="F104" s="11" t="s">
        <v>91</v>
      </c>
      <c r="G104" s="11" t="s">
        <v>91</v>
      </c>
      <c r="H104" s="11" t="s">
        <v>91</v>
      </c>
      <c r="I104" s="11" t="s">
        <v>91</v>
      </c>
      <c r="J104" s="11">
        <v>60423000</v>
      </c>
      <c r="K104" s="11">
        <v>121343000</v>
      </c>
      <c r="L104" s="11">
        <v>113354000</v>
      </c>
      <c r="M104" s="11">
        <v>166194000</v>
      </c>
      <c r="N104" s="11">
        <v>240658000</v>
      </c>
      <c r="O104" s="11">
        <v>361908000</v>
      </c>
      <c r="P104" s="11">
        <v>294125000</v>
      </c>
      <c r="Q104" s="11">
        <v>591457000</v>
      </c>
      <c r="R104" s="11">
        <v>427288000</v>
      </c>
      <c r="S104" s="11">
        <v>428748000</v>
      </c>
      <c r="T104" s="11">
        <v>968183000</v>
      </c>
      <c r="U104" s="11">
        <v>918377000</v>
      </c>
      <c r="V104" s="11">
        <v>633067000</v>
      </c>
      <c r="W104" s="11">
        <v>1380000000</v>
      </c>
      <c r="X104" s="11">
        <v>1432000000</v>
      </c>
      <c r="Y104" s="11">
        <v>933000000</v>
      </c>
      <c r="Z104" s="11">
        <v>1657000000</v>
      </c>
      <c r="AA104" s="11">
        <v>606000000</v>
      </c>
      <c r="AB104" s="11">
        <v>869000000</v>
      </c>
      <c r="AC104" s="11">
        <v>549000000</v>
      </c>
      <c r="AD104" s="11">
        <v>869000000</v>
      </c>
      <c r="AE104" s="11">
        <v>805000000</v>
      </c>
      <c r="AF104" s="11">
        <v>785000000</v>
      </c>
      <c r="AG104" s="11">
        <v>1264000000</v>
      </c>
      <c r="AH104" s="11">
        <v>1185000000</v>
      </c>
      <c r="AI104" s="11">
        <v>1083000000</v>
      </c>
      <c r="AJ104" s="11">
        <v>1470000000</v>
      </c>
      <c r="AK104" s="11">
        <v>1595000000</v>
      </c>
      <c r="AL104" s="11">
        <v>2535000000</v>
      </c>
      <c r="AM104" s="11">
        <v>4835000000</v>
      </c>
      <c r="AT104" s="34" t="s">
        <v>143</v>
      </c>
      <c r="AU104" s="34"/>
    </row>
    <row r="105" spans="1:47" ht="21" thickTop="1" x14ac:dyDescent="0.25">
      <c r="A105" s="14" t="s">
        <v>163</v>
      </c>
      <c r="B105" s="1" t="e">
        <f t="shared" ref="B105:AL105" si="77">(B22*(1-$AU$91))+B77+B88+B81</f>
        <v>#VALUE!</v>
      </c>
      <c r="C105" s="1" t="e">
        <f t="shared" si="77"/>
        <v>#VALUE!</v>
      </c>
      <c r="D105" s="1" t="e">
        <f t="shared" si="77"/>
        <v>#VALUE!</v>
      </c>
      <c r="E105" s="1" t="e">
        <f t="shared" si="77"/>
        <v>#VALUE!</v>
      </c>
      <c r="F105" s="1">
        <f t="shared" si="77"/>
        <v>-7467060.8108108044</v>
      </c>
      <c r="G105" s="1">
        <f t="shared" si="77"/>
        <v>-195024324.32432431</v>
      </c>
      <c r="H105" s="1">
        <f t="shared" si="77"/>
        <v>101558277.02702701</v>
      </c>
      <c r="I105" s="1">
        <f t="shared" si="77"/>
        <v>188889358.1081081</v>
      </c>
      <c r="J105" s="1">
        <f t="shared" si="77"/>
        <v>135428173.98648649</v>
      </c>
      <c r="K105" s="1">
        <f t="shared" si="77"/>
        <v>106367880.06756759</v>
      </c>
      <c r="L105" s="1">
        <f t="shared" si="77"/>
        <v>-6267650.3378379345</v>
      </c>
      <c r="M105" s="1">
        <f t="shared" si="77"/>
        <v>-504411800.67567563</v>
      </c>
      <c r="N105" s="1">
        <f t="shared" si="77"/>
        <v>-339371065.87837839</v>
      </c>
      <c r="O105" s="1">
        <f t="shared" si="77"/>
        <v>-796285239.86486483</v>
      </c>
      <c r="P105" s="1">
        <f t="shared" si="77"/>
        <v>-269654641.8918919</v>
      </c>
      <c r="Q105" s="1">
        <f t="shared" si="77"/>
        <v>448594162.1621623</v>
      </c>
      <c r="R105" s="1">
        <f t="shared" si="77"/>
        <v>-536377064.1891892</v>
      </c>
      <c r="S105" s="1">
        <f t="shared" si="77"/>
        <v>-885258564.1891892</v>
      </c>
      <c r="T105" s="1">
        <f t="shared" si="77"/>
        <v>-89752986.486486435</v>
      </c>
      <c r="U105" s="1">
        <f t="shared" si="77"/>
        <v>-139542278.71621633</v>
      </c>
      <c r="V105" s="1">
        <f t="shared" si="77"/>
        <v>133233143.58108115</v>
      </c>
      <c r="W105" s="1">
        <f t="shared" si="77"/>
        <v>-890157094.5945946</v>
      </c>
      <c r="X105" s="1">
        <f t="shared" si="77"/>
        <v>-3089788851.3513513</v>
      </c>
      <c r="Y105" s="1">
        <f t="shared" si="77"/>
        <v>-1495555743.2432432</v>
      </c>
      <c r="Z105" s="1">
        <f t="shared" si="77"/>
        <v>218581081.08108091</v>
      </c>
      <c r="AA105" s="1">
        <f t="shared" si="77"/>
        <v>-499378378.37837839</v>
      </c>
      <c r="AB105" s="1">
        <f t="shared" si="77"/>
        <v>145081081.08108115</v>
      </c>
      <c r="AC105" s="1">
        <f t="shared" si="77"/>
        <v>-600189189.1891892</v>
      </c>
      <c r="AD105" s="1">
        <f t="shared" si="77"/>
        <v>-203613175.67567569</v>
      </c>
      <c r="AE105" s="1">
        <f t="shared" si="77"/>
        <v>-322028716.21621621</v>
      </c>
      <c r="AF105" s="1">
        <f t="shared" si="77"/>
        <v>-247437500</v>
      </c>
      <c r="AG105" s="1">
        <f t="shared" si="77"/>
        <v>-97668918.918918908</v>
      </c>
      <c r="AH105" s="1">
        <f t="shared" si="77"/>
        <v>-50020270.270270288</v>
      </c>
      <c r="AI105" s="1">
        <f t="shared" si="77"/>
        <v>-315471283.78378379</v>
      </c>
      <c r="AJ105" s="1">
        <f t="shared" si="77"/>
        <v>64981418.918918848</v>
      </c>
      <c r="AK105" s="1">
        <f t="shared" si="77"/>
        <v>356937500</v>
      </c>
      <c r="AL105" s="1">
        <f t="shared" si="77"/>
        <v>2660108108.108108</v>
      </c>
      <c r="AM105" s="1">
        <f>(AM22*(1-$AU$91))+AM77+AM88+AM81</f>
        <v>3352756756.7567568</v>
      </c>
      <c r="AN105" s="31">
        <f>AM105*(1+$AU$106)</f>
        <v>3786282943.1010356</v>
      </c>
      <c r="AO105" s="31">
        <f t="shared" ref="AO105:AR105" si="78">AN105*(1+$AU$106)</f>
        <v>4275865970.9884572</v>
      </c>
      <c r="AP105" s="31">
        <f t="shared" si="78"/>
        <v>4828754236.4393196</v>
      </c>
      <c r="AQ105" s="31">
        <f t="shared" si="78"/>
        <v>5453133384.941083</v>
      </c>
      <c r="AR105" s="31">
        <f t="shared" si="78"/>
        <v>6158247501.9243355</v>
      </c>
      <c r="AS105" s="29" t="s">
        <v>156</v>
      </c>
      <c r="AT105" s="43" t="s">
        <v>106</v>
      </c>
      <c r="AU105" s="44">
        <f>(AU100*AU92)+(AU102*AU97)</f>
        <v>0.11890612209525878</v>
      </c>
    </row>
    <row r="106" spans="1:47" ht="19" x14ac:dyDescent="0.25">
      <c r="A106" s="14" t="s">
        <v>164</v>
      </c>
      <c r="B106" s="1"/>
      <c r="C106" s="15" t="e">
        <f>(C107/B107)-1</f>
        <v>#VALUE!</v>
      </c>
      <c r="D106" s="15" t="e">
        <f>(D107/C107)-1</f>
        <v>#VALUE!</v>
      </c>
      <c r="E106" s="15" t="e">
        <f>(E107/D107)-1</f>
        <v>#VALUE!</v>
      </c>
      <c r="F106" s="15" t="e">
        <f>(F107/E107)-1</f>
        <v>#VALUE!</v>
      </c>
      <c r="G106" s="15">
        <f>(G107/F107)-1</f>
        <v>60.3125</v>
      </c>
      <c r="H106" s="15">
        <f>(H107/G107)-1</f>
        <v>-1.3980632008154945</v>
      </c>
      <c r="I106" s="15">
        <f>(I107/H107)-1</f>
        <v>1.1331626120358513</v>
      </c>
      <c r="J106" s="15">
        <f>(J107/I107)-1</f>
        <v>-0.20432773109243696</v>
      </c>
      <c r="K106" s="15">
        <f>(K107/J107)-1</f>
        <v>-0.8156971612640409</v>
      </c>
      <c r="L106" s="15">
        <f>(L107/K107)-1</f>
        <v>-1.3649871065449632</v>
      </c>
      <c r="M106" s="15">
        <f>(M107/L107)-1</f>
        <v>45.179320399237412</v>
      </c>
      <c r="N106" s="15">
        <f>(N107/M107)-1</f>
        <v>-0.30476394005551499</v>
      </c>
      <c r="O106" s="15">
        <f>(O107/N107)-1</f>
        <v>1.9752065249663797</v>
      </c>
      <c r="P106" s="15">
        <f>(P107/O107)-1</f>
        <v>-0.57751800102611428</v>
      </c>
      <c r="Q106" s="15">
        <f>(Q107/P107)-1</f>
        <v>-2.1117848448806731</v>
      </c>
      <c r="R106" s="15">
        <f>(R107/Q107)-1</f>
        <v>-2.2778008288383766</v>
      </c>
      <c r="S106" s="15">
        <f>(S107/R107)-1</f>
        <v>0.55325887093619186</v>
      </c>
      <c r="T106" s="15">
        <f>(T107/S107)-1</f>
        <v>-0.65401728087530242</v>
      </c>
      <c r="U106" s="15">
        <f>(U107/T107)-1</f>
        <v>0.28714010119025946</v>
      </c>
      <c r="V106" s="15">
        <f>(V107/U107)-1</f>
        <v>-0.91426292927921815</v>
      </c>
      <c r="W106" s="15">
        <f>(W107/V107)-1</f>
        <v>17.800712448050664</v>
      </c>
      <c r="X106" s="15">
        <f>(X107/W107)-1</f>
        <v>2.5</v>
      </c>
      <c r="Y106" s="15">
        <f>(Y107/X107)-1</f>
        <v>-0.3403508771929824</v>
      </c>
      <c r="Z106" s="15">
        <f>(Z107/Y107)-1</f>
        <v>-1.0053191489361701</v>
      </c>
      <c r="AA106" s="15">
        <f>(AA107/Z107)-1</f>
        <v>-81</v>
      </c>
      <c r="AB106" s="15">
        <f>(AB107/AA107)-1</f>
        <v>-1.2357142857142858</v>
      </c>
      <c r="AC106" s="15">
        <f>(AC107/AB107)-1</f>
        <v>-4.5681818181818183</v>
      </c>
      <c r="AD106" s="15">
        <f>(AD107/AC107)-1</f>
        <v>-0.50743099787685775</v>
      </c>
      <c r="AE106" s="15">
        <f>(AE107/AD107)-1</f>
        <v>-0.1681034482758621</v>
      </c>
      <c r="AF106" s="15">
        <f>(AF107/AE107)-1</f>
        <v>0.66839378238341962</v>
      </c>
      <c r="AG106" s="15">
        <f>(AG107/AF107)-1</f>
        <v>-1.0403726708074534</v>
      </c>
      <c r="AH106" s="15">
        <f>(AH107/AG107)-1</f>
        <v>-4.4615384615384617</v>
      </c>
      <c r="AI106" s="15">
        <f>(AI107/AH107)-1</f>
        <v>1.8666666666666667</v>
      </c>
      <c r="AJ106" s="15">
        <f>(AJ107/AI107)-1</f>
        <v>-3.13953488372093</v>
      </c>
      <c r="AK106" s="15">
        <f>(AK107/AJ107)-1</f>
        <v>1.8152173913043477</v>
      </c>
      <c r="AL106" s="15">
        <f>(AL107/AK107)-1</f>
        <v>3.1441441441441444</v>
      </c>
      <c r="AM106" s="15">
        <f>(AM107/AL107)-1</f>
        <v>0.10714285714285721</v>
      </c>
      <c r="AN106" s="57">
        <v>4684000000</v>
      </c>
      <c r="AO106" s="57">
        <v>6818000000</v>
      </c>
      <c r="AP106" s="57">
        <v>8557000000</v>
      </c>
      <c r="AQ106" s="57">
        <v>12096000000</v>
      </c>
      <c r="AR106" s="57">
        <v>15131000000</v>
      </c>
      <c r="AS106" s="29" t="s">
        <v>157</v>
      </c>
      <c r="AT106" s="45" t="s">
        <v>144</v>
      </c>
      <c r="AU106" s="46">
        <f>(SUM(AN4:AR4)/5)</f>
        <v>0.1293043956948563</v>
      </c>
    </row>
    <row r="107" spans="1:47" ht="19" x14ac:dyDescent="0.25">
      <c r="A107" s="70" t="s">
        <v>165</v>
      </c>
      <c r="B107" s="1" t="s">
        <v>91</v>
      </c>
      <c r="C107" s="1" t="s">
        <v>91</v>
      </c>
      <c r="D107" s="1" t="s">
        <v>91</v>
      </c>
      <c r="E107" s="1" t="s">
        <v>91</v>
      </c>
      <c r="F107" s="1">
        <v>-3200000</v>
      </c>
      <c r="G107" s="1">
        <v>-196200000</v>
      </c>
      <c r="H107" s="1">
        <v>78100000</v>
      </c>
      <c r="I107" s="1">
        <v>166600000</v>
      </c>
      <c r="J107" s="1">
        <v>132559000</v>
      </c>
      <c r="K107" s="1">
        <v>24431000</v>
      </c>
      <c r="L107" s="1">
        <v>-8917000</v>
      </c>
      <c r="M107" s="1">
        <v>-411781000</v>
      </c>
      <c r="N107" s="1">
        <v>-286285000</v>
      </c>
      <c r="O107" s="1">
        <v>-851757000</v>
      </c>
      <c r="P107" s="1">
        <v>-359852000</v>
      </c>
      <c r="Q107" s="1">
        <v>400078000</v>
      </c>
      <c r="R107" s="1">
        <v>-511220000</v>
      </c>
      <c r="S107" s="1">
        <v>-794057000</v>
      </c>
      <c r="T107" s="1">
        <v>-274730000</v>
      </c>
      <c r="U107" s="1">
        <v>-353616000</v>
      </c>
      <c r="V107" s="1">
        <v>-30318000</v>
      </c>
      <c r="W107" s="1">
        <v>-570000000</v>
      </c>
      <c r="X107" s="1">
        <v>-1995000000</v>
      </c>
      <c r="Y107" s="1">
        <v>-1316000000</v>
      </c>
      <c r="Z107" s="1">
        <v>7000000</v>
      </c>
      <c r="AA107" s="1">
        <v>-560000000</v>
      </c>
      <c r="AB107" s="1">
        <v>132000000</v>
      </c>
      <c r="AC107" s="1">
        <v>-471000000</v>
      </c>
      <c r="AD107" s="1">
        <v>-232000000</v>
      </c>
      <c r="AE107" s="1">
        <v>-193000000</v>
      </c>
      <c r="AF107" s="1">
        <v>-322000000</v>
      </c>
      <c r="AG107" s="1">
        <v>13000000</v>
      </c>
      <c r="AH107" s="1">
        <v>-45000000</v>
      </c>
      <c r="AI107" s="1">
        <v>-129000000</v>
      </c>
      <c r="AJ107" s="1">
        <v>276000000</v>
      </c>
      <c r="AK107" s="1">
        <v>777000000</v>
      </c>
      <c r="AL107" s="1">
        <v>3220000000</v>
      </c>
      <c r="AM107" s="1">
        <v>3565000000</v>
      </c>
      <c r="AN107" s="29"/>
      <c r="AO107" s="29"/>
      <c r="AP107" s="29"/>
      <c r="AQ107" s="29"/>
      <c r="AR107" s="69">
        <f>AR106*(1+AU107)/(AU108-AU107)</f>
        <v>186644128091.39847</v>
      </c>
      <c r="AS107" s="30" t="s">
        <v>145</v>
      </c>
      <c r="AT107" s="47" t="s">
        <v>146</v>
      </c>
      <c r="AU107" s="48">
        <v>3.5000000000000003E-2</v>
      </c>
    </row>
    <row r="108" spans="1:47" ht="19" x14ac:dyDescent="0.25">
      <c r="AN108" s="69">
        <f t="shared" ref="AN108:AQ108" si="79">AN107+AN106</f>
        <v>4684000000</v>
      </c>
      <c r="AO108" s="69">
        <f t="shared" si="79"/>
        <v>6818000000</v>
      </c>
      <c r="AP108" s="69">
        <f t="shared" si="79"/>
        <v>8557000000</v>
      </c>
      <c r="AQ108" s="69">
        <f t="shared" si="79"/>
        <v>12096000000</v>
      </c>
      <c r="AR108" s="69">
        <f>AR107+AR106</f>
        <v>201775128091.39847</v>
      </c>
      <c r="AS108" s="30" t="s">
        <v>142</v>
      </c>
      <c r="AT108" s="49" t="s">
        <v>147</v>
      </c>
      <c r="AU108" s="46">
        <f>AU105</f>
        <v>0.11890612209525878</v>
      </c>
    </row>
    <row r="109" spans="1:47" ht="19" x14ac:dyDescent="0.25">
      <c r="AN109" s="50" t="s">
        <v>148</v>
      </c>
      <c r="AO109" s="50"/>
    </row>
    <row r="110" spans="1:47" ht="20" x14ac:dyDescent="0.25">
      <c r="AN110" s="51" t="s">
        <v>149</v>
      </c>
      <c r="AO110" s="41">
        <f>NPV(AU108,AN108,AO108,AP108,AQ108,AR108)</f>
        <v>138511428065.30292</v>
      </c>
    </row>
    <row r="111" spans="1:47" ht="20" x14ac:dyDescent="0.25">
      <c r="AN111" s="51" t="s">
        <v>150</v>
      </c>
      <c r="AO111" s="41">
        <f>AM40</f>
        <v>5855000000</v>
      </c>
    </row>
    <row r="112" spans="1:47" ht="20" x14ac:dyDescent="0.25">
      <c r="AN112" s="51" t="s">
        <v>138</v>
      </c>
      <c r="AO112" s="41">
        <f>AU99</f>
        <v>2863000000</v>
      </c>
    </row>
    <row r="113" spans="40:41" ht="20" x14ac:dyDescent="0.25">
      <c r="AN113" s="51" t="s">
        <v>151</v>
      </c>
      <c r="AO113" s="41">
        <f>AO110+AO111-AO112</f>
        <v>141503428065.30292</v>
      </c>
    </row>
    <row r="114" spans="40:41" ht="20" x14ac:dyDescent="0.25">
      <c r="AN114" s="51" t="s">
        <v>166</v>
      </c>
      <c r="AO114" s="71">
        <f>AM34*(1+(5*0.05))</f>
        <v>1963750000</v>
      </c>
    </row>
    <row r="115" spans="40:41" ht="20" x14ac:dyDescent="0.25">
      <c r="AN115" s="52" t="s">
        <v>152</v>
      </c>
      <c r="AO115" s="53">
        <f>AO113/AO114</f>
        <v>72.057760949867813</v>
      </c>
    </row>
    <row r="116" spans="40:41" ht="20" x14ac:dyDescent="0.25">
      <c r="AN116" s="51" t="s">
        <v>153</v>
      </c>
      <c r="AO116" s="54" cm="1">
        <f t="array" ref="AO116">_FV(A1,"Price")</f>
        <v>113.17</v>
      </c>
    </row>
    <row r="117" spans="40:41" ht="20" x14ac:dyDescent="0.25">
      <c r="AN117" s="52" t="s">
        <v>154</v>
      </c>
      <c r="AO117" s="55">
        <f>AO115/AO116-1</f>
        <v>-0.3632785990115065</v>
      </c>
    </row>
    <row r="118" spans="40:41" ht="20" x14ac:dyDescent="0.25">
      <c r="AN118" s="52" t="s">
        <v>155</v>
      </c>
      <c r="AO118" s="56"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D" display="ROIC.AI | AM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2488/000095013195000530/0000950131-95-000530-index.html" xr:uid="{00000000-0004-0000-0000-00001C000000}"/>
    <hyperlink ref="K74" r:id="rId21" tooltip="https://www.sec.gov/Archives/edgar/data/2488/000095013195000530/0000950131-95-000530-index.html" xr:uid="{00000000-0004-0000-0000-00001D000000}"/>
    <hyperlink ref="L36" r:id="rId22" tooltip="https://www.sec.gov/Archives/edgar/data/2488/0000898430-96-003467-index.html" xr:uid="{00000000-0004-0000-0000-00001F000000}"/>
    <hyperlink ref="L74" r:id="rId23" tooltip="https://www.sec.gov/Archives/edgar/data/2488/0000898430-96-003467-index.html" xr:uid="{00000000-0004-0000-0000-000020000000}"/>
    <hyperlink ref="M36" r:id="rId24" tooltip="https://www.sec.gov/Archives/edgar/data/2488/000101287097000533/0001012870-97-000533-index.html" xr:uid="{00000000-0004-0000-0000-000022000000}"/>
    <hyperlink ref="M74" r:id="rId25" tooltip="https://www.sec.gov/Archives/edgar/data/2488/000101287097000533/0001012870-97-000533-index.html" xr:uid="{00000000-0004-0000-0000-000023000000}"/>
    <hyperlink ref="N36" r:id="rId26" tooltip="https://sec.gov" xr:uid="{00000000-0004-0000-0000-000025000000}"/>
    <hyperlink ref="N74" r:id="rId27" tooltip="https://sec.gov" xr:uid="{00000000-0004-0000-0000-000026000000}"/>
    <hyperlink ref="O36" r:id="rId28" tooltip="https://www.sec.gov/Archives/edgar/data/2488/000101287099000892/0001012870-99-000892-index.html" xr:uid="{00000000-0004-0000-0000-000028000000}"/>
    <hyperlink ref="O74" r:id="rId29" tooltip="https://www.sec.gov/Archives/edgar/data/2488/000101287099000892/0001012870-99-000892-index.html"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2488/000101287002001071/0001012870-02-001071-index.html" xr:uid="{00000000-0004-0000-0000-000031000000}"/>
    <hyperlink ref="R74" r:id="rId35" tooltip="https://www.sec.gov/Archives/edgar/data/2488/000101287002001071/0001012870-02-001071-index.html" xr:uid="{00000000-0004-0000-0000-000032000000}"/>
    <hyperlink ref="S36" r:id="rId36" tooltip="https://www.sec.gov/Archives/edgar/data/2488/000101287003001181/d10k.htm" xr:uid="{00000000-0004-0000-0000-000034000000}"/>
    <hyperlink ref="S74" r:id="rId37" tooltip="https://www.sec.gov/Archives/edgar/data/2488/000101287003001181/d10k.htm" xr:uid="{00000000-0004-0000-0000-000035000000}"/>
    <hyperlink ref="T36" r:id="rId38" tooltip="https://www.sec.gov/Archives/edgar/data/2488/000119312504037179/d10k.htm" xr:uid="{00000000-0004-0000-0000-000037000000}"/>
    <hyperlink ref="T74" r:id="rId39" tooltip="https://www.sec.gov/Archives/edgar/data/2488/000119312504037179/d10k.htm" xr:uid="{00000000-0004-0000-0000-000038000000}"/>
    <hyperlink ref="U36" r:id="rId40" tooltip="https://www.sec.gov/Archives/edgar/data/2488/000119312505039876/d10k.htm" xr:uid="{00000000-0004-0000-0000-00003A000000}"/>
    <hyperlink ref="U74" r:id="rId41" tooltip="https://www.sec.gov/Archives/edgar/data/2488/000119312505039876/d10k.htm" xr:uid="{00000000-0004-0000-0000-00003B000000}"/>
    <hyperlink ref="V36" r:id="rId42" tooltip="https://www.sec.gov/Archives/edgar/data/2488/000119312506040130/d10k.htm" xr:uid="{00000000-0004-0000-0000-00003D000000}"/>
    <hyperlink ref="V74" r:id="rId43" tooltip="https://www.sec.gov/Archives/edgar/data/2488/000119312506040130/d10k.htm" xr:uid="{00000000-0004-0000-0000-00003E000000}"/>
    <hyperlink ref="W36" r:id="rId44" tooltip="https://www.sec.gov/Archives/edgar/data/2488/000119312507044191/d10k.htm" xr:uid="{00000000-0004-0000-0000-000040000000}"/>
    <hyperlink ref="W74" r:id="rId45" tooltip="https://www.sec.gov/Archives/edgar/data/2488/000119312507044191/d10k.htm" xr:uid="{00000000-0004-0000-0000-000041000000}"/>
    <hyperlink ref="X36" r:id="rId46" tooltip="https://www.sec.gov/Archives/edgar/data/2488/000119312508038588/d10k.htm" xr:uid="{00000000-0004-0000-0000-000043000000}"/>
    <hyperlink ref="X74" r:id="rId47" tooltip="https://www.sec.gov/Archives/edgar/data/2488/000119312508038588/d10k.htm" xr:uid="{00000000-0004-0000-0000-000044000000}"/>
    <hyperlink ref="Y36" r:id="rId48" tooltip="https://www.sec.gov/Archives/edgar/data/2488/000119312509036235/0001193125-09-036235-index.html" xr:uid="{00000000-0004-0000-0000-000046000000}"/>
    <hyperlink ref="Y74" r:id="rId49" tooltip="https://www.sec.gov/Archives/edgar/data/2488/000119312509036235/0001193125-09-036235-index.html" xr:uid="{00000000-0004-0000-0000-000047000000}"/>
    <hyperlink ref="Z36" r:id="rId50" tooltip="https://www.sec.gov/Archives/edgar/data/2488/000119312510035218/0001193125-10-035218-index.html" xr:uid="{00000000-0004-0000-0000-000049000000}"/>
    <hyperlink ref="Z74" r:id="rId51" tooltip="https://www.sec.gov/Archives/edgar/data/2488/000119312510035218/0001193125-10-035218-index.html" xr:uid="{00000000-0004-0000-0000-00004A000000}"/>
    <hyperlink ref="AA36" r:id="rId52" tooltip="https://www.sec.gov/Archives/edgar/data/2488/000119312511040392/d10k.htm" xr:uid="{00000000-0004-0000-0000-00004C000000}"/>
    <hyperlink ref="AA74" r:id="rId53" tooltip="https://www.sec.gov/Archives/edgar/data/2488/000119312511040392/d10k.htm" xr:uid="{00000000-0004-0000-0000-00004D000000}"/>
    <hyperlink ref="AB36" r:id="rId54" tooltip="https://www.sec.gov/Archives/edgar/data/2488/000119312512075837/0001193125-12-075837-index.html" xr:uid="{00000000-0004-0000-0000-00004F000000}"/>
    <hyperlink ref="AB74" r:id="rId55" tooltip="https://www.sec.gov/Archives/edgar/data/2488/000119312512075837/0001193125-12-075837-index.html" xr:uid="{00000000-0004-0000-0000-000050000000}"/>
    <hyperlink ref="AC36" r:id="rId56" tooltip="https://www.sec.gov/Archives/edgar/data/2488/000119312513069422/0001193125-13-069422-index.html" xr:uid="{00000000-0004-0000-0000-000052000000}"/>
    <hyperlink ref="AC74" r:id="rId57" tooltip="https://www.sec.gov/Archives/edgar/data/2488/000119312513069422/0001193125-13-069422-index.html" xr:uid="{00000000-0004-0000-0000-000053000000}"/>
    <hyperlink ref="AD36" r:id="rId58" tooltip="https://sec.gov" xr:uid="{00000000-0004-0000-0000-000055000000}"/>
    <hyperlink ref="AD74" r:id="rId59" tooltip="https://sec.gov" xr:uid="{00000000-0004-0000-0000-000056000000}"/>
    <hyperlink ref="AE36" r:id="rId60" tooltip="https://www.sec.gov/Archives/edgar/data/2488/000119312515054362/d871455d10k.htm" xr:uid="{00000000-0004-0000-0000-000058000000}"/>
    <hyperlink ref="AE74" r:id="rId61" tooltip="https://www.sec.gov/Archives/edgar/data/2488/000119312515054362/d871455d10k.htm" xr:uid="{00000000-0004-0000-0000-000059000000}"/>
    <hyperlink ref="AF36" r:id="rId62" tooltip="https://www.sec.gov/Archives/edgar/data/2488/000000248816000111/0000002488-16-000111-index.html" xr:uid="{00000000-0004-0000-0000-00005B000000}"/>
    <hyperlink ref="AF74" r:id="rId63" tooltip="https://www.sec.gov/Archives/edgar/data/2488/000000248816000111/0000002488-16-000111-index.html" xr:uid="{00000000-0004-0000-0000-00005C000000}"/>
    <hyperlink ref="AG36" r:id="rId64" tooltip="https://www.sec.gov/Archives/edgar/data/2488/000000248817000043/0000002488-17-000043-index.html" xr:uid="{00000000-0004-0000-0000-00005E000000}"/>
    <hyperlink ref="AG74" r:id="rId65" tooltip="https://www.sec.gov/Archives/edgar/data/2488/000000248817000043/0000002488-17-000043-index.html" xr:uid="{00000000-0004-0000-0000-00005F000000}"/>
    <hyperlink ref="AH36" r:id="rId66" tooltip="https://www.sec.gov/Archives/edgar/data/2488/000000248818000042/0000002488-18-000042-index.html" xr:uid="{00000000-0004-0000-0000-000061000000}"/>
    <hyperlink ref="AH74" r:id="rId67" tooltip="https://www.sec.gov/Archives/edgar/data/2488/000000248818000042/0000002488-18-000042-index.html" xr:uid="{00000000-0004-0000-0000-000062000000}"/>
    <hyperlink ref="AI36" r:id="rId68" tooltip="https://www.sec.gov/Archives/edgar/data/2488/000000248819000011/0000002488-19-000011-index.html" xr:uid="{00000000-0004-0000-0000-000064000000}"/>
    <hyperlink ref="AI74" r:id="rId69" tooltip="https://www.sec.gov/Archives/edgar/data/2488/000000248819000011/0000002488-19-000011-index.html" xr:uid="{00000000-0004-0000-0000-000065000000}"/>
    <hyperlink ref="AJ36" r:id="rId70" tooltip="https://www.sec.gov/Archives/edgar/data/2488/000000248820000008/0000002488-20-000008-index.html" xr:uid="{00000000-0004-0000-0000-000067000000}"/>
    <hyperlink ref="AJ74" r:id="rId71" tooltip="https://www.sec.gov/Archives/edgar/data/2488/000000248820000008/0000002488-20-000008-index.html" xr:uid="{00000000-0004-0000-0000-000068000000}"/>
    <hyperlink ref="AK36" r:id="rId72" tooltip="https://www.sec.gov/Archives/edgar/data/2488/000162828021001185/0001628280-21-001185-index.htm" xr:uid="{00000000-0004-0000-0000-00006A000000}"/>
    <hyperlink ref="AK74" r:id="rId73" tooltip="https://www.sec.gov/Archives/edgar/data/2488/000162828021001185/0001628280-21-001185-index.htm" xr:uid="{00000000-0004-0000-0000-00006B000000}"/>
    <hyperlink ref="AL36" r:id="rId74" tooltip="https://www.sec.gov/Archives/edgar/data/2488/000000248822000016/0000002488-22-000016-index.htm" xr:uid="{00000000-0004-0000-0000-00006D000000}"/>
    <hyperlink ref="AL74" r:id="rId75" tooltip="https://www.sec.gov/Archives/edgar/data/2488/000000248822000016/0000002488-22-000016-index.htm" xr:uid="{00000000-0004-0000-0000-00006E000000}"/>
    <hyperlink ref="AM36" r:id="rId76" tooltip="https://www.sec.gov/Archives/edgar/data/2488/000000248823000047/0000002488-23-000047-index.htm" xr:uid="{00000000-0004-0000-0000-000070000000}"/>
    <hyperlink ref="AM74" r:id="rId77" tooltip="https://www.sec.gov/Archives/edgar/data/2488/000000248823000047/0000002488-23-000047-index.htm" xr:uid="{00000000-0004-0000-0000-000071000000}"/>
    <hyperlink ref="AN1" r:id="rId78" display="https://finbox.com/NASDAQGS:AMD/explorer/revenue_proj" xr:uid="{C152B412-99C5-714B-8A29-37D0C7E6C5DF}"/>
    <hyperlink ref="AS106" r:id="rId79" xr:uid="{118AB855-784B-BE4A-BC72-9D5A83BA4331}"/>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2023-03-12T23:59:55Z</dcterms:created>
  <dcterms:modified xsi:type="dcterms:W3CDTF">2023-07-09T03:14:41Z</dcterms:modified>
</cp:coreProperties>
</file>