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63F726EE-3A3E-2C44-A6BB-72C01B85AE6D}"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6" i="1" l="1"/>
  <c r="AI106" i="1"/>
  <c r="AJ106" i="1" s="1"/>
  <c r="AK106" i="1" s="1"/>
  <c r="AG106" i="1"/>
  <c r="AH116" i="1" a="1"/>
  <c r="AH116" i="1" s="1"/>
  <c r="AN101" i="1" a="1"/>
  <c r="AN101" i="1" s="1"/>
  <c r="AN95" i="1" a="1"/>
  <c r="AN95" i="1" s="1"/>
  <c r="AN97" i="1" s="1"/>
  <c r="AH111" i="1"/>
  <c r="AG108" i="1"/>
  <c r="AN90" i="1"/>
  <c r="AN91" i="1" s="1"/>
  <c r="AN89" i="1"/>
  <c r="AN87" i="1"/>
  <c r="AN86" i="1"/>
  <c r="AN99" i="1" s="1"/>
  <c r="AN85" i="1"/>
  <c r="AN88" i="1" s="1"/>
  <c r="AL19" i="1"/>
  <c r="AL16" i="1"/>
  <c r="AH114" i="1" s="1"/>
  <c r="AO13" i="1"/>
  <c r="AN13" i="1"/>
  <c r="AM13" i="1"/>
  <c r="AL13" i="1"/>
  <c r="AO10" i="1"/>
  <c r="AN10" i="1"/>
  <c r="AM10" i="1"/>
  <c r="AL10" i="1"/>
  <c r="AO7" i="1"/>
  <c r="AN7" i="1"/>
  <c r="AM7" i="1"/>
  <c r="AL7" i="1"/>
  <c r="AO4" i="1"/>
  <c r="AN4" i="1"/>
  <c r="AM4" i="1"/>
  <c r="AL4" i="1"/>
  <c r="AK4" i="1"/>
  <c r="AJ4" i="1"/>
  <c r="AI4" i="1"/>
  <c r="AH4" i="1"/>
  <c r="AG4"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N106" i="1" l="1"/>
  <c r="AO16" i="1"/>
  <c r="AN16" i="1"/>
  <c r="AM16" i="1"/>
  <c r="AH108" i="1"/>
  <c r="AN92" i="1"/>
  <c r="AN103" i="1"/>
  <c r="AN102" i="1" s="1"/>
  <c r="AH112" i="1"/>
  <c r="AI108" i="1" l="1"/>
  <c r="AN100" i="1"/>
  <c r="AN105" i="1" s="1"/>
  <c r="AN108" i="1" s="1"/>
  <c r="AK107" i="1" l="1"/>
  <c r="AK108" i="1" s="1"/>
  <c r="AJ108" i="1"/>
  <c r="AH110" i="1" l="1"/>
  <c r="AH113" i="1" s="1"/>
  <c r="AH115" i="1" s="1"/>
  <c r="AH118" i="1" s="1"/>
  <c r="A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<sst xmlns="http://schemas.openxmlformats.org/spreadsheetml/2006/main" count="1063" uniqueCount="160">
  <si>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</si>
  <si>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</si>
  <si>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</si>
  <si>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</si>
  <si>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</si>
  <si>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</si>
  <si>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</si>
  <si>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</si>
  <si>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</si>
  <si>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</si>
  <si>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</si>
  <si>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</si>
  <si>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</si>
  <si>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</si>
  <si>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</si>
  <si>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</si>
  <si>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</si>
  <si>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</si>
  <si>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</si>
  <si>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</si>
  <si>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</si>
  <si>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</si>
  <si>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</si>
  <si>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</si>
  <si>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</si>
  <si>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</si>
  <si>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</si>
  <si>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</si>
  <si>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</si>
  <si>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</si>
  <si>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</si>
  <si>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</si>
  <si>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</si>
  <si>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</si>
  <si>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</si>
  <si>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</si>
  <si>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</si>
  <si>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</si>
  <si>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</si>
  <si>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</si>
  <si>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</si>
  <si>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</si>
  <si>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</si>
  <si>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</si>
  <si>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</si>
  <si>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</si>
  <si>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</si>
  <si>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</si>
  <si>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</si>
  <si>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</si>
  <si>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</si>
  <si>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</si>
  <si>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</si>
  <si>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</si>
  <si>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</si>
  <si>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</si>
  <si>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</si>
  <si>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</si>
  <si>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</si>
  <si>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</si>
  <si>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</si>
  <si>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</si>
  <si>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</si>
  <si>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</si>
  <si>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</si>
  <si>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</si>
  <si>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</si>
  <si>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</si>
  <si>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</si>
  <si>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</si>
  <si>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</si>
  <si>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</si>
  <si>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</si>
  <si>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</si>
  <si>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</si>
  <si>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</si>
  <si>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</si>
  <si>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</si>
  <si>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</si>
  <si>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</si>
  <si>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</si>
  <si>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</si>
  <si>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</si>
  <si>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</si>
  <si>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</si>
  <si>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</si>
  <si>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</si>
  <si>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</si>
  <si>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</si>
  <si>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</si>
  <si>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</si>
  <si>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</si>
  <si>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</si>
  <si>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</si>
  <si>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</si>
  <si>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</si>
  <si>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</si>
  <si>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</si>
  <si>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</si>
  <si>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</si>
  <si>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</si>
  <si>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</si>
  <si>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</si>
  <si>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</si>
  <si>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</si>
  <si>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</si>
  <si>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</si>
  <si>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</si>
  <si>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</si>
  <si>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</si>
  <si>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</si>
  <si>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</si>
  <si>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</si>
  <si>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</si>
  <si>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</si>
  <si>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</si>
  <si>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</si>
  <si>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</si>
  <si>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</si>
  <si>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</si>
  <si>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</si>
  <si>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</si>
  <si>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</si>
  <si>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</si>
  <si>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</si>
  <si>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</si>
  <si>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</si>
  <si>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</si>
  <si>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</si>
  <si>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</si>
  <si>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</si>
  <si>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</si>
  <si>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</si>
  <si>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</si>
  <si>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</si>
  <si>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</si>
  <si>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</si>
  <si>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</si>
  <si>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</si>
  <si>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</si>
  <si>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</si>
  <si>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</si>
  <si>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</si>
  <si>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</si>
  <si>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</si>
  <si>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</si>
  <si>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</si>
  <si>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</si>
  <si>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</si>
  <si>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</si>
  <si>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</si>
  <si>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</si>
  <si>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</si>
  <si>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</si>
  <si>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</si>
  <si>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</si>
  <si>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</si>
  <si>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</si>
  <si>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</si>
  <si>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FCF 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</si>
</sst>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2" fontId="12" fillId="0" borderId="9" xfId="0" applyNumberFormat="1" applyFont="1" applyBorder="1" applyAlignment="1">
      <alignment horizontal="center"/>
    </xf>
    <xf numFmtId="2" fontId="12" fillId="0" borderId="7" xfId="0" applyNumberFormat="1" applyFont="1" applyBorder="1" applyAlignment="1">
      <alignment horizontal="center"/>
    </xf>
    <xf numFmtId="164" fontId="1" fillId="0" borderId="5" xfId="0" applyNumberFormat="1" applyFont="1" applyBorder="1" applyAlignment="1">
      <alignment horizontal="center"/>
    </xf>
    <xf numFmtId="0" fontId="12" fillId="6" borderId="11" xfId="0" applyFont="1" applyFill="1" applyBorder="1" applyAlignment="1">
      <alignment horizontal="left" vertical="center" wrapText="1"/>
    </xf>
    <xf numFmtId="164" fontId="12"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2" fillId="6" borderId="12" xfId="0" applyNumberFormat="1" applyFont="1" applyFill="1" applyBorder="1"/>
    <xf numFmtId="0" fontId="12" fillId="7" borderId="11" xfId="0" applyFont="1" applyFill="1" applyBorder="1" applyAlignment="1">
      <alignment horizontal="left" vertical="center" wrapText="1"/>
    </xf>
    <xf numFmtId="39" fontId="12" fillId="7" borderId="12" xfId="0" applyNumberFormat="1" applyFont="1" applyFill="1" applyBorder="1"/>
    <xf numFmtId="164" fontId="1" fillId="7" borderId="12" xfId="0" applyNumberFormat="1" applyFont="1" applyFill="1" applyBorder="1"/>
    <xf numFmtId="164" fontId="11" fillId="6" borderId="8" xfId="0" applyNumberFormat="1" applyFont="1" applyFill="1" applyBorder="1"/>
    <xf numFmtId="9" fontId="1" fillId="0" borderId="0" xfId="0" applyNumberFormat="1" applyFont="1"/>
    <xf numFmtId="0" fontId="11" fillId="4" borderId="9" xfId="0" applyFont="1" applyFill="1" applyBorder="1" applyAlignment="1">
      <alignment horizontal="left" vertical="center" wrapText="1"/>
    </xf>
    <xf numFmtId="10" fontId="11" fillId="4" borderId="8" xfId="0" applyNumberFormat="1" applyFont="1" applyFill="1" applyBorder="1"/>
    <xf numFmtId="164" fontId="10" fillId="7" borderId="0" xfId="0" applyNumberFormat="1" applyFont="1" applyFill="1"/>
    <xf numFmtId="0" fontId="0" fillId="7" borderId="0" xfId="0" applyFill="1"/>
    <xf numFmtId="9" fontId="15" fillId="7" borderId="11" xfId="0" applyNumberFormat="1" applyFont="1" applyFill="1" applyBorder="1" applyAlignment="1">
      <alignment wrapText="1"/>
    </xf>
    <xf numFmtId="10" fontId="1" fillId="7" borderId="12"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5" fillId="8" borderId="11" xfId="0" applyFont="1" applyFill="1" applyBorder="1" applyAlignment="1">
      <alignment wrapText="1"/>
    </xf>
    <xf numFmtId="10" fontId="1" fillId="8" borderId="12" xfId="0" applyNumberFormat="1" applyFont="1" applyFill="1" applyBorder="1" applyAlignment="1">
      <alignment horizontal="right" vertical="center"/>
    </xf>
    <xf numFmtId="0" fontId="15" fillId="7" borderId="9" xfId="0" applyFont="1" applyFill="1" applyBorder="1"/>
    <xf numFmtId="10" fontId="1" fillId="7" borderId="8" xfId="0" applyNumberFormat="1" applyFont="1" applyFill="1" applyBorder="1" applyAlignment="1">
      <alignment horizontal="right" vertical="center"/>
    </xf>
    <xf numFmtId="164" fontId="1" fillId="7" borderId="11" xfId="0" applyNumberFormat="1" applyFont="1" applyFill="1" applyBorder="1" applyAlignment="1">
      <alignment wrapText="1"/>
    </xf>
    <xf numFmtId="164" fontId="1" fillId="7"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7"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0" fontId="16" fillId="0" borderId="0" xfId="0" applyFont="1" applyAlignment="1">
      <alignment indent="1"/>
    </xf>
    <xf numFmtId="10" fontId="1" fillId="0" borderId="0" xfId="0" applyNumberFormat="1" applyFont="1"/>
    <xf numFmtId="0" fontId="1" fillId="4" borderId="13" xfId="0" applyFont="1" applyFill="1" applyBorder="1" applyAlignment="1">
      <alignment horizontal="center"/>
    </xf>
    <xf numFmtId="0" fontId="1" fillId="4" borderId="14" xfId="0" applyFont="1" applyFill="1" applyBorder="1" applyAlignment="1">
      <alignment horizontal="center"/>
    </xf>
    <xf numFmtId="0" fontId="13" fillId="4" borderId="10" xfId="0" applyFont="1" applyFill="1" applyBorder="1" applyAlignment="1">
      <alignment horizontal="center"/>
    </xf>
    <xf numFmtId="0" fontId="14" fillId="4" borderId="6" xfId="0" applyFont="1" applyFill="1" applyBorder="1" applyAlignment="1">
      <alignment horizontal="center"/>
    </xf>
    <xf numFmtId="0" fontId="11" fillId="5" borderId="10" xfId="0" applyFont="1" applyFill="1" applyBorder="1" applyAlignment="1">
      <alignment horizontal="center" vertical="center" wrapText="1"/>
    </xf>
    <xf numFmtId="0" fontId="11"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RMBS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3953819611098861E-2"/>
          <c:y val="0.10935370152761457"/>
          <c:w val="0.87673810790125695"/>
          <c:h val="0.737743275627561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1'!$B$3:$AF$3</c:f>
              <c:numCache>
                <c:formatCode>#,###,,;\(#,###,,\);\ \-\ \-</c:formatCode>
                <c:ptCount val="31"/>
                <c:pt idx="0">
                  <c:v>1900000</c:v>
                </c:pt>
                <c:pt idx="1">
                  <c:v>3400000</c:v>
                </c:pt>
                <c:pt idx="2">
                  <c:v>5000000</c:v>
                </c:pt>
                <c:pt idx="3">
                  <c:v>7400000</c:v>
                </c:pt>
                <c:pt idx="4">
                  <c:v>11300000</c:v>
                </c:pt>
                <c:pt idx="5">
                  <c:v>26000000</c:v>
                </c:pt>
                <c:pt idx="6">
                  <c:v>37900000</c:v>
                </c:pt>
                <c:pt idx="7">
                  <c:v>43400000</c:v>
                </c:pt>
                <c:pt idx="8">
                  <c:v>72311000</c:v>
                </c:pt>
                <c:pt idx="9">
                  <c:v>117160000</c:v>
                </c:pt>
                <c:pt idx="10">
                  <c:v>96565000</c:v>
                </c:pt>
                <c:pt idx="11">
                  <c:v>118203000</c:v>
                </c:pt>
                <c:pt idx="12">
                  <c:v>144874000</c:v>
                </c:pt>
                <c:pt idx="13">
                  <c:v>157198000</c:v>
                </c:pt>
                <c:pt idx="14">
                  <c:v>195324000</c:v>
                </c:pt>
                <c:pt idx="15">
                  <c:v>179940000</c:v>
                </c:pt>
                <c:pt idx="16">
                  <c:v>142494000</c:v>
                </c:pt>
                <c:pt idx="17">
                  <c:v>113007000</c:v>
                </c:pt>
                <c:pt idx="18">
                  <c:v>323390000</c:v>
                </c:pt>
                <c:pt idx="19">
                  <c:v>312363000</c:v>
                </c:pt>
                <c:pt idx="20">
                  <c:v>234051000</c:v>
                </c:pt>
                <c:pt idx="21">
                  <c:v>271501000</c:v>
                </c:pt>
                <c:pt idx="22">
                  <c:v>296558000</c:v>
                </c:pt>
                <c:pt idx="23">
                  <c:v>296278000</c:v>
                </c:pt>
                <c:pt idx="24">
                  <c:v>336597000</c:v>
                </c:pt>
                <c:pt idx="25">
                  <c:v>393096000</c:v>
                </c:pt>
                <c:pt idx="26">
                  <c:v>231201000</c:v>
                </c:pt>
                <c:pt idx="27">
                  <c:v>224027000</c:v>
                </c:pt>
                <c:pt idx="28">
                  <c:v>242747000</c:v>
                </c:pt>
                <c:pt idx="29">
                  <c:v>328304000</c:v>
                </c:pt>
                <c:pt idx="30">
                  <c:v>454793000</c:v>
                </c:pt>
              </c:numCache>
            </c:numRef>
          </c:val>
          <c:extLst>
            <c:ext xmlns:c16="http://schemas.microsoft.com/office/drawing/2014/chart" uri="{C3380CC4-5D6E-409C-BE32-E72D297353CC}">
              <c16:uniqueId val="{00000000-5C8C-0B4F-A90B-B052A2EF0B0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1'!$B$19:$AF$19</c:f>
              <c:numCache>
                <c:formatCode>#,###,,;\(#,###,,\);\ \-\ \-</c:formatCode>
                <c:ptCount val="31"/>
                <c:pt idx="0">
                  <c:v>-5600000</c:v>
                </c:pt>
                <c:pt idx="1">
                  <c:v>-6000000</c:v>
                </c:pt>
                <c:pt idx="2">
                  <c:v>-4800000</c:v>
                </c:pt>
                <c:pt idx="3">
                  <c:v>-4400000</c:v>
                </c:pt>
                <c:pt idx="4">
                  <c:v>-2900000</c:v>
                </c:pt>
                <c:pt idx="5">
                  <c:v>5400000</c:v>
                </c:pt>
                <c:pt idx="6">
                  <c:v>14100000</c:v>
                </c:pt>
                <c:pt idx="7">
                  <c:v>16900000</c:v>
                </c:pt>
                <c:pt idx="8">
                  <c:v>-134749000</c:v>
                </c:pt>
                <c:pt idx="9">
                  <c:v>55000000</c:v>
                </c:pt>
                <c:pt idx="10">
                  <c:v>43136000</c:v>
                </c:pt>
                <c:pt idx="11">
                  <c:v>39790000</c:v>
                </c:pt>
                <c:pt idx="12">
                  <c:v>56032000</c:v>
                </c:pt>
                <c:pt idx="13">
                  <c:v>71167000</c:v>
                </c:pt>
                <c:pt idx="14">
                  <c:v>-6048000</c:v>
                </c:pt>
                <c:pt idx="15">
                  <c:v>-31868000</c:v>
                </c:pt>
                <c:pt idx="16">
                  <c:v>-38964000</c:v>
                </c:pt>
                <c:pt idx="17">
                  <c:v>-58132000</c:v>
                </c:pt>
                <c:pt idx="18">
                  <c:v>242910000</c:v>
                </c:pt>
                <c:pt idx="19">
                  <c:v>30549000</c:v>
                </c:pt>
                <c:pt idx="20">
                  <c:v>-46840000</c:v>
                </c:pt>
                <c:pt idx="21">
                  <c:v>65228000</c:v>
                </c:pt>
                <c:pt idx="22">
                  <c:v>115313000</c:v>
                </c:pt>
                <c:pt idx="23">
                  <c:v>110097000</c:v>
                </c:pt>
                <c:pt idx="24">
                  <c:v>85485000</c:v>
                </c:pt>
                <c:pt idx="25">
                  <c:v>109946000</c:v>
                </c:pt>
                <c:pt idx="26">
                  <c:v>-14260000</c:v>
                </c:pt>
                <c:pt idx="27">
                  <c:v>-36599000</c:v>
                </c:pt>
                <c:pt idx="28">
                  <c:v>18073000</c:v>
                </c:pt>
                <c:pt idx="29">
                  <c:v>78269000</c:v>
                </c:pt>
                <c:pt idx="30">
                  <c:v>-4277000</c:v>
                </c:pt>
              </c:numCache>
            </c:numRef>
          </c:val>
          <c:extLst>
            <c:ext xmlns:c16="http://schemas.microsoft.com/office/drawing/2014/chart" uri="{C3380CC4-5D6E-409C-BE32-E72D297353CC}">
              <c16:uniqueId val="{00000001-5C8C-0B4F-A90B-B052A2EF0B0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1'!$B$106:$AF$106</c:f>
              <c:numCache>
                <c:formatCode>#,###,,;\(#,###,,\);\ \-\ \-</c:formatCode>
                <c:ptCount val="31"/>
                <c:pt idx="0">
                  <c:v>0</c:v>
                </c:pt>
                <c:pt idx="1">
                  <c:v>0</c:v>
                </c:pt>
                <c:pt idx="2">
                  <c:v>-2300000</c:v>
                </c:pt>
                <c:pt idx="3">
                  <c:v>100000</c:v>
                </c:pt>
                <c:pt idx="4">
                  <c:v>-5500000</c:v>
                </c:pt>
                <c:pt idx="5">
                  <c:v>28000000</c:v>
                </c:pt>
                <c:pt idx="6">
                  <c:v>14100000</c:v>
                </c:pt>
                <c:pt idx="7">
                  <c:v>800000</c:v>
                </c:pt>
                <c:pt idx="8">
                  <c:v>29451000</c:v>
                </c:pt>
                <c:pt idx="9">
                  <c:v>16984000</c:v>
                </c:pt>
                <c:pt idx="10">
                  <c:v>30824000</c:v>
                </c:pt>
                <c:pt idx="11">
                  <c:v>19210000</c:v>
                </c:pt>
                <c:pt idx="12">
                  <c:v>31444000</c:v>
                </c:pt>
                <c:pt idx="13">
                  <c:v>25226000</c:v>
                </c:pt>
                <c:pt idx="14">
                  <c:v>48221000</c:v>
                </c:pt>
                <c:pt idx="15">
                  <c:v>-3098000</c:v>
                </c:pt>
                <c:pt idx="16">
                  <c:v>-48645000</c:v>
                </c:pt>
                <c:pt idx="17">
                  <c:v>-45757000</c:v>
                </c:pt>
                <c:pt idx="18">
                  <c:v>200758000</c:v>
                </c:pt>
                <c:pt idx="19">
                  <c:v>32351000</c:v>
                </c:pt>
                <c:pt idx="20">
                  <c:v>-41010000</c:v>
                </c:pt>
                <c:pt idx="21">
                  <c:v>41748000</c:v>
                </c:pt>
                <c:pt idx="22">
                  <c:v>69744000</c:v>
                </c:pt>
                <c:pt idx="23">
                  <c:v>70310000</c:v>
                </c:pt>
                <c:pt idx="24">
                  <c:v>83982000</c:v>
                </c:pt>
                <c:pt idx="25">
                  <c:v>107932000</c:v>
                </c:pt>
                <c:pt idx="26">
                  <c:v>76005000</c:v>
                </c:pt>
                <c:pt idx="27">
                  <c:v>122063000</c:v>
                </c:pt>
                <c:pt idx="28">
                  <c:v>155731000</c:v>
                </c:pt>
                <c:pt idx="29">
                  <c:v>195425000</c:v>
                </c:pt>
                <c:pt idx="30">
                  <c:v>230392000</c:v>
                </c:pt>
              </c:numCache>
            </c:numRef>
          </c:val>
          <c:extLst>
            <c:ext xmlns:c16="http://schemas.microsoft.com/office/drawing/2014/chart" uri="{C3380CC4-5D6E-409C-BE32-E72D297353CC}">
              <c16:uniqueId val="{00000002-5C8C-0B4F-A90B-B052A2EF0B05}"/>
            </c:ext>
          </c:extLst>
        </c:ser>
        <c:dLbls>
          <c:showLegendKey val="0"/>
          <c:showVal val="0"/>
          <c:showCatName val="0"/>
          <c:showSerName val="0"/>
          <c:showPercent val="0"/>
          <c:showBubbleSize val="0"/>
        </c:dLbls>
        <c:gapWidth val="100"/>
        <c:overlap val="-24"/>
        <c:axId val="314232703"/>
        <c:axId val="314382927"/>
      </c:barChart>
      <c:catAx>
        <c:axId val="31423270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4382927"/>
        <c:crosses val="autoZero"/>
        <c:auto val="1"/>
        <c:lblAlgn val="ctr"/>
        <c:lblOffset val="100"/>
        <c:noMultiLvlLbl val="0"/>
      </c:catAx>
      <c:valAx>
        <c:axId val="31438292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4232703"/>
        <c:crosses val="autoZero"/>
        <c:crossBetween val="between"/>
      </c:valAx>
      <c:spPr>
        <a:noFill/>
        <a:ln>
          <a:noFill/>
        </a:ln>
        <a:effectLst/>
      </c:spPr>
    </c:plotArea>
    <c:legend>
      <c:legendPos val="b"/>
      <c:layout>
        <c:manualLayout>
          <c:xMode val="edge"/>
          <c:yMode val="edge"/>
          <c:x val="0.34633641634993317"/>
          <c:y val="0.91892243493065129"/>
          <c:w val="0.3020552348584104"/>
          <c:h val="4.817509738427232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15874</xdr:colOff>
      <xdr:row>108</xdr:row>
      <xdr:rowOff>25400</xdr:rowOff>
    </xdr:from>
    <xdr:to>
      <xdr:col>40</xdr:col>
      <xdr:colOff>31749</xdr:colOff>
      <xdr:row>132</xdr:row>
      <xdr:rowOff>15875</xdr:rowOff>
    </xdr:to>
    <xdr:graphicFrame macro="">
      <xdr:nvGraphicFramePr>
        <xdr:cNvPr id="2" name="Chart 1">
          <a:extLst>
            <a:ext uri="{FF2B5EF4-FFF2-40B4-BE49-F238E27FC236}">
              <a16:creationId xmlns:a16="http://schemas.microsoft.com/office/drawing/2014/main" id="{447BC5C9-09FE-6977-4A6A-3DB9A8E55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https://www.bing.com/financeapi/forcetrigger?t=a223lh&amp;q=XNAS%3aRMBS&amp;form=skydnc</v>
    <v>Learn more on Bing</v>
  </rv>
  <rv s="1">
    <v>0</v>
    <v>RAMBUS INC. (XNAS:RMBS)</v>
    <v>2</v>
    <v>3</v>
    <v>Finance</v>
    <v>4</v>
    <v>en-US</v>
    <v>a223lh</v>
    <v>268435456</v>
    <v>1</v>
    <v>Powered by Refinitiv</v>
    <v>68.540000000000006</v>
    <v>20</v>
    <v>1.2679</v>
    <v>1.07</v>
    <v>1.6957E-2</v>
    <v>0.17</v>
    <v>2.6490000000000003E-3</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65.239999999999995</v>
    <v>Semiconductors &amp; Semiconductor Equipment</v>
    <v>Stock</v>
    <v>45107.993367488278</v>
    <v>0</v>
    <v>63.5184</v>
    <v>6984595000</v>
    <v>RAMBUS INC.</v>
    <v>RAMBUS INC.</v>
    <v>64.099999999999994</v>
    <v>126.9975</v>
    <v>63.1</v>
    <v>64.17</v>
    <v>64.34</v>
    <v>108845200</v>
    <v>RMBS</v>
    <v>RAMBUS INC. (XNAS:RMBS)</v>
    <v>1888127</v>
    <v>1800261</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17273/000119312505032047/0001193125-05-032047-index.htm" TargetMode="External"/><Relationship Id="rId21" Type="http://schemas.openxmlformats.org/officeDocument/2006/relationships/hyperlink" Target="https://www.sec.gov/Archives/edgar/data/917273/000101287001503032/0001012870-01-503032-index.htm" TargetMode="External"/><Relationship Id="rId34" Type="http://schemas.openxmlformats.org/officeDocument/2006/relationships/hyperlink" Target="https://www.sec.gov/Archives/edgar/data/917273/000089161809000056/0000891618-09-000056-index.htm" TargetMode="External"/><Relationship Id="rId42" Type="http://schemas.openxmlformats.org/officeDocument/2006/relationships/hyperlink" Target="https://www.sec.gov/Archives/edgar/data/917273/000091727313000009/0000917273-13-000009-index.htm" TargetMode="External"/><Relationship Id="rId47" Type="http://schemas.openxmlformats.org/officeDocument/2006/relationships/hyperlink" Target="https://www.sec.gov/Archives/edgar/data/917273/000091727315000005/0000917273-15-000005-index.htm" TargetMode="External"/><Relationship Id="rId50" Type="http://schemas.openxmlformats.org/officeDocument/2006/relationships/hyperlink" Target="https://www.sec.gov/Archives/edgar/data/917273/000091727317000007/0000917273-17-000007-index.htm" TargetMode="External"/><Relationship Id="rId55" Type="http://schemas.openxmlformats.org/officeDocument/2006/relationships/hyperlink" Target="https://www.sec.gov/Archives/edgar/data/917273/000091727319000006/0000917273-19-000006-index.htm" TargetMode="External"/><Relationship Id="rId63" Type="http://schemas.openxmlformats.org/officeDocument/2006/relationships/hyperlink" Target="https://www.sec.gov/Archives/edgar/data/917273/000091727323000008/0000917273-23-000008-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17273/000119312506035902/0001193125-06-035902-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17273/000089161808000135/0000891618-08-000135-index.htm" TargetMode="External"/><Relationship Id="rId37" Type="http://schemas.openxmlformats.org/officeDocument/2006/relationships/hyperlink" Target="https://www.sec.gov/Archives/edgar/data/917273/000091727310000014/0000917273-10-000014-index.htm" TargetMode="External"/><Relationship Id="rId40" Type="http://schemas.openxmlformats.org/officeDocument/2006/relationships/hyperlink" Target="https://www.sec.gov/Archives/edgar/data/917273/000104746912001391/0001047469-12-001391-index.htm" TargetMode="External"/><Relationship Id="rId45" Type="http://schemas.openxmlformats.org/officeDocument/2006/relationships/hyperlink" Target="https://www.sec.gov/Archives/edgar/data/917273/000091727314000007/0000917273-14-000007-index.htm" TargetMode="External"/><Relationship Id="rId53" Type="http://schemas.openxmlformats.org/officeDocument/2006/relationships/hyperlink" Target="https://www.sec.gov/Archives/edgar/data/917273/000091727318000007/0000917273-18-000007-index.htm" TargetMode="External"/><Relationship Id="rId58" Type="http://schemas.openxmlformats.org/officeDocument/2006/relationships/hyperlink" Target="https://www.sec.gov/Archives/edgar/data/917273/000091727321000005/0000917273-21-000005-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17273/000091727322000010/0000917273-22-000010-index.htm" TargetMode="External"/><Relationship Id="rId19" Type="http://schemas.openxmlformats.org/officeDocument/2006/relationships/hyperlink" Target="https://www.sec.gov/Archives/edgar/data/917273/000101287000006002/0001012870-00-006002-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17273/000119312505032047/0001193125-05-032047-index.htm" TargetMode="External"/><Relationship Id="rId30" Type="http://schemas.openxmlformats.org/officeDocument/2006/relationships/hyperlink" Target="https://www.sec.gov/Archives/edgar/data/917273/000119312507201474/0001193125-07-201474-index.htm" TargetMode="External"/><Relationship Id="rId35" Type="http://schemas.openxmlformats.org/officeDocument/2006/relationships/hyperlink" Target="https://www.sec.gov/Archives/edgar/data/917273/000089161809000056/0000891618-09-000056-index.htm" TargetMode="External"/><Relationship Id="rId43" Type="http://schemas.openxmlformats.org/officeDocument/2006/relationships/hyperlink" Target="https://www.sec.gov/Archives/edgar/data/917273/000091727313000009/0000917273-13-000009-index.htm" TargetMode="External"/><Relationship Id="rId48" Type="http://schemas.openxmlformats.org/officeDocument/2006/relationships/hyperlink" Target="https://www.sec.gov/Archives/edgar/data/917273/000091727316000027/0000917273-16-000027-index.htm" TargetMode="External"/><Relationship Id="rId56" Type="http://schemas.openxmlformats.org/officeDocument/2006/relationships/hyperlink" Target="https://www.sec.gov/Archives/edgar/data/917273/000091727320000005/0000917273-20-000005-index.htm" TargetMode="External"/><Relationship Id="rId64" Type="http://schemas.openxmlformats.org/officeDocument/2006/relationships/hyperlink" Target="https://finbox.com/NASDAQGS:RMBS/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17273/000091727317000007/0000917273-17-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17273/000089161808000135/0000891618-08-000135-index.htm" TargetMode="External"/><Relationship Id="rId38" Type="http://schemas.openxmlformats.org/officeDocument/2006/relationships/hyperlink" Target="https://www.sec.gov/Archives/edgar/data/917273/000095012311018714/0000950123-11-018714-index.htm" TargetMode="External"/><Relationship Id="rId46" Type="http://schemas.openxmlformats.org/officeDocument/2006/relationships/hyperlink" Target="https://www.sec.gov/Archives/edgar/data/917273/000091727315000005/0000917273-15-000005-index.htm" TargetMode="External"/><Relationship Id="rId59" Type="http://schemas.openxmlformats.org/officeDocument/2006/relationships/hyperlink" Target="https://www.sec.gov/Archives/edgar/data/917273/000091727321000005/0000917273-21-000005-index.htm" TargetMode="External"/><Relationship Id="rId20" Type="http://schemas.openxmlformats.org/officeDocument/2006/relationships/hyperlink" Target="https://www.sec.gov/Archives/edgar/data/917273/000101287001503032/0001012870-01-503032-index.htm" TargetMode="External"/><Relationship Id="rId41" Type="http://schemas.openxmlformats.org/officeDocument/2006/relationships/hyperlink" Target="https://www.sec.gov/Archives/edgar/data/917273/000104746912001391/0001047469-12-001391-index.htm" TargetMode="External"/><Relationship Id="rId54" Type="http://schemas.openxmlformats.org/officeDocument/2006/relationships/hyperlink" Target="https://www.sec.gov/Archives/edgar/data/917273/000091727319000006/0000917273-19-000006-index.htm" TargetMode="External"/><Relationship Id="rId62" Type="http://schemas.openxmlformats.org/officeDocument/2006/relationships/hyperlink" Target="https://www.sec.gov/Archives/edgar/data/917273/000091727323000008/0000917273-23-000008-index.htm" TargetMode="External"/><Relationship Id="rId1" Type="http://schemas.openxmlformats.org/officeDocument/2006/relationships/hyperlink" Target="https://roic.ai/company/RMB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17273/000119312506035902/0001193125-06-035902-index.htm" TargetMode="External"/><Relationship Id="rId36" Type="http://schemas.openxmlformats.org/officeDocument/2006/relationships/hyperlink" Target="https://www.sec.gov/Archives/edgar/data/917273/000091727310000014/0000917273-10-000014-index.htm" TargetMode="External"/><Relationship Id="rId49" Type="http://schemas.openxmlformats.org/officeDocument/2006/relationships/hyperlink" Target="https://www.sec.gov/Archives/edgar/data/917273/000091727316000027/0000917273-16-000027-index.htm" TargetMode="External"/><Relationship Id="rId57" Type="http://schemas.openxmlformats.org/officeDocument/2006/relationships/hyperlink" Target="https://www.sec.gov/Archives/edgar/data/917273/000091727320000005/0000917273-20-000005-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17273/000119312507201474/0001193125-07-201474-index.htm" TargetMode="External"/><Relationship Id="rId44" Type="http://schemas.openxmlformats.org/officeDocument/2006/relationships/hyperlink" Target="https://www.sec.gov/Archives/edgar/data/917273/000091727314000007/0000917273-14-000007-index.htm" TargetMode="External"/><Relationship Id="rId52" Type="http://schemas.openxmlformats.org/officeDocument/2006/relationships/hyperlink" Target="https://www.sec.gov/Archives/edgar/data/917273/000091727318000007/0000917273-18-000007-index.htm" TargetMode="External"/><Relationship Id="rId60" Type="http://schemas.openxmlformats.org/officeDocument/2006/relationships/hyperlink" Target="https://www.sec.gov/Archives/edgar/data/917273/000091727322000010/0000917273-22-000010-index.htm" TargetMode="External"/><Relationship Id="rId65"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917273/000101287000006002/0001012870-00-006002-index.html" TargetMode="External"/><Relationship Id="rId39" Type="http://schemas.openxmlformats.org/officeDocument/2006/relationships/hyperlink" Target="https://www.sec.gov/Archives/edgar/data/917273/000095012311018714/0000950123-11-0187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zoomScale="80" zoomScaleNormal="80" workbookViewId="0">
      <pane xSplit="1" ySplit="1" topLeftCell="AC96" activePane="bottomRight" state="frozen"/>
      <selection pane="topRight"/>
      <selection pane="bottomLeft"/>
      <selection pane="bottomRight" activeCell="AE115" sqref="AE115"/>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4">
        <v>2023</v>
      </c>
      <c r="AH1" s="14">
        <v>2024</v>
      </c>
      <c r="AI1" s="14">
        <v>2025</v>
      </c>
      <c r="AJ1" s="14">
        <v>2026</v>
      </c>
      <c r="AK1" s="14">
        <v>2027</v>
      </c>
    </row>
    <row r="2" spans="1:4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c r="AK2" s="9"/>
    </row>
    <row r="3" spans="1:41" ht="40" x14ac:dyDescent="0.25">
      <c r="A3" s="5" t="s">
        <v>1</v>
      </c>
      <c r="B3" s="1">
        <v>1900000</v>
      </c>
      <c r="C3" s="1">
        <v>3400000</v>
      </c>
      <c r="D3" s="1">
        <v>5000000</v>
      </c>
      <c r="E3" s="1">
        <v>7400000</v>
      </c>
      <c r="F3" s="1">
        <v>11300000</v>
      </c>
      <c r="G3" s="1">
        <v>26000000</v>
      </c>
      <c r="H3" s="1">
        <v>37900000</v>
      </c>
      <c r="I3" s="1">
        <v>43400000</v>
      </c>
      <c r="J3" s="1">
        <v>72311000</v>
      </c>
      <c r="K3" s="1">
        <v>117160000</v>
      </c>
      <c r="L3" s="1">
        <v>96565000</v>
      </c>
      <c r="M3" s="1">
        <v>118203000</v>
      </c>
      <c r="N3" s="1">
        <v>144874000</v>
      </c>
      <c r="O3" s="1">
        <v>157198000</v>
      </c>
      <c r="P3" s="1">
        <v>195324000</v>
      </c>
      <c r="Q3" s="1">
        <v>179940000</v>
      </c>
      <c r="R3" s="1">
        <v>142494000</v>
      </c>
      <c r="S3" s="1">
        <v>113007000</v>
      </c>
      <c r="T3" s="1">
        <v>323390000</v>
      </c>
      <c r="U3" s="1">
        <v>312363000</v>
      </c>
      <c r="V3" s="1">
        <v>234051000</v>
      </c>
      <c r="W3" s="1">
        <v>271501000</v>
      </c>
      <c r="X3" s="1">
        <v>296558000</v>
      </c>
      <c r="Y3" s="1">
        <v>296278000</v>
      </c>
      <c r="Z3" s="1">
        <v>336597000</v>
      </c>
      <c r="AA3" s="1">
        <v>393096000</v>
      </c>
      <c r="AB3" s="1">
        <v>231201000</v>
      </c>
      <c r="AC3" s="1">
        <v>224027000</v>
      </c>
      <c r="AD3" s="1">
        <v>242747000</v>
      </c>
      <c r="AE3" s="1">
        <v>328304000</v>
      </c>
      <c r="AF3" s="1">
        <v>454793000</v>
      </c>
      <c r="AG3" s="15">
        <v>596800000</v>
      </c>
      <c r="AH3" s="15">
        <v>680000000</v>
      </c>
      <c r="AI3" s="15">
        <v>772000000</v>
      </c>
      <c r="AJ3" s="15">
        <v>829900000</v>
      </c>
      <c r="AK3" s="15">
        <v>859000000</v>
      </c>
      <c r="AL3" s="16" t="s">
        <v>94</v>
      </c>
      <c r="AM3" s="17" t="s">
        <v>95</v>
      </c>
      <c r="AN3" s="17" t="s">
        <v>96</v>
      </c>
      <c r="AO3" s="17" t="s">
        <v>97</v>
      </c>
    </row>
    <row r="4" spans="1:41" ht="19" x14ac:dyDescent="0.25">
      <c r="A4" s="58" t="s">
        <v>151</v>
      </c>
      <c r="B4" s="1"/>
      <c r="C4" s="37">
        <f>(C3/B3)-1</f>
        <v>0.78947368421052633</v>
      </c>
      <c r="D4" s="37">
        <f>(D3/C3)-1</f>
        <v>0.47058823529411775</v>
      </c>
      <c r="E4" s="37">
        <f>(E3/D3)-1</f>
        <v>0.48</v>
      </c>
      <c r="F4" s="37">
        <f t="shared" ref="F4:AK4" si="0">(F3/E3)-1</f>
        <v>0.52702702702702697</v>
      </c>
      <c r="G4" s="37">
        <f t="shared" si="0"/>
        <v>1.3008849557522124</v>
      </c>
      <c r="H4" s="18">
        <f t="shared" si="0"/>
        <v>0.45769230769230762</v>
      </c>
      <c r="I4" s="18">
        <f t="shared" si="0"/>
        <v>0.14511873350923477</v>
      </c>
      <c r="J4" s="18">
        <f t="shared" si="0"/>
        <v>0.6661520737327189</v>
      </c>
      <c r="K4" s="18">
        <f t="shared" si="0"/>
        <v>0.62022375572181265</v>
      </c>
      <c r="L4" s="18">
        <f t="shared" si="0"/>
        <v>-0.17578525093888697</v>
      </c>
      <c r="M4" s="18">
        <f t="shared" si="0"/>
        <v>0.22407704654895677</v>
      </c>
      <c r="N4" s="18">
        <f t="shared" si="0"/>
        <v>0.2256372511695981</v>
      </c>
      <c r="O4" s="18">
        <f t="shared" si="0"/>
        <v>8.5067023758576443E-2</v>
      </c>
      <c r="P4" s="18">
        <f t="shared" si="0"/>
        <v>0.24253489230142877</v>
      </c>
      <c r="Q4" s="18">
        <f t="shared" si="0"/>
        <v>-7.8761442526264047E-2</v>
      </c>
      <c r="R4" s="18">
        <f t="shared" si="0"/>
        <v>-0.20810270090030014</v>
      </c>
      <c r="S4" s="18">
        <f t="shared" si="0"/>
        <v>-0.20693502884331971</v>
      </c>
      <c r="T4" s="18">
        <f t="shared" si="0"/>
        <v>1.8616811347969593</v>
      </c>
      <c r="U4" s="18">
        <f t="shared" si="0"/>
        <v>-3.4098147747302021E-2</v>
      </c>
      <c r="V4" s="18">
        <f t="shared" si="0"/>
        <v>-0.25070831052333342</v>
      </c>
      <c r="W4" s="18">
        <f t="shared" si="0"/>
        <v>0.16000786153445179</v>
      </c>
      <c r="X4" s="18">
        <f t="shared" si="0"/>
        <v>9.2290636130253567E-2</v>
      </c>
      <c r="Y4" s="18">
        <f t="shared" si="0"/>
        <v>-9.4416606532277125E-4</v>
      </c>
      <c r="Z4" s="18">
        <f t="shared" si="0"/>
        <v>0.1360850282504944</v>
      </c>
      <c r="AA4" s="18">
        <f t="shared" si="0"/>
        <v>0.16785354593178203</v>
      </c>
      <c r="AB4" s="18">
        <f t="shared" si="0"/>
        <v>-0.41184596129189821</v>
      </c>
      <c r="AC4" s="18">
        <f t="shared" si="0"/>
        <v>-3.1029277555027823E-2</v>
      </c>
      <c r="AD4" s="18">
        <f t="shared" si="0"/>
        <v>8.3561356443643042E-2</v>
      </c>
      <c r="AE4" s="18">
        <f t="shared" si="0"/>
        <v>0.35245337738468452</v>
      </c>
      <c r="AF4" s="18">
        <f t="shared" si="0"/>
        <v>0.38528010624299425</v>
      </c>
      <c r="AG4" s="18">
        <f t="shared" si="0"/>
        <v>0.31224535118174646</v>
      </c>
      <c r="AH4" s="18">
        <f t="shared" si="0"/>
        <v>0.13941018766756041</v>
      </c>
      <c r="AI4" s="18">
        <f t="shared" si="0"/>
        <v>0.13529411764705879</v>
      </c>
      <c r="AJ4" s="18">
        <f t="shared" si="0"/>
        <v>7.4999999999999956E-2</v>
      </c>
      <c r="AK4" s="18">
        <f t="shared" si="0"/>
        <v>3.5064465598264816E-2</v>
      </c>
      <c r="AL4" s="19">
        <f>(AF4+AE4+AD4)/3</f>
        <v>0.2737649466904406</v>
      </c>
      <c r="AM4" s="19">
        <f>(AF20+AE20+AD20)/3</f>
        <v>0.26075271345228557</v>
      </c>
      <c r="AN4" s="19">
        <f>(AF29+AE29+AD29)/3</f>
        <v>-1.239545267153749</v>
      </c>
      <c r="AO4" s="19">
        <f>(AF105+AE105+AD105)/3</f>
        <v>0.23654699775325874</v>
      </c>
    </row>
    <row r="5" spans="1:41" ht="19" x14ac:dyDescent="0.25">
      <c r="A5" s="5" t="s">
        <v>2</v>
      </c>
      <c r="B5" s="1">
        <v>1100000</v>
      </c>
      <c r="C5" s="1">
        <v>2000000</v>
      </c>
      <c r="D5" s="1">
        <v>3800000</v>
      </c>
      <c r="E5" s="1">
        <v>5200000</v>
      </c>
      <c r="F5" s="1">
        <v>3600000</v>
      </c>
      <c r="G5" s="1">
        <v>3400000</v>
      </c>
      <c r="H5" s="1">
        <v>6200000</v>
      </c>
      <c r="I5" s="1">
        <v>9100000</v>
      </c>
      <c r="J5" s="1">
        <v>8048000</v>
      </c>
      <c r="K5" s="1">
        <v>9863000</v>
      </c>
      <c r="L5" s="1">
        <v>7605000</v>
      </c>
      <c r="M5" s="1">
        <v>15951000</v>
      </c>
      <c r="N5" s="1">
        <v>20246000</v>
      </c>
      <c r="O5" s="1">
        <v>19766000</v>
      </c>
      <c r="P5" s="1">
        <v>30392000</v>
      </c>
      <c r="Q5" s="1">
        <v>27124000</v>
      </c>
      <c r="R5" s="1">
        <v>21303000</v>
      </c>
      <c r="S5" s="1">
        <v>6876000</v>
      </c>
      <c r="T5" s="1">
        <v>6937000</v>
      </c>
      <c r="U5" s="1">
        <v>24085000</v>
      </c>
      <c r="V5" s="1">
        <v>28372000</v>
      </c>
      <c r="W5" s="1">
        <v>33215000</v>
      </c>
      <c r="X5" s="1">
        <v>41947000</v>
      </c>
      <c r="Y5" s="1">
        <v>45344000</v>
      </c>
      <c r="Z5" s="1">
        <v>67090000</v>
      </c>
      <c r="AA5" s="1">
        <v>79147000</v>
      </c>
      <c r="AB5" s="1">
        <v>53701000</v>
      </c>
      <c r="AC5" s="1">
        <v>51375000</v>
      </c>
      <c r="AD5" s="1">
        <v>60748000</v>
      </c>
      <c r="AE5" s="1">
        <v>70394000</v>
      </c>
      <c r="AF5" s="1">
        <v>107579000</v>
      </c>
    </row>
    <row r="6" spans="1:41" ht="20" x14ac:dyDescent="0.25">
      <c r="A6" s="6" t="s">
        <v>3</v>
      </c>
      <c r="B6" s="10">
        <v>800000</v>
      </c>
      <c r="C6" s="10">
        <v>1400000</v>
      </c>
      <c r="D6" s="10">
        <v>1200000</v>
      </c>
      <c r="E6" s="10">
        <v>2200000</v>
      </c>
      <c r="F6" s="10">
        <v>7700000</v>
      </c>
      <c r="G6" s="10">
        <v>22600000</v>
      </c>
      <c r="H6" s="10">
        <v>31700000</v>
      </c>
      <c r="I6" s="10">
        <v>34300000</v>
      </c>
      <c r="J6" s="10">
        <v>64263000</v>
      </c>
      <c r="K6" s="10">
        <v>107297000</v>
      </c>
      <c r="L6" s="10">
        <v>88960000</v>
      </c>
      <c r="M6" s="10">
        <v>102252000</v>
      </c>
      <c r="N6" s="10">
        <v>124628000</v>
      </c>
      <c r="O6" s="10">
        <v>137432000</v>
      </c>
      <c r="P6" s="10">
        <v>164932000</v>
      </c>
      <c r="Q6" s="10">
        <v>152816000</v>
      </c>
      <c r="R6" s="10">
        <v>121191000</v>
      </c>
      <c r="S6" s="10">
        <v>106131000</v>
      </c>
      <c r="T6" s="10">
        <v>316453000</v>
      </c>
      <c r="U6" s="10">
        <v>288278000</v>
      </c>
      <c r="V6" s="10">
        <v>205679000</v>
      </c>
      <c r="W6" s="10">
        <v>238286000</v>
      </c>
      <c r="X6" s="10">
        <v>254611000</v>
      </c>
      <c r="Y6" s="10">
        <v>250934000</v>
      </c>
      <c r="Z6" s="10">
        <v>269507000</v>
      </c>
      <c r="AA6" s="10">
        <v>313949000</v>
      </c>
      <c r="AB6" s="10">
        <v>177500000</v>
      </c>
      <c r="AC6" s="10">
        <v>172652000</v>
      </c>
      <c r="AD6" s="10">
        <v>181999000</v>
      </c>
      <c r="AE6" s="10">
        <v>257910000</v>
      </c>
      <c r="AF6" s="10">
        <v>347214000</v>
      </c>
      <c r="AL6" s="16" t="s">
        <v>98</v>
      </c>
      <c r="AM6" s="17" t="s">
        <v>99</v>
      </c>
      <c r="AN6" s="17" t="s">
        <v>100</v>
      </c>
      <c r="AO6" s="17" t="s">
        <v>101</v>
      </c>
    </row>
    <row r="7" spans="1:41" ht="19" x14ac:dyDescent="0.25">
      <c r="A7" s="5" t="s">
        <v>4</v>
      </c>
      <c r="B7" s="2">
        <v>0.42109999999999997</v>
      </c>
      <c r="C7" s="2">
        <v>0.4118</v>
      </c>
      <c r="D7" s="2">
        <v>0.24</v>
      </c>
      <c r="E7" s="2">
        <v>0.29730000000000001</v>
      </c>
      <c r="F7" s="2">
        <v>0.68140000000000001</v>
      </c>
      <c r="G7" s="2">
        <v>0.86919999999999997</v>
      </c>
      <c r="H7" s="2">
        <v>0.83640000000000003</v>
      </c>
      <c r="I7" s="2">
        <v>0.7903</v>
      </c>
      <c r="J7" s="2">
        <v>0.88870000000000005</v>
      </c>
      <c r="K7" s="2">
        <v>0.91579999999999995</v>
      </c>
      <c r="L7" s="2">
        <v>0.92120000000000002</v>
      </c>
      <c r="M7" s="2">
        <v>0.86509999999999998</v>
      </c>
      <c r="N7" s="2">
        <v>0.86029999999999995</v>
      </c>
      <c r="O7" s="2">
        <v>0.87429999999999997</v>
      </c>
      <c r="P7" s="2">
        <v>0.84440000000000004</v>
      </c>
      <c r="Q7" s="2">
        <v>0.84930000000000005</v>
      </c>
      <c r="R7" s="2">
        <v>0.85050000000000003</v>
      </c>
      <c r="S7" s="2">
        <v>0.93920000000000003</v>
      </c>
      <c r="T7" s="2">
        <v>0.97850000000000004</v>
      </c>
      <c r="U7" s="2">
        <v>0.92290000000000005</v>
      </c>
      <c r="V7" s="2">
        <v>0.87880000000000003</v>
      </c>
      <c r="W7" s="2">
        <v>0.87770000000000004</v>
      </c>
      <c r="X7" s="2">
        <v>0.85860000000000003</v>
      </c>
      <c r="Y7" s="2">
        <v>0.84699999999999998</v>
      </c>
      <c r="Z7" s="2">
        <v>0.80069999999999997</v>
      </c>
      <c r="AA7" s="2">
        <v>0.79869999999999997</v>
      </c>
      <c r="AB7" s="2">
        <v>0.76770000000000005</v>
      </c>
      <c r="AC7" s="2">
        <v>0.77070000000000005</v>
      </c>
      <c r="AD7" s="2">
        <v>0.74970000000000003</v>
      </c>
      <c r="AE7" s="2">
        <v>0.78559999999999997</v>
      </c>
      <c r="AF7" s="2">
        <v>0.76349999999999996</v>
      </c>
      <c r="AL7" s="19">
        <f>AF7</f>
        <v>0.76349999999999996</v>
      </c>
      <c r="AM7" s="20">
        <f>AF21</f>
        <v>-9.4000000000000004E-3</v>
      </c>
      <c r="AN7" s="20">
        <f>AF30</f>
        <v>-3.15E-2</v>
      </c>
      <c r="AO7" s="20">
        <f>AF106/AF3</f>
        <v>0.50658651298502833</v>
      </c>
    </row>
    <row r="8" spans="1:41" ht="19" x14ac:dyDescent="0.25">
      <c r="A8" s="5" t="s">
        <v>5</v>
      </c>
      <c r="B8" s="1">
        <v>3500000</v>
      </c>
      <c r="C8" s="1">
        <v>4300000</v>
      </c>
      <c r="D8" s="1">
        <v>3100000</v>
      </c>
      <c r="E8" s="1">
        <v>3100000</v>
      </c>
      <c r="F8" s="1">
        <v>5200000</v>
      </c>
      <c r="G8" s="1">
        <v>9800000</v>
      </c>
      <c r="H8" s="1">
        <v>9600000</v>
      </c>
      <c r="I8" s="1">
        <v>8100000</v>
      </c>
      <c r="J8" s="1">
        <v>11501000</v>
      </c>
      <c r="K8" s="1">
        <v>18204000</v>
      </c>
      <c r="L8" s="1">
        <v>22306000</v>
      </c>
      <c r="M8" s="1">
        <v>30380000</v>
      </c>
      <c r="N8" s="1">
        <v>32627000</v>
      </c>
      <c r="O8" s="1">
        <v>40972000</v>
      </c>
      <c r="P8" s="1">
        <v>68977000</v>
      </c>
      <c r="Q8" s="1">
        <v>82877000</v>
      </c>
      <c r="R8" s="1">
        <v>76222000</v>
      </c>
      <c r="S8" s="1">
        <v>67252000</v>
      </c>
      <c r="T8" s="1">
        <v>92706000</v>
      </c>
      <c r="U8" s="1">
        <v>115696000</v>
      </c>
      <c r="V8" s="1">
        <v>140503000</v>
      </c>
      <c r="W8" s="1">
        <v>117981000</v>
      </c>
      <c r="X8" s="1">
        <v>110025000</v>
      </c>
      <c r="Y8" s="1">
        <v>111110000</v>
      </c>
      <c r="Z8" s="1">
        <v>129844000</v>
      </c>
      <c r="AA8" s="1">
        <v>149135000</v>
      </c>
      <c r="AB8" s="1">
        <v>158339000</v>
      </c>
      <c r="AC8" s="1">
        <v>156815000</v>
      </c>
      <c r="AD8" s="1">
        <v>139837000</v>
      </c>
      <c r="AE8" s="1">
        <v>135678000</v>
      </c>
      <c r="AF8" s="1">
        <v>158769000</v>
      </c>
    </row>
    <row r="9" spans="1:41" ht="19" customHeight="1" x14ac:dyDescent="0.25">
      <c r="A9" s="58" t="s">
        <v>152</v>
      </c>
      <c r="B9" s="37">
        <f>B8/B3</f>
        <v>1.8421052631578947</v>
      </c>
      <c r="C9" s="37">
        <f t="shared" ref="C9:AF9" si="1">C8/C3</f>
        <v>1.2647058823529411</v>
      </c>
      <c r="D9" s="37">
        <f t="shared" si="1"/>
        <v>0.62</v>
      </c>
      <c r="E9" s="37">
        <f t="shared" si="1"/>
        <v>0.41891891891891891</v>
      </c>
      <c r="F9" s="37">
        <f t="shared" si="1"/>
        <v>0.46017699115044247</v>
      </c>
      <c r="G9" s="37">
        <f t="shared" si="1"/>
        <v>0.37692307692307692</v>
      </c>
      <c r="H9" s="37">
        <f t="shared" si="1"/>
        <v>0.25329815303430081</v>
      </c>
      <c r="I9" s="37">
        <f t="shared" si="1"/>
        <v>0.18663594470046083</v>
      </c>
      <c r="J9" s="37">
        <f t="shared" si="1"/>
        <v>0.15904910732806904</v>
      </c>
      <c r="K9" s="37">
        <f t="shared" si="1"/>
        <v>0.15537726186411743</v>
      </c>
      <c r="L9" s="37">
        <f t="shared" si="1"/>
        <v>0.23099466680474293</v>
      </c>
      <c r="M9" s="37">
        <f t="shared" si="1"/>
        <v>0.25701547338054026</v>
      </c>
      <c r="N9" s="37">
        <f t="shared" si="1"/>
        <v>0.22520949238648758</v>
      </c>
      <c r="O9" s="37">
        <f t="shared" si="1"/>
        <v>0.26063944833903741</v>
      </c>
      <c r="P9" s="37">
        <f t="shared" si="1"/>
        <v>0.35314144703159878</v>
      </c>
      <c r="Q9" s="37">
        <f t="shared" si="1"/>
        <v>0.46058130487940424</v>
      </c>
      <c r="R9" s="37">
        <f t="shared" si="1"/>
        <v>0.53491375075441772</v>
      </c>
      <c r="S9" s="37">
        <f t="shared" si="1"/>
        <v>0.59511357703505097</v>
      </c>
      <c r="T9" s="37">
        <f t="shared" si="1"/>
        <v>0.28666934660935711</v>
      </c>
      <c r="U9" s="37">
        <f t="shared" si="1"/>
        <v>0.3703895787913421</v>
      </c>
      <c r="V9" s="37">
        <f t="shared" si="1"/>
        <v>0.60030933429038968</v>
      </c>
      <c r="W9" s="37">
        <f t="shared" si="1"/>
        <v>0.43455088563209709</v>
      </c>
      <c r="X9" s="37">
        <f t="shared" si="1"/>
        <v>0.37100668334693382</v>
      </c>
      <c r="Y9" s="37">
        <f t="shared" si="1"/>
        <v>0.37501940744840995</v>
      </c>
      <c r="Z9" s="37">
        <f t="shared" si="1"/>
        <v>0.38575507208917487</v>
      </c>
      <c r="AA9" s="37">
        <f t="shared" si="1"/>
        <v>0.37938569713250708</v>
      </c>
      <c r="AB9" s="37">
        <f t="shared" si="1"/>
        <v>0.68485430426338989</v>
      </c>
      <c r="AC9" s="37">
        <f t="shared" si="1"/>
        <v>0.69998259138407426</v>
      </c>
      <c r="AD9" s="37">
        <f t="shared" si="1"/>
        <v>0.57606067222251978</v>
      </c>
      <c r="AE9" s="37">
        <f t="shared" si="1"/>
        <v>0.41326940884058677</v>
      </c>
      <c r="AF9" s="37">
        <f t="shared" si="1"/>
        <v>0.34910167922549379</v>
      </c>
      <c r="AL9" s="16" t="s">
        <v>102</v>
      </c>
      <c r="AM9" s="17" t="s">
        <v>103</v>
      </c>
      <c r="AN9" s="17" t="s">
        <v>104</v>
      </c>
      <c r="AO9" s="17" t="s">
        <v>105</v>
      </c>
    </row>
    <row r="10" spans="1:41" ht="19" x14ac:dyDescent="0.25">
      <c r="A10" s="5" t="s">
        <v>6</v>
      </c>
      <c r="B10" s="1">
        <v>3100000</v>
      </c>
      <c r="C10" s="1">
        <v>3100000</v>
      </c>
      <c r="D10" s="1">
        <v>4300000</v>
      </c>
      <c r="E10" s="1">
        <v>5100000</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v>119475000</v>
      </c>
      <c r="U10" s="1">
        <v>164131000</v>
      </c>
      <c r="V10" s="1" t="s">
        <v>92</v>
      </c>
      <c r="W10" s="1" t="s">
        <v>92</v>
      </c>
      <c r="X10" s="1" t="s">
        <v>92</v>
      </c>
      <c r="Y10" s="1" t="s">
        <v>92</v>
      </c>
      <c r="Z10" s="1" t="s">
        <v>92</v>
      </c>
      <c r="AA10" s="1" t="s">
        <v>92</v>
      </c>
      <c r="AB10" s="1" t="s">
        <v>92</v>
      </c>
      <c r="AC10" s="1" t="s">
        <v>92</v>
      </c>
      <c r="AD10" s="1" t="s">
        <v>92</v>
      </c>
      <c r="AE10" s="1" t="s">
        <v>92</v>
      </c>
      <c r="AF10" s="1" t="s">
        <v>92</v>
      </c>
      <c r="AL10" s="19">
        <f>AF9</f>
        <v>0.34910167922549379</v>
      </c>
      <c r="AM10" s="20">
        <f>AF13</f>
        <v>0.2346518086250228</v>
      </c>
      <c r="AN10" s="20">
        <f>AF80</f>
        <v>7.8171827622676687E-2</v>
      </c>
      <c r="AO10" s="20">
        <f>AF89</f>
        <v>2.1988025321409961E-6</v>
      </c>
    </row>
    <row r="11" spans="1:41"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row>
    <row r="12" spans="1:41" ht="20" x14ac:dyDescent="0.25">
      <c r="A12" s="5" t="s">
        <v>8</v>
      </c>
      <c r="B12" s="1">
        <v>3100000</v>
      </c>
      <c r="C12" s="1">
        <v>3100000</v>
      </c>
      <c r="D12" s="1">
        <v>4300000</v>
      </c>
      <c r="E12" s="1">
        <v>5100000</v>
      </c>
      <c r="F12" s="1">
        <v>5800000</v>
      </c>
      <c r="G12" s="1">
        <v>8800000</v>
      </c>
      <c r="H12" s="1">
        <v>11300000</v>
      </c>
      <c r="I12" s="1">
        <v>13500000</v>
      </c>
      <c r="J12" s="1">
        <v>21140000</v>
      </c>
      <c r="K12" s="1">
        <v>48378000</v>
      </c>
      <c r="L12" s="1">
        <v>35232000</v>
      </c>
      <c r="M12" s="1">
        <v>44582000</v>
      </c>
      <c r="N12" s="1">
        <v>52484000</v>
      </c>
      <c r="O12" s="1">
        <v>74698000</v>
      </c>
      <c r="P12" s="1">
        <v>104561000</v>
      </c>
      <c r="Q12" s="1">
        <v>120597000</v>
      </c>
      <c r="R12" s="1">
        <v>127339000</v>
      </c>
      <c r="S12" s="1">
        <v>128199000</v>
      </c>
      <c r="T12" s="1">
        <v>119475000</v>
      </c>
      <c r="U12" s="1">
        <v>164131000</v>
      </c>
      <c r="V12" s="1">
        <v>112594000</v>
      </c>
      <c r="W12" s="1">
        <v>76448000</v>
      </c>
      <c r="X12" s="1">
        <v>74770000</v>
      </c>
      <c r="Y12" s="1">
        <v>70554000</v>
      </c>
      <c r="Z12" s="1">
        <v>95145000</v>
      </c>
      <c r="AA12" s="1">
        <v>110940000</v>
      </c>
      <c r="AB12" s="1">
        <v>103911000</v>
      </c>
      <c r="AC12" s="1">
        <v>104116000</v>
      </c>
      <c r="AD12" s="1">
        <v>85619000</v>
      </c>
      <c r="AE12" s="1">
        <v>91057000</v>
      </c>
      <c r="AF12" s="1">
        <v>106718000</v>
      </c>
      <c r="AL12" s="16" t="s">
        <v>106</v>
      </c>
      <c r="AM12" s="17" t="s">
        <v>107</v>
      </c>
      <c r="AN12" s="17" t="s">
        <v>108</v>
      </c>
      <c r="AO12" s="17" t="s">
        <v>109</v>
      </c>
    </row>
    <row r="13" spans="1:41" ht="19" x14ac:dyDescent="0.25">
      <c r="A13" s="58" t="s">
        <v>153</v>
      </c>
      <c r="B13" s="37">
        <f>B12/B3</f>
        <v>1.631578947368421</v>
      </c>
      <c r="C13" s="37">
        <f t="shared" ref="C13:AF13" si="2">C12/C3</f>
        <v>0.91176470588235292</v>
      </c>
      <c r="D13" s="37">
        <f t="shared" si="2"/>
        <v>0.86</v>
      </c>
      <c r="E13" s="37">
        <f t="shared" si="2"/>
        <v>0.68918918918918914</v>
      </c>
      <c r="F13" s="37">
        <f t="shared" si="2"/>
        <v>0.51327433628318586</v>
      </c>
      <c r="G13" s="37">
        <f t="shared" si="2"/>
        <v>0.33846153846153848</v>
      </c>
      <c r="H13" s="37">
        <f t="shared" si="2"/>
        <v>0.29815303430079154</v>
      </c>
      <c r="I13" s="37">
        <f t="shared" si="2"/>
        <v>0.31105990783410137</v>
      </c>
      <c r="J13" s="37">
        <f t="shared" si="2"/>
        <v>0.29234832874666372</v>
      </c>
      <c r="K13" s="37">
        <f t="shared" si="2"/>
        <v>0.41292249914646639</v>
      </c>
      <c r="L13" s="37">
        <f t="shared" si="2"/>
        <v>0.36485268989799619</v>
      </c>
      <c r="M13" s="37">
        <f t="shared" si="2"/>
        <v>0.37716470817153541</v>
      </c>
      <c r="N13" s="37">
        <f t="shared" si="2"/>
        <v>0.36227342380275274</v>
      </c>
      <c r="O13" s="37">
        <f t="shared" si="2"/>
        <v>0.47518416264837976</v>
      </c>
      <c r="P13" s="37">
        <f t="shared" si="2"/>
        <v>0.53532080031127771</v>
      </c>
      <c r="Q13" s="37">
        <f t="shared" si="2"/>
        <v>0.67020673557852617</v>
      </c>
      <c r="R13" s="37">
        <f t="shared" si="2"/>
        <v>0.89364464468679383</v>
      </c>
      <c r="S13" s="37">
        <f t="shared" si="2"/>
        <v>1.1344341500968966</v>
      </c>
      <c r="T13" s="37">
        <f t="shared" si="2"/>
        <v>0.36944556108723214</v>
      </c>
      <c r="U13" s="37">
        <f t="shared" si="2"/>
        <v>0.52544955708582641</v>
      </c>
      <c r="V13" s="37">
        <f t="shared" si="2"/>
        <v>0.48106609243284582</v>
      </c>
      <c r="W13" s="37">
        <f t="shared" si="2"/>
        <v>0.28157539014589267</v>
      </c>
      <c r="X13" s="37">
        <f t="shared" si="2"/>
        <v>0.25212605965780727</v>
      </c>
      <c r="Y13" s="37">
        <f t="shared" si="2"/>
        <v>0.23813445480258405</v>
      </c>
      <c r="Z13" s="37">
        <f t="shared" si="2"/>
        <v>0.28266740345279368</v>
      </c>
      <c r="AA13" s="37">
        <f t="shared" si="2"/>
        <v>0.28222113682153976</v>
      </c>
      <c r="AB13" s="37">
        <f t="shared" si="2"/>
        <v>0.44944009757743264</v>
      </c>
      <c r="AC13" s="37">
        <f t="shared" si="2"/>
        <v>0.46474755275033813</v>
      </c>
      <c r="AD13" s="37">
        <f t="shared" si="2"/>
        <v>0.3527087873382575</v>
      </c>
      <c r="AE13" s="37">
        <f t="shared" si="2"/>
        <v>0.27735574345728348</v>
      </c>
      <c r="AF13" s="37">
        <f t="shared" si="2"/>
        <v>0.2346518086250228</v>
      </c>
      <c r="AL13" s="19">
        <f>AF28/AF72</f>
        <v>-1.8362703821521192E-2</v>
      </c>
      <c r="AM13" s="20">
        <f>AF28/AF54</f>
        <v>-1.413202132345244E-2</v>
      </c>
      <c r="AN13" s="20">
        <f>AF22/(AF72+AF56+AF61)</f>
        <v>9.7177880448373222E-2</v>
      </c>
      <c r="AO13" s="21">
        <f>AF67/AF72</f>
        <v>0.29936853343462122</v>
      </c>
    </row>
    <row r="14" spans="1:41" ht="19" x14ac:dyDescent="0.25">
      <c r="A14" s="5" t="s">
        <v>9</v>
      </c>
      <c r="B14" s="1" t="s">
        <v>92</v>
      </c>
      <c r="C14" s="1">
        <v>-100000</v>
      </c>
      <c r="D14" s="1" t="s">
        <v>91</v>
      </c>
      <c r="E14" s="1" t="s">
        <v>92</v>
      </c>
      <c r="F14" s="1">
        <v>1200000</v>
      </c>
      <c r="G14" s="1">
        <v>2100000</v>
      </c>
      <c r="H14" s="1">
        <v>2800000</v>
      </c>
      <c r="I14" s="1">
        <v>3100000</v>
      </c>
      <c r="J14" s="1">
        <v>4045000</v>
      </c>
      <c r="K14" s="1" t="s">
        <v>92</v>
      </c>
      <c r="L14" s="1" t="s">
        <v>92</v>
      </c>
      <c r="M14" s="1" t="s">
        <v>92</v>
      </c>
      <c r="N14" s="1" t="s">
        <v>92</v>
      </c>
      <c r="O14" s="1" t="s">
        <v>92</v>
      </c>
      <c r="P14" s="1">
        <v>31436000</v>
      </c>
      <c r="Q14" s="1">
        <v>19457000</v>
      </c>
      <c r="R14" s="1" t="s">
        <v>92</v>
      </c>
      <c r="S14" s="1" t="s">
        <v>92</v>
      </c>
      <c r="T14" s="1">
        <v>4190000</v>
      </c>
      <c r="U14" s="1">
        <v>16187000</v>
      </c>
      <c r="V14" s="1" t="s">
        <v>92</v>
      </c>
      <c r="W14" s="1" t="s">
        <v>92</v>
      </c>
      <c r="X14" s="1" t="s">
        <v>92</v>
      </c>
      <c r="Y14" s="1" t="s">
        <v>92</v>
      </c>
      <c r="Z14" s="1" t="s">
        <v>92</v>
      </c>
      <c r="AA14" s="1" t="s">
        <v>92</v>
      </c>
      <c r="AB14" s="1" t="s">
        <v>92</v>
      </c>
      <c r="AC14" s="1" t="s">
        <v>92</v>
      </c>
      <c r="AD14" s="1">
        <v>1061000</v>
      </c>
      <c r="AE14" s="1">
        <v>1226000</v>
      </c>
      <c r="AF14" s="1">
        <v>1674000</v>
      </c>
    </row>
    <row r="15" spans="1:41" ht="20" x14ac:dyDescent="0.25">
      <c r="A15" s="5" t="s">
        <v>10</v>
      </c>
      <c r="B15" s="1">
        <v>6600000</v>
      </c>
      <c r="C15" s="1">
        <v>7300000</v>
      </c>
      <c r="D15" s="1">
        <v>7400000</v>
      </c>
      <c r="E15" s="1">
        <v>8200000</v>
      </c>
      <c r="F15" s="1">
        <v>12200000</v>
      </c>
      <c r="G15" s="1">
        <v>20700000</v>
      </c>
      <c r="H15" s="1">
        <v>23700000</v>
      </c>
      <c r="I15" s="1">
        <v>24700000</v>
      </c>
      <c r="J15" s="1">
        <v>36686000</v>
      </c>
      <c r="K15" s="1">
        <v>66582000</v>
      </c>
      <c r="L15" s="1">
        <v>57538000</v>
      </c>
      <c r="M15" s="1">
        <v>74962000</v>
      </c>
      <c r="N15" s="1">
        <v>85111000</v>
      </c>
      <c r="O15" s="1">
        <v>115670000</v>
      </c>
      <c r="P15" s="1">
        <v>204974000</v>
      </c>
      <c r="Q15" s="1">
        <v>222931000</v>
      </c>
      <c r="R15" s="1">
        <v>203561000</v>
      </c>
      <c r="S15" s="1">
        <v>195451000</v>
      </c>
      <c r="T15" s="1">
        <v>216371000</v>
      </c>
      <c r="U15" s="1">
        <v>296014000</v>
      </c>
      <c r="V15" s="1">
        <v>253097000</v>
      </c>
      <c r="W15" s="1">
        <v>194429000</v>
      </c>
      <c r="X15" s="1">
        <v>184795000</v>
      </c>
      <c r="Y15" s="1">
        <v>181664000</v>
      </c>
      <c r="Z15" s="1">
        <v>224989000</v>
      </c>
      <c r="AA15" s="1">
        <v>260075000</v>
      </c>
      <c r="AB15" s="1">
        <v>262250000</v>
      </c>
      <c r="AC15" s="1">
        <v>260931000</v>
      </c>
      <c r="AD15" s="1">
        <v>226517000</v>
      </c>
      <c r="AE15" s="1">
        <v>227961000</v>
      </c>
      <c r="AF15" s="1">
        <v>267161000</v>
      </c>
      <c r="AL15" s="16" t="s">
        <v>110</v>
      </c>
      <c r="AM15" s="17" t="s">
        <v>111</v>
      </c>
      <c r="AN15" s="17" t="s">
        <v>112</v>
      </c>
      <c r="AO15" s="17" t="s">
        <v>113</v>
      </c>
    </row>
    <row r="16" spans="1:41" ht="19" x14ac:dyDescent="0.25">
      <c r="A16" s="5" t="s">
        <v>11</v>
      </c>
      <c r="B16" s="1">
        <v>7700000</v>
      </c>
      <c r="C16" s="1">
        <v>9300000</v>
      </c>
      <c r="D16" s="1">
        <v>11200000</v>
      </c>
      <c r="E16" s="1">
        <v>13400000</v>
      </c>
      <c r="F16" s="1">
        <v>15800000</v>
      </c>
      <c r="G16" s="1">
        <v>24100000</v>
      </c>
      <c r="H16" s="1">
        <v>29900000</v>
      </c>
      <c r="I16" s="1">
        <v>33800000</v>
      </c>
      <c r="J16" s="1">
        <v>44734000</v>
      </c>
      <c r="K16" s="1">
        <v>76445000</v>
      </c>
      <c r="L16" s="1">
        <v>65143000</v>
      </c>
      <c r="M16" s="1">
        <v>90913000</v>
      </c>
      <c r="N16" s="1">
        <v>105357000</v>
      </c>
      <c r="O16" s="1">
        <v>135436000</v>
      </c>
      <c r="P16" s="1">
        <v>235366000</v>
      </c>
      <c r="Q16" s="1">
        <v>250055000</v>
      </c>
      <c r="R16" s="1">
        <v>224864000</v>
      </c>
      <c r="S16" s="1">
        <v>202327000</v>
      </c>
      <c r="T16" s="1">
        <v>223308000</v>
      </c>
      <c r="U16" s="1">
        <v>320099000</v>
      </c>
      <c r="V16" s="1">
        <v>281469000</v>
      </c>
      <c r="W16" s="1">
        <v>227644000</v>
      </c>
      <c r="X16" s="1">
        <v>226742000</v>
      </c>
      <c r="Y16" s="1">
        <v>227008000</v>
      </c>
      <c r="Z16" s="1">
        <v>292079000</v>
      </c>
      <c r="AA16" s="1">
        <v>339222000</v>
      </c>
      <c r="AB16" s="1">
        <v>315951000</v>
      </c>
      <c r="AC16" s="1">
        <v>312306000</v>
      </c>
      <c r="AD16" s="1">
        <v>287265000</v>
      </c>
      <c r="AE16" s="1">
        <v>298355000</v>
      </c>
      <c r="AF16" s="1">
        <v>374740000</v>
      </c>
      <c r="AL16" s="22">
        <f>(AF35+AE35+AD35+AC35+AB35)/5</f>
        <v>-9.5405885388334319E-4</v>
      </c>
      <c r="AM16" s="23">
        <f>AN101/AF3</f>
        <v>15.357745171979341</v>
      </c>
      <c r="AN16" s="23">
        <f>AN101/AF28</f>
        <v>-488.091893780573</v>
      </c>
      <c r="AO16" s="24">
        <f>AN101/AF106</f>
        <v>30.316135108857946</v>
      </c>
    </row>
    <row r="17" spans="1:38" ht="19" x14ac:dyDescent="0.25">
      <c r="A17" s="5" t="s">
        <v>12</v>
      </c>
      <c r="B17" s="1" t="s">
        <v>92</v>
      </c>
      <c r="C17" s="1" t="s">
        <v>92</v>
      </c>
      <c r="D17" s="1">
        <v>-300000</v>
      </c>
      <c r="E17" s="1">
        <v>-300000</v>
      </c>
      <c r="F17" s="1" t="s">
        <v>92</v>
      </c>
      <c r="G17" s="1" t="s">
        <v>92</v>
      </c>
      <c r="H17" s="1" t="s">
        <v>92</v>
      </c>
      <c r="I17" s="1" t="s">
        <v>92</v>
      </c>
      <c r="J17" s="1" t="s">
        <v>92</v>
      </c>
      <c r="K17" s="1" t="s">
        <v>92</v>
      </c>
      <c r="L17" s="1" t="s">
        <v>92</v>
      </c>
      <c r="M17" s="1" t="s">
        <v>92</v>
      </c>
      <c r="N17" s="1" t="s">
        <v>92</v>
      </c>
      <c r="O17" s="1" t="s">
        <v>92</v>
      </c>
      <c r="P17" s="1" t="s">
        <v>92</v>
      </c>
      <c r="Q17" s="1" t="s">
        <v>92</v>
      </c>
      <c r="R17" s="1">
        <v>17042000</v>
      </c>
      <c r="S17" s="1">
        <v>20950000</v>
      </c>
      <c r="T17" s="1">
        <v>19699000</v>
      </c>
      <c r="U17" s="1">
        <v>24265000</v>
      </c>
      <c r="V17" s="1">
        <v>27510000</v>
      </c>
      <c r="W17" s="1">
        <v>32885000</v>
      </c>
      <c r="X17" s="1">
        <v>24820000</v>
      </c>
      <c r="Y17" s="1">
        <v>12413000</v>
      </c>
      <c r="Z17" s="1">
        <v>12745000</v>
      </c>
      <c r="AA17" s="1">
        <v>13720000</v>
      </c>
      <c r="AB17" s="1">
        <v>16282000</v>
      </c>
      <c r="AC17" s="1">
        <v>9852000</v>
      </c>
      <c r="AD17" s="1">
        <v>10340000</v>
      </c>
      <c r="AE17" s="1">
        <v>10706000</v>
      </c>
      <c r="AF17" s="1">
        <v>1874000</v>
      </c>
    </row>
    <row r="18" spans="1:38" ht="20" x14ac:dyDescent="0.25">
      <c r="A18" s="5" t="s">
        <v>13</v>
      </c>
      <c r="B18" s="1" t="s">
        <v>92</v>
      </c>
      <c r="C18" s="1" t="s">
        <v>92</v>
      </c>
      <c r="D18" s="1">
        <v>1700000</v>
      </c>
      <c r="E18" s="1">
        <v>1600000</v>
      </c>
      <c r="F18" s="1">
        <v>1200000</v>
      </c>
      <c r="G18" s="1">
        <v>2100000</v>
      </c>
      <c r="H18" s="1">
        <v>2800000</v>
      </c>
      <c r="I18" s="1">
        <v>3100000</v>
      </c>
      <c r="J18" s="1">
        <v>4045000</v>
      </c>
      <c r="K18" s="1">
        <v>5353000</v>
      </c>
      <c r="L18" s="1">
        <v>5130000</v>
      </c>
      <c r="M18" s="1">
        <v>5643000</v>
      </c>
      <c r="N18" s="1">
        <v>8147000</v>
      </c>
      <c r="O18" s="1">
        <v>14575000</v>
      </c>
      <c r="P18" s="1">
        <v>19657000</v>
      </c>
      <c r="Q18" s="1">
        <v>16488000</v>
      </c>
      <c r="R18" s="1">
        <v>15665000</v>
      </c>
      <c r="S18" s="1">
        <v>13645000</v>
      </c>
      <c r="T18" s="1">
        <v>15167000</v>
      </c>
      <c r="U18" s="1">
        <v>32085000</v>
      </c>
      <c r="V18" s="1">
        <v>43535000</v>
      </c>
      <c r="W18" s="1">
        <v>44360000</v>
      </c>
      <c r="X18" s="1">
        <v>40243000</v>
      </c>
      <c r="Y18" s="1">
        <v>37453000</v>
      </c>
      <c r="Z18" s="1">
        <v>50103000</v>
      </c>
      <c r="AA18" s="1">
        <v>55237000</v>
      </c>
      <c r="AB18" s="1">
        <v>40086000</v>
      </c>
      <c r="AC18" s="1">
        <v>40565000</v>
      </c>
      <c r="AD18" s="1">
        <v>47364000</v>
      </c>
      <c r="AE18" s="1">
        <v>44277000</v>
      </c>
      <c r="AF18" s="1">
        <v>1674000</v>
      </c>
      <c r="AL18" s="16" t="s">
        <v>114</v>
      </c>
    </row>
    <row r="19" spans="1:38" ht="19" x14ac:dyDescent="0.25">
      <c r="A19" s="6" t="s">
        <v>14</v>
      </c>
      <c r="B19" s="10">
        <v>-5600000</v>
      </c>
      <c r="C19" s="10">
        <v>-6000000</v>
      </c>
      <c r="D19" s="10">
        <v>-4800000</v>
      </c>
      <c r="E19" s="10">
        <v>-4400000</v>
      </c>
      <c r="F19" s="10">
        <v>-2900000</v>
      </c>
      <c r="G19" s="10">
        <v>5400000</v>
      </c>
      <c r="H19" s="10">
        <v>14100000</v>
      </c>
      <c r="I19" s="10">
        <v>16900000</v>
      </c>
      <c r="J19" s="10">
        <v>-134749000</v>
      </c>
      <c r="K19" s="10">
        <v>55000000</v>
      </c>
      <c r="L19" s="10">
        <v>43136000</v>
      </c>
      <c r="M19" s="10">
        <v>39790000</v>
      </c>
      <c r="N19" s="10">
        <v>56032000</v>
      </c>
      <c r="O19" s="10">
        <v>71167000</v>
      </c>
      <c r="P19" s="10">
        <v>-6048000</v>
      </c>
      <c r="Q19" s="10">
        <v>-31868000</v>
      </c>
      <c r="R19" s="10">
        <v>-38964000</v>
      </c>
      <c r="S19" s="10">
        <v>-58132000</v>
      </c>
      <c r="T19" s="10">
        <v>242910000</v>
      </c>
      <c r="U19" s="10">
        <v>30549000</v>
      </c>
      <c r="V19" s="10">
        <v>-46840000</v>
      </c>
      <c r="W19" s="10">
        <v>65228000</v>
      </c>
      <c r="X19" s="10">
        <v>115313000</v>
      </c>
      <c r="Y19" s="10">
        <v>110097000</v>
      </c>
      <c r="Z19" s="10">
        <v>85485000</v>
      </c>
      <c r="AA19" s="10">
        <v>109946000</v>
      </c>
      <c r="AB19" s="10">
        <v>-14260000</v>
      </c>
      <c r="AC19" s="10">
        <v>-36599000</v>
      </c>
      <c r="AD19" s="10">
        <v>18073000</v>
      </c>
      <c r="AE19" s="10">
        <v>78269000</v>
      </c>
      <c r="AF19" s="10">
        <v>-4277000</v>
      </c>
      <c r="AL19" s="25">
        <f>AF40-AF56-AF61</f>
        <v>268745000</v>
      </c>
    </row>
    <row r="20" spans="1:38" ht="19" customHeight="1" x14ac:dyDescent="0.25">
      <c r="A20" s="58" t="s">
        <v>154</v>
      </c>
      <c r="B20" s="1"/>
      <c r="C20" s="37">
        <f>(C19/B19)-1</f>
        <v>7.1428571428571397E-2</v>
      </c>
      <c r="D20" s="37">
        <f>(D19/C19)-1</f>
        <v>-0.19999999999999996</v>
      </c>
      <c r="E20" s="37">
        <f>(E19/D19)-1</f>
        <v>-8.333333333333337E-2</v>
      </c>
      <c r="F20" s="37">
        <f t="shared" ref="F20:AF20" si="3">(F19/E19)-1</f>
        <v>-0.34090909090909094</v>
      </c>
      <c r="G20" s="37">
        <f t="shared" si="3"/>
        <v>-2.8620689655172411</v>
      </c>
      <c r="H20" s="37">
        <f t="shared" si="3"/>
        <v>1.6111111111111112</v>
      </c>
      <c r="I20" s="37">
        <f t="shared" si="3"/>
        <v>0.19858156028368801</v>
      </c>
      <c r="J20" s="37">
        <f t="shared" si="3"/>
        <v>-8.9733136094674553</v>
      </c>
      <c r="K20" s="37">
        <f t="shared" si="3"/>
        <v>-1.4081662943695314</v>
      </c>
      <c r="L20" s="37">
        <f t="shared" si="3"/>
        <v>-0.21570909090909096</v>
      </c>
      <c r="M20" s="37">
        <f t="shared" si="3"/>
        <v>-7.7568620178041559E-2</v>
      </c>
      <c r="N20" s="37">
        <f t="shared" si="3"/>
        <v>0.40819301331992963</v>
      </c>
      <c r="O20" s="37">
        <f t="shared" si="3"/>
        <v>0.27011350656767563</v>
      </c>
      <c r="P20" s="37">
        <f t="shared" si="3"/>
        <v>-1.0849832085095621</v>
      </c>
      <c r="Q20" s="37">
        <f t="shared" si="3"/>
        <v>4.269179894179894</v>
      </c>
      <c r="R20" s="37">
        <f t="shared" si="3"/>
        <v>0.22266850759382462</v>
      </c>
      <c r="S20" s="37">
        <f t="shared" si="3"/>
        <v>0.49194127912945285</v>
      </c>
      <c r="T20" s="37">
        <f t="shared" si="3"/>
        <v>-5.1785935457235261</v>
      </c>
      <c r="U20" s="37">
        <f t="shared" si="3"/>
        <v>-0.87423737186612327</v>
      </c>
      <c r="V20" s="37">
        <f t="shared" si="3"/>
        <v>-2.5332744116010346</v>
      </c>
      <c r="W20" s="37">
        <f t="shared" si="3"/>
        <v>-2.3925704526046117</v>
      </c>
      <c r="X20" s="37">
        <f t="shared" si="3"/>
        <v>0.76784509719752259</v>
      </c>
      <c r="Y20" s="37">
        <f t="shared" si="3"/>
        <v>-4.5233408202024039E-2</v>
      </c>
      <c r="Z20" s="37">
        <f t="shared" si="3"/>
        <v>-0.22354832556745419</v>
      </c>
      <c r="AA20" s="37">
        <f t="shared" si="3"/>
        <v>0.28614376791249918</v>
      </c>
      <c r="AB20" s="37">
        <f t="shared" si="3"/>
        <v>-1.1297000345624215</v>
      </c>
      <c r="AC20" s="37">
        <f t="shared" si="3"/>
        <v>1.5665497896213183</v>
      </c>
      <c r="AD20" s="37">
        <f t="shared" si="3"/>
        <v>-1.4938113063198448</v>
      </c>
      <c r="AE20" s="37">
        <f t="shared" si="3"/>
        <v>3.3307143252365403</v>
      </c>
      <c r="AF20" s="37">
        <f t="shared" si="3"/>
        <v>-1.0546448785598386</v>
      </c>
    </row>
    <row r="21" spans="1:38" ht="19" x14ac:dyDescent="0.25">
      <c r="A21" s="5" t="s">
        <v>15</v>
      </c>
      <c r="B21" s="2">
        <v>-2.9474</v>
      </c>
      <c r="C21" s="2">
        <v>-1.7646999999999999</v>
      </c>
      <c r="D21" s="2">
        <v>-0.96</v>
      </c>
      <c r="E21" s="2">
        <v>-0.59460000000000002</v>
      </c>
      <c r="F21" s="2">
        <v>-0.25659999999999999</v>
      </c>
      <c r="G21" s="2">
        <v>0.2077</v>
      </c>
      <c r="H21" s="2">
        <v>0.372</v>
      </c>
      <c r="I21" s="2">
        <v>0.38940000000000002</v>
      </c>
      <c r="J21" s="2">
        <v>-1.8634999999999999</v>
      </c>
      <c r="K21" s="2">
        <v>0.46939999999999998</v>
      </c>
      <c r="L21" s="2">
        <v>0.44669999999999999</v>
      </c>
      <c r="M21" s="2">
        <v>0.33660000000000001</v>
      </c>
      <c r="N21" s="2">
        <v>0.38679999999999998</v>
      </c>
      <c r="O21" s="2">
        <v>0.45269999999999999</v>
      </c>
      <c r="P21" s="2">
        <v>-3.1E-2</v>
      </c>
      <c r="Q21" s="2">
        <v>-0.17710000000000001</v>
      </c>
      <c r="R21" s="2">
        <v>-0.27339999999999998</v>
      </c>
      <c r="S21" s="2">
        <v>-0.51439999999999997</v>
      </c>
      <c r="T21" s="2">
        <v>0.75109999999999999</v>
      </c>
      <c r="U21" s="2">
        <v>9.7799999999999998E-2</v>
      </c>
      <c r="V21" s="2">
        <v>-0.2001</v>
      </c>
      <c r="W21" s="2">
        <v>0.2402</v>
      </c>
      <c r="X21" s="2">
        <v>0.38879999999999998</v>
      </c>
      <c r="Y21" s="2">
        <v>0.37159999999999999</v>
      </c>
      <c r="Z21" s="2">
        <v>0.254</v>
      </c>
      <c r="AA21" s="2">
        <v>0.2797</v>
      </c>
      <c r="AB21" s="2">
        <v>-6.1699999999999998E-2</v>
      </c>
      <c r="AC21" s="2">
        <v>-0.16339999999999999</v>
      </c>
      <c r="AD21" s="2">
        <v>7.4499999999999997E-2</v>
      </c>
      <c r="AE21" s="2">
        <v>0.2384</v>
      </c>
      <c r="AF21" s="2">
        <v>-9.4000000000000004E-3</v>
      </c>
    </row>
    <row r="22" spans="1:38" ht="19" x14ac:dyDescent="0.25">
      <c r="A22" s="6" t="s">
        <v>16</v>
      </c>
      <c r="B22" s="10">
        <v>-5700000</v>
      </c>
      <c r="C22" s="10">
        <v>-6000000</v>
      </c>
      <c r="D22" s="10">
        <v>-6200000</v>
      </c>
      <c r="E22" s="10">
        <v>-6100000</v>
      </c>
      <c r="F22" s="10">
        <v>-4500000</v>
      </c>
      <c r="G22" s="10">
        <v>1900000</v>
      </c>
      <c r="H22" s="10">
        <v>8000000</v>
      </c>
      <c r="I22" s="10">
        <v>9600000</v>
      </c>
      <c r="J22" s="10">
        <v>27577000</v>
      </c>
      <c r="K22" s="10">
        <v>40715000</v>
      </c>
      <c r="L22" s="10">
        <v>31422000</v>
      </c>
      <c r="M22" s="10">
        <v>27290000</v>
      </c>
      <c r="N22" s="10">
        <v>39517000</v>
      </c>
      <c r="O22" s="10">
        <v>21762000</v>
      </c>
      <c r="P22" s="10">
        <v>-40042000</v>
      </c>
      <c r="Q22" s="10">
        <v>-70115000</v>
      </c>
      <c r="R22" s="10">
        <v>-88713000</v>
      </c>
      <c r="S22" s="10">
        <v>-75862000</v>
      </c>
      <c r="T22" s="10">
        <v>226882000</v>
      </c>
      <c r="U22" s="10">
        <v>-1536000</v>
      </c>
      <c r="V22" s="10">
        <v>-90434000</v>
      </c>
      <c r="W22" s="10">
        <v>22464000</v>
      </c>
      <c r="X22" s="10">
        <v>75346000</v>
      </c>
      <c r="Y22" s="10">
        <v>71420000</v>
      </c>
      <c r="Z22" s="10">
        <v>33642000</v>
      </c>
      <c r="AA22" s="10">
        <v>54407000</v>
      </c>
      <c r="AB22" s="10">
        <v>-86967000</v>
      </c>
      <c r="AC22" s="10">
        <v>-104539000</v>
      </c>
      <c r="AD22" s="10">
        <v>-46807000</v>
      </c>
      <c r="AE22" s="10">
        <v>24281000</v>
      </c>
      <c r="AF22" s="10">
        <v>80053000</v>
      </c>
    </row>
    <row r="23" spans="1:38" ht="19" x14ac:dyDescent="0.25">
      <c r="A23" s="5" t="s">
        <v>17</v>
      </c>
      <c r="B23" s="2">
        <v>-3</v>
      </c>
      <c r="C23" s="2">
        <v>-1.7646999999999999</v>
      </c>
      <c r="D23" s="2">
        <v>-1.24</v>
      </c>
      <c r="E23" s="2">
        <v>-0.82430000000000003</v>
      </c>
      <c r="F23" s="2">
        <v>-0.3982</v>
      </c>
      <c r="G23" s="2">
        <v>7.3099999999999998E-2</v>
      </c>
      <c r="H23" s="2">
        <v>0.21110000000000001</v>
      </c>
      <c r="I23" s="2">
        <v>0.22120000000000001</v>
      </c>
      <c r="J23" s="2">
        <v>0.38140000000000002</v>
      </c>
      <c r="K23" s="2">
        <v>0.34749999999999998</v>
      </c>
      <c r="L23" s="2">
        <v>0.32540000000000002</v>
      </c>
      <c r="M23" s="2">
        <v>0.23089999999999999</v>
      </c>
      <c r="N23" s="2">
        <v>0.27279999999999999</v>
      </c>
      <c r="O23" s="2">
        <v>0.1384</v>
      </c>
      <c r="P23" s="2">
        <v>-0.20499999999999999</v>
      </c>
      <c r="Q23" s="2">
        <v>-0.38969999999999999</v>
      </c>
      <c r="R23" s="2">
        <v>-0.62260000000000004</v>
      </c>
      <c r="S23" s="2">
        <v>-0.67130000000000001</v>
      </c>
      <c r="T23" s="2">
        <v>0.7016</v>
      </c>
      <c r="U23" s="2">
        <v>-4.8999999999999998E-3</v>
      </c>
      <c r="V23" s="2">
        <v>-0.38640000000000002</v>
      </c>
      <c r="W23" s="2">
        <v>8.2699999999999996E-2</v>
      </c>
      <c r="X23" s="2">
        <v>0.25409999999999999</v>
      </c>
      <c r="Y23" s="2">
        <v>0.24110000000000001</v>
      </c>
      <c r="Z23" s="2">
        <v>9.9900000000000003E-2</v>
      </c>
      <c r="AA23" s="2">
        <v>0.1384</v>
      </c>
      <c r="AB23" s="2">
        <v>-0.37619999999999998</v>
      </c>
      <c r="AC23" s="2">
        <v>-0.46660000000000001</v>
      </c>
      <c r="AD23" s="2">
        <v>-0.1928</v>
      </c>
      <c r="AE23" s="2">
        <v>7.3999999999999996E-2</v>
      </c>
      <c r="AF23" s="2">
        <v>0.17599999999999999</v>
      </c>
    </row>
    <row r="24" spans="1:38" ht="19" x14ac:dyDescent="0.25">
      <c r="A24" s="5" t="s">
        <v>18</v>
      </c>
      <c r="B24" s="1">
        <v>100000</v>
      </c>
      <c r="C24" s="1">
        <v>-100000</v>
      </c>
      <c r="D24" s="1">
        <v>-100000</v>
      </c>
      <c r="E24" s="1">
        <v>400000</v>
      </c>
      <c r="F24" s="1">
        <v>400000</v>
      </c>
      <c r="G24" s="1">
        <v>1400000</v>
      </c>
      <c r="H24" s="1">
        <v>3300000</v>
      </c>
      <c r="I24" s="1">
        <v>4200000</v>
      </c>
      <c r="J24" s="1">
        <v>-166371000</v>
      </c>
      <c r="K24" s="1">
        <v>8932000</v>
      </c>
      <c r="L24" s="1">
        <v>6584000</v>
      </c>
      <c r="M24" s="1">
        <v>6857000</v>
      </c>
      <c r="N24" s="1">
        <v>8368000</v>
      </c>
      <c r="O24" s="1">
        <v>34830000</v>
      </c>
      <c r="P24" s="1">
        <v>14337000</v>
      </c>
      <c r="Q24" s="1">
        <v>21759000</v>
      </c>
      <c r="R24" s="1">
        <v>17042000</v>
      </c>
      <c r="S24" s="1">
        <v>-16865000</v>
      </c>
      <c r="T24" s="1">
        <v>-18838000</v>
      </c>
      <c r="U24" s="1">
        <v>-24265000</v>
      </c>
      <c r="V24" s="1">
        <v>-27451000</v>
      </c>
      <c r="W24" s="1">
        <v>-34481000</v>
      </c>
      <c r="X24" s="1">
        <v>-25096000</v>
      </c>
      <c r="Y24" s="1">
        <v>-11189000</v>
      </c>
      <c r="Z24" s="1">
        <v>-11005000</v>
      </c>
      <c r="AA24" s="1">
        <v>-13418000</v>
      </c>
      <c r="AB24" s="1">
        <v>16339000</v>
      </c>
      <c r="AC24" s="1">
        <v>17523000</v>
      </c>
      <c r="AD24" s="1">
        <v>7176000</v>
      </c>
      <c r="AE24" s="1">
        <v>-995000</v>
      </c>
      <c r="AF24" s="1">
        <v>-87878000</v>
      </c>
    </row>
    <row r="25" spans="1:38" ht="19" x14ac:dyDescent="0.25">
      <c r="A25" s="6" t="s">
        <v>19</v>
      </c>
      <c r="B25" s="10">
        <v>-5600000</v>
      </c>
      <c r="C25" s="10">
        <v>-6100000</v>
      </c>
      <c r="D25" s="10">
        <v>-6300000</v>
      </c>
      <c r="E25" s="10">
        <v>-5700000</v>
      </c>
      <c r="F25" s="10">
        <v>-4100000</v>
      </c>
      <c r="G25" s="10">
        <v>3300000</v>
      </c>
      <c r="H25" s="10">
        <v>11300000</v>
      </c>
      <c r="I25" s="10">
        <v>13800000</v>
      </c>
      <c r="J25" s="10">
        <v>-138794000</v>
      </c>
      <c r="K25" s="10">
        <v>49647000</v>
      </c>
      <c r="L25" s="10">
        <v>38006000</v>
      </c>
      <c r="M25" s="10">
        <v>34147000</v>
      </c>
      <c r="N25" s="10">
        <v>47885000</v>
      </c>
      <c r="O25" s="10">
        <v>56592000</v>
      </c>
      <c r="P25" s="10">
        <v>-25705000</v>
      </c>
      <c r="Q25" s="10">
        <v>-48356000</v>
      </c>
      <c r="R25" s="10">
        <v>-71671000</v>
      </c>
      <c r="S25" s="10">
        <v>-92727000</v>
      </c>
      <c r="T25" s="10">
        <v>208044000</v>
      </c>
      <c r="U25" s="10">
        <v>-25801000</v>
      </c>
      <c r="V25" s="10">
        <v>-117885000</v>
      </c>
      <c r="W25" s="10">
        <v>-12017000</v>
      </c>
      <c r="X25" s="10">
        <v>50250000</v>
      </c>
      <c r="Y25" s="10">
        <v>60231000</v>
      </c>
      <c r="Z25" s="10">
        <v>22637000</v>
      </c>
      <c r="AA25" s="10">
        <v>40989000</v>
      </c>
      <c r="AB25" s="10">
        <v>-70628000</v>
      </c>
      <c r="AC25" s="10">
        <v>-87016000</v>
      </c>
      <c r="AD25" s="10">
        <v>-39631000</v>
      </c>
      <c r="AE25" s="10">
        <v>23286000</v>
      </c>
      <c r="AF25" s="10">
        <v>-7825000</v>
      </c>
    </row>
    <row r="26" spans="1:38" ht="19" x14ac:dyDescent="0.25">
      <c r="A26" s="5" t="s">
        <v>20</v>
      </c>
      <c r="B26" s="2">
        <v>-2.9474</v>
      </c>
      <c r="C26" s="2">
        <v>-1.7941</v>
      </c>
      <c r="D26" s="2">
        <v>-1.26</v>
      </c>
      <c r="E26" s="2">
        <v>-0.77029999999999998</v>
      </c>
      <c r="F26" s="2">
        <v>-0.36280000000000001</v>
      </c>
      <c r="G26" s="2">
        <v>0.12690000000000001</v>
      </c>
      <c r="H26" s="2">
        <v>0.29820000000000002</v>
      </c>
      <c r="I26" s="2">
        <v>0.318</v>
      </c>
      <c r="J26" s="2">
        <v>-1.9194</v>
      </c>
      <c r="K26" s="2">
        <v>0.42380000000000001</v>
      </c>
      <c r="L26" s="2">
        <v>0.39360000000000001</v>
      </c>
      <c r="M26" s="2">
        <v>0.28889999999999999</v>
      </c>
      <c r="N26" s="2">
        <v>0.33050000000000002</v>
      </c>
      <c r="O26" s="2">
        <v>0.36</v>
      </c>
      <c r="P26" s="2">
        <v>-0.13159999999999999</v>
      </c>
      <c r="Q26" s="2">
        <v>-0.26869999999999999</v>
      </c>
      <c r="R26" s="2">
        <v>-0.503</v>
      </c>
      <c r="S26" s="2">
        <v>-0.82050000000000001</v>
      </c>
      <c r="T26" s="2">
        <v>0.64329999999999998</v>
      </c>
      <c r="U26" s="2">
        <v>-8.2600000000000007E-2</v>
      </c>
      <c r="V26" s="2">
        <v>-0.50370000000000004</v>
      </c>
      <c r="W26" s="2">
        <v>-4.4299999999999999E-2</v>
      </c>
      <c r="X26" s="2">
        <v>0.1694</v>
      </c>
      <c r="Y26" s="2">
        <v>0.20330000000000001</v>
      </c>
      <c r="Z26" s="2">
        <v>6.7299999999999999E-2</v>
      </c>
      <c r="AA26" s="2">
        <v>0.1043</v>
      </c>
      <c r="AB26" s="2">
        <v>-0.30549999999999999</v>
      </c>
      <c r="AC26" s="2">
        <v>-0.38840000000000002</v>
      </c>
      <c r="AD26" s="2">
        <v>-0.1633</v>
      </c>
      <c r="AE26" s="2">
        <v>7.0900000000000005E-2</v>
      </c>
      <c r="AF26" s="2">
        <v>-1.72E-2</v>
      </c>
    </row>
    <row r="27" spans="1:38" ht="19" x14ac:dyDescent="0.25">
      <c r="A27" s="5" t="s">
        <v>21</v>
      </c>
      <c r="B27" s="1">
        <v>1000000</v>
      </c>
      <c r="C27" s="1">
        <v>300000</v>
      </c>
      <c r="D27" s="1">
        <v>400000</v>
      </c>
      <c r="E27" s="1">
        <v>1300000</v>
      </c>
      <c r="F27" s="1">
        <v>300000</v>
      </c>
      <c r="G27" s="1">
        <v>1300000</v>
      </c>
      <c r="H27" s="1">
        <v>4500000</v>
      </c>
      <c r="I27" s="1">
        <v>5100000</v>
      </c>
      <c r="J27" s="1">
        <v>-32667000</v>
      </c>
      <c r="K27" s="1">
        <v>18376000</v>
      </c>
      <c r="L27" s="1">
        <v>13302000</v>
      </c>
      <c r="M27" s="1">
        <v>10926000</v>
      </c>
      <c r="N27" s="1">
        <v>14326000</v>
      </c>
      <c r="O27" s="1">
        <v>22915000</v>
      </c>
      <c r="P27" s="1">
        <v>-11889000</v>
      </c>
      <c r="Q27" s="1">
        <v>-20692000</v>
      </c>
      <c r="R27" s="1">
        <v>124252000</v>
      </c>
      <c r="S27" s="1">
        <v>-541000</v>
      </c>
      <c r="T27" s="1">
        <v>57127000</v>
      </c>
      <c r="U27" s="1">
        <v>17252000</v>
      </c>
      <c r="V27" s="1">
        <v>16451000</v>
      </c>
      <c r="W27" s="1">
        <v>21731000</v>
      </c>
      <c r="X27" s="1">
        <v>24049000</v>
      </c>
      <c r="Y27" s="1">
        <v>-151157000</v>
      </c>
      <c r="Z27" s="1">
        <v>15817000</v>
      </c>
      <c r="AA27" s="1">
        <v>63851000</v>
      </c>
      <c r="AB27" s="1">
        <v>87329000</v>
      </c>
      <c r="AC27" s="1">
        <v>3403000</v>
      </c>
      <c r="AD27" s="1">
        <v>3978000</v>
      </c>
      <c r="AE27" s="1">
        <v>4952000</v>
      </c>
      <c r="AF27" s="1">
        <v>6485000</v>
      </c>
    </row>
    <row r="28" spans="1:38" ht="20" thickBot="1" x14ac:dyDescent="0.3">
      <c r="A28" s="7" t="s">
        <v>22</v>
      </c>
      <c r="B28" s="11">
        <v>-6600000</v>
      </c>
      <c r="C28" s="11">
        <v>-6300000</v>
      </c>
      <c r="D28" s="11">
        <v>-6600000</v>
      </c>
      <c r="E28" s="11">
        <v>-7000000</v>
      </c>
      <c r="F28" s="11">
        <v>-4400000</v>
      </c>
      <c r="G28" s="11">
        <v>2000000</v>
      </c>
      <c r="H28" s="11">
        <v>6800000</v>
      </c>
      <c r="I28" s="11">
        <v>8700000</v>
      </c>
      <c r="J28" s="11">
        <v>-106127000</v>
      </c>
      <c r="K28" s="11">
        <v>31271000</v>
      </c>
      <c r="L28" s="11">
        <v>24704000</v>
      </c>
      <c r="M28" s="11">
        <v>23221000</v>
      </c>
      <c r="N28" s="11">
        <v>33559000</v>
      </c>
      <c r="O28" s="11">
        <v>33677000</v>
      </c>
      <c r="P28" s="11">
        <v>-13816000</v>
      </c>
      <c r="Q28" s="11">
        <v>-27664000</v>
      </c>
      <c r="R28" s="11">
        <v>-195923000</v>
      </c>
      <c r="S28" s="11">
        <v>-92186000</v>
      </c>
      <c r="T28" s="11">
        <v>150917000</v>
      </c>
      <c r="U28" s="11">
        <v>-43053000</v>
      </c>
      <c r="V28" s="11">
        <v>-134336000</v>
      </c>
      <c r="W28" s="11">
        <v>-33748000</v>
      </c>
      <c r="X28" s="11">
        <v>26201000</v>
      </c>
      <c r="Y28" s="11">
        <v>211388000</v>
      </c>
      <c r="Z28" s="11">
        <v>6820000</v>
      </c>
      <c r="AA28" s="11">
        <v>-22862000</v>
      </c>
      <c r="AB28" s="11">
        <v>-157957000</v>
      </c>
      <c r="AC28" s="11">
        <v>-90419000</v>
      </c>
      <c r="AD28" s="11">
        <v>-43609000</v>
      </c>
      <c r="AE28" s="11">
        <v>18334000</v>
      </c>
      <c r="AF28" s="11">
        <v>-14310000</v>
      </c>
    </row>
    <row r="29" spans="1:38" ht="20" customHeight="1" thickTop="1" x14ac:dyDescent="0.25">
      <c r="A29" s="58" t="s">
        <v>155</v>
      </c>
      <c r="B29" s="1"/>
      <c r="C29" s="37">
        <f>(C28/B28)-1</f>
        <v>-4.5454545454545414E-2</v>
      </c>
      <c r="D29" s="37">
        <f>(D28/C28)-1</f>
        <v>4.7619047619047672E-2</v>
      </c>
      <c r="E29" s="37">
        <f>(E28/D28)-1</f>
        <v>6.0606060606060552E-2</v>
      </c>
      <c r="F29" s="37">
        <f t="shared" ref="F29:AF29" si="4">(F28/E28)-1</f>
        <v>-0.37142857142857144</v>
      </c>
      <c r="G29" s="37">
        <f t="shared" si="4"/>
        <v>-1.4545454545454546</v>
      </c>
      <c r="H29" s="37">
        <f t="shared" si="4"/>
        <v>2.4</v>
      </c>
      <c r="I29" s="37">
        <f t="shared" si="4"/>
        <v>0.27941176470588225</v>
      </c>
      <c r="J29" s="37">
        <f t="shared" si="4"/>
        <v>-13.198505747126436</v>
      </c>
      <c r="K29" s="37">
        <f t="shared" si="4"/>
        <v>-1.294656402235058</v>
      </c>
      <c r="L29" s="37">
        <f t="shared" si="4"/>
        <v>-0.21000287806593965</v>
      </c>
      <c r="M29" s="37">
        <f t="shared" si="4"/>
        <v>-6.0030764248704682E-2</v>
      </c>
      <c r="N29" s="37">
        <f t="shared" si="4"/>
        <v>0.44520046509624911</v>
      </c>
      <c r="O29" s="37">
        <f t="shared" si="4"/>
        <v>3.5161953574303073E-3</v>
      </c>
      <c r="P29" s="37">
        <f t="shared" si="4"/>
        <v>-1.4102503192089557</v>
      </c>
      <c r="Q29" s="37">
        <f t="shared" si="4"/>
        <v>1.0023161551823971</v>
      </c>
      <c r="R29" s="37">
        <f t="shared" si="4"/>
        <v>6.0822368421052628</v>
      </c>
      <c r="S29" s="37">
        <f t="shared" si="4"/>
        <v>-0.5294784175415852</v>
      </c>
      <c r="T29" s="37">
        <f t="shared" si="4"/>
        <v>-2.6370924001475275</v>
      </c>
      <c r="U29" s="37">
        <f t="shared" si="4"/>
        <v>-1.285276012642711</v>
      </c>
      <c r="V29" s="37">
        <f t="shared" si="4"/>
        <v>2.1202471372494367</v>
      </c>
      <c r="W29" s="37">
        <f t="shared" si="4"/>
        <v>-0.74877918056217241</v>
      </c>
      <c r="X29" s="37">
        <f t="shared" si="4"/>
        <v>-1.7763719331515941</v>
      </c>
      <c r="Y29" s="37">
        <f t="shared" si="4"/>
        <v>7.0679363383076979</v>
      </c>
      <c r="Z29" s="37">
        <f t="shared" si="4"/>
        <v>-0.9677370522451606</v>
      </c>
      <c r="AA29" s="37">
        <f t="shared" si="4"/>
        <v>-4.3521994134897355</v>
      </c>
      <c r="AB29" s="37">
        <f t="shared" si="4"/>
        <v>5.9091505555069546</v>
      </c>
      <c r="AC29" s="37">
        <f t="shared" si="4"/>
        <v>-0.42757206075071064</v>
      </c>
      <c r="AD29" s="37">
        <f t="shared" si="4"/>
        <v>-0.51770092569039694</v>
      </c>
      <c r="AE29" s="37">
        <f t="shared" si="4"/>
        <v>-1.4204178036643813</v>
      </c>
      <c r="AF29" s="37">
        <f t="shared" si="4"/>
        <v>-1.7805170721064689</v>
      </c>
    </row>
    <row r="30" spans="1:38" ht="19" x14ac:dyDescent="0.25">
      <c r="A30" s="5" t="s">
        <v>23</v>
      </c>
      <c r="B30" s="2">
        <v>-3.4737</v>
      </c>
      <c r="C30" s="2">
        <v>-1.8529</v>
      </c>
      <c r="D30" s="2">
        <v>-1.32</v>
      </c>
      <c r="E30" s="2">
        <v>-0.94589999999999996</v>
      </c>
      <c r="F30" s="2">
        <v>-0.38940000000000002</v>
      </c>
      <c r="G30" s="2">
        <v>7.6899999999999996E-2</v>
      </c>
      <c r="H30" s="2">
        <v>0.1794</v>
      </c>
      <c r="I30" s="2">
        <v>0.20050000000000001</v>
      </c>
      <c r="J30" s="2">
        <v>-1.4676</v>
      </c>
      <c r="K30" s="2">
        <v>0.26690000000000003</v>
      </c>
      <c r="L30" s="2">
        <v>0.25580000000000003</v>
      </c>
      <c r="M30" s="2">
        <v>0.19650000000000001</v>
      </c>
      <c r="N30" s="2">
        <v>0.2316</v>
      </c>
      <c r="O30" s="2">
        <v>0.2142</v>
      </c>
      <c r="P30" s="2">
        <v>-7.0699999999999999E-2</v>
      </c>
      <c r="Q30" s="2">
        <v>-0.1537</v>
      </c>
      <c r="R30" s="2">
        <v>-1.375</v>
      </c>
      <c r="S30" s="2">
        <v>-0.81579999999999997</v>
      </c>
      <c r="T30" s="2">
        <v>0.4667</v>
      </c>
      <c r="U30" s="2">
        <v>-0.13780000000000001</v>
      </c>
      <c r="V30" s="2">
        <v>-0.57399999999999995</v>
      </c>
      <c r="W30" s="2">
        <v>-0.12429999999999999</v>
      </c>
      <c r="X30" s="2">
        <v>8.8400000000000006E-2</v>
      </c>
      <c r="Y30" s="2">
        <v>0.71350000000000002</v>
      </c>
      <c r="Z30" s="2">
        <v>2.0299999999999999E-2</v>
      </c>
      <c r="AA30" s="2">
        <v>-5.8200000000000002E-2</v>
      </c>
      <c r="AB30" s="2">
        <v>-0.68320000000000003</v>
      </c>
      <c r="AC30" s="2">
        <v>-0.40360000000000001</v>
      </c>
      <c r="AD30" s="2">
        <v>-0.17960000000000001</v>
      </c>
      <c r="AE30" s="2">
        <v>5.5800000000000002E-2</v>
      </c>
      <c r="AF30" s="2">
        <v>-3.15E-2</v>
      </c>
    </row>
    <row r="31" spans="1:38" ht="19" x14ac:dyDescent="0.25">
      <c r="A31" s="5" t="s">
        <v>24</v>
      </c>
      <c r="B31" s="12">
        <v>-0.56000000000000005</v>
      </c>
      <c r="C31" s="12">
        <v>-0.36</v>
      </c>
      <c r="D31" s="12">
        <v>-0.32</v>
      </c>
      <c r="E31" s="12">
        <v>-0.31</v>
      </c>
      <c r="F31" s="12">
        <v>-0.2</v>
      </c>
      <c r="G31" s="12">
        <v>0.02</v>
      </c>
      <c r="H31" s="12">
        <v>7.0000000000000007E-2</v>
      </c>
      <c r="I31" s="12">
        <v>0.09</v>
      </c>
      <c r="J31" s="12">
        <v>-1.1000000000000001</v>
      </c>
      <c r="K31" s="12">
        <v>0.31</v>
      </c>
      <c r="L31" s="12">
        <v>0.25</v>
      </c>
      <c r="M31" s="12">
        <v>0.24</v>
      </c>
      <c r="N31" s="12">
        <v>0.33</v>
      </c>
      <c r="O31" s="12">
        <v>0.34</v>
      </c>
      <c r="P31" s="12">
        <v>-0.13</v>
      </c>
      <c r="Q31" s="12">
        <v>-0.27</v>
      </c>
      <c r="R31" s="12">
        <v>-1.87</v>
      </c>
      <c r="S31" s="12">
        <v>-0.88</v>
      </c>
      <c r="T31" s="12">
        <v>1.34</v>
      </c>
      <c r="U31" s="12">
        <v>-0.39</v>
      </c>
      <c r="V31" s="12">
        <v>-1.21</v>
      </c>
      <c r="W31" s="12">
        <v>-0.3</v>
      </c>
      <c r="X31" s="12">
        <v>0.23</v>
      </c>
      <c r="Y31" s="12">
        <v>1.84</v>
      </c>
      <c r="Z31" s="12">
        <v>0.06</v>
      </c>
      <c r="AA31" s="12">
        <v>-0.17</v>
      </c>
      <c r="AB31" s="12">
        <v>-1.46</v>
      </c>
      <c r="AC31" s="12">
        <v>-0.81</v>
      </c>
      <c r="AD31" s="12">
        <v>-0.39</v>
      </c>
      <c r="AE31" s="12">
        <v>0.17</v>
      </c>
      <c r="AF31" s="12">
        <v>-0.13</v>
      </c>
    </row>
    <row r="32" spans="1:38" ht="19" x14ac:dyDescent="0.25">
      <c r="A32" s="5" t="s">
        <v>25</v>
      </c>
      <c r="B32" s="12">
        <v>-0.56000000000000005</v>
      </c>
      <c r="C32" s="12">
        <v>-0.36</v>
      </c>
      <c r="D32" s="12">
        <v>-0.32</v>
      </c>
      <c r="E32" s="12">
        <v>-0.31</v>
      </c>
      <c r="F32" s="12">
        <v>-0.2</v>
      </c>
      <c r="G32" s="12">
        <v>0.02</v>
      </c>
      <c r="H32" s="12">
        <v>7.0000000000000007E-2</v>
      </c>
      <c r="I32" s="12">
        <v>0.09</v>
      </c>
      <c r="J32" s="12">
        <v>-1.1000000000000001</v>
      </c>
      <c r="K32" s="12">
        <v>0.28999999999999998</v>
      </c>
      <c r="L32" s="12">
        <v>0.24</v>
      </c>
      <c r="M32" s="12">
        <v>0.22</v>
      </c>
      <c r="N32" s="12">
        <v>0.3</v>
      </c>
      <c r="O32" s="12">
        <v>0.32</v>
      </c>
      <c r="P32" s="12">
        <v>-0.13</v>
      </c>
      <c r="Q32" s="12">
        <v>-0.27</v>
      </c>
      <c r="R32" s="12">
        <v>-1.87</v>
      </c>
      <c r="S32" s="12">
        <v>-0.88</v>
      </c>
      <c r="T32" s="12">
        <v>1.3</v>
      </c>
      <c r="U32" s="12">
        <v>-0.39</v>
      </c>
      <c r="V32" s="12">
        <v>-1.21</v>
      </c>
      <c r="W32" s="12">
        <v>-0.3</v>
      </c>
      <c r="X32" s="12">
        <v>0.22</v>
      </c>
      <c r="Y32" s="12">
        <v>1.8</v>
      </c>
      <c r="Z32" s="12">
        <v>0.06</v>
      </c>
      <c r="AA32" s="12">
        <v>-0.17</v>
      </c>
      <c r="AB32" s="12">
        <v>-1.46</v>
      </c>
      <c r="AC32" s="12">
        <v>-0.81</v>
      </c>
      <c r="AD32" s="12">
        <v>-0.39</v>
      </c>
      <c r="AE32" s="12">
        <v>0.16</v>
      </c>
      <c r="AF32" s="12">
        <v>-0.12</v>
      </c>
    </row>
    <row r="33" spans="1:32" ht="19" x14ac:dyDescent="0.25">
      <c r="A33" s="5" t="s">
        <v>26</v>
      </c>
      <c r="B33" s="1">
        <v>11800000</v>
      </c>
      <c r="C33" s="1">
        <v>17600000</v>
      </c>
      <c r="D33" s="1">
        <v>20500000</v>
      </c>
      <c r="E33" s="1">
        <v>22700000</v>
      </c>
      <c r="F33" s="1">
        <v>22000000</v>
      </c>
      <c r="G33" s="1">
        <v>86844000</v>
      </c>
      <c r="H33" s="1">
        <v>90816000</v>
      </c>
      <c r="I33" s="1">
        <v>93328000</v>
      </c>
      <c r="J33" s="1">
        <v>96487000</v>
      </c>
      <c r="K33" s="1">
        <v>99456000</v>
      </c>
      <c r="L33" s="1">
        <v>99369000</v>
      </c>
      <c r="M33" s="1">
        <v>97653000</v>
      </c>
      <c r="N33" s="1">
        <v>101931000</v>
      </c>
      <c r="O33" s="1">
        <v>99876000</v>
      </c>
      <c r="P33" s="1">
        <v>103048000</v>
      </c>
      <c r="Q33" s="1">
        <v>104056000</v>
      </c>
      <c r="R33" s="1">
        <v>104574000</v>
      </c>
      <c r="S33" s="1">
        <v>105011000</v>
      </c>
      <c r="T33" s="1">
        <v>112456000</v>
      </c>
      <c r="U33" s="1">
        <v>110041000</v>
      </c>
      <c r="V33" s="1">
        <v>110769000</v>
      </c>
      <c r="W33" s="1">
        <v>112415000</v>
      </c>
      <c r="X33" s="1">
        <v>114318000</v>
      </c>
      <c r="Y33" s="1">
        <v>114814000</v>
      </c>
      <c r="Z33" s="1">
        <v>110162000</v>
      </c>
      <c r="AA33" s="1">
        <v>110198000</v>
      </c>
      <c r="AB33" s="1">
        <v>108450000</v>
      </c>
      <c r="AC33" s="1">
        <v>110948000</v>
      </c>
      <c r="AD33" s="1">
        <v>113254000</v>
      </c>
      <c r="AE33" s="1">
        <v>110538000</v>
      </c>
      <c r="AF33" s="1">
        <v>109472000</v>
      </c>
    </row>
    <row r="34" spans="1:32" ht="19" x14ac:dyDescent="0.25">
      <c r="A34" s="5" t="s">
        <v>27</v>
      </c>
      <c r="B34" s="1">
        <v>11800000</v>
      </c>
      <c r="C34" s="1">
        <v>17600000</v>
      </c>
      <c r="D34" s="1">
        <v>20500000</v>
      </c>
      <c r="E34" s="1">
        <v>22700000</v>
      </c>
      <c r="F34" s="1">
        <v>22000000</v>
      </c>
      <c r="G34" s="1">
        <v>90000000</v>
      </c>
      <c r="H34" s="1">
        <v>97504000</v>
      </c>
      <c r="I34" s="1">
        <v>100208000</v>
      </c>
      <c r="J34" s="1">
        <v>96487000</v>
      </c>
      <c r="K34" s="1">
        <v>105966000</v>
      </c>
      <c r="L34" s="1">
        <v>102100000</v>
      </c>
      <c r="M34" s="1">
        <v>106544000</v>
      </c>
      <c r="N34" s="1">
        <v>110050000</v>
      </c>
      <c r="O34" s="1">
        <v>103993000</v>
      </c>
      <c r="P34" s="1">
        <v>103048000</v>
      </c>
      <c r="Q34" s="1">
        <v>104056000</v>
      </c>
      <c r="R34" s="1">
        <v>104574000</v>
      </c>
      <c r="S34" s="1">
        <v>105011000</v>
      </c>
      <c r="T34" s="1">
        <v>115884000</v>
      </c>
      <c r="U34" s="1">
        <v>110041000</v>
      </c>
      <c r="V34" s="1">
        <v>110769000</v>
      </c>
      <c r="W34" s="1">
        <v>112415000</v>
      </c>
      <c r="X34" s="1">
        <v>117624000</v>
      </c>
      <c r="Y34" s="1">
        <v>117484000</v>
      </c>
      <c r="Z34" s="1">
        <v>113140000</v>
      </c>
      <c r="AA34" s="1">
        <v>110198000</v>
      </c>
      <c r="AB34" s="1">
        <v>108450000</v>
      </c>
      <c r="AC34" s="1">
        <v>110948000</v>
      </c>
      <c r="AD34" s="1">
        <v>113254000</v>
      </c>
      <c r="AE34" s="1">
        <v>114865000</v>
      </c>
      <c r="AF34" s="1">
        <v>109472000</v>
      </c>
    </row>
    <row r="35" spans="1:32" ht="20" customHeight="1" x14ac:dyDescent="0.25">
      <c r="A35" s="58" t="s">
        <v>156</v>
      </c>
      <c r="B35" s="1"/>
      <c r="C35" s="59">
        <f>(C34-B34)/B34</f>
        <v>0.49152542372881358</v>
      </c>
      <c r="D35" s="59">
        <f t="shared" ref="D35:AF35" si="5">(D34-C34)/C34</f>
        <v>0.16477272727272727</v>
      </c>
      <c r="E35" s="59">
        <f t="shared" si="5"/>
        <v>0.10731707317073171</v>
      </c>
      <c r="F35" s="59">
        <f t="shared" si="5"/>
        <v>-3.0837004405286344E-2</v>
      </c>
      <c r="G35" s="59">
        <f t="shared" si="5"/>
        <v>3.0909090909090908</v>
      </c>
      <c r="H35" s="59">
        <f t="shared" si="5"/>
        <v>8.3377777777777773E-2</v>
      </c>
      <c r="I35" s="59">
        <f t="shared" si="5"/>
        <v>2.7732195602231703E-2</v>
      </c>
      <c r="J35" s="59">
        <f t="shared" si="5"/>
        <v>-3.7132763851189528E-2</v>
      </c>
      <c r="K35" s="59">
        <f t="shared" si="5"/>
        <v>9.8241213842279268E-2</v>
      </c>
      <c r="L35" s="59">
        <f t="shared" si="5"/>
        <v>-3.6483400335956817E-2</v>
      </c>
      <c r="M35" s="59">
        <f t="shared" si="5"/>
        <v>4.3525954946131241E-2</v>
      </c>
      <c r="N35" s="59">
        <f t="shared" si="5"/>
        <v>3.2906592581468691E-2</v>
      </c>
      <c r="O35" s="59">
        <f t="shared" si="5"/>
        <v>-5.5038618809631984E-2</v>
      </c>
      <c r="P35" s="59">
        <f t="shared" si="5"/>
        <v>-9.0871500966411209E-3</v>
      </c>
      <c r="Q35" s="59">
        <f t="shared" si="5"/>
        <v>9.7818492353078171E-3</v>
      </c>
      <c r="R35" s="59">
        <f t="shared" si="5"/>
        <v>4.9780887214576769E-3</v>
      </c>
      <c r="S35" s="59">
        <f t="shared" si="5"/>
        <v>4.1788589898062618E-3</v>
      </c>
      <c r="T35" s="59">
        <f t="shared" si="5"/>
        <v>0.10354153374408395</v>
      </c>
      <c r="U35" s="59">
        <f t="shared" si="5"/>
        <v>-5.0421110765938353E-2</v>
      </c>
      <c r="V35" s="59">
        <f t="shared" si="5"/>
        <v>6.6157159604147541E-3</v>
      </c>
      <c r="W35" s="59">
        <f t="shared" si="5"/>
        <v>1.4859753180041348E-2</v>
      </c>
      <c r="X35" s="59">
        <f t="shared" si="5"/>
        <v>4.6337232575723877E-2</v>
      </c>
      <c r="Y35" s="59">
        <f t="shared" si="5"/>
        <v>-1.1902332857240019E-3</v>
      </c>
      <c r="Z35" s="59">
        <f t="shared" si="5"/>
        <v>-3.6975247693302918E-2</v>
      </c>
      <c r="AA35" s="59">
        <f t="shared" si="5"/>
        <v>-2.600318189853279E-2</v>
      </c>
      <c r="AB35" s="59">
        <f t="shared" si="5"/>
        <v>-1.5862356848581644E-2</v>
      </c>
      <c r="AC35" s="59">
        <f t="shared" si="5"/>
        <v>2.3033656062701705E-2</v>
      </c>
      <c r="AD35" s="59">
        <f t="shared" si="5"/>
        <v>2.0784511663121463E-2</v>
      </c>
      <c r="AE35" s="59">
        <f t="shared" si="5"/>
        <v>1.422466314655553E-2</v>
      </c>
      <c r="AF35" s="59">
        <f t="shared" si="5"/>
        <v>-4.695076829321377E-2</v>
      </c>
    </row>
    <row r="36" spans="1:3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row>
    <row r="37" spans="1:3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row>
    <row r="38" spans="1:32" ht="19" x14ac:dyDescent="0.25">
      <c r="A38" s="5" t="s">
        <v>30</v>
      </c>
      <c r="B38" s="1" t="s">
        <v>92</v>
      </c>
      <c r="C38" s="1" t="s">
        <v>92</v>
      </c>
      <c r="D38" s="1" t="s">
        <v>92</v>
      </c>
      <c r="E38" s="1" t="s">
        <v>92</v>
      </c>
      <c r="F38" s="1">
        <v>1000000</v>
      </c>
      <c r="G38" s="1">
        <v>700000</v>
      </c>
      <c r="H38" s="1">
        <v>20600000</v>
      </c>
      <c r="I38" s="1">
        <v>25800000</v>
      </c>
      <c r="J38" s="1">
        <v>15000000</v>
      </c>
      <c r="K38" s="1">
        <v>63093000</v>
      </c>
      <c r="L38" s="1">
        <v>44195000</v>
      </c>
      <c r="M38" s="1">
        <v>42005000</v>
      </c>
      <c r="N38" s="1">
        <v>48310000</v>
      </c>
      <c r="O38" s="1">
        <v>42391000</v>
      </c>
      <c r="P38" s="1">
        <v>73304000</v>
      </c>
      <c r="Q38" s="1">
        <v>119391000</v>
      </c>
      <c r="R38" s="1">
        <v>116241000</v>
      </c>
      <c r="S38" s="1">
        <v>289073000</v>
      </c>
      <c r="T38" s="1">
        <v>215262000</v>
      </c>
      <c r="U38" s="1">
        <v>162244000</v>
      </c>
      <c r="V38" s="1">
        <v>148984000</v>
      </c>
      <c r="W38" s="1">
        <v>338696000</v>
      </c>
      <c r="X38" s="1">
        <v>154126000</v>
      </c>
      <c r="Y38" s="1">
        <v>143764000</v>
      </c>
      <c r="Z38" s="1">
        <v>135294000</v>
      </c>
      <c r="AA38" s="1">
        <v>225844000</v>
      </c>
      <c r="AB38" s="1">
        <v>115924000</v>
      </c>
      <c r="AC38" s="1">
        <v>102176000</v>
      </c>
      <c r="AD38" s="1">
        <v>136146000</v>
      </c>
      <c r="AE38" s="1">
        <v>107891000</v>
      </c>
      <c r="AF38" s="1">
        <v>125334000</v>
      </c>
    </row>
    <row r="39" spans="1:32" ht="19" x14ac:dyDescent="0.25">
      <c r="A39" s="5" t="s">
        <v>31</v>
      </c>
      <c r="B39" s="1" t="s">
        <v>92</v>
      </c>
      <c r="C39" s="1" t="s">
        <v>92</v>
      </c>
      <c r="D39" s="1" t="s">
        <v>92</v>
      </c>
      <c r="E39" s="1" t="s">
        <v>92</v>
      </c>
      <c r="F39" s="1">
        <v>13200000</v>
      </c>
      <c r="G39" s="1" t="s">
        <v>92</v>
      </c>
      <c r="H39" s="1" t="s">
        <v>92</v>
      </c>
      <c r="I39" s="1" t="s">
        <v>92</v>
      </c>
      <c r="J39" s="1">
        <v>72200000</v>
      </c>
      <c r="K39" s="1">
        <v>59127000</v>
      </c>
      <c r="L39" s="1">
        <v>85700000</v>
      </c>
      <c r="M39" s="1">
        <v>24777000</v>
      </c>
      <c r="N39" s="1">
        <v>89483000</v>
      </c>
      <c r="O39" s="1">
        <v>118416000</v>
      </c>
      <c r="P39" s="1">
        <v>351055000</v>
      </c>
      <c r="Q39" s="1">
        <v>321491000</v>
      </c>
      <c r="R39" s="1">
        <v>229612000</v>
      </c>
      <c r="S39" s="1">
        <v>171120000</v>
      </c>
      <c r="T39" s="1">
        <v>296747000</v>
      </c>
      <c r="U39" s="1">
        <v>127212000</v>
      </c>
      <c r="V39" s="1">
        <v>54346000</v>
      </c>
      <c r="W39" s="1">
        <v>48966000</v>
      </c>
      <c r="X39" s="1">
        <v>145983000</v>
      </c>
      <c r="Y39" s="1">
        <v>143942000</v>
      </c>
      <c r="Z39" s="1">
        <v>36888000</v>
      </c>
      <c r="AA39" s="1">
        <v>103532000</v>
      </c>
      <c r="AB39" s="1">
        <v>161840000</v>
      </c>
      <c r="AC39" s="1">
        <v>305488000</v>
      </c>
      <c r="AD39" s="1">
        <v>366503000</v>
      </c>
      <c r="AE39" s="1">
        <v>377718000</v>
      </c>
      <c r="AF39" s="1">
        <v>187892000</v>
      </c>
    </row>
    <row r="40" spans="1:32" ht="19" x14ac:dyDescent="0.25">
      <c r="A40" s="5" t="s">
        <v>32</v>
      </c>
      <c r="B40" s="1" t="s">
        <v>92</v>
      </c>
      <c r="C40" s="1" t="s">
        <v>92</v>
      </c>
      <c r="D40" s="1" t="s">
        <v>92</v>
      </c>
      <c r="E40" s="1" t="s">
        <v>92</v>
      </c>
      <c r="F40" s="1">
        <v>14200000</v>
      </c>
      <c r="G40" s="1">
        <v>700000</v>
      </c>
      <c r="H40" s="1">
        <v>20600000</v>
      </c>
      <c r="I40" s="1">
        <v>25800000</v>
      </c>
      <c r="J40" s="1">
        <v>87200000</v>
      </c>
      <c r="K40" s="1">
        <v>122220000</v>
      </c>
      <c r="L40" s="1">
        <v>129895000</v>
      </c>
      <c r="M40" s="1">
        <v>66782000</v>
      </c>
      <c r="N40" s="1">
        <v>137793000</v>
      </c>
      <c r="O40" s="1">
        <v>160807000</v>
      </c>
      <c r="P40" s="1">
        <v>424359000</v>
      </c>
      <c r="Q40" s="1">
        <v>440882000</v>
      </c>
      <c r="R40" s="1">
        <v>345853000</v>
      </c>
      <c r="S40" s="1">
        <v>460193000</v>
      </c>
      <c r="T40" s="1">
        <v>512009000</v>
      </c>
      <c r="U40" s="1">
        <v>289456000</v>
      </c>
      <c r="V40" s="1">
        <v>203330000</v>
      </c>
      <c r="W40" s="1">
        <v>387662000</v>
      </c>
      <c r="X40" s="1">
        <v>300109000</v>
      </c>
      <c r="Y40" s="1">
        <v>287706000</v>
      </c>
      <c r="Z40" s="1">
        <v>172182000</v>
      </c>
      <c r="AA40" s="1">
        <v>329376000</v>
      </c>
      <c r="AB40" s="1">
        <v>277764000</v>
      </c>
      <c r="AC40" s="1">
        <v>407664000</v>
      </c>
      <c r="AD40" s="1">
        <v>502649000</v>
      </c>
      <c r="AE40" s="1">
        <v>485609000</v>
      </c>
      <c r="AF40" s="1">
        <v>313226000</v>
      </c>
    </row>
    <row r="41" spans="1:32" ht="19" x14ac:dyDescent="0.25">
      <c r="A41" s="5" t="s">
        <v>33</v>
      </c>
      <c r="B41" s="1" t="s">
        <v>92</v>
      </c>
      <c r="C41" s="1" t="s">
        <v>92</v>
      </c>
      <c r="D41" s="1" t="s">
        <v>92</v>
      </c>
      <c r="E41" s="1" t="s">
        <v>92</v>
      </c>
      <c r="F41" s="1">
        <v>1200000</v>
      </c>
      <c r="G41" s="1">
        <v>700000</v>
      </c>
      <c r="H41" s="1">
        <v>900000</v>
      </c>
      <c r="I41" s="1">
        <v>1900000</v>
      </c>
      <c r="J41" s="1">
        <v>1500000</v>
      </c>
      <c r="K41" s="1">
        <v>68000</v>
      </c>
      <c r="L41" s="1">
        <v>2368000</v>
      </c>
      <c r="M41" s="1">
        <v>10263000</v>
      </c>
      <c r="N41" s="1">
        <v>1435000</v>
      </c>
      <c r="O41" s="1">
        <v>954000</v>
      </c>
      <c r="P41" s="1">
        <v>2594000</v>
      </c>
      <c r="Q41" s="1">
        <v>1920000</v>
      </c>
      <c r="R41" s="1">
        <v>1503000</v>
      </c>
      <c r="S41" s="1">
        <v>949000</v>
      </c>
      <c r="T41" s="1">
        <v>2600000</v>
      </c>
      <c r="U41" s="1">
        <v>1026000</v>
      </c>
      <c r="V41" s="1">
        <v>529000</v>
      </c>
      <c r="W41" s="1">
        <v>2251000</v>
      </c>
      <c r="X41" s="1">
        <v>6001000</v>
      </c>
      <c r="Y41" s="1">
        <v>16408000</v>
      </c>
      <c r="Z41" s="1">
        <v>21099000</v>
      </c>
      <c r="AA41" s="1">
        <v>25892000</v>
      </c>
      <c r="AB41" s="1">
        <v>227476000</v>
      </c>
      <c r="AC41" s="1">
        <v>228405000</v>
      </c>
      <c r="AD41" s="1">
        <v>163800000</v>
      </c>
      <c r="AE41" s="1">
        <v>179673000</v>
      </c>
      <c r="AF41" s="1">
        <v>181066000</v>
      </c>
    </row>
    <row r="42" spans="1:32"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v>5633000</v>
      </c>
      <c r="AA42" s="1">
        <v>5159000</v>
      </c>
      <c r="AB42" s="1">
        <v>6772000</v>
      </c>
      <c r="AC42" s="1">
        <v>10086000</v>
      </c>
      <c r="AD42" s="1">
        <v>14466000</v>
      </c>
      <c r="AE42" s="1">
        <v>8482000</v>
      </c>
      <c r="AF42" s="1">
        <v>20900000</v>
      </c>
    </row>
    <row r="43" spans="1:32" ht="19" x14ac:dyDescent="0.25">
      <c r="A43" s="5" t="s">
        <v>35</v>
      </c>
      <c r="B43" s="1" t="s">
        <v>92</v>
      </c>
      <c r="C43" s="1" t="s">
        <v>92</v>
      </c>
      <c r="D43" s="1" t="s">
        <v>92</v>
      </c>
      <c r="E43" s="1" t="s">
        <v>92</v>
      </c>
      <c r="F43" s="1">
        <v>800000</v>
      </c>
      <c r="G43" s="1">
        <v>8700000</v>
      </c>
      <c r="H43" s="1">
        <v>59300000</v>
      </c>
      <c r="I43" s="1">
        <v>64100000</v>
      </c>
      <c r="J43" s="1">
        <v>9800000</v>
      </c>
      <c r="K43" s="1">
        <v>20649000</v>
      </c>
      <c r="L43" s="1">
        <v>10984000</v>
      </c>
      <c r="M43" s="1">
        <v>18542000</v>
      </c>
      <c r="N43" s="1">
        <v>17955000</v>
      </c>
      <c r="O43" s="1">
        <v>8454000</v>
      </c>
      <c r="P43" s="1">
        <v>15791000</v>
      </c>
      <c r="Q43" s="1">
        <v>19944000</v>
      </c>
      <c r="R43" s="1">
        <v>8574000</v>
      </c>
      <c r="S43" s="1">
        <v>8829000</v>
      </c>
      <c r="T43" s="1">
        <v>13318000</v>
      </c>
      <c r="U43" s="1">
        <v>10894000</v>
      </c>
      <c r="V43" s="1">
        <v>11317000</v>
      </c>
      <c r="W43" s="1">
        <v>8458000</v>
      </c>
      <c r="X43" s="1">
        <v>8728000</v>
      </c>
      <c r="Y43" s="1">
        <v>11476000</v>
      </c>
      <c r="Z43" s="1">
        <v>17867000</v>
      </c>
      <c r="AA43" s="1">
        <v>11317000</v>
      </c>
      <c r="AB43" s="1">
        <v>15738000</v>
      </c>
      <c r="AC43" s="1">
        <v>18524000</v>
      </c>
      <c r="AD43" s="1">
        <v>15907000</v>
      </c>
      <c r="AE43" s="1">
        <v>10600000</v>
      </c>
      <c r="AF43" s="1">
        <v>12022000</v>
      </c>
    </row>
    <row r="44" spans="1:32" ht="19" x14ac:dyDescent="0.25">
      <c r="A44" s="6" t="s">
        <v>36</v>
      </c>
      <c r="B44" s="10" t="s">
        <v>92</v>
      </c>
      <c r="C44" s="10" t="s">
        <v>92</v>
      </c>
      <c r="D44" s="10" t="s">
        <v>92</v>
      </c>
      <c r="E44" s="10" t="s">
        <v>92</v>
      </c>
      <c r="F44" s="10">
        <v>16200000</v>
      </c>
      <c r="G44" s="10">
        <v>10100000</v>
      </c>
      <c r="H44" s="10">
        <v>80800000</v>
      </c>
      <c r="I44" s="10">
        <v>91800000</v>
      </c>
      <c r="J44" s="10">
        <v>98500000</v>
      </c>
      <c r="K44" s="10">
        <v>142937000</v>
      </c>
      <c r="L44" s="10">
        <v>143247000</v>
      </c>
      <c r="M44" s="10">
        <v>95587000</v>
      </c>
      <c r="N44" s="10">
        <v>157183000</v>
      </c>
      <c r="O44" s="10">
        <v>170215000</v>
      </c>
      <c r="P44" s="10">
        <v>442744000</v>
      </c>
      <c r="Q44" s="10">
        <v>462746000</v>
      </c>
      <c r="R44" s="10">
        <v>355930000</v>
      </c>
      <c r="S44" s="10">
        <v>469971000</v>
      </c>
      <c r="T44" s="10">
        <v>527927000</v>
      </c>
      <c r="U44" s="10">
        <v>301376000</v>
      </c>
      <c r="V44" s="10">
        <v>215176000</v>
      </c>
      <c r="W44" s="10">
        <v>398371000</v>
      </c>
      <c r="X44" s="10">
        <v>314838000</v>
      </c>
      <c r="Y44" s="10">
        <v>315590000</v>
      </c>
      <c r="Z44" s="10">
        <v>216781000</v>
      </c>
      <c r="AA44" s="10">
        <v>371744000</v>
      </c>
      <c r="AB44" s="10">
        <v>527750000</v>
      </c>
      <c r="AC44" s="10">
        <v>664679000</v>
      </c>
      <c r="AD44" s="10">
        <v>696822000</v>
      </c>
      <c r="AE44" s="10">
        <v>684364000</v>
      </c>
      <c r="AF44" s="10">
        <v>527214000</v>
      </c>
    </row>
    <row r="45" spans="1:32" ht="19" x14ac:dyDescent="0.25">
      <c r="A45" s="5" t="s">
        <v>37</v>
      </c>
      <c r="B45" s="1" t="s">
        <v>92</v>
      </c>
      <c r="C45" s="1" t="s">
        <v>92</v>
      </c>
      <c r="D45" s="1" t="s">
        <v>92</v>
      </c>
      <c r="E45" s="1" t="s">
        <v>92</v>
      </c>
      <c r="F45" s="1">
        <v>1600000</v>
      </c>
      <c r="G45" s="1">
        <v>2300000</v>
      </c>
      <c r="H45" s="1">
        <v>4300000</v>
      </c>
      <c r="I45" s="1">
        <v>4000000</v>
      </c>
      <c r="J45" s="1">
        <v>4200000</v>
      </c>
      <c r="K45" s="1">
        <v>6724000</v>
      </c>
      <c r="L45" s="1">
        <v>15862000</v>
      </c>
      <c r="M45" s="1">
        <v>10965000</v>
      </c>
      <c r="N45" s="1">
        <v>17578000</v>
      </c>
      <c r="O45" s="1">
        <v>18898000</v>
      </c>
      <c r="P45" s="1">
        <v>26019000</v>
      </c>
      <c r="Q45" s="1">
        <v>24587000</v>
      </c>
      <c r="R45" s="1">
        <v>22290000</v>
      </c>
      <c r="S45" s="1">
        <v>38966000</v>
      </c>
      <c r="T45" s="1">
        <v>67770000</v>
      </c>
      <c r="U45" s="1">
        <v>81105000</v>
      </c>
      <c r="V45" s="1">
        <v>86905000</v>
      </c>
      <c r="W45" s="1">
        <v>72642000</v>
      </c>
      <c r="X45" s="1">
        <v>64023000</v>
      </c>
      <c r="Y45" s="1">
        <v>56616000</v>
      </c>
      <c r="Z45" s="1">
        <v>58442000</v>
      </c>
      <c r="AA45" s="1">
        <v>54303000</v>
      </c>
      <c r="AB45" s="1">
        <v>57028000</v>
      </c>
      <c r="AC45" s="1">
        <v>81734000</v>
      </c>
      <c r="AD45" s="1">
        <v>86401000</v>
      </c>
      <c r="AE45" s="1">
        <v>79747000</v>
      </c>
      <c r="AF45" s="1">
        <v>110398000</v>
      </c>
    </row>
    <row r="46" spans="1:32"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v>3315000</v>
      </c>
      <c r="Q46" s="1">
        <v>4454000</v>
      </c>
      <c r="R46" s="1">
        <v>4454000</v>
      </c>
      <c r="S46" s="1">
        <v>15554000</v>
      </c>
      <c r="T46" s="1">
        <v>18154000</v>
      </c>
      <c r="U46" s="1">
        <v>115148000</v>
      </c>
      <c r="V46" s="1">
        <v>124969000</v>
      </c>
      <c r="W46" s="1">
        <v>116899000</v>
      </c>
      <c r="X46" s="1">
        <v>116899000</v>
      </c>
      <c r="Y46" s="1">
        <v>116899000</v>
      </c>
      <c r="Z46" s="1">
        <v>204794000</v>
      </c>
      <c r="AA46" s="1">
        <v>209661000</v>
      </c>
      <c r="AB46" s="1">
        <v>207178000</v>
      </c>
      <c r="AC46" s="1">
        <v>183465000</v>
      </c>
      <c r="AD46" s="1">
        <v>183222000</v>
      </c>
      <c r="AE46" s="1">
        <v>278810000</v>
      </c>
      <c r="AF46" s="1">
        <v>292040000</v>
      </c>
    </row>
    <row r="47" spans="1:32"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v>21765000</v>
      </c>
      <c r="O47" s="1">
        <v>26965000</v>
      </c>
      <c r="P47" s="1">
        <v>18697000</v>
      </c>
      <c r="Q47" s="1">
        <v>13441000</v>
      </c>
      <c r="R47" s="1">
        <v>7244000</v>
      </c>
      <c r="S47" s="1">
        <v>21660000</v>
      </c>
      <c r="T47" s="1">
        <v>40986000</v>
      </c>
      <c r="U47" s="1">
        <v>181955000</v>
      </c>
      <c r="V47" s="1">
        <v>153173000</v>
      </c>
      <c r="W47" s="1">
        <v>117172000</v>
      </c>
      <c r="X47" s="1">
        <v>89371000</v>
      </c>
      <c r="Y47" s="1">
        <v>64266000</v>
      </c>
      <c r="Z47" s="1">
        <v>132388000</v>
      </c>
      <c r="AA47" s="1">
        <v>91722000</v>
      </c>
      <c r="AB47" s="1">
        <v>59936000</v>
      </c>
      <c r="AC47" s="1">
        <v>54900000</v>
      </c>
      <c r="AD47" s="1">
        <v>36487000</v>
      </c>
      <c r="AE47" s="1">
        <v>58420000</v>
      </c>
      <c r="AF47" s="1">
        <v>50880000</v>
      </c>
    </row>
    <row r="48" spans="1:32"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v>21765000</v>
      </c>
      <c r="O48" s="1">
        <v>26965000</v>
      </c>
      <c r="P48" s="1">
        <v>22012000</v>
      </c>
      <c r="Q48" s="1">
        <v>17895000</v>
      </c>
      <c r="R48" s="1">
        <v>11698000</v>
      </c>
      <c r="S48" s="1">
        <v>37214000</v>
      </c>
      <c r="T48" s="1">
        <v>59140000</v>
      </c>
      <c r="U48" s="1">
        <v>297103000</v>
      </c>
      <c r="V48" s="1">
        <v>278142000</v>
      </c>
      <c r="W48" s="1">
        <v>234071000</v>
      </c>
      <c r="X48" s="1">
        <v>206270000</v>
      </c>
      <c r="Y48" s="1">
        <v>181165000</v>
      </c>
      <c r="Z48" s="1">
        <v>337182000</v>
      </c>
      <c r="AA48" s="1">
        <v>301383000</v>
      </c>
      <c r="AB48" s="1">
        <v>267114000</v>
      </c>
      <c r="AC48" s="1">
        <v>238365000</v>
      </c>
      <c r="AD48" s="1">
        <v>219709000</v>
      </c>
      <c r="AE48" s="1">
        <v>337230000</v>
      </c>
      <c r="AF48" s="1">
        <v>342920000</v>
      </c>
    </row>
    <row r="49" spans="1:32"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row>
    <row r="50" spans="1:32" ht="19" x14ac:dyDescent="0.25">
      <c r="A50" s="5" t="s">
        <v>42</v>
      </c>
      <c r="B50" s="1" t="s">
        <v>92</v>
      </c>
      <c r="C50" s="1" t="s">
        <v>92</v>
      </c>
      <c r="D50" s="1" t="s">
        <v>92</v>
      </c>
      <c r="E50" s="1" t="s">
        <v>92</v>
      </c>
      <c r="F50" s="1" t="s">
        <v>92</v>
      </c>
      <c r="G50" s="1" t="s">
        <v>92</v>
      </c>
      <c r="H50" s="1" t="s">
        <v>92</v>
      </c>
      <c r="I50" s="1" t="s">
        <v>92</v>
      </c>
      <c r="J50" s="1" t="s">
        <v>92</v>
      </c>
      <c r="K50" s="1" t="s">
        <v>92</v>
      </c>
      <c r="L50" s="1">
        <v>44275000</v>
      </c>
      <c r="M50" s="1">
        <v>43557000</v>
      </c>
      <c r="N50" s="1">
        <v>75295000</v>
      </c>
      <c r="O50" s="1">
        <v>68626000</v>
      </c>
      <c r="P50" s="1">
        <v>98193000</v>
      </c>
      <c r="Q50" s="1">
        <v>116209000</v>
      </c>
      <c r="R50" s="1">
        <v>1857000</v>
      </c>
      <c r="S50" s="1">
        <v>2034000</v>
      </c>
      <c r="T50" s="1">
        <v>2974000</v>
      </c>
      <c r="U50" s="1">
        <v>7531000</v>
      </c>
      <c r="V50" s="1">
        <v>4458000</v>
      </c>
      <c r="W50" s="1">
        <v>4797000</v>
      </c>
      <c r="X50" s="1">
        <v>536000</v>
      </c>
      <c r="Y50" s="1">
        <v>162485000</v>
      </c>
      <c r="Z50" s="1">
        <v>168342000</v>
      </c>
      <c r="AA50" s="1">
        <v>159099000</v>
      </c>
      <c r="AB50" s="1">
        <v>4435000</v>
      </c>
      <c r="AC50" s="1">
        <v>4574000</v>
      </c>
      <c r="AD50" s="1">
        <v>4353000</v>
      </c>
      <c r="AE50" s="1">
        <v>4047000</v>
      </c>
      <c r="AF50" s="1">
        <v>3031000</v>
      </c>
    </row>
    <row r="51" spans="1:32" ht="19" x14ac:dyDescent="0.25">
      <c r="A51" s="5" t="s">
        <v>43</v>
      </c>
      <c r="B51" s="1" t="s">
        <v>92</v>
      </c>
      <c r="C51" s="1" t="s">
        <v>92</v>
      </c>
      <c r="D51" s="1" t="s">
        <v>92</v>
      </c>
      <c r="E51" s="1" t="s">
        <v>92</v>
      </c>
      <c r="F51" s="1">
        <v>500000</v>
      </c>
      <c r="G51" s="1">
        <v>500000</v>
      </c>
      <c r="H51" s="1">
        <v>2800000</v>
      </c>
      <c r="I51" s="1">
        <v>15200000</v>
      </c>
      <c r="J51" s="1">
        <v>13100000</v>
      </c>
      <c r="K51" s="1">
        <v>69970000</v>
      </c>
      <c r="L51" s="1">
        <v>34406000</v>
      </c>
      <c r="M51" s="1">
        <v>142977000</v>
      </c>
      <c r="N51" s="1">
        <v>104903000</v>
      </c>
      <c r="O51" s="1">
        <v>200815000</v>
      </c>
      <c r="P51" s="1">
        <v>15649000</v>
      </c>
      <c r="Q51" s="1">
        <v>5910000</v>
      </c>
      <c r="R51" s="1">
        <v>5115000</v>
      </c>
      <c r="S51" s="1">
        <v>7684000</v>
      </c>
      <c r="T51" s="1">
        <v>5361000</v>
      </c>
      <c r="U51" s="1">
        <v>6539000</v>
      </c>
      <c r="V51" s="1">
        <v>3131000</v>
      </c>
      <c r="W51" s="1">
        <v>3498000</v>
      </c>
      <c r="X51" s="1">
        <v>2612000</v>
      </c>
      <c r="Y51" s="1">
        <v>3648000</v>
      </c>
      <c r="Z51" s="1">
        <v>2749000</v>
      </c>
      <c r="AA51" s="1">
        <v>4543000</v>
      </c>
      <c r="AB51" s="1">
        <v>504828000</v>
      </c>
      <c r="AC51" s="1">
        <v>349634000</v>
      </c>
      <c r="AD51" s="1">
        <v>236591000</v>
      </c>
      <c r="AE51" s="1">
        <v>127258000</v>
      </c>
      <c r="AF51" s="1">
        <v>29031000</v>
      </c>
    </row>
    <row r="52" spans="1:32" ht="19" x14ac:dyDescent="0.25">
      <c r="A52" s="5" t="s">
        <v>44</v>
      </c>
      <c r="B52" s="1" t="s">
        <v>92</v>
      </c>
      <c r="C52" s="1" t="s">
        <v>92</v>
      </c>
      <c r="D52" s="1" t="s">
        <v>92</v>
      </c>
      <c r="E52" s="1" t="s">
        <v>92</v>
      </c>
      <c r="F52" s="1">
        <v>2100000</v>
      </c>
      <c r="G52" s="1">
        <v>2800000</v>
      </c>
      <c r="H52" s="1">
        <v>7100000</v>
      </c>
      <c r="I52" s="1">
        <v>19200000</v>
      </c>
      <c r="J52" s="1">
        <v>17300000</v>
      </c>
      <c r="K52" s="1">
        <v>76694000</v>
      </c>
      <c r="L52" s="1">
        <v>94543000</v>
      </c>
      <c r="M52" s="1">
        <v>197499000</v>
      </c>
      <c r="N52" s="1">
        <v>219541000</v>
      </c>
      <c r="O52" s="1">
        <v>315304000</v>
      </c>
      <c r="P52" s="1">
        <v>161873000</v>
      </c>
      <c r="Q52" s="1">
        <v>164601000</v>
      </c>
      <c r="R52" s="1">
        <v>40960000</v>
      </c>
      <c r="S52" s="1">
        <v>85898000</v>
      </c>
      <c r="T52" s="1">
        <v>135245000</v>
      </c>
      <c r="U52" s="1">
        <v>392278000</v>
      </c>
      <c r="V52" s="1">
        <v>372636000</v>
      </c>
      <c r="W52" s="1">
        <v>315008000</v>
      </c>
      <c r="X52" s="1">
        <v>273441000</v>
      </c>
      <c r="Y52" s="1">
        <v>403914000</v>
      </c>
      <c r="Z52" s="1">
        <v>566715000</v>
      </c>
      <c r="AA52" s="1">
        <v>519328000</v>
      </c>
      <c r="AB52" s="1">
        <v>833405000</v>
      </c>
      <c r="AC52" s="1">
        <v>674307000</v>
      </c>
      <c r="AD52" s="1">
        <v>547054000</v>
      </c>
      <c r="AE52" s="1">
        <v>548282000</v>
      </c>
      <c r="AF52" s="1">
        <v>485380000</v>
      </c>
    </row>
    <row r="53" spans="1:3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row>
    <row r="54" spans="1:32" ht="20" thickBot="1" x14ac:dyDescent="0.3">
      <c r="A54" s="7" t="s">
        <v>46</v>
      </c>
      <c r="B54" s="11" t="s">
        <v>92</v>
      </c>
      <c r="C54" s="11" t="s">
        <v>92</v>
      </c>
      <c r="D54" s="11" t="s">
        <v>92</v>
      </c>
      <c r="E54" s="11" t="s">
        <v>92</v>
      </c>
      <c r="F54" s="11">
        <v>18300000</v>
      </c>
      <c r="G54" s="11">
        <v>12900000</v>
      </c>
      <c r="H54" s="11">
        <v>87900000</v>
      </c>
      <c r="I54" s="11">
        <v>111000000</v>
      </c>
      <c r="J54" s="11">
        <v>115800000</v>
      </c>
      <c r="K54" s="11">
        <v>219631000</v>
      </c>
      <c r="L54" s="11">
        <v>237790000</v>
      </c>
      <c r="M54" s="11">
        <v>293086000</v>
      </c>
      <c r="N54" s="11">
        <v>376724000</v>
      </c>
      <c r="O54" s="11">
        <v>485519000</v>
      </c>
      <c r="P54" s="11">
        <v>604617000</v>
      </c>
      <c r="Q54" s="11">
        <v>627347000</v>
      </c>
      <c r="R54" s="11">
        <v>396890000</v>
      </c>
      <c r="S54" s="11">
        <v>555869000</v>
      </c>
      <c r="T54" s="11">
        <v>663172000</v>
      </c>
      <c r="U54" s="11">
        <v>693654000</v>
      </c>
      <c r="V54" s="11">
        <v>587812000</v>
      </c>
      <c r="W54" s="11">
        <v>713379000</v>
      </c>
      <c r="X54" s="11">
        <v>588279000</v>
      </c>
      <c r="Y54" s="11">
        <v>719504000</v>
      </c>
      <c r="Z54" s="11">
        <v>783496000</v>
      </c>
      <c r="AA54" s="11">
        <v>891072000</v>
      </c>
      <c r="AB54" s="11">
        <v>1361155000</v>
      </c>
      <c r="AC54" s="11">
        <v>1338986000</v>
      </c>
      <c r="AD54" s="11">
        <v>1243876000</v>
      </c>
      <c r="AE54" s="11">
        <v>1232646000</v>
      </c>
      <c r="AF54" s="11">
        <v>1012594000</v>
      </c>
    </row>
    <row r="55" spans="1:32" ht="20" thickTop="1" x14ac:dyDescent="0.25">
      <c r="A55" s="5" t="s">
        <v>47</v>
      </c>
      <c r="B55" s="1" t="s">
        <v>92</v>
      </c>
      <c r="C55" s="1" t="s">
        <v>92</v>
      </c>
      <c r="D55" s="1" t="s">
        <v>92</v>
      </c>
      <c r="E55" s="1" t="s">
        <v>92</v>
      </c>
      <c r="F55" s="1">
        <v>1100000</v>
      </c>
      <c r="G55" s="1">
        <v>1200000</v>
      </c>
      <c r="H55" s="1">
        <v>400000</v>
      </c>
      <c r="I55" s="1">
        <v>500000</v>
      </c>
      <c r="J55" s="1">
        <v>300000</v>
      </c>
      <c r="K55" s="1">
        <v>1850000</v>
      </c>
      <c r="L55" s="1">
        <v>1563000</v>
      </c>
      <c r="M55" s="1">
        <v>2776000</v>
      </c>
      <c r="N55" s="1">
        <v>6880000</v>
      </c>
      <c r="O55" s="1">
        <v>4374000</v>
      </c>
      <c r="P55" s="1">
        <v>10429000</v>
      </c>
      <c r="Q55" s="1">
        <v>11283000</v>
      </c>
      <c r="R55" s="1">
        <v>6374000</v>
      </c>
      <c r="S55" s="1">
        <v>8972000</v>
      </c>
      <c r="T55" s="1">
        <v>5952000</v>
      </c>
      <c r="U55" s="1">
        <v>16567000</v>
      </c>
      <c r="V55" s="1">
        <v>7918000</v>
      </c>
      <c r="W55" s="1">
        <v>7001000</v>
      </c>
      <c r="X55" s="1">
        <v>6962000</v>
      </c>
      <c r="Y55" s="1">
        <v>4096000</v>
      </c>
      <c r="Z55" s="1">
        <v>9793000</v>
      </c>
      <c r="AA55" s="1">
        <v>9614000</v>
      </c>
      <c r="AB55" s="1">
        <v>7392000</v>
      </c>
      <c r="AC55" s="1">
        <v>9549000</v>
      </c>
      <c r="AD55" s="1">
        <v>8993000</v>
      </c>
      <c r="AE55" s="1">
        <v>11279000</v>
      </c>
      <c r="AF55" s="1">
        <v>24815000</v>
      </c>
    </row>
    <row r="56" spans="1:32" ht="19" x14ac:dyDescent="0.25">
      <c r="A56" s="5" t="s">
        <v>48</v>
      </c>
      <c r="B56" s="1" t="s">
        <v>92</v>
      </c>
      <c r="C56" s="1" t="s">
        <v>92</v>
      </c>
      <c r="D56" s="1" t="s">
        <v>92</v>
      </c>
      <c r="E56" s="1" t="s">
        <v>92</v>
      </c>
      <c r="F56" s="1" t="s">
        <v>92</v>
      </c>
      <c r="G56" s="1">
        <v>800000</v>
      </c>
      <c r="H56" s="1">
        <v>400000</v>
      </c>
      <c r="I56" s="1">
        <v>100000</v>
      </c>
      <c r="J56" s="1">
        <v>32300000</v>
      </c>
      <c r="K56" s="1" t="s">
        <v>92</v>
      </c>
      <c r="L56" s="1" t="s">
        <v>92</v>
      </c>
      <c r="M56" s="1" t="s">
        <v>92</v>
      </c>
      <c r="N56" s="1" t="s">
        <v>92</v>
      </c>
      <c r="O56" s="1" t="s">
        <v>92</v>
      </c>
      <c r="P56" s="1">
        <v>160000000</v>
      </c>
      <c r="Q56" s="1" t="s">
        <v>92</v>
      </c>
      <c r="R56" s="1" t="s">
        <v>92</v>
      </c>
      <c r="S56" s="1">
        <v>136032000</v>
      </c>
      <c r="T56" s="1" t="s">
        <v>92</v>
      </c>
      <c r="U56" s="1" t="s">
        <v>92</v>
      </c>
      <c r="V56" s="1" t="s">
        <v>92</v>
      </c>
      <c r="W56" s="1">
        <v>164047000</v>
      </c>
      <c r="X56" s="1" t="s">
        <v>92</v>
      </c>
      <c r="Y56" s="1" t="s">
        <v>92</v>
      </c>
      <c r="Z56" s="1" t="s">
        <v>92</v>
      </c>
      <c r="AA56" s="1">
        <v>78451000</v>
      </c>
      <c r="AB56" s="1" t="s">
        <v>92</v>
      </c>
      <c r="AC56" s="1">
        <v>6357000</v>
      </c>
      <c r="AD56" s="1">
        <v>4724000</v>
      </c>
      <c r="AE56" s="1">
        <v>169679000</v>
      </c>
      <c r="AF56" s="1">
        <v>15402000</v>
      </c>
    </row>
    <row r="57" spans="1:32"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638000</v>
      </c>
      <c r="S57" s="1">
        <v>486000</v>
      </c>
      <c r="T57" s="1" t="s">
        <v>92</v>
      </c>
      <c r="U57" s="1" t="s">
        <v>92</v>
      </c>
      <c r="V57" s="1" t="s">
        <v>92</v>
      </c>
      <c r="W57" s="1" t="s">
        <v>92</v>
      </c>
      <c r="X57" s="1" t="s">
        <v>92</v>
      </c>
      <c r="Y57" s="1" t="s">
        <v>92</v>
      </c>
      <c r="Z57" s="1" t="s">
        <v>92</v>
      </c>
      <c r="AA57" s="1" t="s">
        <v>92</v>
      </c>
      <c r="AB57" s="1">
        <v>16390000</v>
      </c>
      <c r="AC57" s="1">
        <v>19142000</v>
      </c>
      <c r="AD57" s="1">
        <v>20064000</v>
      </c>
      <c r="AE57" s="1">
        <v>20607000</v>
      </c>
      <c r="AF57" s="1">
        <v>18137000</v>
      </c>
    </row>
    <row r="58" spans="1:32" ht="19" x14ac:dyDescent="0.25">
      <c r="A58" s="5" t="s">
        <v>50</v>
      </c>
      <c r="B58" s="1" t="s">
        <v>92</v>
      </c>
      <c r="C58" s="1" t="s">
        <v>92</v>
      </c>
      <c r="D58" s="1" t="s">
        <v>92</v>
      </c>
      <c r="E58" s="1" t="s">
        <v>92</v>
      </c>
      <c r="F58" s="1" t="s">
        <v>92</v>
      </c>
      <c r="G58" s="1" t="s">
        <v>92</v>
      </c>
      <c r="H58" s="1" t="s">
        <v>92</v>
      </c>
      <c r="I58" s="1" t="s">
        <v>92</v>
      </c>
      <c r="J58" s="1" t="s">
        <v>92</v>
      </c>
      <c r="K58" s="1" t="s">
        <v>92</v>
      </c>
      <c r="L58" s="1">
        <v>14398000</v>
      </c>
      <c r="M58" s="1">
        <v>24180000</v>
      </c>
      <c r="N58" s="1">
        <v>19271000</v>
      </c>
      <c r="O58" s="1">
        <v>973000</v>
      </c>
      <c r="P58" s="1">
        <v>6003000</v>
      </c>
      <c r="Q58" s="1">
        <v>2756000</v>
      </c>
      <c r="R58" s="1">
        <v>1787000</v>
      </c>
      <c r="S58" s="1">
        <v>320000</v>
      </c>
      <c r="T58" s="1" t="s">
        <v>92</v>
      </c>
      <c r="U58" s="1" t="s">
        <v>92</v>
      </c>
      <c r="V58" s="1">
        <v>8113000</v>
      </c>
      <c r="W58" s="1" t="s">
        <v>92</v>
      </c>
      <c r="X58" s="1">
        <v>4133000</v>
      </c>
      <c r="Y58" s="1">
        <v>5780000</v>
      </c>
      <c r="Z58" s="1">
        <v>16932000</v>
      </c>
      <c r="AA58" s="1">
        <v>18272000</v>
      </c>
      <c r="AB58" s="1">
        <v>19374000</v>
      </c>
      <c r="AC58" s="1">
        <v>11947000</v>
      </c>
      <c r="AD58" s="1">
        <v>10198000</v>
      </c>
      <c r="AE58" s="1">
        <v>24755000</v>
      </c>
      <c r="AF58" s="1">
        <v>23861000</v>
      </c>
    </row>
    <row r="59" spans="1:32" ht="19" x14ac:dyDescent="0.25">
      <c r="A59" s="5" t="s">
        <v>51</v>
      </c>
      <c r="B59" s="1" t="s">
        <v>92</v>
      </c>
      <c r="C59" s="1" t="s">
        <v>92</v>
      </c>
      <c r="D59" s="1" t="s">
        <v>92</v>
      </c>
      <c r="E59" s="1" t="s">
        <v>92</v>
      </c>
      <c r="F59" s="1">
        <v>10700000</v>
      </c>
      <c r="G59" s="1">
        <v>13100000</v>
      </c>
      <c r="H59" s="1">
        <v>30200000</v>
      </c>
      <c r="I59" s="1">
        <v>31600000</v>
      </c>
      <c r="J59" s="1">
        <v>4100000</v>
      </c>
      <c r="K59" s="1">
        <v>31337000</v>
      </c>
      <c r="L59" s="1">
        <v>6414000</v>
      </c>
      <c r="M59" s="1">
        <v>8028000</v>
      </c>
      <c r="N59" s="1">
        <v>10564000</v>
      </c>
      <c r="O59" s="1">
        <v>15260000</v>
      </c>
      <c r="P59" s="1">
        <v>42006000</v>
      </c>
      <c r="Q59" s="1">
        <v>42113000</v>
      </c>
      <c r="R59" s="1">
        <v>27302000</v>
      </c>
      <c r="S59" s="1">
        <v>40382000</v>
      </c>
      <c r="T59" s="1">
        <v>49859000</v>
      </c>
      <c r="U59" s="1">
        <v>48744000</v>
      </c>
      <c r="V59" s="1">
        <v>38103000</v>
      </c>
      <c r="W59" s="1">
        <v>41794000</v>
      </c>
      <c r="X59" s="1">
        <v>23563000</v>
      </c>
      <c r="Y59" s="1">
        <v>18490000</v>
      </c>
      <c r="Z59" s="1">
        <v>24576000</v>
      </c>
      <c r="AA59" s="1">
        <v>26505000</v>
      </c>
      <c r="AB59" s="1">
        <v>26129000</v>
      </c>
      <c r="AC59" s="1">
        <v>39184000</v>
      </c>
      <c r="AD59" s="1">
        <v>41885000</v>
      </c>
      <c r="AE59" s="1">
        <v>40947000</v>
      </c>
      <c r="AF59" s="1">
        <v>44494000</v>
      </c>
    </row>
    <row r="60" spans="1:32" ht="19" x14ac:dyDescent="0.25">
      <c r="A60" s="6" t="s">
        <v>52</v>
      </c>
      <c r="B60" s="10" t="s">
        <v>92</v>
      </c>
      <c r="C60" s="10" t="s">
        <v>92</v>
      </c>
      <c r="D60" s="10" t="s">
        <v>92</v>
      </c>
      <c r="E60" s="10" t="s">
        <v>92</v>
      </c>
      <c r="F60" s="10">
        <v>11800000</v>
      </c>
      <c r="G60" s="10">
        <v>15100000</v>
      </c>
      <c r="H60" s="10">
        <v>31000000</v>
      </c>
      <c r="I60" s="10">
        <v>32200000</v>
      </c>
      <c r="J60" s="10">
        <v>36700000</v>
      </c>
      <c r="K60" s="10">
        <v>33187000</v>
      </c>
      <c r="L60" s="10">
        <v>22375000</v>
      </c>
      <c r="M60" s="10">
        <v>34984000</v>
      </c>
      <c r="N60" s="10">
        <v>36715000</v>
      </c>
      <c r="O60" s="10">
        <v>20607000</v>
      </c>
      <c r="P60" s="10">
        <v>218438000</v>
      </c>
      <c r="Q60" s="10">
        <v>56152000</v>
      </c>
      <c r="R60" s="10">
        <v>36101000</v>
      </c>
      <c r="S60" s="10">
        <v>186192000</v>
      </c>
      <c r="T60" s="10">
        <v>55811000</v>
      </c>
      <c r="U60" s="10">
        <v>65311000</v>
      </c>
      <c r="V60" s="10">
        <v>54134000</v>
      </c>
      <c r="W60" s="10">
        <v>212842000</v>
      </c>
      <c r="X60" s="10">
        <v>34658000</v>
      </c>
      <c r="Y60" s="10">
        <v>28366000</v>
      </c>
      <c r="Z60" s="10">
        <v>51301000</v>
      </c>
      <c r="AA60" s="10">
        <v>132842000</v>
      </c>
      <c r="AB60" s="10">
        <v>69285000</v>
      </c>
      <c r="AC60" s="10">
        <v>86179000</v>
      </c>
      <c r="AD60" s="10">
        <v>85864000</v>
      </c>
      <c r="AE60" s="10">
        <v>267267000</v>
      </c>
      <c r="AF60" s="10">
        <v>126709000</v>
      </c>
    </row>
    <row r="61" spans="1:32" ht="19" x14ac:dyDescent="0.25">
      <c r="A61" s="5" t="s">
        <v>53</v>
      </c>
      <c r="B61" s="1" t="s">
        <v>92</v>
      </c>
      <c r="C61" s="1" t="s">
        <v>92</v>
      </c>
      <c r="D61" s="1" t="s">
        <v>92</v>
      </c>
      <c r="E61" s="1" t="s">
        <v>92</v>
      </c>
      <c r="F61" s="1">
        <v>700000</v>
      </c>
      <c r="G61" s="1">
        <v>500000</v>
      </c>
      <c r="H61" s="1">
        <v>100000</v>
      </c>
      <c r="I61" s="1" t="s">
        <v>92</v>
      </c>
      <c r="J61" s="1" t="s">
        <v>92</v>
      </c>
      <c r="K61" s="1" t="s">
        <v>92</v>
      </c>
      <c r="L61" s="1" t="s">
        <v>92</v>
      </c>
      <c r="M61" s="1" t="s">
        <v>92</v>
      </c>
      <c r="N61" s="1" t="s">
        <v>92</v>
      </c>
      <c r="O61" s="1">
        <v>160000000</v>
      </c>
      <c r="P61" s="1" t="s">
        <v>92</v>
      </c>
      <c r="Q61" s="1">
        <v>160000000</v>
      </c>
      <c r="R61" s="1">
        <v>136950000</v>
      </c>
      <c r="S61" s="1">
        <v>112012000</v>
      </c>
      <c r="T61" s="1">
        <v>121500000</v>
      </c>
      <c r="U61" s="1">
        <v>133493000</v>
      </c>
      <c r="V61" s="1">
        <v>193475000</v>
      </c>
      <c r="W61" s="1">
        <v>148978000</v>
      </c>
      <c r="X61" s="1">
        <v>154152000</v>
      </c>
      <c r="Y61" s="1">
        <v>159526000</v>
      </c>
      <c r="Z61" s="1">
        <v>164196000</v>
      </c>
      <c r="AA61" s="1">
        <v>172709000</v>
      </c>
      <c r="AB61" s="1">
        <v>178231000</v>
      </c>
      <c r="AC61" s="1">
        <v>188677000</v>
      </c>
      <c r="AD61" s="1">
        <v>190336000</v>
      </c>
      <c r="AE61" s="1">
        <v>29099000</v>
      </c>
      <c r="AF61" s="1">
        <v>29079000</v>
      </c>
    </row>
    <row r="62" spans="1:3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v>90000</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row>
    <row r="63" spans="1:32"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v>11600000</v>
      </c>
      <c r="AA63" s="1">
        <v>9830000</v>
      </c>
      <c r="AB63" s="1">
        <v>18960000</v>
      </c>
      <c r="AC63" s="1">
        <v>13846000</v>
      </c>
      <c r="AD63" s="1">
        <v>14336000</v>
      </c>
      <c r="AE63" s="1">
        <v>23985000</v>
      </c>
      <c r="AF63" s="1">
        <v>24964000</v>
      </c>
    </row>
    <row r="64" spans="1:32" ht="19" x14ac:dyDescent="0.25">
      <c r="A64" s="5" t="s">
        <v>55</v>
      </c>
      <c r="B64" s="1" t="s">
        <v>92</v>
      </c>
      <c r="C64" s="1" t="s">
        <v>92</v>
      </c>
      <c r="D64" s="1" t="s">
        <v>92</v>
      </c>
      <c r="E64" s="1" t="s">
        <v>92</v>
      </c>
      <c r="F64" s="1">
        <v>13700000</v>
      </c>
      <c r="G64" s="1">
        <v>9400000</v>
      </c>
      <c r="H64" s="1">
        <v>30100000</v>
      </c>
      <c r="I64" s="1">
        <v>37000000</v>
      </c>
      <c r="J64" s="1">
        <v>17500000</v>
      </c>
      <c r="K64" s="1">
        <v>24122000</v>
      </c>
      <c r="L64" s="1">
        <v>24058000</v>
      </c>
      <c r="M64" s="1">
        <v>18022000</v>
      </c>
      <c r="N64" s="1">
        <v>4552000</v>
      </c>
      <c r="O64" s="1">
        <v>9909000</v>
      </c>
      <c r="P64" s="1">
        <v>3891000</v>
      </c>
      <c r="Q64" s="1">
        <v>4111000</v>
      </c>
      <c r="R64" s="1">
        <v>2764000</v>
      </c>
      <c r="S64" s="1">
        <v>2338000</v>
      </c>
      <c r="T64" s="1">
        <v>151078000</v>
      </c>
      <c r="U64" s="1">
        <v>65056000</v>
      </c>
      <c r="V64" s="1">
        <v>18609000</v>
      </c>
      <c r="W64" s="1">
        <v>11330000</v>
      </c>
      <c r="X64" s="1">
        <v>7847000</v>
      </c>
      <c r="Y64" s="1">
        <v>5079000</v>
      </c>
      <c r="Z64" s="1">
        <v>3617000</v>
      </c>
      <c r="AA64" s="1">
        <v>4107000</v>
      </c>
      <c r="AB64" s="1">
        <v>82567000</v>
      </c>
      <c r="AC64" s="1">
        <v>79366000</v>
      </c>
      <c r="AD64" s="1">
        <v>48227000</v>
      </c>
      <c r="AE64" s="1">
        <v>49899000</v>
      </c>
      <c r="AF64" s="1">
        <v>52545000</v>
      </c>
    </row>
    <row r="65" spans="1:32" ht="19" x14ac:dyDescent="0.25">
      <c r="A65" s="5" t="s">
        <v>56</v>
      </c>
      <c r="B65" s="1" t="s">
        <v>92</v>
      </c>
      <c r="C65" s="1" t="s">
        <v>92</v>
      </c>
      <c r="D65" s="1" t="s">
        <v>92</v>
      </c>
      <c r="E65" s="1" t="s">
        <v>92</v>
      </c>
      <c r="F65" s="1">
        <v>14400000</v>
      </c>
      <c r="G65" s="1">
        <v>9900000</v>
      </c>
      <c r="H65" s="1">
        <v>30200000</v>
      </c>
      <c r="I65" s="1">
        <v>37000000</v>
      </c>
      <c r="J65" s="1">
        <v>17500000</v>
      </c>
      <c r="K65" s="1">
        <v>24122000</v>
      </c>
      <c r="L65" s="1">
        <v>24058000</v>
      </c>
      <c r="M65" s="1">
        <v>18022000</v>
      </c>
      <c r="N65" s="1">
        <v>4552000</v>
      </c>
      <c r="O65" s="1">
        <v>169909000</v>
      </c>
      <c r="P65" s="1">
        <v>3891000</v>
      </c>
      <c r="Q65" s="1">
        <v>164111000</v>
      </c>
      <c r="R65" s="1">
        <v>139804000</v>
      </c>
      <c r="S65" s="1">
        <v>114350000</v>
      </c>
      <c r="T65" s="1">
        <v>272578000</v>
      </c>
      <c r="U65" s="1">
        <v>198549000</v>
      </c>
      <c r="V65" s="1">
        <v>212084000</v>
      </c>
      <c r="W65" s="1">
        <v>160308000</v>
      </c>
      <c r="X65" s="1">
        <v>161999000</v>
      </c>
      <c r="Y65" s="1">
        <v>164605000</v>
      </c>
      <c r="Z65" s="1">
        <v>179413000</v>
      </c>
      <c r="AA65" s="1">
        <v>186646000</v>
      </c>
      <c r="AB65" s="1">
        <v>279758000</v>
      </c>
      <c r="AC65" s="1">
        <v>281889000</v>
      </c>
      <c r="AD65" s="1">
        <v>252899000</v>
      </c>
      <c r="AE65" s="1">
        <v>102983000</v>
      </c>
      <c r="AF65" s="1">
        <v>106588000</v>
      </c>
    </row>
    <row r="66" spans="1:3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row>
    <row r="67" spans="1:32" ht="19" x14ac:dyDescent="0.25">
      <c r="A67" s="6" t="s">
        <v>58</v>
      </c>
      <c r="B67" s="10" t="s">
        <v>92</v>
      </c>
      <c r="C67" s="10" t="s">
        <v>92</v>
      </c>
      <c r="D67" s="10" t="s">
        <v>92</v>
      </c>
      <c r="E67" s="10" t="s">
        <v>92</v>
      </c>
      <c r="F67" s="10">
        <v>26200000</v>
      </c>
      <c r="G67" s="10">
        <v>25000000</v>
      </c>
      <c r="H67" s="10">
        <v>61200000</v>
      </c>
      <c r="I67" s="10">
        <v>69200000</v>
      </c>
      <c r="J67" s="10">
        <v>54200000</v>
      </c>
      <c r="K67" s="10">
        <v>57309000</v>
      </c>
      <c r="L67" s="10">
        <v>46433000</v>
      </c>
      <c r="M67" s="10">
        <v>53006000</v>
      </c>
      <c r="N67" s="10">
        <v>41267000</v>
      </c>
      <c r="O67" s="10">
        <v>190516000</v>
      </c>
      <c r="P67" s="10">
        <v>222329000</v>
      </c>
      <c r="Q67" s="10">
        <v>220263000</v>
      </c>
      <c r="R67" s="10">
        <v>175905000</v>
      </c>
      <c r="S67" s="10">
        <v>300542000</v>
      </c>
      <c r="T67" s="10">
        <v>328389000</v>
      </c>
      <c r="U67" s="10">
        <v>263860000</v>
      </c>
      <c r="V67" s="10">
        <v>266218000</v>
      </c>
      <c r="W67" s="10">
        <v>373150000</v>
      </c>
      <c r="X67" s="10">
        <v>196657000</v>
      </c>
      <c r="Y67" s="10">
        <v>192971000</v>
      </c>
      <c r="Z67" s="10">
        <v>230714000</v>
      </c>
      <c r="AA67" s="10">
        <v>319488000</v>
      </c>
      <c r="AB67" s="10">
        <v>349043000</v>
      </c>
      <c r="AC67" s="10">
        <v>368068000</v>
      </c>
      <c r="AD67" s="10">
        <v>338763000</v>
      </c>
      <c r="AE67" s="10">
        <v>370250000</v>
      </c>
      <c r="AF67" s="10">
        <v>233297000</v>
      </c>
    </row>
    <row r="68" spans="1:32" ht="19" x14ac:dyDescent="0.25">
      <c r="A68" s="5" t="s">
        <v>59</v>
      </c>
      <c r="B68" s="1" t="s">
        <v>92</v>
      </c>
      <c r="C68" s="1" t="s">
        <v>92</v>
      </c>
      <c r="D68" s="1" t="s">
        <v>92</v>
      </c>
      <c r="E68" s="1" t="s">
        <v>92</v>
      </c>
      <c r="F68" s="1" t="s">
        <v>92</v>
      </c>
      <c r="G68" s="1" t="s">
        <v>92</v>
      </c>
      <c r="H68" s="1" t="s">
        <v>92</v>
      </c>
      <c r="I68" s="1" t="s">
        <v>92</v>
      </c>
      <c r="J68" s="1" t="s">
        <v>92</v>
      </c>
      <c r="K68" s="1">
        <v>97000</v>
      </c>
      <c r="L68" s="1">
        <v>100000</v>
      </c>
      <c r="M68" s="1">
        <v>99000</v>
      </c>
      <c r="N68" s="1">
        <v>103000</v>
      </c>
      <c r="O68" s="1">
        <v>99000</v>
      </c>
      <c r="P68" s="1">
        <v>104000</v>
      </c>
      <c r="Q68" s="1">
        <v>105000</v>
      </c>
      <c r="R68" s="1">
        <v>104000</v>
      </c>
      <c r="S68" s="1">
        <v>106000</v>
      </c>
      <c r="T68" s="1">
        <v>103000</v>
      </c>
      <c r="U68" s="1">
        <v>110000</v>
      </c>
      <c r="V68" s="1">
        <v>112000</v>
      </c>
      <c r="W68" s="1">
        <v>113000</v>
      </c>
      <c r="X68" s="1">
        <v>115000</v>
      </c>
      <c r="Y68" s="1">
        <v>109000</v>
      </c>
      <c r="Z68" s="1">
        <v>111000</v>
      </c>
      <c r="AA68" s="1">
        <v>110000</v>
      </c>
      <c r="AB68" s="1">
        <v>109000</v>
      </c>
      <c r="AC68" s="1">
        <v>112000</v>
      </c>
      <c r="AD68" s="1">
        <v>112000</v>
      </c>
      <c r="AE68" s="1">
        <v>109000</v>
      </c>
      <c r="AF68" s="1" t="s">
        <v>92</v>
      </c>
    </row>
    <row r="69" spans="1:32" ht="19" x14ac:dyDescent="0.25">
      <c r="A69" s="5" t="s">
        <v>60</v>
      </c>
      <c r="B69" s="1" t="s">
        <v>92</v>
      </c>
      <c r="C69" s="1" t="s">
        <v>92</v>
      </c>
      <c r="D69" s="1" t="s">
        <v>92</v>
      </c>
      <c r="E69" s="1" t="s">
        <v>92</v>
      </c>
      <c r="F69" s="1">
        <v>-30100000</v>
      </c>
      <c r="G69" s="1">
        <v>-34500000</v>
      </c>
      <c r="H69" s="1">
        <v>-32500000</v>
      </c>
      <c r="I69" s="1">
        <v>-25700000</v>
      </c>
      <c r="J69" s="1">
        <v>-17000000</v>
      </c>
      <c r="K69" s="1">
        <v>-123132000</v>
      </c>
      <c r="L69" s="1">
        <v>-91861000</v>
      </c>
      <c r="M69" s="1">
        <v>-38407000</v>
      </c>
      <c r="N69" s="1">
        <v>-4848000</v>
      </c>
      <c r="O69" s="1">
        <v>-30973000</v>
      </c>
      <c r="P69" s="1">
        <v>-167396000</v>
      </c>
      <c r="Q69" s="1">
        <v>-194966000</v>
      </c>
      <c r="R69" s="1">
        <v>-435712000</v>
      </c>
      <c r="S69" s="1">
        <v>-563858000</v>
      </c>
      <c r="T69" s="1">
        <v>-576590000</v>
      </c>
      <c r="U69" s="1">
        <v>-619643000</v>
      </c>
      <c r="V69" s="1">
        <v>-753979000</v>
      </c>
      <c r="W69" s="1">
        <v>-787727000</v>
      </c>
      <c r="X69" s="1">
        <v>-761526000</v>
      </c>
      <c r="Y69" s="1">
        <v>-604317000</v>
      </c>
      <c r="Z69" s="1">
        <v>-615051000</v>
      </c>
      <c r="AA69" s="1">
        <v>-636227000</v>
      </c>
      <c r="AB69" s="1">
        <v>-204294000</v>
      </c>
      <c r="AC69" s="1">
        <v>-290244000</v>
      </c>
      <c r="AD69" s="1">
        <v>-365344000</v>
      </c>
      <c r="AE69" s="1">
        <v>-435227000</v>
      </c>
      <c r="AF69" s="1">
        <v>-513256000</v>
      </c>
    </row>
    <row r="70" spans="1:32" ht="19" x14ac:dyDescent="0.25">
      <c r="A70" s="5" t="s">
        <v>61</v>
      </c>
      <c r="B70" s="1" t="s">
        <v>92</v>
      </c>
      <c r="C70" s="1" t="s">
        <v>92</v>
      </c>
      <c r="D70" s="1" t="s">
        <v>92</v>
      </c>
      <c r="E70" s="1" t="s">
        <v>92</v>
      </c>
      <c r="F70" s="1">
        <v>-4100000</v>
      </c>
      <c r="G70" s="1">
        <v>-5200000</v>
      </c>
      <c r="H70" s="1">
        <v>-6900000</v>
      </c>
      <c r="I70" s="1">
        <v>-9300000</v>
      </c>
      <c r="J70" s="1">
        <v>-11200000</v>
      </c>
      <c r="K70" s="1">
        <v>-17395000</v>
      </c>
      <c r="L70" s="1">
        <v>-14974000</v>
      </c>
      <c r="M70" s="1">
        <v>201000</v>
      </c>
      <c r="N70" s="1">
        <v>-878000</v>
      </c>
      <c r="O70" s="1">
        <v>-1647000</v>
      </c>
      <c r="P70" s="1">
        <v>-630000</v>
      </c>
      <c r="Q70" s="1">
        <v>124000</v>
      </c>
      <c r="R70" s="1">
        <v>869000</v>
      </c>
      <c r="S70" s="1">
        <v>87000</v>
      </c>
      <c r="T70" s="1">
        <v>-362000</v>
      </c>
      <c r="U70" s="1">
        <v>-389000</v>
      </c>
      <c r="V70" s="1">
        <v>-300000</v>
      </c>
      <c r="W70" s="1">
        <v>-305000</v>
      </c>
      <c r="X70" s="1">
        <v>-402000</v>
      </c>
      <c r="Y70" s="1">
        <v>373000</v>
      </c>
      <c r="Z70" s="1">
        <v>-13508000</v>
      </c>
      <c r="AA70" s="1">
        <v>-5097000</v>
      </c>
      <c r="AB70" s="1">
        <v>-10291000</v>
      </c>
      <c r="AC70" s="1">
        <v>-92000</v>
      </c>
      <c r="AD70" s="1">
        <v>-81000</v>
      </c>
      <c r="AE70" s="1">
        <v>-1452000</v>
      </c>
      <c r="AF70" s="1">
        <v>-4963000</v>
      </c>
    </row>
    <row r="71" spans="1:32" ht="19" x14ac:dyDescent="0.25">
      <c r="A71" s="5" t="s">
        <v>62</v>
      </c>
      <c r="B71" s="1" t="s">
        <v>92</v>
      </c>
      <c r="C71" s="1" t="s">
        <v>92</v>
      </c>
      <c r="D71" s="1" t="s">
        <v>92</v>
      </c>
      <c r="E71" s="1" t="s">
        <v>92</v>
      </c>
      <c r="F71" s="1">
        <v>26300000</v>
      </c>
      <c r="G71" s="1">
        <v>27600000</v>
      </c>
      <c r="H71" s="1">
        <v>66100000</v>
      </c>
      <c r="I71" s="1">
        <v>76800000</v>
      </c>
      <c r="J71" s="1">
        <v>89800000</v>
      </c>
      <c r="K71" s="1">
        <v>302752000</v>
      </c>
      <c r="L71" s="1">
        <v>298092000</v>
      </c>
      <c r="M71" s="1">
        <v>278187000</v>
      </c>
      <c r="N71" s="1">
        <v>341080000</v>
      </c>
      <c r="O71" s="1">
        <v>327524000</v>
      </c>
      <c r="P71" s="1">
        <v>550210000</v>
      </c>
      <c r="Q71" s="1">
        <v>601821000</v>
      </c>
      <c r="R71" s="1">
        <v>655724000</v>
      </c>
      <c r="S71" s="1">
        <v>818992000</v>
      </c>
      <c r="T71" s="1">
        <v>911632000</v>
      </c>
      <c r="U71" s="1">
        <v>1049716000</v>
      </c>
      <c r="V71" s="1">
        <v>1075761000</v>
      </c>
      <c r="W71" s="1">
        <v>1128148000</v>
      </c>
      <c r="X71" s="1">
        <v>1153435000</v>
      </c>
      <c r="Y71" s="1">
        <v>1130368000</v>
      </c>
      <c r="Z71" s="1">
        <v>1181230000</v>
      </c>
      <c r="AA71" s="1">
        <v>1212798000</v>
      </c>
      <c r="AB71" s="1">
        <v>1226588000</v>
      </c>
      <c r="AC71" s="1">
        <v>1261142000</v>
      </c>
      <c r="AD71" s="1">
        <v>1270426000</v>
      </c>
      <c r="AE71" s="1">
        <v>1298966000</v>
      </c>
      <c r="AF71" s="1">
        <v>1297516000</v>
      </c>
    </row>
    <row r="72" spans="1:32" ht="19" x14ac:dyDescent="0.25">
      <c r="A72" s="6" t="s">
        <v>63</v>
      </c>
      <c r="B72" s="10" t="s">
        <v>92</v>
      </c>
      <c r="C72" s="10" t="s">
        <v>92</v>
      </c>
      <c r="D72" s="10" t="s">
        <v>92</v>
      </c>
      <c r="E72" s="10" t="s">
        <v>92</v>
      </c>
      <c r="F72" s="10">
        <v>-7900000</v>
      </c>
      <c r="G72" s="10">
        <v>-12100000</v>
      </c>
      <c r="H72" s="10">
        <v>26700000</v>
      </c>
      <c r="I72" s="10">
        <v>41800000</v>
      </c>
      <c r="J72" s="10">
        <v>61600000</v>
      </c>
      <c r="K72" s="10">
        <v>162322000</v>
      </c>
      <c r="L72" s="10">
        <v>191357000</v>
      </c>
      <c r="M72" s="10">
        <v>240080000</v>
      </c>
      <c r="N72" s="10">
        <v>335457000</v>
      </c>
      <c r="O72" s="10">
        <v>295003000</v>
      </c>
      <c r="P72" s="10">
        <v>382288000</v>
      </c>
      <c r="Q72" s="10">
        <v>407084000</v>
      </c>
      <c r="R72" s="10">
        <v>220985000</v>
      </c>
      <c r="S72" s="10">
        <v>255327000</v>
      </c>
      <c r="T72" s="10">
        <v>334783000</v>
      </c>
      <c r="U72" s="10">
        <v>429794000</v>
      </c>
      <c r="V72" s="10">
        <v>321594000</v>
      </c>
      <c r="W72" s="10">
        <v>340229000</v>
      </c>
      <c r="X72" s="10">
        <v>391622000</v>
      </c>
      <c r="Y72" s="10">
        <v>526533000</v>
      </c>
      <c r="Z72" s="10">
        <v>552782000</v>
      </c>
      <c r="AA72" s="10">
        <v>571584000</v>
      </c>
      <c r="AB72" s="10">
        <v>1012112000</v>
      </c>
      <c r="AC72" s="10">
        <v>970918000</v>
      </c>
      <c r="AD72" s="10">
        <v>905113000</v>
      </c>
      <c r="AE72" s="10">
        <v>862396000</v>
      </c>
      <c r="AF72" s="10">
        <v>779297000</v>
      </c>
    </row>
    <row r="73" spans="1:32" ht="20" thickBot="1" x14ac:dyDescent="0.3">
      <c r="A73" s="7" t="s">
        <v>64</v>
      </c>
      <c r="B73" s="11" t="s">
        <v>92</v>
      </c>
      <c r="C73" s="11" t="s">
        <v>92</v>
      </c>
      <c r="D73" s="11" t="s">
        <v>92</v>
      </c>
      <c r="E73" s="11" t="s">
        <v>92</v>
      </c>
      <c r="F73" s="11">
        <v>18300000</v>
      </c>
      <c r="G73" s="11">
        <v>12900000</v>
      </c>
      <c r="H73" s="11">
        <v>87900000</v>
      </c>
      <c r="I73" s="11">
        <v>111000000</v>
      </c>
      <c r="J73" s="11">
        <v>115800000</v>
      </c>
      <c r="K73" s="11">
        <v>219631000</v>
      </c>
      <c r="L73" s="11">
        <v>237790000</v>
      </c>
      <c r="M73" s="11">
        <v>293086000</v>
      </c>
      <c r="N73" s="11">
        <v>376724000</v>
      </c>
      <c r="O73" s="11">
        <v>485519000</v>
      </c>
      <c r="P73" s="11">
        <v>604617000</v>
      </c>
      <c r="Q73" s="11">
        <v>627347000</v>
      </c>
      <c r="R73" s="11">
        <v>396890000</v>
      </c>
      <c r="S73" s="11">
        <v>555869000</v>
      </c>
      <c r="T73" s="11">
        <v>663172000</v>
      </c>
      <c r="U73" s="11">
        <v>693654000</v>
      </c>
      <c r="V73" s="11">
        <v>587812000</v>
      </c>
      <c r="W73" s="11">
        <v>713379000</v>
      </c>
      <c r="X73" s="11">
        <v>588279000</v>
      </c>
      <c r="Y73" s="11">
        <v>719504000</v>
      </c>
      <c r="Z73" s="11">
        <v>783496000</v>
      </c>
      <c r="AA73" s="11">
        <v>891072000</v>
      </c>
      <c r="AB73" s="11">
        <v>1361155000</v>
      </c>
      <c r="AC73" s="11">
        <v>1338986000</v>
      </c>
      <c r="AD73" s="11">
        <v>1243876000</v>
      </c>
      <c r="AE73" s="11">
        <v>1232646000</v>
      </c>
      <c r="AF73" s="11">
        <v>1012594000</v>
      </c>
    </row>
    <row r="74" spans="1:3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row>
    <row r="75" spans="1:3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row>
    <row r="76" spans="1:32" ht="19" x14ac:dyDescent="0.25">
      <c r="A76" s="5" t="s">
        <v>66</v>
      </c>
      <c r="B76" s="1" t="s">
        <v>92</v>
      </c>
      <c r="C76" s="1" t="s">
        <v>92</v>
      </c>
      <c r="D76" s="1">
        <v>-6600000</v>
      </c>
      <c r="E76" s="1">
        <v>-7000000</v>
      </c>
      <c r="F76" s="1">
        <v>-4400000</v>
      </c>
      <c r="G76" s="1">
        <v>2000000</v>
      </c>
      <c r="H76" s="1">
        <v>6800000</v>
      </c>
      <c r="I76" s="1">
        <v>8700000</v>
      </c>
      <c r="J76" s="1">
        <v>-106127000</v>
      </c>
      <c r="K76" s="1">
        <v>31271000</v>
      </c>
      <c r="L76" s="1">
        <v>24704000</v>
      </c>
      <c r="M76" s="1">
        <v>23221000</v>
      </c>
      <c r="N76" s="1">
        <v>33559000</v>
      </c>
      <c r="O76" s="1">
        <v>33677000</v>
      </c>
      <c r="P76" s="1">
        <v>-13816000</v>
      </c>
      <c r="Q76" s="1">
        <v>-27664000</v>
      </c>
      <c r="R76" s="1">
        <v>-195923000</v>
      </c>
      <c r="S76" s="1">
        <v>-92186000</v>
      </c>
      <c r="T76" s="1">
        <v>150917000</v>
      </c>
      <c r="U76" s="1">
        <v>-43053000</v>
      </c>
      <c r="V76" s="1">
        <v>-134336000</v>
      </c>
      <c r="W76" s="1">
        <v>-33748000</v>
      </c>
      <c r="X76" s="1">
        <v>26201000</v>
      </c>
      <c r="Y76" s="1">
        <v>211388000</v>
      </c>
      <c r="Z76" s="1">
        <v>6820000</v>
      </c>
      <c r="AA76" s="1">
        <v>-22862000</v>
      </c>
      <c r="AB76" s="1">
        <v>-157957000</v>
      </c>
      <c r="AC76" s="1">
        <v>-90419000</v>
      </c>
      <c r="AD76" s="1">
        <v>-43609000</v>
      </c>
      <c r="AE76" s="1">
        <v>18334000</v>
      </c>
      <c r="AF76" s="1">
        <v>-14310000</v>
      </c>
    </row>
    <row r="77" spans="1:32" ht="19" x14ac:dyDescent="0.25">
      <c r="A77" s="5" t="s">
        <v>13</v>
      </c>
      <c r="B77" s="1" t="s">
        <v>92</v>
      </c>
      <c r="C77" s="1" t="s">
        <v>92</v>
      </c>
      <c r="D77" s="1">
        <v>1700000</v>
      </c>
      <c r="E77" s="1">
        <v>1600000</v>
      </c>
      <c r="F77" s="1">
        <v>1200000</v>
      </c>
      <c r="G77" s="1">
        <v>2100000</v>
      </c>
      <c r="H77" s="1">
        <v>2800000</v>
      </c>
      <c r="I77" s="1">
        <v>3100000</v>
      </c>
      <c r="J77" s="1">
        <v>4045000</v>
      </c>
      <c r="K77" s="1">
        <v>5353000</v>
      </c>
      <c r="L77" s="1">
        <v>5130000</v>
      </c>
      <c r="M77" s="1">
        <v>5643000</v>
      </c>
      <c r="N77" s="1">
        <v>8147000</v>
      </c>
      <c r="O77" s="1">
        <v>14575000</v>
      </c>
      <c r="P77" s="1">
        <v>19657000</v>
      </c>
      <c r="Q77" s="1">
        <v>16488000</v>
      </c>
      <c r="R77" s="1">
        <v>15665000</v>
      </c>
      <c r="S77" s="1">
        <v>13645000</v>
      </c>
      <c r="T77" s="1">
        <v>15167000</v>
      </c>
      <c r="U77" s="1">
        <v>32085000</v>
      </c>
      <c r="V77" s="1">
        <v>43535000</v>
      </c>
      <c r="W77" s="1">
        <v>44360000</v>
      </c>
      <c r="X77" s="1">
        <v>40243000</v>
      </c>
      <c r="Y77" s="1">
        <v>37453000</v>
      </c>
      <c r="Z77" s="1">
        <v>50103000</v>
      </c>
      <c r="AA77" s="1">
        <v>55237000</v>
      </c>
      <c r="AB77" s="1">
        <v>40086000</v>
      </c>
      <c r="AC77" s="1">
        <v>40565000</v>
      </c>
      <c r="AD77" s="1">
        <v>47364000</v>
      </c>
      <c r="AE77" s="1">
        <v>44277000</v>
      </c>
      <c r="AF77" s="1">
        <v>47127000</v>
      </c>
    </row>
    <row r="78" spans="1:32" ht="19" x14ac:dyDescent="0.25">
      <c r="A78" s="5" t="s">
        <v>67</v>
      </c>
      <c r="B78" s="1" t="s">
        <v>92</v>
      </c>
      <c r="C78" s="1" t="s">
        <v>92</v>
      </c>
      <c r="D78" s="1" t="s">
        <v>92</v>
      </c>
      <c r="E78" s="1" t="s">
        <v>92</v>
      </c>
      <c r="F78" s="1" t="s">
        <v>92</v>
      </c>
      <c r="G78" s="1" t="s">
        <v>92</v>
      </c>
      <c r="H78" s="1">
        <v>-3300000</v>
      </c>
      <c r="I78" s="1">
        <v>4800000</v>
      </c>
      <c r="J78" s="1">
        <v>-38621000</v>
      </c>
      <c r="K78" s="1" t="s">
        <v>92</v>
      </c>
      <c r="L78" s="1" t="s">
        <v>92</v>
      </c>
      <c r="M78" s="1" t="s">
        <v>92</v>
      </c>
      <c r="N78" s="1" t="s">
        <v>92</v>
      </c>
      <c r="O78" s="1" t="s">
        <v>92</v>
      </c>
      <c r="P78" s="1" t="s">
        <v>92</v>
      </c>
      <c r="Q78" s="1">
        <v>-21866000</v>
      </c>
      <c r="R78" s="1">
        <v>125180000</v>
      </c>
      <c r="S78" s="1" t="s">
        <v>92</v>
      </c>
      <c r="T78" s="1">
        <v>-778000</v>
      </c>
      <c r="U78" s="1">
        <v>-246000</v>
      </c>
      <c r="V78" s="1">
        <v>3728000</v>
      </c>
      <c r="W78" s="1">
        <v>1919000</v>
      </c>
      <c r="X78" s="1">
        <v>2310000</v>
      </c>
      <c r="Y78" s="1">
        <v>-173453000</v>
      </c>
      <c r="Z78" s="1">
        <v>-7116000</v>
      </c>
      <c r="AA78" s="1">
        <v>39535000</v>
      </c>
      <c r="AB78" s="1">
        <v>79954000</v>
      </c>
      <c r="AC78" s="1">
        <v>-1816000</v>
      </c>
      <c r="AD78" s="1">
        <v>685000</v>
      </c>
      <c r="AE78" s="1">
        <v>1522000</v>
      </c>
      <c r="AF78" s="1">
        <v>689000</v>
      </c>
    </row>
    <row r="79" spans="1:32"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v>37167000</v>
      </c>
      <c r="S79" s="1">
        <v>31585000</v>
      </c>
      <c r="T79" s="1">
        <v>30548000</v>
      </c>
      <c r="U79" s="1">
        <v>27996000</v>
      </c>
      <c r="V79" s="1">
        <v>22546000</v>
      </c>
      <c r="W79" s="1">
        <v>14981000</v>
      </c>
      <c r="X79" s="1">
        <v>14730000</v>
      </c>
      <c r="Y79" s="1">
        <v>15096000</v>
      </c>
      <c r="Z79" s="1">
        <v>21013000</v>
      </c>
      <c r="AA79" s="1">
        <v>27403000</v>
      </c>
      <c r="AB79" s="1">
        <v>21736000</v>
      </c>
      <c r="AC79" s="1">
        <v>26476000</v>
      </c>
      <c r="AD79" s="1">
        <v>25778000</v>
      </c>
      <c r="AE79" s="1">
        <v>27486000</v>
      </c>
      <c r="AF79" s="1">
        <v>35552000</v>
      </c>
    </row>
    <row r="80" spans="1:32" ht="19" x14ac:dyDescent="0.25">
      <c r="A80" s="58" t="s">
        <v>157</v>
      </c>
      <c r="B80" s="37" t="e">
        <f t="shared" ref="B80:AF80" si="6">B79/B3</f>
        <v>#VALUE!</v>
      </c>
      <c r="C80" s="37" t="e">
        <f t="shared" si="6"/>
        <v>#VALUE!</v>
      </c>
      <c r="D80" s="37" t="e">
        <f t="shared" si="6"/>
        <v>#VALUE!</v>
      </c>
      <c r="E80" s="37" t="e">
        <f t="shared" si="6"/>
        <v>#VALUE!</v>
      </c>
      <c r="F80" s="37" t="e">
        <f t="shared" si="6"/>
        <v>#VALUE!</v>
      </c>
      <c r="G80" s="37" t="e">
        <f t="shared" si="6"/>
        <v>#VALUE!</v>
      </c>
      <c r="H80" s="37" t="e">
        <f t="shared" si="6"/>
        <v>#VALUE!</v>
      </c>
      <c r="I80" s="37" t="e">
        <f t="shared" si="6"/>
        <v>#VALUE!</v>
      </c>
      <c r="J80" s="37" t="e">
        <f t="shared" si="6"/>
        <v>#VALUE!</v>
      </c>
      <c r="K80" s="37" t="e">
        <f t="shared" si="6"/>
        <v>#VALUE!</v>
      </c>
      <c r="L80" s="37" t="e">
        <f t="shared" si="6"/>
        <v>#VALUE!</v>
      </c>
      <c r="M80" s="37" t="e">
        <f t="shared" si="6"/>
        <v>#VALUE!</v>
      </c>
      <c r="N80" s="37" t="e">
        <f t="shared" si="6"/>
        <v>#VALUE!</v>
      </c>
      <c r="O80" s="37" t="e">
        <f t="shared" si="6"/>
        <v>#VALUE!</v>
      </c>
      <c r="P80" s="37" t="e">
        <f t="shared" si="6"/>
        <v>#VALUE!</v>
      </c>
      <c r="Q80" s="37" t="e">
        <f t="shared" si="6"/>
        <v>#VALUE!</v>
      </c>
      <c r="R80" s="37">
        <f t="shared" si="6"/>
        <v>0.26083203503305402</v>
      </c>
      <c r="S80" s="37">
        <f t="shared" si="6"/>
        <v>0.27949596042723018</v>
      </c>
      <c r="T80" s="37">
        <f t="shared" si="6"/>
        <v>9.4461795355453168E-2</v>
      </c>
      <c r="U80" s="37">
        <f t="shared" si="6"/>
        <v>8.9626492254204243E-2</v>
      </c>
      <c r="V80" s="37">
        <f t="shared" si="6"/>
        <v>9.632943247411889E-2</v>
      </c>
      <c r="W80" s="37">
        <f t="shared" si="6"/>
        <v>5.5178433965252432E-2</v>
      </c>
      <c r="X80" s="37">
        <f t="shared" si="6"/>
        <v>4.9669879079303203E-2</v>
      </c>
      <c r="Y80" s="37">
        <f t="shared" si="6"/>
        <v>5.0952146295033716E-2</v>
      </c>
      <c r="Z80" s="37">
        <f t="shared" si="6"/>
        <v>6.2427769706800716E-2</v>
      </c>
      <c r="AA80" s="37">
        <f t="shared" si="6"/>
        <v>6.9710706799356897E-2</v>
      </c>
      <c r="AB80" s="37">
        <f t="shared" si="6"/>
        <v>9.401343419794897E-2</v>
      </c>
      <c r="AC80" s="37">
        <f t="shared" si="6"/>
        <v>0.1181821833975369</v>
      </c>
      <c r="AD80" s="37">
        <f t="shared" si="6"/>
        <v>0.10619286747107071</v>
      </c>
      <c r="AE80" s="37">
        <f t="shared" si="6"/>
        <v>8.3721185242945556E-2</v>
      </c>
      <c r="AF80" s="37">
        <f t="shared" si="6"/>
        <v>7.8171827622676687E-2</v>
      </c>
    </row>
    <row r="81" spans="1:40" ht="19" x14ac:dyDescent="0.25">
      <c r="A81" s="5" t="s">
        <v>69</v>
      </c>
      <c r="B81" s="1" t="s">
        <v>92</v>
      </c>
      <c r="C81" s="1" t="s">
        <v>92</v>
      </c>
      <c r="D81" s="1">
        <v>3200000</v>
      </c>
      <c r="E81" s="1">
        <v>4400000</v>
      </c>
      <c r="F81" s="1">
        <v>-300000</v>
      </c>
      <c r="G81" s="1">
        <v>27900000</v>
      </c>
      <c r="H81" s="1">
        <v>8700000</v>
      </c>
      <c r="I81" s="1">
        <v>-12000000</v>
      </c>
      <c r="J81" s="1">
        <v>6038000</v>
      </c>
      <c r="K81" s="1">
        <v>7698000</v>
      </c>
      <c r="L81" s="1">
        <v>3550000</v>
      </c>
      <c r="M81" s="1">
        <v>-22913000</v>
      </c>
      <c r="N81" s="1">
        <v>-33868000</v>
      </c>
      <c r="O81" s="1">
        <v>2392000</v>
      </c>
      <c r="P81" s="1">
        <v>20448000</v>
      </c>
      <c r="Q81" s="1">
        <v>-5665000</v>
      </c>
      <c r="R81" s="1">
        <v>-18124000</v>
      </c>
      <c r="S81" s="1">
        <v>-10221000</v>
      </c>
      <c r="T81" s="1">
        <v>28355000</v>
      </c>
      <c r="U81" s="1">
        <v>26588000</v>
      </c>
      <c r="V81" s="1">
        <v>-3148000</v>
      </c>
      <c r="W81" s="1">
        <v>-14246000</v>
      </c>
      <c r="X81" s="1">
        <v>-18370000</v>
      </c>
      <c r="Y81" s="1">
        <v>-17327000</v>
      </c>
      <c r="Z81" s="1">
        <v>6268000</v>
      </c>
      <c r="AA81" s="1">
        <v>9237000</v>
      </c>
      <c r="AB81" s="1">
        <v>94480000</v>
      </c>
      <c r="AC81" s="1">
        <v>138583000</v>
      </c>
      <c r="AD81" s="1">
        <v>149128000</v>
      </c>
      <c r="AE81" s="1">
        <v>103653000</v>
      </c>
      <c r="AF81" s="1">
        <v>161335000</v>
      </c>
    </row>
    <row r="82" spans="1:40"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v>417000</v>
      </c>
      <c r="S82" s="1">
        <v>554000</v>
      </c>
      <c r="T82" s="1">
        <v>-1651000</v>
      </c>
      <c r="U82" s="1">
        <v>2714000</v>
      </c>
      <c r="V82" s="1">
        <v>497000</v>
      </c>
      <c r="W82" s="1">
        <v>-1722000</v>
      </c>
      <c r="X82" s="1">
        <v>-3750000</v>
      </c>
      <c r="Y82" s="1">
        <v>-10407000</v>
      </c>
      <c r="Z82" s="1">
        <v>5797000</v>
      </c>
      <c r="AA82" s="1">
        <v>-1110000</v>
      </c>
      <c r="AB82" s="1">
        <v>-24933000</v>
      </c>
      <c r="AC82" s="1">
        <v>4994000</v>
      </c>
      <c r="AD82" s="1">
        <v>16136000</v>
      </c>
      <c r="AE82" s="1">
        <v>-13521000</v>
      </c>
      <c r="AF82" s="1">
        <v>-9274000</v>
      </c>
    </row>
    <row r="83" spans="1:40"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v>1748000</v>
      </c>
      <c r="AA83" s="1">
        <v>473000</v>
      </c>
      <c r="AB83" s="1">
        <v>-1856000</v>
      </c>
      <c r="AC83" s="1">
        <v>-3353000</v>
      </c>
      <c r="AD83" s="1">
        <v>-4380000</v>
      </c>
      <c r="AE83" s="1">
        <v>6109000</v>
      </c>
      <c r="AF83" s="1">
        <v>-12702000</v>
      </c>
      <c r="AM83" s="62" t="s">
        <v>115</v>
      </c>
      <c r="AN83" s="63"/>
    </row>
    <row r="84" spans="1:40"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v>-3607000</v>
      </c>
      <c r="S84" s="1">
        <v>2520000</v>
      </c>
      <c r="T84" s="1">
        <v>-3811000</v>
      </c>
      <c r="U84" s="1">
        <v>10452000</v>
      </c>
      <c r="V84" s="1">
        <v>-9664000</v>
      </c>
      <c r="W84" s="1">
        <v>-1544000</v>
      </c>
      <c r="X84" s="1">
        <v>2006000</v>
      </c>
      <c r="Y84" s="1">
        <v>-2621000</v>
      </c>
      <c r="Z84" s="1">
        <v>2373000</v>
      </c>
      <c r="AA84" s="1">
        <v>-651000</v>
      </c>
      <c r="AB84" s="1">
        <v>-2268000</v>
      </c>
      <c r="AC84" s="1">
        <v>2934000</v>
      </c>
      <c r="AD84" s="1">
        <v>-2176000</v>
      </c>
      <c r="AE84" s="1">
        <v>2195000</v>
      </c>
      <c r="AF84" s="1">
        <v>11975000</v>
      </c>
      <c r="AM84" s="64" t="s">
        <v>116</v>
      </c>
      <c r="AN84" s="65"/>
    </row>
    <row r="85" spans="1:40" ht="20" x14ac:dyDescent="0.25">
      <c r="A85" s="5" t="s">
        <v>71</v>
      </c>
      <c r="B85" s="1" t="s">
        <v>92</v>
      </c>
      <c r="C85" s="1" t="s">
        <v>92</v>
      </c>
      <c r="D85" s="1" t="s">
        <v>92</v>
      </c>
      <c r="E85" s="1">
        <v>4400000</v>
      </c>
      <c r="F85" s="1" t="s">
        <v>92</v>
      </c>
      <c r="G85" s="1" t="s">
        <v>92</v>
      </c>
      <c r="H85" s="1" t="s">
        <v>92</v>
      </c>
      <c r="I85" s="1" t="s">
        <v>92</v>
      </c>
      <c r="J85" s="1" t="s">
        <v>92</v>
      </c>
      <c r="K85" s="1" t="s">
        <v>92</v>
      </c>
      <c r="L85" s="1" t="s">
        <v>92</v>
      </c>
      <c r="M85" s="1" t="s">
        <v>92</v>
      </c>
      <c r="N85" s="1" t="s">
        <v>92</v>
      </c>
      <c r="O85" s="1" t="s">
        <v>92</v>
      </c>
      <c r="P85" s="1" t="s">
        <v>92</v>
      </c>
      <c r="Q85" s="1" t="s">
        <v>92</v>
      </c>
      <c r="R85" s="1">
        <v>-879000</v>
      </c>
      <c r="S85" s="1">
        <v>-1564000</v>
      </c>
      <c r="T85" s="1" t="s">
        <v>92</v>
      </c>
      <c r="U85" s="1" t="s">
        <v>92</v>
      </c>
      <c r="V85" s="1" t="s">
        <v>92</v>
      </c>
      <c r="W85" s="1" t="s">
        <v>92</v>
      </c>
      <c r="X85" s="1">
        <v>3667000</v>
      </c>
      <c r="Y85" s="1">
        <v>3107000</v>
      </c>
      <c r="Z85" s="1">
        <v>7313000</v>
      </c>
      <c r="AA85" s="1">
        <v>607000</v>
      </c>
      <c r="AB85" s="1">
        <v>228000</v>
      </c>
      <c r="AC85" s="1">
        <v>-3497000</v>
      </c>
      <c r="AD85" s="1">
        <v>-1486000</v>
      </c>
      <c r="AE85" s="1">
        <v>15496000</v>
      </c>
      <c r="AF85" s="1" t="s">
        <v>92</v>
      </c>
      <c r="AM85" s="26" t="s">
        <v>117</v>
      </c>
      <c r="AN85" s="27">
        <f>AF17</f>
        <v>1874000</v>
      </c>
    </row>
    <row r="86" spans="1:40" ht="20" x14ac:dyDescent="0.25">
      <c r="A86" s="5" t="s">
        <v>72</v>
      </c>
      <c r="B86" s="1" t="s">
        <v>92</v>
      </c>
      <c r="C86" s="1" t="s">
        <v>92</v>
      </c>
      <c r="D86" s="1">
        <v>-100000</v>
      </c>
      <c r="E86" s="1">
        <v>2300000</v>
      </c>
      <c r="F86" s="1" t="s">
        <v>92</v>
      </c>
      <c r="G86" s="1">
        <v>-100000</v>
      </c>
      <c r="H86" s="1">
        <v>1300000</v>
      </c>
      <c r="I86" s="1">
        <v>-500000</v>
      </c>
      <c r="J86" s="1">
        <v>169878000</v>
      </c>
      <c r="K86" s="1">
        <v>-13751000</v>
      </c>
      <c r="L86" s="1">
        <v>-141000</v>
      </c>
      <c r="M86" s="1">
        <v>17463000</v>
      </c>
      <c r="N86" s="1">
        <v>35865000</v>
      </c>
      <c r="O86" s="1">
        <v>-17512000</v>
      </c>
      <c r="P86" s="1">
        <v>37136000</v>
      </c>
      <c r="Q86" s="1">
        <v>45255000</v>
      </c>
      <c r="R86" s="1">
        <v>-2439000</v>
      </c>
      <c r="S86" s="1">
        <v>16585000</v>
      </c>
      <c r="T86" s="1">
        <v>11009000</v>
      </c>
      <c r="U86" s="1">
        <v>9622000</v>
      </c>
      <c r="V86" s="1">
        <v>50174000</v>
      </c>
      <c r="W86" s="1">
        <v>38076000</v>
      </c>
      <c r="X86" s="1">
        <v>11834000</v>
      </c>
      <c r="Y86" s="1">
        <v>3285000</v>
      </c>
      <c r="Z86" s="1">
        <v>15450000</v>
      </c>
      <c r="AA86" s="1">
        <v>8887000</v>
      </c>
      <c r="AB86" s="1">
        <v>8818000</v>
      </c>
      <c r="AC86" s="1">
        <v>15146000</v>
      </c>
      <c r="AD86" s="1">
        <v>6113000</v>
      </c>
      <c r="AE86" s="1">
        <v>13945000</v>
      </c>
      <c r="AF86" s="1" t="s">
        <v>92</v>
      </c>
      <c r="AM86" s="26" t="s">
        <v>118</v>
      </c>
      <c r="AN86" s="27">
        <f>AF56</f>
        <v>15402000</v>
      </c>
    </row>
    <row r="87" spans="1:40" ht="20" x14ac:dyDescent="0.25">
      <c r="A87" s="6" t="s">
        <v>73</v>
      </c>
      <c r="B87" s="10" t="s">
        <v>92</v>
      </c>
      <c r="C87" s="10" t="s">
        <v>92</v>
      </c>
      <c r="D87" s="10">
        <v>-1800000</v>
      </c>
      <c r="E87" s="10">
        <v>1300000</v>
      </c>
      <c r="F87" s="10">
        <v>-3500000</v>
      </c>
      <c r="G87" s="10">
        <v>31900000</v>
      </c>
      <c r="H87" s="10">
        <v>16300000</v>
      </c>
      <c r="I87" s="10">
        <v>4100000</v>
      </c>
      <c r="J87" s="10">
        <v>35213000</v>
      </c>
      <c r="K87" s="10">
        <v>30571000</v>
      </c>
      <c r="L87" s="10">
        <v>33243000</v>
      </c>
      <c r="M87" s="10">
        <v>23414000</v>
      </c>
      <c r="N87" s="10">
        <v>43703000</v>
      </c>
      <c r="O87" s="10">
        <v>33132000</v>
      </c>
      <c r="P87" s="10">
        <v>63425000</v>
      </c>
      <c r="Q87" s="10">
        <v>6548000</v>
      </c>
      <c r="R87" s="10">
        <v>-38474000</v>
      </c>
      <c r="S87" s="10">
        <v>-40592000</v>
      </c>
      <c r="T87" s="10">
        <v>235218000</v>
      </c>
      <c r="U87" s="10">
        <v>52992000</v>
      </c>
      <c r="V87" s="10">
        <v>-17501000</v>
      </c>
      <c r="W87" s="10">
        <v>51342000</v>
      </c>
      <c r="X87" s="10">
        <v>76948000</v>
      </c>
      <c r="Y87" s="10">
        <v>76442000</v>
      </c>
      <c r="Z87" s="10">
        <v>92538000</v>
      </c>
      <c r="AA87" s="10">
        <v>117437000</v>
      </c>
      <c r="AB87" s="10">
        <v>87117000</v>
      </c>
      <c r="AC87" s="10">
        <v>128535000</v>
      </c>
      <c r="AD87" s="10">
        <v>185459000</v>
      </c>
      <c r="AE87" s="10">
        <v>209217000</v>
      </c>
      <c r="AF87" s="10">
        <v>230393000</v>
      </c>
      <c r="AM87" s="26" t="s">
        <v>119</v>
      </c>
      <c r="AN87" s="27">
        <f>AF61</f>
        <v>29079000</v>
      </c>
    </row>
    <row r="88" spans="1:40" ht="20" x14ac:dyDescent="0.25">
      <c r="A88" s="5" t="s">
        <v>74</v>
      </c>
      <c r="B88" s="1" t="s">
        <v>92</v>
      </c>
      <c r="C88" s="1" t="s">
        <v>92</v>
      </c>
      <c r="D88" s="1">
        <v>-500000</v>
      </c>
      <c r="E88" s="1">
        <v>-1200000</v>
      </c>
      <c r="F88" s="1">
        <v>-2000000</v>
      </c>
      <c r="G88" s="1">
        <v>-3900000</v>
      </c>
      <c r="H88" s="1">
        <v>-2200000</v>
      </c>
      <c r="I88" s="1">
        <v>-3300000</v>
      </c>
      <c r="J88" s="1">
        <v>-5762000</v>
      </c>
      <c r="K88" s="1">
        <v>-13587000</v>
      </c>
      <c r="L88" s="1">
        <v>-2419000</v>
      </c>
      <c r="M88" s="1">
        <v>-4204000</v>
      </c>
      <c r="N88" s="1">
        <v>-12259000</v>
      </c>
      <c r="O88" s="1">
        <v>-7906000</v>
      </c>
      <c r="P88" s="1">
        <v>-15204000</v>
      </c>
      <c r="Q88" s="1">
        <v>-9646000</v>
      </c>
      <c r="R88" s="1">
        <v>-9871000</v>
      </c>
      <c r="S88" s="1">
        <v>-2665000</v>
      </c>
      <c r="T88" s="1">
        <v>-26700000</v>
      </c>
      <c r="U88" s="1">
        <v>-19431000</v>
      </c>
      <c r="V88" s="1">
        <v>-21809000</v>
      </c>
      <c r="W88" s="1">
        <v>-6938000</v>
      </c>
      <c r="X88" s="1">
        <v>-7204000</v>
      </c>
      <c r="Y88" s="1">
        <v>-6132000</v>
      </c>
      <c r="Z88" s="1">
        <v>-8556000</v>
      </c>
      <c r="AA88" s="1">
        <v>-9385000</v>
      </c>
      <c r="AB88" s="1">
        <v>-10762000</v>
      </c>
      <c r="AC88" s="1">
        <v>-6472000</v>
      </c>
      <c r="AD88" s="1">
        <v>-29728000</v>
      </c>
      <c r="AE88" s="1">
        <v>-13792000</v>
      </c>
      <c r="AF88" s="1">
        <v>-1000</v>
      </c>
      <c r="AM88" s="28" t="s">
        <v>120</v>
      </c>
      <c r="AN88" s="29">
        <f>AN85/(AN86+AN87)</f>
        <v>4.2130347788943596E-2</v>
      </c>
    </row>
    <row r="89" spans="1:40" ht="20" customHeight="1" x14ac:dyDescent="0.25">
      <c r="A89" s="58" t="s">
        <v>158</v>
      </c>
      <c r="B89" s="37" t="e">
        <f t="shared" ref="B89:AF89" si="7">(-1*B88)/B3</f>
        <v>#VALUE!</v>
      </c>
      <c r="C89" s="37" t="e">
        <f t="shared" si="7"/>
        <v>#VALUE!</v>
      </c>
      <c r="D89" s="37">
        <f t="shared" si="7"/>
        <v>0.1</v>
      </c>
      <c r="E89" s="37">
        <f t="shared" si="7"/>
        <v>0.16216216216216217</v>
      </c>
      <c r="F89" s="37">
        <f t="shared" si="7"/>
        <v>0.17699115044247787</v>
      </c>
      <c r="G89" s="37">
        <f t="shared" si="7"/>
        <v>0.15</v>
      </c>
      <c r="H89" s="37">
        <f t="shared" si="7"/>
        <v>5.8047493403693931E-2</v>
      </c>
      <c r="I89" s="37">
        <f t="shared" si="7"/>
        <v>7.6036866359447008E-2</v>
      </c>
      <c r="J89" s="37">
        <f t="shared" si="7"/>
        <v>7.9683588942207964E-2</v>
      </c>
      <c r="K89" s="37">
        <f t="shared" si="7"/>
        <v>0.1159696142027996</v>
      </c>
      <c r="L89" s="37">
        <f t="shared" si="7"/>
        <v>2.5050484129860717E-2</v>
      </c>
      <c r="M89" s="37">
        <f t="shared" si="7"/>
        <v>3.5565933182744938E-2</v>
      </c>
      <c r="N89" s="37">
        <f t="shared" si="7"/>
        <v>8.4618358021453122E-2</v>
      </c>
      <c r="O89" s="37">
        <f t="shared" si="7"/>
        <v>5.0293260728507996E-2</v>
      </c>
      <c r="P89" s="37">
        <f t="shared" si="7"/>
        <v>7.7839896786877194E-2</v>
      </c>
      <c r="Q89" s="37">
        <f t="shared" si="7"/>
        <v>5.3606757808158274E-2</v>
      </c>
      <c r="R89" s="37">
        <f t="shared" si="7"/>
        <v>6.9273092200373351E-2</v>
      </c>
      <c r="S89" s="37">
        <f t="shared" si="7"/>
        <v>2.3582609926818692E-2</v>
      </c>
      <c r="T89" s="37">
        <f t="shared" si="7"/>
        <v>8.2562849809827143E-2</v>
      </c>
      <c r="U89" s="37">
        <f t="shared" si="7"/>
        <v>6.2206471317025384E-2</v>
      </c>
      <c r="V89" s="37">
        <f t="shared" si="7"/>
        <v>9.3180546120290017E-2</v>
      </c>
      <c r="W89" s="37">
        <f t="shared" si="7"/>
        <v>2.5554233686063771E-2</v>
      </c>
      <c r="X89" s="37">
        <f t="shared" si="7"/>
        <v>2.429204405209099E-2</v>
      </c>
      <c r="Y89" s="37">
        <f t="shared" si="7"/>
        <v>2.0696778026043108E-2</v>
      </c>
      <c r="Z89" s="37">
        <f t="shared" si="7"/>
        <v>2.5419121382543517E-2</v>
      </c>
      <c r="AA89" s="37">
        <f t="shared" si="7"/>
        <v>2.3874575167389136E-2</v>
      </c>
      <c r="AB89" s="37">
        <f t="shared" si="7"/>
        <v>4.6548241573349594E-2</v>
      </c>
      <c r="AC89" s="37">
        <f t="shared" si="7"/>
        <v>2.8889374941413311E-2</v>
      </c>
      <c r="AD89" s="37">
        <f t="shared" si="7"/>
        <v>0.12246495322290286</v>
      </c>
      <c r="AE89" s="37">
        <f t="shared" si="7"/>
        <v>4.2009844534334033E-2</v>
      </c>
      <c r="AF89" s="37">
        <f t="shared" si="7"/>
        <v>2.1988025321409961E-6</v>
      </c>
      <c r="AM89" s="26" t="s">
        <v>121</v>
      </c>
      <c r="AN89" s="27">
        <f>AF27</f>
        <v>6485000</v>
      </c>
    </row>
    <row r="90" spans="1:40" ht="20" x14ac:dyDescent="0.25">
      <c r="A90" s="5" t="s">
        <v>75</v>
      </c>
      <c r="B90" s="1" t="s">
        <v>92</v>
      </c>
      <c r="C90" s="1" t="s">
        <v>92</v>
      </c>
      <c r="D90" s="1" t="s">
        <v>92</v>
      </c>
      <c r="E90" s="1" t="s">
        <v>92</v>
      </c>
      <c r="F90" s="1" t="s">
        <v>92</v>
      </c>
      <c r="G90" s="1" t="s">
        <v>92</v>
      </c>
      <c r="H90" s="1" t="s">
        <v>92</v>
      </c>
      <c r="I90" s="1" t="s">
        <v>92</v>
      </c>
      <c r="J90" s="1">
        <v>-1334000</v>
      </c>
      <c r="K90" s="1" t="s">
        <v>92</v>
      </c>
      <c r="L90" s="1" t="s">
        <v>92</v>
      </c>
      <c r="M90" s="1" t="s">
        <v>92</v>
      </c>
      <c r="N90" s="1" t="s">
        <v>92</v>
      </c>
      <c r="O90" s="1">
        <v>-5434000</v>
      </c>
      <c r="P90" s="1">
        <v>-1300000</v>
      </c>
      <c r="Q90" s="1">
        <v>-1139000</v>
      </c>
      <c r="R90" s="1" t="s">
        <v>92</v>
      </c>
      <c r="S90" s="1">
        <v>-26000000</v>
      </c>
      <c r="T90" s="1">
        <v>-17000000</v>
      </c>
      <c r="U90" s="1">
        <v>-167381000</v>
      </c>
      <c r="V90" s="1">
        <v>-46278000</v>
      </c>
      <c r="W90" s="1" t="s">
        <v>92</v>
      </c>
      <c r="X90" s="1" t="s">
        <v>92</v>
      </c>
      <c r="Y90" s="1" t="s">
        <v>92</v>
      </c>
      <c r="Z90" s="1">
        <v>-202523000</v>
      </c>
      <c r="AA90" s="1" t="s">
        <v>92</v>
      </c>
      <c r="AB90" s="1">
        <v>-3000000</v>
      </c>
      <c r="AC90" s="1">
        <v>8259000</v>
      </c>
      <c r="AD90" s="1" t="s">
        <v>92</v>
      </c>
      <c r="AE90" s="1">
        <v>-97115000</v>
      </c>
      <c r="AF90" s="1">
        <v>3009000</v>
      </c>
      <c r="AM90" s="26" t="s">
        <v>19</v>
      </c>
      <c r="AN90" s="27">
        <f>AF25</f>
        <v>-7825000</v>
      </c>
    </row>
    <row r="91" spans="1:40" ht="20" x14ac:dyDescent="0.25">
      <c r="A91" s="5" t="s">
        <v>76</v>
      </c>
      <c r="B91" s="1" t="s">
        <v>92</v>
      </c>
      <c r="C91" s="1" t="s">
        <v>92</v>
      </c>
      <c r="D91" s="1" t="s">
        <v>92</v>
      </c>
      <c r="E91" s="1" t="s">
        <v>92</v>
      </c>
      <c r="F91" s="1">
        <v>-20100000</v>
      </c>
      <c r="G91" s="1">
        <v>-279200000</v>
      </c>
      <c r="H91" s="1">
        <v>-314700000</v>
      </c>
      <c r="I91" s="1">
        <v>-1119500000</v>
      </c>
      <c r="J91" s="1">
        <v>-856550000</v>
      </c>
      <c r="K91" s="1">
        <v>-835414000</v>
      </c>
      <c r="L91" s="1">
        <v>-313769000</v>
      </c>
      <c r="M91" s="1">
        <v>-384167000</v>
      </c>
      <c r="N91" s="1">
        <v>-119456000</v>
      </c>
      <c r="O91" s="1">
        <v>-347700000</v>
      </c>
      <c r="P91" s="1">
        <v>-215188000</v>
      </c>
      <c r="Q91" s="1">
        <v>-664420000</v>
      </c>
      <c r="R91" s="1">
        <v>-362968000</v>
      </c>
      <c r="S91" s="1">
        <v>-185217000</v>
      </c>
      <c r="T91" s="1">
        <v>-428768000</v>
      </c>
      <c r="U91" s="1">
        <v>-173996000</v>
      </c>
      <c r="V91" s="1">
        <v>-110716000</v>
      </c>
      <c r="W91" s="1">
        <v>-125554000</v>
      </c>
      <c r="X91" s="1">
        <v>-240281000</v>
      </c>
      <c r="Y91" s="1">
        <v>-157811000</v>
      </c>
      <c r="Z91" s="1">
        <v>-54869000</v>
      </c>
      <c r="AA91" s="1">
        <v>-102497000</v>
      </c>
      <c r="AB91" s="1">
        <v>-282117000</v>
      </c>
      <c r="AC91" s="1">
        <v>-657433000</v>
      </c>
      <c r="AD91" s="1">
        <v>-898957000</v>
      </c>
      <c r="AE91" s="1">
        <v>-567947000</v>
      </c>
      <c r="AF91" s="1">
        <v>-150949000</v>
      </c>
      <c r="AM91" s="28" t="s">
        <v>122</v>
      </c>
      <c r="AN91" s="29">
        <f>AN89/AN90</f>
        <v>-0.82875399361022362</v>
      </c>
    </row>
    <row r="92" spans="1:40" ht="19" customHeight="1" x14ac:dyDescent="0.25">
      <c r="A92" s="5" t="s">
        <v>77</v>
      </c>
      <c r="B92" s="1" t="s">
        <v>92</v>
      </c>
      <c r="C92" s="1" t="s">
        <v>92</v>
      </c>
      <c r="D92" s="1" t="s">
        <v>92</v>
      </c>
      <c r="E92" s="1" t="s">
        <v>92</v>
      </c>
      <c r="F92" s="1">
        <v>25400000</v>
      </c>
      <c r="G92" s="1">
        <v>235900000</v>
      </c>
      <c r="H92" s="1">
        <v>302400000</v>
      </c>
      <c r="I92" s="1">
        <v>1105500000</v>
      </c>
      <c r="J92" s="1">
        <v>865777000</v>
      </c>
      <c r="K92" s="1">
        <v>805044000</v>
      </c>
      <c r="L92" s="1">
        <v>277026000</v>
      </c>
      <c r="M92" s="1">
        <v>395298000</v>
      </c>
      <c r="N92" s="1">
        <v>76812000</v>
      </c>
      <c r="O92" s="1">
        <v>222142000</v>
      </c>
      <c r="P92" s="1">
        <v>166191000</v>
      </c>
      <c r="Q92" s="1">
        <v>707093000</v>
      </c>
      <c r="R92" s="1">
        <v>455840000</v>
      </c>
      <c r="S92" s="1">
        <v>240927000</v>
      </c>
      <c r="T92" s="1">
        <v>298468000</v>
      </c>
      <c r="U92" s="1">
        <v>337913000</v>
      </c>
      <c r="V92" s="1">
        <v>183086000</v>
      </c>
      <c r="W92" s="1">
        <v>130620000</v>
      </c>
      <c r="X92" s="1">
        <v>143721000</v>
      </c>
      <c r="Y92" s="1">
        <v>161101000</v>
      </c>
      <c r="Z92" s="1">
        <v>160627000</v>
      </c>
      <c r="AA92" s="1">
        <v>36498000</v>
      </c>
      <c r="AB92" s="1">
        <v>224429000</v>
      </c>
      <c r="AC92" s="1">
        <v>514143000</v>
      </c>
      <c r="AD92" s="1">
        <v>839422000</v>
      </c>
      <c r="AE92" s="1">
        <v>563199000</v>
      </c>
      <c r="AF92" s="1">
        <v>340476000</v>
      </c>
      <c r="AM92" s="30" t="s">
        <v>123</v>
      </c>
      <c r="AN92" s="31">
        <f>AN88*(1-AN91)</f>
        <v>7.7046041771218265E-2</v>
      </c>
    </row>
    <row r="93" spans="1:40" ht="19" x14ac:dyDescent="0.25">
      <c r="A93" s="5" t="s">
        <v>78</v>
      </c>
      <c r="B93" s="1" t="s">
        <v>92</v>
      </c>
      <c r="C93" s="1" t="s">
        <v>92</v>
      </c>
      <c r="D93" s="1">
        <v>-3100000</v>
      </c>
      <c r="E93" s="1">
        <v>-9200000</v>
      </c>
      <c r="F93" s="1">
        <v>600000</v>
      </c>
      <c r="G93" s="1" t="s">
        <v>92</v>
      </c>
      <c r="H93" s="1" t="s">
        <v>92</v>
      </c>
      <c r="I93" s="1">
        <v>-2500000</v>
      </c>
      <c r="J93" s="1">
        <v>25000</v>
      </c>
      <c r="K93" s="1">
        <v>-16205000</v>
      </c>
      <c r="L93" s="1">
        <v>3610000</v>
      </c>
      <c r="M93" s="1">
        <v>-13214000</v>
      </c>
      <c r="N93" s="1">
        <v>-5977000</v>
      </c>
      <c r="O93" s="1">
        <v>288000</v>
      </c>
      <c r="P93" s="1">
        <v>-2791000</v>
      </c>
      <c r="Q93" s="1">
        <v>1000</v>
      </c>
      <c r="R93" s="1">
        <v>-270000</v>
      </c>
      <c r="S93" s="1">
        <v>-2500000</v>
      </c>
      <c r="T93" s="1">
        <v>-7503000</v>
      </c>
      <c r="U93" s="1">
        <v>-1210000</v>
      </c>
      <c r="V93" s="1">
        <v>-1700000</v>
      </c>
      <c r="W93" s="1">
        <v>-401000</v>
      </c>
      <c r="X93" s="1">
        <v>5859000</v>
      </c>
      <c r="Y93" s="1">
        <v>3933000</v>
      </c>
      <c r="Z93" s="1">
        <v>113000</v>
      </c>
      <c r="AA93" s="1">
        <v>-87000</v>
      </c>
      <c r="AB93" s="1">
        <v>3414000</v>
      </c>
      <c r="AC93" s="1">
        <v>29000</v>
      </c>
      <c r="AD93" s="1">
        <v>-1131000</v>
      </c>
      <c r="AE93" s="1" t="s">
        <v>92</v>
      </c>
      <c r="AF93" s="1">
        <v>-40556000</v>
      </c>
      <c r="AM93" s="64" t="s">
        <v>124</v>
      </c>
      <c r="AN93" s="65"/>
    </row>
    <row r="94" spans="1:40" ht="20" x14ac:dyDescent="0.25">
      <c r="A94" s="6" t="s">
        <v>79</v>
      </c>
      <c r="B94" s="10" t="s">
        <v>92</v>
      </c>
      <c r="C94" s="10" t="s">
        <v>92</v>
      </c>
      <c r="D94" s="10">
        <v>-3600000</v>
      </c>
      <c r="E94" s="10">
        <v>-10400000</v>
      </c>
      <c r="F94" s="10">
        <v>3900000</v>
      </c>
      <c r="G94" s="10">
        <v>-47200000</v>
      </c>
      <c r="H94" s="10">
        <v>-14500000</v>
      </c>
      <c r="I94" s="10">
        <v>-19800000</v>
      </c>
      <c r="J94" s="10">
        <v>2156000</v>
      </c>
      <c r="K94" s="10">
        <v>-60162000</v>
      </c>
      <c r="L94" s="10">
        <v>-35552000</v>
      </c>
      <c r="M94" s="10">
        <v>-6287000</v>
      </c>
      <c r="N94" s="10">
        <v>-60880000</v>
      </c>
      <c r="O94" s="10">
        <v>-138610000</v>
      </c>
      <c r="P94" s="10">
        <v>-68292000</v>
      </c>
      <c r="Q94" s="10">
        <v>31889000</v>
      </c>
      <c r="R94" s="10">
        <v>82731000</v>
      </c>
      <c r="S94" s="10">
        <v>24545000</v>
      </c>
      <c r="T94" s="10">
        <v>-181503000</v>
      </c>
      <c r="U94" s="10">
        <v>-24105000</v>
      </c>
      <c r="V94" s="10">
        <v>2583000</v>
      </c>
      <c r="W94" s="10">
        <v>-2273000</v>
      </c>
      <c r="X94" s="10">
        <v>-97905000</v>
      </c>
      <c r="Y94" s="10">
        <v>1091000</v>
      </c>
      <c r="Z94" s="10">
        <v>-105208000</v>
      </c>
      <c r="AA94" s="10">
        <v>-75471000</v>
      </c>
      <c r="AB94" s="10">
        <v>-68036000</v>
      </c>
      <c r="AC94" s="10">
        <v>-141474000</v>
      </c>
      <c r="AD94" s="10">
        <v>-90394000</v>
      </c>
      <c r="AE94" s="10">
        <v>-115655000</v>
      </c>
      <c r="AF94" s="10">
        <v>151979000</v>
      </c>
      <c r="AM94" s="26" t="s">
        <v>125</v>
      </c>
      <c r="AN94" s="32">
        <v>4.095E-2</v>
      </c>
    </row>
    <row r="95" spans="1:40"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v>-19929000</v>
      </c>
      <c r="S95" s="1" t="s">
        <v>92</v>
      </c>
      <c r="T95" s="1">
        <v>-141224000</v>
      </c>
      <c r="U95" s="1">
        <v>-2987000</v>
      </c>
      <c r="V95" s="1">
        <v>-522000</v>
      </c>
      <c r="W95" s="1">
        <v>-178000</v>
      </c>
      <c r="X95" s="1">
        <v>-172822000</v>
      </c>
      <c r="Y95" s="1">
        <v>-478000</v>
      </c>
      <c r="Z95" s="1">
        <v>-661000</v>
      </c>
      <c r="AA95" s="1">
        <v>-73117000</v>
      </c>
      <c r="AB95" s="1">
        <v>-82287000</v>
      </c>
      <c r="AC95" s="1" t="s">
        <v>92</v>
      </c>
      <c r="AD95" s="1" t="s">
        <v>92</v>
      </c>
      <c r="AE95" s="1" t="s">
        <v>92</v>
      </c>
      <c r="AF95" s="1" t="s">
        <v>92</v>
      </c>
      <c r="AM95" s="33" t="s">
        <v>126</v>
      </c>
      <c r="AN95" s="34" cm="1">
        <f t="array" ref="AN95">_FV(A1,"Beta")</f>
        <v>1.2679</v>
      </c>
    </row>
    <row r="96" spans="1:40" ht="20" x14ac:dyDescent="0.25">
      <c r="A96" s="5" t="s">
        <v>81</v>
      </c>
      <c r="B96" s="1" t="s">
        <v>92</v>
      </c>
      <c r="C96" s="1" t="s">
        <v>92</v>
      </c>
      <c r="D96" s="1" t="s">
        <v>92</v>
      </c>
      <c r="E96" s="1" t="s">
        <v>92</v>
      </c>
      <c r="F96" s="1">
        <v>200000</v>
      </c>
      <c r="G96" s="1">
        <v>35600000</v>
      </c>
      <c r="H96" s="1">
        <v>3100000</v>
      </c>
      <c r="I96" s="1">
        <v>4900000</v>
      </c>
      <c r="J96" s="1">
        <v>10756000</v>
      </c>
      <c r="K96" s="1">
        <v>10780000</v>
      </c>
      <c r="L96" s="1">
        <v>3523000</v>
      </c>
      <c r="M96" s="1">
        <v>25940000</v>
      </c>
      <c r="N96" s="1">
        <v>45087000</v>
      </c>
      <c r="O96" s="1">
        <v>8523000</v>
      </c>
      <c r="P96" s="1">
        <v>57559000</v>
      </c>
      <c r="Q96" s="1">
        <v>11831000</v>
      </c>
      <c r="R96" s="1">
        <v>21688000</v>
      </c>
      <c r="S96" s="1">
        <v>20692000</v>
      </c>
      <c r="T96" s="1">
        <v>208514000</v>
      </c>
      <c r="U96" s="1">
        <v>12282000</v>
      </c>
      <c r="V96" s="1" t="s">
        <v>92</v>
      </c>
      <c r="W96" s="1" t="s">
        <v>92</v>
      </c>
      <c r="X96" s="1" t="s">
        <v>92</v>
      </c>
      <c r="Y96" s="1" t="s">
        <v>92</v>
      </c>
      <c r="Z96" s="1" t="s">
        <v>92</v>
      </c>
      <c r="AA96" s="1" t="s">
        <v>92</v>
      </c>
      <c r="AB96" s="1" t="s">
        <v>92</v>
      </c>
      <c r="AC96" s="1" t="s">
        <v>92</v>
      </c>
      <c r="AD96" s="1" t="s">
        <v>92</v>
      </c>
      <c r="AE96" s="1" t="s">
        <v>92</v>
      </c>
      <c r="AF96" s="1" t="s">
        <v>92</v>
      </c>
      <c r="AM96" s="26" t="s">
        <v>127</v>
      </c>
      <c r="AN96" s="32">
        <v>8.4000000000000005E-2</v>
      </c>
    </row>
    <row r="97" spans="1:40" ht="20" x14ac:dyDescent="0.25">
      <c r="A97" s="5" t="s">
        <v>82</v>
      </c>
      <c r="B97" s="1" t="s">
        <v>92</v>
      </c>
      <c r="C97" s="1" t="s">
        <v>92</v>
      </c>
      <c r="D97" s="1">
        <v>5000000</v>
      </c>
      <c r="E97" s="1">
        <v>9100000</v>
      </c>
      <c r="F97" s="1" t="s">
        <v>92</v>
      </c>
      <c r="G97" s="1" t="s">
        <v>92</v>
      </c>
      <c r="H97" s="1" t="s">
        <v>92</v>
      </c>
      <c r="I97" s="1" t="s">
        <v>92</v>
      </c>
      <c r="J97" s="1" t="s">
        <v>92</v>
      </c>
      <c r="K97" s="1" t="s">
        <v>92</v>
      </c>
      <c r="L97" s="1">
        <v>-23930000</v>
      </c>
      <c r="M97" s="1">
        <v>-29829000</v>
      </c>
      <c r="N97" s="1">
        <v>-21653000</v>
      </c>
      <c r="O97" s="1">
        <v>-88166000</v>
      </c>
      <c r="P97" s="1">
        <v>-20955000</v>
      </c>
      <c r="Q97" s="1" t="s">
        <v>92</v>
      </c>
      <c r="R97" s="1">
        <v>-49226000</v>
      </c>
      <c r="S97" s="1" t="s">
        <v>92</v>
      </c>
      <c r="T97" s="1">
        <v>-195108000</v>
      </c>
      <c r="U97" s="1" t="s">
        <v>92</v>
      </c>
      <c r="V97" s="1" t="s">
        <v>92</v>
      </c>
      <c r="W97" s="1" t="s">
        <v>92</v>
      </c>
      <c r="X97" s="1" t="s">
        <v>92</v>
      </c>
      <c r="Y97" s="1">
        <v>-100113000</v>
      </c>
      <c r="Z97" s="1" t="s">
        <v>92</v>
      </c>
      <c r="AA97" s="1">
        <v>-50038000</v>
      </c>
      <c r="AB97" s="1">
        <v>-50033000</v>
      </c>
      <c r="AC97" s="1" t="s">
        <v>92</v>
      </c>
      <c r="AD97" s="1">
        <v>-50069000</v>
      </c>
      <c r="AE97" s="1">
        <v>-100081000</v>
      </c>
      <c r="AF97" s="1">
        <v>-100421000</v>
      </c>
      <c r="AM97" s="30" t="s">
        <v>128</v>
      </c>
      <c r="AN97" s="31">
        <f>(AN94)+((AN95)*(AN96-AN94))</f>
        <v>9.5533095000000012E-2</v>
      </c>
    </row>
    <row r="98" spans="1:40"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M98" s="64" t="s">
        <v>129</v>
      </c>
      <c r="AN98" s="65"/>
    </row>
    <row r="99" spans="1:40" ht="20" x14ac:dyDescent="0.25">
      <c r="A99" s="5" t="s">
        <v>84</v>
      </c>
      <c r="B99" s="1" t="s">
        <v>92</v>
      </c>
      <c r="C99" s="1" t="s">
        <v>92</v>
      </c>
      <c r="D99" s="1">
        <v>-500000</v>
      </c>
      <c r="E99" s="1">
        <v>-600000</v>
      </c>
      <c r="F99" s="1">
        <v>-700000</v>
      </c>
      <c r="G99" s="1">
        <v>-400000</v>
      </c>
      <c r="H99" s="1">
        <v>300000</v>
      </c>
      <c r="I99" s="1">
        <v>-200000</v>
      </c>
      <c r="J99" s="1" t="s">
        <v>92</v>
      </c>
      <c r="K99" s="1" t="s">
        <v>92</v>
      </c>
      <c r="L99" s="1" t="s">
        <v>92</v>
      </c>
      <c r="M99" s="1" t="s">
        <v>92</v>
      </c>
      <c r="N99" s="1" t="s">
        <v>92</v>
      </c>
      <c r="O99" s="1">
        <v>179362000</v>
      </c>
      <c r="P99" s="1">
        <v>-800000</v>
      </c>
      <c r="Q99" s="1">
        <v>-4250000</v>
      </c>
      <c r="R99" s="1" t="s">
        <v>92</v>
      </c>
      <c r="S99" s="1">
        <v>168187000</v>
      </c>
      <c r="T99" s="1">
        <v>292000</v>
      </c>
      <c r="U99" s="1">
        <v>-91200000</v>
      </c>
      <c r="V99" s="1">
        <v>2180000</v>
      </c>
      <c r="W99" s="1">
        <v>140959000</v>
      </c>
      <c r="X99" s="1">
        <v>9306000</v>
      </c>
      <c r="Y99" s="1">
        <v>12813000</v>
      </c>
      <c r="Z99" s="1">
        <v>6426000</v>
      </c>
      <c r="AA99" s="1">
        <v>169600000</v>
      </c>
      <c r="AB99" s="1">
        <v>4636000</v>
      </c>
      <c r="AC99" s="1">
        <v>-298000</v>
      </c>
      <c r="AD99" s="1">
        <v>-11117000</v>
      </c>
      <c r="AE99" s="1">
        <v>-14128000</v>
      </c>
      <c r="AF99" s="1">
        <v>-262514000</v>
      </c>
      <c r="AM99" s="26" t="s">
        <v>130</v>
      </c>
      <c r="AN99" s="27">
        <f>AN86+AN87</f>
        <v>44481000</v>
      </c>
    </row>
    <row r="100" spans="1:40" ht="20" x14ac:dyDescent="0.25">
      <c r="A100" s="6" t="s">
        <v>85</v>
      </c>
      <c r="B100" s="10" t="s">
        <v>92</v>
      </c>
      <c r="C100" s="10" t="s">
        <v>92</v>
      </c>
      <c r="D100" s="10">
        <v>4500000</v>
      </c>
      <c r="E100" s="10">
        <v>8500000</v>
      </c>
      <c r="F100" s="10">
        <v>-500000</v>
      </c>
      <c r="G100" s="10">
        <v>35200000</v>
      </c>
      <c r="H100" s="10">
        <v>3400000</v>
      </c>
      <c r="I100" s="10">
        <v>4700000</v>
      </c>
      <c r="J100" s="10">
        <v>10756000</v>
      </c>
      <c r="K100" s="10">
        <v>10780000</v>
      </c>
      <c r="L100" s="10">
        <v>-20407000</v>
      </c>
      <c r="M100" s="10">
        <v>-3889000</v>
      </c>
      <c r="N100" s="10">
        <v>23434000</v>
      </c>
      <c r="O100" s="10">
        <v>99719000</v>
      </c>
      <c r="P100" s="10">
        <v>35804000</v>
      </c>
      <c r="Q100" s="10">
        <v>7581000</v>
      </c>
      <c r="R100" s="10">
        <v>-47467000</v>
      </c>
      <c r="S100" s="10">
        <v>188879000</v>
      </c>
      <c r="T100" s="10">
        <v>-127526000</v>
      </c>
      <c r="U100" s="10">
        <v>-81905000</v>
      </c>
      <c r="V100" s="10">
        <v>1658000</v>
      </c>
      <c r="W100" s="10">
        <v>140781000</v>
      </c>
      <c r="X100" s="10">
        <v>-163516000</v>
      </c>
      <c r="Y100" s="10">
        <v>-87778000</v>
      </c>
      <c r="Z100" s="10">
        <v>5765000</v>
      </c>
      <c r="AA100" s="10">
        <v>46445000</v>
      </c>
      <c r="AB100" s="10">
        <v>-127684000</v>
      </c>
      <c r="AC100" s="10">
        <v>-298000</v>
      </c>
      <c r="AD100" s="10">
        <v>-61186000</v>
      </c>
      <c r="AE100" s="10">
        <v>-114209000</v>
      </c>
      <c r="AF100" s="10">
        <v>-362935000</v>
      </c>
      <c r="AM100" s="28" t="s">
        <v>131</v>
      </c>
      <c r="AN100" s="29">
        <f>AN99/AN103</f>
        <v>6.3281432723163045E-3</v>
      </c>
    </row>
    <row r="101" spans="1:40" ht="19" customHeight="1" x14ac:dyDescent="0.25">
      <c r="A101" s="5" t="s">
        <v>86</v>
      </c>
      <c r="B101" s="1" t="s">
        <v>92</v>
      </c>
      <c r="C101" s="1" t="s">
        <v>92</v>
      </c>
      <c r="D101" s="1" t="s">
        <v>92</v>
      </c>
      <c r="E101" s="1" t="s">
        <v>92</v>
      </c>
      <c r="F101" s="1" t="s">
        <v>92</v>
      </c>
      <c r="G101" s="1" t="s">
        <v>92</v>
      </c>
      <c r="H101" s="1" t="s">
        <v>92</v>
      </c>
      <c r="I101" s="1">
        <v>200000</v>
      </c>
      <c r="J101" s="1">
        <v>-14000</v>
      </c>
      <c r="K101" s="1">
        <v>-87000</v>
      </c>
      <c r="L101" s="1">
        <v>-25000</v>
      </c>
      <c r="M101" s="1">
        <v>111000</v>
      </c>
      <c r="N101" s="1">
        <v>48000</v>
      </c>
      <c r="O101" s="1">
        <v>-160000</v>
      </c>
      <c r="P101" s="1">
        <v>-24000</v>
      </c>
      <c r="Q101" s="1">
        <v>69000</v>
      </c>
      <c r="R101" s="1">
        <v>60000</v>
      </c>
      <c r="S101" s="1" t="s">
        <v>92</v>
      </c>
      <c r="T101" s="1" t="s">
        <v>92</v>
      </c>
      <c r="U101" s="1" t="s">
        <v>92</v>
      </c>
      <c r="V101" s="1" t="s">
        <v>92</v>
      </c>
      <c r="W101" s="1">
        <v>-138000</v>
      </c>
      <c r="X101" s="1">
        <v>-97000</v>
      </c>
      <c r="Y101" s="1">
        <v>-117000</v>
      </c>
      <c r="Z101" s="1">
        <v>-1565000</v>
      </c>
      <c r="AA101" s="1">
        <v>2139000</v>
      </c>
      <c r="AB101" s="1">
        <v>-989000</v>
      </c>
      <c r="AC101" s="1">
        <v>-497000</v>
      </c>
      <c r="AD101" s="1">
        <v>106000</v>
      </c>
      <c r="AE101" s="1">
        <v>-413000</v>
      </c>
      <c r="AF101" s="1">
        <v>-2007000</v>
      </c>
      <c r="AM101" s="33" t="s">
        <v>132</v>
      </c>
      <c r="AN101" s="35" cm="1">
        <f t="array" ref="AN101">_FV(A1,"Market cap",TRUE)</f>
        <v>6984595000</v>
      </c>
    </row>
    <row r="102" spans="1:40" ht="20" x14ac:dyDescent="0.25">
      <c r="A102" s="6" t="s">
        <v>87</v>
      </c>
      <c r="B102" s="10" t="s">
        <v>92</v>
      </c>
      <c r="C102" s="10" t="s">
        <v>92</v>
      </c>
      <c r="D102" s="10">
        <v>-900000</v>
      </c>
      <c r="E102" s="10">
        <v>-600000</v>
      </c>
      <c r="F102" s="10">
        <v>-500000</v>
      </c>
      <c r="G102" s="10">
        <v>35200000</v>
      </c>
      <c r="H102" s="10">
        <v>5200000</v>
      </c>
      <c r="I102" s="10">
        <v>-10800000</v>
      </c>
      <c r="J102" s="10">
        <v>48111000</v>
      </c>
      <c r="K102" s="10">
        <v>-18898000</v>
      </c>
      <c r="L102" s="10">
        <v>-22741000</v>
      </c>
      <c r="M102" s="10">
        <v>13349000</v>
      </c>
      <c r="N102" s="10">
        <v>6305000</v>
      </c>
      <c r="O102" s="10">
        <v>-5919000</v>
      </c>
      <c r="P102" s="10">
        <v>30913000</v>
      </c>
      <c r="Q102" s="10">
        <v>46087000</v>
      </c>
      <c r="R102" s="10">
        <v>-3150000</v>
      </c>
      <c r="S102" s="10">
        <v>172832000</v>
      </c>
      <c r="T102" s="10">
        <v>-73811000</v>
      </c>
      <c r="U102" s="10">
        <v>-53018000</v>
      </c>
      <c r="V102" s="10">
        <v>-13260000</v>
      </c>
      <c r="W102" s="10">
        <v>189712000</v>
      </c>
      <c r="X102" s="10">
        <v>-184570000</v>
      </c>
      <c r="Y102" s="10">
        <v>-10362000</v>
      </c>
      <c r="Z102" s="10">
        <v>-8470000</v>
      </c>
      <c r="AA102" s="10">
        <v>90550000</v>
      </c>
      <c r="AB102" s="10">
        <v>-109592000</v>
      </c>
      <c r="AC102" s="10">
        <v>-13734000</v>
      </c>
      <c r="AD102" s="10">
        <v>33985000</v>
      </c>
      <c r="AE102" s="10">
        <v>-21060000</v>
      </c>
      <c r="AF102" s="10">
        <v>17430000</v>
      </c>
      <c r="AM102" s="28" t="s">
        <v>133</v>
      </c>
      <c r="AN102" s="29">
        <f>AN101/AN103</f>
        <v>0.99367185672768366</v>
      </c>
    </row>
    <row r="103" spans="1:40" ht="20" x14ac:dyDescent="0.25">
      <c r="A103" s="5" t="s">
        <v>88</v>
      </c>
      <c r="B103" s="1" t="s">
        <v>92</v>
      </c>
      <c r="C103" s="1" t="s">
        <v>92</v>
      </c>
      <c r="D103" s="1">
        <v>115924000</v>
      </c>
      <c r="E103" s="1" t="s">
        <v>92</v>
      </c>
      <c r="F103" s="1">
        <v>1000000</v>
      </c>
      <c r="G103" s="1">
        <v>700000</v>
      </c>
      <c r="H103" s="1">
        <v>20600000</v>
      </c>
      <c r="I103" s="1">
        <v>25800000</v>
      </c>
      <c r="J103" s="1">
        <v>14982000</v>
      </c>
      <c r="K103" s="1">
        <v>63093000</v>
      </c>
      <c r="L103" s="1">
        <v>44195000</v>
      </c>
      <c r="M103" s="1">
        <v>28656000</v>
      </c>
      <c r="N103" s="1">
        <v>42005000</v>
      </c>
      <c r="O103" s="1">
        <v>48310000</v>
      </c>
      <c r="P103" s="1">
        <v>42391000</v>
      </c>
      <c r="Q103" s="1">
        <v>73304000</v>
      </c>
      <c r="R103" s="1">
        <v>119391000</v>
      </c>
      <c r="S103" s="1">
        <v>116241000</v>
      </c>
      <c r="T103" s="1">
        <v>289073000</v>
      </c>
      <c r="U103" s="1">
        <v>215262000</v>
      </c>
      <c r="V103" s="1">
        <v>162244000</v>
      </c>
      <c r="W103" s="1">
        <v>148984000</v>
      </c>
      <c r="X103" s="1">
        <v>338696000</v>
      </c>
      <c r="Y103" s="1">
        <v>154126000</v>
      </c>
      <c r="Z103" s="1">
        <v>143764000</v>
      </c>
      <c r="AA103" s="1">
        <v>135294000</v>
      </c>
      <c r="AB103" s="1">
        <v>225844000</v>
      </c>
      <c r="AC103" s="1">
        <v>116252000</v>
      </c>
      <c r="AD103" s="1">
        <v>102518000</v>
      </c>
      <c r="AE103" s="1">
        <v>129324000</v>
      </c>
      <c r="AF103" s="1">
        <v>108264000</v>
      </c>
      <c r="AM103" s="30" t="s">
        <v>134</v>
      </c>
      <c r="AN103" s="36">
        <f>AN99+AN101</f>
        <v>7029076000</v>
      </c>
    </row>
    <row r="104" spans="1:40" ht="20" thickBot="1" x14ac:dyDescent="0.3">
      <c r="A104" s="7" t="s">
        <v>89</v>
      </c>
      <c r="B104" s="11" t="s">
        <v>92</v>
      </c>
      <c r="C104" s="11" t="s">
        <v>92</v>
      </c>
      <c r="D104" s="11">
        <v>115024000</v>
      </c>
      <c r="E104" s="11">
        <v>-600000</v>
      </c>
      <c r="F104" s="11" t="s">
        <v>92</v>
      </c>
      <c r="G104" s="11" t="s">
        <v>92</v>
      </c>
      <c r="H104" s="11">
        <v>25800000</v>
      </c>
      <c r="I104" s="11">
        <v>15000000</v>
      </c>
      <c r="J104" s="11">
        <v>63093000</v>
      </c>
      <c r="K104" s="11">
        <v>44195000</v>
      </c>
      <c r="L104" s="11">
        <v>21454000</v>
      </c>
      <c r="M104" s="11">
        <v>42005000</v>
      </c>
      <c r="N104" s="11">
        <v>48310000</v>
      </c>
      <c r="O104" s="11">
        <v>42391000</v>
      </c>
      <c r="P104" s="11">
        <v>73304000</v>
      </c>
      <c r="Q104" s="11">
        <v>119391000</v>
      </c>
      <c r="R104" s="11">
        <v>116241000</v>
      </c>
      <c r="S104" s="11">
        <v>289073000</v>
      </c>
      <c r="T104" s="11">
        <v>215262000</v>
      </c>
      <c r="U104" s="11">
        <v>162244000</v>
      </c>
      <c r="V104" s="11">
        <v>148984000</v>
      </c>
      <c r="W104" s="11">
        <v>338696000</v>
      </c>
      <c r="X104" s="11">
        <v>154126000</v>
      </c>
      <c r="Y104" s="11">
        <v>143764000</v>
      </c>
      <c r="Z104" s="11">
        <v>135294000</v>
      </c>
      <c r="AA104" s="11">
        <v>225844000</v>
      </c>
      <c r="AB104" s="11">
        <v>116252000</v>
      </c>
      <c r="AC104" s="11">
        <v>102518000</v>
      </c>
      <c r="AD104" s="11">
        <v>136503000</v>
      </c>
      <c r="AE104" s="11">
        <v>108264000</v>
      </c>
      <c r="AF104" s="11">
        <v>125694000</v>
      </c>
      <c r="AM104" s="64" t="s">
        <v>135</v>
      </c>
      <c r="AN104" s="65"/>
    </row>
    <row r="105" spans="1:40" ht="21" thickTop="1" x14ac:dyDescent="0.25">
      <c r="A105" s="58" t="s">
        <v>159</v>
      </c>
      <c r="B105" s="1"/>
      <c r="C105" s="37" t="e">
        <f>(C106/B106)-1</f>
        <v>#VALUE!</v>
      </c>
      <c r="D105" s="37" t="e">
        <f>(D106/C106)-1</f>
        <v>#VALUE!</v>
      </c>
      <c r="E105" s="37">
        <f>(E106/D106)-1</f>
        <v>-1.0434782608695652</v>
      </c>
      <c r="F105" s="37">
        <f>(F106/E106)-1</f>
        <v>-56</v>
      </c>
      <c r="G105" s="37">
        <f>(G106/F106)-1</f>
        <v>-6.0909090909090908</v>
      </c>
      <c r="H105" s="37">
        <f t="shared" ref="H105:AF105" si="8">(H106/G106)-1</f>
        <v>-0.49642857142857144</v>
      </c>
      <c r="I105" s="37">
        <f t="shared" si="8"/>
        <v>-0.94326241134751776</v>
      </c>
      <c r="J105" s="37">
        <f t="shared" si="8"/>
        <v>35.813749999999999</v>
      </c>
      <c r="K105" s="37">
        <f t="shared" si="8"/>
        <v>-0.42331330005772305</v>
      </c>
      <c r="L105" s="37">
        <f t="shared" si="8"/>
        <v>0.81488459726801699</v>
      </c>
      <c r="M105" s="37">
        <f t="shared" si="8"/>
        <v>-0.37678432390345185</v>
      </c>
      <c r="N105" s="37">
        <f t="shared" si="8"/>
        <v>0.6368558042686101</v>
      </c>
      <c r="O105" s="37">
        <f t="shared" si="8"/>
        <v>-0.19774837806894796</v>
      </c>
      <c r="P105" s="37">
        <f t="shared" si="8"/>
        <v>0.911559502101007</v>
      </c>
      <c r="Q105" s="37">
        <f t="shared" si="8"/>
        <v>-1.0642458679828291</v>
      </c>
      <c r="R105" s="37">
        <f t="shared" si="8"/>
        <v>14.702065848934797</v>
      </c>
      <c r="S105" s="37">
        <f t="shared" si="8"/>
        <v>-5.936889711172777E-2</v>
      </c>
      <c r="T105" s="37">
        <f t="shared" si="8"/>
        <v>-5.3874816967895622</v>
      </c>
      <c r="U105" s="37">
        <f t="shared" si="8"/>
        <v>-0.83885573675768832</v>
      </c>
      <c r="V105" s="37">
        <f t="shared" si="8"/>
        <v>-2.2676578776544773</v>
      </c>
      <c r="W105" s="37">
        <f t="shared" si="8"/>
        <v>-2.0179956108266275</v>
      </c>
      <c r="X105" s="37">
        <f t="shared" si="8"/>
        <v>0.67059499856280547</v>
      </c>
      <c r="Y105" s="37">
        <f t="shared" si="8"/>
        <v>8.1153934388620286E-3</v>
      </c>
      <c r="Z105" s="37">
        <f t="shared" si="8"/>
        <v>0.19445313611150628</v>
      </c>
      <c r="AA105" s="37">
        <f t="shared" si="8"/>
        <v>0.28518015765283034</v>
      </c>
      <c r="AB105" s="37">
        <f t="shared" si="8"/>
        <v>-0.29580661898232219</v>
      </c>
      <c r="AC105" s="37">
        <f t="shared" si="8"/>
        <v>0.60598644825998282</v>
      </c>
      <c r="AD105" s="37">
        <f t="shared" si="8"/>
        <v>0.27582477900756164</v>
      </c>
      <c r="AE105" s="37">
        <f t="shared" si="8"/>
        <v>0.25488823676724603</v>
      </c>
      <c r="AF105" s="37">
        <f t="shared" si="8"/>
        <v>0.17892797748496858</v>
      </c>
      <c r="AG105" s="37"/>
      <c r="AH105" s="37"/>
      <c r="AI105" s="37"/>
      <c r="AJ105" s="37"/>
      <c r="AK105" s="37"/>
      <c r="AL105" s="37"/>
      <c r="AM105" s="38" t="s">
        <v>136</v>
      </c>
      <c r="AN105" s="39">
        <f>(AN100*AN92)+(AN102*AN97)</f>
        <v>9.5416106278485346E-2</v>
      </c>
    </row>
    <row r="106" spans="1:40" ht="19" x14ac:dyDescent="0.25">
      <c r="A106" s="5" t="s">
        <v>90</v>
      </c>
      <c r="B106" s="1" t="s">
        <v>92</v>
      </c>
      <c r="C106" s="1" t="s">
        <v>92</v>
      </c>
      <c r="D106" s="1">
        <v>-2300000</v>
      </c>
      <c r="E106" s="1">
        <v>100000</v>
      </c>
      <c r="F106" s="1">
        <v>-5500000</v>
      </c>
      <c r="G106" s="1">
        <v>28000000</v>
      </c>
      <c r="H106" s="1">
        <v>14100000</v>
      </c>
      <c r="I106" s="1">
        <v>800000</v>
      </c>
      <c r="J106" s="1">
        <v>29451000</v>
      </c>
      <c r="K106" s="1">
        <v>16984000</v>
      </c>
      <c r="L106" s="1">
        <v>30824000</v>
      </c>
      <c r="M106" s="1">
        <v>19210000</v>
      </c>
      <c r="N106" s="1">
        <v>31444000</v>
      </c>
      <c r="O106" s="1">
        <v>25226000</v>
      </c>
      <c r="P106" s="1">
        <v>48221000</v>
      </c>
      <c r="Q106" s="1">
        <v>-3098000</v>
      </c>
      <c r="R106" s="1">
        <v>-48645000</v>
      </c>
      <c r="S106" s="1">
        <v>-45757000</v>
      </c>
      <c r="T106" s="1">
        <v>200758000</v>
      </c>
      <c r="U106" s="1">
        <v>32351000</v>
      </c>
      <c r="V106" s="1">
        <v>-41010000</v>
      </c>
      <c r="W106" s="1">
        <v>41748000</v>
      </c>
      <c r="X106" s="1">
        <v>69744000</v>
      </c>
      <c r="Y106" s="1">
        <v>70310000</v>
      </c>
      <c r="Z106" s="1">
        <v>83982000</v>
      </c>
      <c r="AA106" s="1">
        <v>107932000</v>
      </c>
      <c r="AB106" s="1">
        <v>76005000</v>
      </c>
      <c r="AC106" s="1">
        <v>122063000</v>
      </c>
      <c r="AD106" s="1">
        <v>155731000</v>
      </c>
      <c r="AE106" s="1">
        <v>195425000</v>
      </c>
      <c r="AF106" s="1">
        <v>230392000</v>
      </c>
      <c r="AG106" s="40">
        <f>AF106*(1+$AN$106)</f>
        <v>262509295.52352521</v>
      </c>
      <c r="AH106" s="40">
        <f t="shared" ref="AH106:AK106" si="9">AG106*(1+$AN$106)</f>
        <v>299103832.75572717</v>
      </c>
      <c r="AI106" s="40">
        <f t="shared" si="9"/>
        <v>340799751.83640164</v>
      </c>
      <c r="AJ106" s="40">
        <f t="shared" si="9"/>
        <v>388308199.8036651</v>
      </c>
      <c r="AK106" s="40">
        <f t="shared" si="9"/>
        <v>442439459.60132468</v>
      </c>
      <c r="AL106" s="41" t="s">
        <v>137</v>
      </c>
      <c r="AM106" s="42" t="s">
        <v>138</v>
      </c>
      <c r="AN106" s="43">
        <f>(SUM(AG4:AK4)/5)</f>
        <v>0.1394028244189261</v>
      </c>
    </row>
    <row r="107" spans="1:40" ht="19"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41"/>
      <c r="AH107" s="41"/>
      <c r="AI107" s="41"/>
      <c r="AJ107" s="41"/>
      <c r="AK107" s="44">
        <f>AK106*(1+AN107)/(AN108-AN107)</f>
        <v>6440294274.4069109</v>
      </c>
      <c r="AL107" s="45" t="s">
        <v>139</v>
      </c>
      <c r="AM107" s="46" t="s">
        <v>140</v>
      </c>
      <c r="AN107" s="47">
        <v>2.5000000000000001E-2</v>
      </c>
    </row>
    <row r="108" spans="1:40" ht="19" x14ac:dyDescent="0.25">
      <c r="AG108" s="44">
        <f t="shared" ref="AG108:AI108" si="10">AG107+AG106</f>
        <v>262509295.52352521</v>
      </c>
      <c r="AH108" s="44">
        <f t="shared" si="10"/>
        <v>299103832.75572717</v>
      </c>
      <c r="AI108" s="44">
        <f t="shared" si="10"/>
        <v>340799751.83640164</v>
      </c>
      <c r="AJ108" s="44">
        <f>AJ107+AJ106</f>
        <v>388308199.8036651</v>
      </c>
      <c r="AK108" s="44">
        <f>AK107+AK106</f>
        <v>6882733734.0082359</v>
      </c>
      <c r="AL108" s="45" t="s">
        <v>134</v>
      </c>
      <c r="AM108" s="48" t="s">
        <v>141</v>
      </c>
      <c r="AN108" s="49">
        <f>AN105</f>
        <v>9.5416106278485346E-2</v>
      </c>
    </row>
    <row r="109" spans="1:40" ht="19" x14ac:dyDescent="0.25">
      <c r="AG109" s="60" t="s">
        <v>142</v>
      </c>
      <c r="AH109" s="61"/>
    </row>
    <row r="110" spans="1:40" ht="20" x14ac:dyDescent="0.25">
      <c r="AG110" s="50" t="s">
        <v>143</v>
      </c>
      <c r="AH110" s="35">
        <f>NPV(AN108,AG108,AH108,AI108,AJ108,AK108)</f>
        <v>5381677857.6912889</v>
      </c>
    </row>
    <row r="111" spans="1:40" ht="20" x14ac:dyDescent="0.25">
      <c r="AG111" s="50" t="s">
        <v>144</v>
      </c>
      <c r="AH111" s="35">
        <f>AF40</f>
        <v>313226000</v>
      </c>
    </row>
    <row r="112" spans="1:40" ht="20" x14ac:dyDescent="0.25">
      <c r="AG112" s="50" t="s">
        <v>130</v>
      </c>
      <c r="AH112" s="35">
        <f>AN99</f>
        <v>44481000</v>
      </c>
    </row>
    <row r="113" spans="33:34" ht="20" x14ac:dyDescent="0.25">
      <c r="AG113" s="50" t="s">
        <v>145</v>
      </c>
      <c r="AH113" s="35">
        <f>AH110+AH111-AH112</f>
        <v>5650422857.6912889</v>
      </c>
    </row>
    <row r="114" spans="33:34" ht="20" x14ac:dyDescent="0.25">
      <c r="AG114" s="50" t="s">
        <v>146</v>
      </c>
      <c r="AH114" s="51">
        <f>AF34*(1+(5*AL16))</f>
        <v>108949786.34573843</v>
      </c>
    </row>
    <row r="115" spans="33:34" ht="20" x14ac:dyDescent="0.25">
      <c r="AG115" s="52" t="s">
        <v>147</v>
      </c>
      <c r="AH115" s="53">
        <f>AH113/AH114</f>
        <v>51.862633670160527</v>
      </c>
    </row>
    <row r="116" spans="33:34" ht="20" x14ac:dyDescent="0.25">
      <c r="AG116" s="50" t="s">
        <v>148</v>
      </c>
      <c r="AH116" s="54" cm="1">
        <f t="array" ref="AH116">_FV(A1,"Price")</f>
        <v>64.17</v>
      </c>
    </row>
    <row r="117" spans="33:34" ht="20" x14ac:dyDescent="0.25">
      <c r="AG117" s="55" t="s">
        <v>149</v>
      </c>
      <c r="AH117" s="56">
        <f>AH115/AH116-1</f>
        <v>-0.19179314835342798</v>
      </c>
    </row>
    <row r="118" spans="33:34" ht="20" x14ac:dyDescent="0.25">
      <c r="AG118" s="55" t="s">
        <v>150</v>
      </c>
      <c r="AH118" s="57" t="str">
        <f>IF(AH115&gt;AH116,"BUY","SELL")</f>
        <v>SELL</v>
      </c>
    </row>
  </sheetData>
  <mergeCells count="6">
    <mergeCell ref="AG109:AH109"/>
    <mergeCell ref="AM83:AN83"/>
    <mergeCell ref="AM84:AN84"/>
    <mergeCell ref="AM93:AN93"/>
    <mergeCell ref="AM98:AN98"/>
    <mergeCell ref="AM104:AN104"/>
  </mergeCells>
  <hyperlinks>
    <hyperlink ref="A1" r:id="rId1" tooltip="https://roic.ai/company/RMBS" display="ROIC.AI | RMB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917273/000101287000006002/0001012870-00-006002-index.html" xr:uid="{00000000-0004-0000-0000-000019000000}"/>
    <hyperlink ref="J74" r:id="rId19" tooltip="https://www.sec.gov/Archives/edgar/data/917273/000101287000006002/0001012870-00-006002-index.html" xr:uid="{00000000-0004-0000-0000-00001A000000}"/>
    <hyperlink ref="K36" r:id="rId20" tooltip="https://www.sec.gov/Archives/edgar/data/917273/000101287001503032/0001012870-01-503032-index.htm" xr:uid="{00000000-0004-0000-0000-00001C000000}"/>
    <hyperlink ref="K74" r:id="rId21" tooltip="https://www.sec.gov/Archives/edgar/data/917273/000101287001503032/0001012870-01-503032-index.htm"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917273/000119312505032047/0001193125-05-032047-index.htm" xr:uid="{00000000-0004-0000-0000-000025000000}"/>
    <hyperlink ref="N74" r:id="rId27" tooltip="https://www.sec.gov/Archives/edgar/data/917273/000119312505032047/0001193125-05-032047-index.htm" xr:uid="{00000000-0004-0000-0000-000026000000}"/>
    <hyperlink ref="O36" r:id="rId28" tooltip="https://www.sec.gov/Archives/edgar/data/917273/000119312506035902/0001193125-06-035902-index.htm" xr:uid="{00000000-0004-0000-0000-000028000000}"/>
    <hyperlink ref="O74" r:id="rId29" tooltip="https://www.sec.gov/Archives/edgar/data/917273/000119312506035902/0001193125-06-035902-index.htm" xr:uid="{00000000-0004-0000-0000-000029000000}"/>
    <hyperlink ref="P36" r:id="rId30" tooltip="https://www.sec.gov/Archives/edgar/data/917273/000119312507201474/0001193125-07-201474-index.htm" xr:uid="{00000000-0004-0000-0000-00002B000000}"/>
    <hyperlink ref="P74" r:id="rId31" tooltip="https://www.sec.gov/Archives/edgar/data/917273/000119312507201474/0001193125-07-201474-index.htm" xr:uid="{00000000-0004-0000-0000-00002C000000}"/>
    <hyperlink ref="Q36" r:id="rId32" tooltip="https://www.sec.gov/Archives/edgar/data/917273/000089161808000135/0000891618-08-000135-index.htm" xr:uid="{00000000-0004-0000-0000-00002E000000}"/>
    <hyperlink ref="Q74" r:id="rId33" tooltip="https://www.sec.gov/Archives/edgar/data/917273/000089161808000135/0000891618-08-000135-index.htm" xr:uid="{00000000-0004-0000-0000-00002F000000}"/>
    <hyperlink ref="R36" r:id="rId34" tooltip="https://www.sec.gov/Archives/edgar/data/917273/000089161809000056/0000891618-09-000056-index.htm" xr:uid="{00000000-0004-0000-0000-000031000000}"/>
    <hyperlink ref="R74" r:id="rId35" tooltip="https://www.sec.gov/Archives/edgar/data/917273/000089161809000056/0000891618-09-000056-index.htm" xr:uid="{00000000-0004-0000-0000-000032000000}"/>
    <hyperlink ref="S36" r:id="rId36" tooltip="https://www.sec.gov/Archives/edgar/data/917273/000091727310000014/0000917273-10-000014-index.htm" xr:uid="{00000000-0004-0000-0000-000034000000}"/>
    <hyperlink ref="S74" r:id="rId37" tooltip="https://www.sec.gov/Archives/edgar/data/917273/000091727310000014/0000917273-10-000014-index.htm" xr:uid="{00000000-0004-0000-0000-000035000000}"/>
    <hyperlink ref="T36" r:id="rId38" tooltip="https://www.sec.gov/Archives/edgar/data/917273/000095012311018714/0000950123-11-018714-index.htm" xr:uid="{00000000-0004-0000-0000-000037000000}"/>
    <hyperlink ref="T74" r:id="rId39" tooltip="https://www.sec.gov/Archives/edgar/data/917273/000095012311018714/0000950123-11-018714-index.htm" xr:uid="{00000000-0004-0000-0000-000038000000}"/>
    <hyperlink ref="U36" r:id="rId40" tooltip="https://www.sec.gov/Archives/edgar/data/917273/000104746912001391/0001047469-12-001391-index.htm" xr:uid="{00000000-0004-0000-0000-00003A000000}"/>
    <hyperlink ref="U74" r:id="rId41" tooltip="https://www.sec.gov/Archives/edgar/data/917273/000104746912001391/0001047469-12-001391-index.htm" xr:uid="{00000000-0004-0000-0000-00003B000000}"/>
    <hyperlink ref="V36" r:id="rId42" tooltip="https://www.sec.gov/Archives/edgar/data/917273/000091727313000009/0000917273-13-000009-index.htm" xr:uid="{00000000-0004-0000-0000-00003D000000}"/>
    <hyperlink ref="V74" r:id="rId43" tooltip="https://www.sec.gov/Archives/edgar/data/917273/000091727313000009/0000917273-13-000009-index.htm" xr:uid="{00000000-0004-0000-0000-00003E000000}"/>
    <hyperlink ref="W36" r:id="rId44" tooltip="https://www.sec.gov/Archives/edgar/data/917273/000091727314000007/0000917273-14-000007-index.htm" xr:uid="{00000000-0004-0000-0000-000040000000}"/>
    <hyperlink ref="W74" r:id="rId45" tooltip="https://www.sec.gov/Archives/edgar/data/917273/000091727314000007/0000917273-14-000007-index.htm" xr:uid="{00000000-0004-0000-0000-000041000000}"/>
    <hyperlink ref="X36" r:id="rId46" tooltip="https://www.sec.gov/Archives/edgar/data/917273/000091727315000005/0000917273-15-000005-index.htm" xr:uid="{00000000-0004-0000-0000-000043000000}"/>
    <hyperlink ref="X74" r:id="rId47" tooltip="https://www.sec.gov/Archives/edgar/data/917273/000091727315000005/0000917273-15-000005-index.htm" xr:uid="{00000000-0004-0000-0000-000044000000}"/>
    <hyperlink ref="Y36" r:id="rId48" tooltip="https://www.sec.gov/Archives/edgar/data/917273/000091727316000027/0000917273-16-000027-index.htm" xr:uid="{00000000-0004-0000-0000-000046000000}"/>
    <hyperlink ref="Y74" r:id="rId49" tooltip="https://www.sec.gov/Archives/edgar/data/917273/000091727316000027/0000917273-16-000027-index.htm" xr:uid="{00000000-0004-0000-0000-000047000000}"/>
    <hyperlink ref="Z36" r:id="rId50" tooltip="https://www.sec.gov/Archives/edgar/data/917273/000091727317000007/0000917273-17-000007-index.htm" xr:uid="{00000000-0004-0000-0000-000049000000}"/>
    <hyperlink ref="Z74" r:id="rId51" tooltip="https://www.sec.gov/Archives/edgar/data/917273/000091727317000007/0000917273-17-000007-index.htm" xr:uid="{00000000-0004-0000-0000-00004A000000}"/>
    <hyperlink ref="AA36" r:id="rId52" tooltip="https://www.sec.gov/Archives/edgar/data/917273/000091727318000007/0000917273-18-000007-index.htm" xr:uid="{00000000-0004-0000-0000-00004C000000}"/>
    <hyperlink ref="AA74" r:id="rId53" tooltip="https://www.sec.gov/Archives/edgar/data/917273/000091727318000007/0000917273-18-000007-index.htm" xr:uid="{00000000-0004-0000-0000-00004D000000}"/>
    <hyperlink ref="AB36" r:id="rId54" tooltip="https://www.sec.gov/Archives/edgar/data/917273/000091727319000006/0000917273-19-000006-index.htm" xr:uid="{00000000-0004-0000-0000-00004F000000}"/>
    <hyperlink ref="AB74" r:id="rId55" tooltip="https://www.sec.gov/Archives/edgar/data/917273/000091727319000006/0000917273-19-000006-index.htm" xr:uid="{00000000-0004-0000-0000-000050000000}"/>
    <hyperlink ref="AC36" r:id="rId56" tooltip="https://www.sec.gov/Archives/edgar/data/917273/000091727320000005/0000917273-20-000005-index.htm" xr:uid="{00000000-0004-0000-0000-000052000000}"/>
    <hyperlink ref="AC74" r:id="rId57" tooltip="https://www.sec.gov/Archives/edgar/data/917273/000091727320000005/0000917273-20-000005-index.htm" xr:uid="{00000000-0004-0000-0000-000053000000}"/>
    <hyperlink ref="AD36" r:id="rId58" tooltip="https://www.sec.gov/Archives/edgar/data/917273/000091727321000005/0000917273-21-000005-index.htm" xr:uid="{00000000-0004-0000-0000-000055000000}"/>
    <hyperlink ref="AD74" r:id="rId59" tooltip="https://www.sec.gov/Archives/edgar/data/917273/000091727321000005/0000917273-21-000005-index.htm" xr:uid="{00000000-0004-0000-0000-000056000000}"/>
    <hyperlink ref="AE36" r:id="rId60" tooltip="https://www.sec.gov/Archives/edgar/data/917273/000091727322000010/0000917273-22-000010-index.htm" xr:uid="{00000000-0004-0000-0000-000058000000}"/>
    <hyperlink ref="AE74" r:id="rId61" tooltip="https://www.sec.gov/Archives/edgar/data/917273/000091727322000010/0000917273-22-000010-index.htm" xr:uid="{00000000-0004-0000-0000-000059000000}"/>
    <hyperlink ref="AF36" r:id="rId62" tooltip="https://www.sec.gov/Archives/edgar/data/917273/000091727323000008/0000917273-23-000008-index.htm" xr:uid="{00000000-0004-0000-0000-00005B000000}"/>
    <hyperlink ref="AF74" r:id="rId63" tooltip="https://www.sec.gov/Archives/edgar/data/917273/000091727323000008/0000917273-23-000008-index.htm" xr:uid="{00000000-0004-0000-0000-00005C000000}"/>
    <hyperlink ref="AG1" r:id="rId64" display="https://finbox.com/NASDAQGS:RMBS/explorer/revenue_proj" xr:uid="{78984A22-1CC0-3A4E-B1A0-BD032216ED7C}"/>
  </hyperlinks>
  <pageMargins left="0.7" right="0.7" top="0.75" bottom="0.75" header="0.3" footer="0.3"/>
  <drawing r:id="rId6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2023-03-13T16:30:23Z</dcterms:created>
  <dcterms:modified xsi:type="dcterms:W3CDTF">2023-07-02T08:57:14Z</dcterms:modified>
</cp:coreProperties>
</file>