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D211D2F-BEC8-4545-B7E4-592F9B83A38C}"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1'!$B$3:$AI$3</definedName>
    <definedName name="_xlchart.v1.11" hidden="1">'Sheet 1'!$A$107</definedName>
    <definedName name="_xlchart.v1.12" hidden="1">'Sheet 1'!$A$28</definedName>
    <definedName name="_xlchart.v1.13" hidden="1">'Sheet 1'!$A$3</definedName>
    <definedName name="_xlchart.v1.14" hidden="1">'Sheet 1'!$B$107:$AI$107</definedName>
    <definedName name="_xlchart.v1.15" hidden="1">'Sheet 1'!$B$28:$AI$28</definedName>
    <definedName name="_xlchart.v1.16" hidden="1">'Sheet 1'!$B$3:$AI$3</definedName>
    <definedName name="_xlchart.v1.2" hidden="1">'Sheet 1'!$B$107:$AI$107</definedName>
    <definedName name="_xlchart.v1.3" hidden="1">'Sheet 1'!$B$28:$AI$28</definedName>
    <definedName name="_xlchart.v1.4" hidden="1">'Sheet 1'!$B$3:$AI$3</definedName>
    <definedName name="_xlchart.v1.5" hidden="1">'Sheet 1'!$A$107</definedName>
    <definedName name="_xlchart.v1.6" hidden="1">'Sheet 1'!$A$28</definedName>
    <definedName name="_xlchart.v1.7" hidden="1">'Sheet 1'!$A$3</definedName>
    <definedName name="_xlchart.v1.8" hidden="1">'Sheet 1'!$B$107:$AI$107</definedName>
    <definedName name="_xlchart.v1.9" hidden="1">'Sheet 1'!$B$28:$AI$28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16" i="1" l="1" a="1"/>
  <c r="AK116" i="1" s="1"/>
  <c r="AK105" i="1"/>
  <c r="AL105" i="1"/>
  <c r="AM105" i="1" s="1"/>
  <c r="AN105" i="1" s="1"/>
  <c r="AJ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Q101" i="1" a="1"/>
  <c r="AQ101" i="1" s="1"/>
  <c r="AQ95" i="1" a="1"/>
  <c r="AQ95" i="1" s="1"/>
  <c r="AQ97" i="1" s="1"/>
  <c r="AK111" i="1"/>
  <c r="AQ94" i="1"/>
  <c r="AQ90" i="1"/>
  <c r="AQ89" i="1"/>
  <c r="AQ91" i="1" s="1"/>
  <c r="AQ87" i="1"/>
  <c r="AQ86" i="1"/>
  <c r="AQ99" i="1" s="1"/>
  <c r="AQ85" i="1"/>
  <c r="AN30" i="1"/>
  <c r="AM30" i="1"/>
  <c r="AL30" i="1"/>
  <c r="AK30" i="1"/>
  <c r="AJ30" i="1"/>
  <c r="AN29" i="1"/>
  <c r="AM29" i="1"/>
  <c r="AL29" i="1"/>
  <c r="AK29" i="1"/>
  <c r="AJ29" i="1"/>
  <c r="AN21" i="1"/>
  <c r="AM21" i="1"/>
  <c r="AL21" i="1"/>
  <c r="AK21" i="1"/>
  <c r="AJ21" i="1"/>
  <c r="AN20" i="1"/>
  <c r="AM20" i="1"/>
  <c r="AL20" i="1"/>
  <c r="AK20" i="1"/>
  <c r="AJ20" i="1"/>
  <c r="AO19" i="1"/>
  <c r="AO16" i="1"/>
  <c r="AK114" i="1" s="1"/>
  <c r="AR13" i="1"/>
  <c r="AQ13" i="1"/>
  <c r="AP13" i="1"/>
  <c r="AO13" i="1"/>
  <c r="AR10" i="1"/>
  <c r="AQ10" i="1"/>
  <c r="AR7" i="1"/>
  <c r="AQ7" i="1"/>
  <c r="AP7" i="1"/>
  <c r="AO7" i="1"/>
  <c r="AR4" i="1"/>
  <c r="AQ4" i="1"/>
  <c r="AP4" i="1"/>
  <c r="AO4" i="1"/>
  <c r="AN4" i="1"/>
  <c r="AM4" i="1"/>
  <c r="AL4" i="1"/>
  <c r="AK4" i="1"/>
  <c r="AJ4"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I13" i="1"/>
  <c r="AP10" i="1" s="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I9" i="1"/>
  <c r="AO10" i="1" s="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06" i="1" l="1"/>
  <c r="AK108" i="1"/>
  <c r="AQ103" i="1"/>
  <c r="AQ102" i="1" s="1"/>
  <c r="AK112" i="1"/>
  <c r="AQ19" i="1"/>
  <c r="AP19" i="1"/>
  <c r="AR22" i="1"/>
  <c r="AR16" i="1"/>
  <c r="AQ22" i="1"/>
  <c r="AQ16" i="1"/>
  <c r="AR19" i="1"/>
  <c r="AP16" i="1"/>
  <c r="AJ108" i="1"/>
  <c r="AQ88" i="1"/>
  <c r="AQ92" i="1" s="1"/>
  <c r="AQ100" i="1" l="1"/>
  <c r="AQ105" i="1" s="1"/>
  <c r="AQ108" i="1" s="1"/>
  <c r="AL108" i="1"/>
  <c r="AN107" i="1" l="1"/>
  <c r="AN108" i="1" s="1"/>
  <c r="AM108" i="1"/>
  <c r="AK110" i="1" l="1"/>
  <c r="AK113" i="1" s="1"/>
  <c r="AK115" i="1" s="1"/>
  <c r="AK118" i="1" s="1"/>
  <c r="A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<sst xmlns="http://schemas.openxmlformats.org/spreadsheetml/2006/main" count="892" uniqueCount="167">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</sst>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0" fontId="1" fillId="0" borderId="0" xfId="0" applyFont="1" applyAlignment="1">
      <alignment indent="1"/>
    </xf>
    <xf numFmtId="0" fontId="13"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3" fillId="0" borderId="3" xfId="0" applyNumberFormat="1" applyFont="1" applyBorder="1"/>
    <xf numFmtId="165" fontId="11" fillId="0" borderId="0" xfId="0" applyNumberFormat="1" applyFont="1"/>
    <xf numFmtId="166" fontId="11" fillId="0" borderId="0" xfId="0" applyNumberFormat="1" applyFont="1"/>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7" borderId="0" xfId="0" applyFont="1" applyFill="1" applyAlignment="1">
      <alignment horizontal="left" vertical="center" wrapText="1"/>
    </xf>
    <xf numFmtId="39" fontId="10" fillId="7" borderId="0" xfId="0" applyNumberFormat="1" applyFont="1" applyFill="1"/>
    <xf numFmtId="164" fontId="1" fillId="7" borderId="0" xfId="0" applyNumberFormat="1" applyFont="1" applyFill="1"/>
    <xf numFmtId="164" fontId="12" fillId="4" borderId="0" xfId="0" applyNumberFormat="1" applyFont="1" applyFill="1"/>
    <xf numFmtId="164" fontId="11" fillId="7" borderId="0" xfId="0" applyNumberFormat="1" applyFont="1" applyFill="1"/>
    <xf numFmtId="0" fontId="0" fillId="7" borderId="0" xfId="0" applyFill="1"/>
    <xf numFmtId="0" fontId="12" fillId="5" borderId="0" xfId="0" applyFont="1" applyFill="1" applyAlignment="1">
      <alignment horizontal="left" vertical="center" wrapText="1"/>
    </xf>
    <xf numFmtId="10" fontId="12" fillId="5" borderId="0" xfId="0" applyNumberFormat="1" applyFont="1" applyFill="1"/>
    <xf numFmtId="164" fontId="11" fillId="8"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0" fillId="7" borderId="0" xfId="0" applyFill="1" applyAlignment="1">
      <alignment horizontal="left"/>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0" fontId="1" fillId="5" borderId="0" xfId="0" applyFont="1" applyFill="1" applyAlignment="1">
      <alignment horizontal="center"/>
    </xf>
    <xf numFmtId="164" fontId="1" fillId="7" borderId="0" xfId="0" applyNumberFormat="1" applyFont="1" applyFill="1" applyAlignment="1">
      <alignment wrapText="1"/>
    </xf>
    <xf numFmtId="164" fontId="1" fillId="5" borderId="0" xfId="0" applyNumberFormat="1" applyFont="1" applyFill="1" applyAlignment="1">
      <alignment wrapText="1"/>
    </xf>
    <xf numFmtId="169" fontId="12" fillId="5" borderId="0" xfId="0" applyNumberFormat="1" applyFont="1" applyFill="1"/>
    <xf numFmtId="169" fontId="1" fillId="7" borderId="0" xfId="0" applyNumberFormat="1" applyFont="1" applyFill="1"/>
    <xf numFmtId="9" fontId="12" fillId="5" borderId="0" xfId="1" applyFont="1" applyFill="1" applyBorder="1"/>
    <xf numFmtId="0" fontId="12" fillId="5"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573553719008249E-2"/>
          <c:y val="0.13006208140359077"/>
          <c:w val="0.85350082644628111"/>
          <c:h val="0.692149694514601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1'!$B$3:$AI$3</c:f>
              <c:numCache>
                <c:formatCode>#,###,,;\(#,###,,\);\ \-\ \-</c:formatCode>
                <c:ptCount val="34"/>
                <c:pt idx="0">
                  <c:v>1586100000</c:v>
                </c:pt>
                <c:pt idx="1">
                  <c:v>1579981725</c:v>
                </c:pt>
                <c:pt idx="2">
                  <c:v>1500196880</c:v>
                </c:pt>
                <c:pt idx="3">
                  <c:v>1689492547</c:v>
                </c:pt>
                <c:pt idx="4">
                  <c:v>2111050751</c:v>
                </c:pt>
                <c:pt idx="5">
                  <c:v>3201017670</c:v>
                </c:pt>
                <c:pt idx="6">
                  <c:v>3748557776</c:v>
                </c:pt>
                <c:pt idx="7">
                  <c:v>5483518950</c:v>
                </c:pt>
                <c:pt idx="8">
                  <c:v>6744098604</c:v>
                </c:pt>
                <c:pt idx="9">
                  <c:v>8356375011</c:v>
                </c:pt>
                <c:pt idx="10">
                  <c:v>10268379073</c:v>
                </c:pt>
                <c:pt idx="11">
                  <c:v>12997073548</c:v>
                </c:pt>
                <c:pt idx="12">
                  <c:v>9097321000</c:v>
                </c:pt>
                <c:pt idx="13">
                  <c:v>11046215000</c:v>
                </c:pt>
                <c:pt idx="14">
                  <c:v>13545450000</c:v>
                </c:pt>
                <c:pt idx="15">
                  <c:v>16634623000</c:v>
                </c:pt>
                <c:pt idx="16">
                  <c:v>17100747000</c:v>
                </c:pt>
                <c:pt idx="17">
                  <c:v>24729621000</c:v>
                </c:pt>
                <c:pt idx="18">
                  <c:v>30655000000</c:v>
                </c:pt>
                <c:pt idx="19">
                  <c:v>29076760308</c:v>
                </c:pt>
                <c:pt idx="20">
                  <c:v>24891111238</c:v>
                </c:pt>
                <c:pt idx="21">
                  <c:v>22839473334</c:v>
                </c:pt>
                <c:pt idx="22">
                  <c:v>23434644547</c:v>
                </c:pt>
                <c:pt idx="23">
                  <c:v>24676647182</c:v>
                </c:pt>
                <c:pt idx="24">
                  <c:v>24898505896</c:v>
                </c:pt>
                <c:pt idx="25">
                  <c:v>22997227492</c:v>
                </c:pt>
                <c:pt idx="26">
                  <c:v>25840202917</c:v>
                </c:pt>
                <c:pt idx="27">
                  <c:v>28505321610</c:v>
                </c:pt>
                <c:pt idx="28">
                  <c:v>30256496389</c:v>
                </c:pt>
                <c:pt idx="29">
                  <c:v>30645161290</c:v>
                </c:pt>
                <c:pt idx="30">
                  <c:v>28148803656</c:v>
                </c:pt>
                <c:pt idx="31">
                  <c:v>27587000000</c:v>
                </c:pt>
                <c:pt idx="32">
                  <c:v>30981000000</c:v>
                </c:pt>
                <c:pt idx="33">
                  <c:v>32723000000</c:v>
                </c:pt>
              </c:numCache>
            </c:numRef>
          </c:val>
          <c:extLst>
            <c:ext xmlns:c16="http://schemas.microsoft.com/office/drawing/2014/chart" uri="{C3380CC4-5D6E-409C-BE32-E72D297353CC}">
              <c16:uniqueId val="{00000000-DAA3-5A41-99F5-6B228263D97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1'!$B$28:$AI$28</c:f>
              <c:numCache>
                <c:formatCode>#,###,,;\(#,###,,\);\ \-\ \-</c:formatCode>
                <c:ptCount val="34"/>
                <c:pt idx="0">
                  <c:v>97600000</c:v>
                </c:pt>
                <c:pt idx="1">
                  <c:v>128120142</c:v>
                </c:pt>
                <c:pt idx="2">
                  <c:v>94320640</c:v>
                </c:pt>
                <c:pt idx="3">
                  <c:v>70758711</c:v>
                </c:pt>
                <c:pt idx="4">
                  <c:v>91785693</c:v>
                </c:pt>
                <c:pt idx="5">
                  <c:v>184469400</c:v>
                </c:pt>
                <c:pt idx="6">
                  <c:v>247612600</c:v>
                </c:pt>
                <c:pt idx="7">
                  <c:v>335191908</c:v>
                </c:pt>
                <c:pt idx="8">
                  <c:v>402606122</c:v>
                </c:pt>
                <c:pt idx="9">
                  <c:v>507428709</c:v>
                </c:pt>
                <c:pt idx="10">
                  <c:v>734598162</c:v>
                </c:pt>
                <c:pt idx="11">
                  <c:v>744412932</c:v>
                </c:pt>
                <c:pt idx="12">
                  <c:v>518826000</c:v>
                </c:pt>
                <c:pt idx="13">
                  <c:v>654757000</c:v>
                </c:pt>
                <c:pt idx="14">
                  <c:v>805362000</c:v>
                </c:pt>
                <c:pt idx="15">
                  <c:v>1032341000</c:v>
                </c:pt>
                <c:pt idx="16">
                  <c:v>1181015000</c:v>
                </c:pt>
                <c:pt idx="17">
                  <c:v>1597222000</c:v>
                </c:pt>
                <c:pt idx="18">
                  <c:v>2088000000</c:v>
                </c:pt>
                <c:pt idx="19">
                  <c:v>1756828243</c:v>
                </c:pt>
                <c:pt idx="20">
                  <c:v>848186142</c:v>
                </c:pt>
                <c:pt idx="21">
                  <c:v>574544487</c:v>
                </c:pt>
                <c:pt idx="22">
                  <c:v>764694446</c:v>
                </c:pt>
                <c:pt idx="23">
                  <c:v>730023541</c:v>
                </c:pt>
                <c:pt idx="24">
                  <c:v>-408738159</c:v>
                </c:pt>
                <c:pt idx="25">
                  <c:v>707719247</c:v>
                </c:pt>
                <c:pt idx="26">
                  <c:v>791550959</c:v>
                </c:pt>
                <c:pt idx="27">
                  <c:v>1307265155</c:v>
                </c:pt>
                <c:pt idx="28">
                  <c:v>2145068023</c:v>
                </c:pt>
                <c:pt idx="29">
                  <c:v>2879203844</c:v>
                </c:pt>
                <c:pt idx="30">
                  <c:v>2160811901</c:v>
                </c:pt>
                <c:pt idx="31">
                  <c:v>1122000000</c:v>
                </c:pt>
                <c:pt idx="32">
                  <c:v>2565000000</c:v>
                </c:pt>
                <c:pt idx="33">
                  <c:v>3847000000</c:v>
                </c:pt>
              </c:numCache>
            </c:numRef>
          </c:val>
          <c:extLst>
            <c:ext xmlns:c16="http://schemas.microsoft.com/office/drawing/2014/chart" uri="{C3380CC4-5D6E-409C-BE32-E72D297353CC}">
              <c16:uniqueId val="{00000001-DAA3-5A41-99F5-6B228263D97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1'!$B$107:$AI$107</c:f>
              <c:numCache>
                <c:formatCode>#,###,,;\(#,###,,\);\ \-\ \-</c:formatCode>
                <c:ptCount val="34"/>
                <c:pt idx="0">
                  <c:v>0</c:v>
                </c:pt>
                <c:pt idx="1">
                  <c:v>0</c:v>
                </c:pt>
                <c:pt idx="2">
                  <c:v>124169682</c:v>
                </c:pt>
                <c:pt idx="3">
                  <c:v>68812921</c:v>
                </c:pt>
                <c:pt idx="4">
                  <c:v>82962177</c:v>
                </c:pt>
                <c:pt idx="5">
                  <c:v>274053746</c:v>
                </c:pt>
                <c:pt idx="6">
                  <c:v>168351567</c:v>
                </c:pt>
                <c:pt idx="7">
                  <c:v>178600301</c:v>
                </c:pt>
                <c:pt idx="8">
                  <c:v>326566779</c:v>
                </c:pt>
                <c:pt idx="9">
                  <c:v>440202102</c:v>
                </c:pt>
                <c:pt idx="10">
                  <c:v>343115090</c:v>
                </c:pt>
                <c:pt idx="11">
                  <c:v>544275404</c:v>
                </c:pt>
                <c:pt idx="12">
                  <c:v>603321000</c:v>
                </c:pt>
                <c:pt idx="13">
                  <c:v>967327000</c:v>
                </c:pt>
                <c:pt idx="14">
                  <c:v>1012800000</c:v>
                </c:pt>
                <c:pt idx="15">
                  <c:v>1012022000</c:v>
                </c:pt>
                <c:pt idx="16">
                  <c:v>874370000</c:v>
                </c:pt>
                <c:pt idx="17">
                  <c:v>1181221000</c:v>
                </c:pt>
                <c:pt idx="18">
                  <c:v>1933000000</c:v>
                </c:pt>
                <c:pt idx="19">
                  <c:v>1188852076</c:v>
                </c:pt>
                <c:pt idx="20">
                  <c:v>2298125967</c:v>
                </c:pt>
                <c:pt idx="21">
                  <c:v>1230216784</c:v>
                </c:pt>
                <c:pt idx="22">
                  <c:v>583241527</c:v>
                </c:pt>
                <c:pt idx="23">
                  <c:v>595127886</c:v>
                </c:pt>
                <c:pt idx="24">
                  <c:v>821618935</c:v>
                </c:pt>
                <c:pt idx="25">
                  <c:v>975241986</c:v>
                </c:pt>
                <c:pt idx="26">
                  <c:v>1492357816</c:v>
                </c:pt>
                <c:pt idx="27">
                  <c:v>1563880358</c:v>
                </c:pt>
                <c:pt idx="28">
                  <c:v>1373659332</c:v>
                </c:pt>
                <c:pt idx="29">
                  <c:v>889956532</c:v>
                </c:pt>
                <c:pt idx="30">
                  <c:v>2505824895</c:v>
                </c:pt>
                <c:pt idx="31">
                  <c:v>2942000000</c:v>
                </c:pt>
                <c:pt idx="32">
                  <c:v>2656000000</c:v>
                </c:pt>
                <c:pt idx="33">
                  <c:v>2431000000</c:v>
                </c:pt>
              </c:numCache>
            </c:numRef>
          </c:val>
          <c:extLst>
            <c:ext xmlns:c16="http://schemas.microsoft.com/office/drawing/2014/chart" uri="{C3380CC4-5D6E-409C-BE32-E72D297353CC}">
              <c16:uniqueId val="{00000002-DAA3-5A41-99F5-6B228263D97D}"/>
            </c:ext>
          </c:extLst>
        </c:ser>
        <c:dLbls>
          <c:showLegendKey val="0"/>
          <c:showVal val="0"/>
          <c:showCatName val="0"/>
          <c:showSerName val="0"/>
          <c:showPercent val="0"/>
          <c:showBubbleSize val="0"/>
        </c:dLbls>
        <c:gapWidth val="100"/>
        <c:overlap val="-24"/>
        <c:axId val="895432176"/>
        <c:axId val="895434448"/>
      </c:barChart>
      <c:catAx>
        <c:axId val="89543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5434448"/>
        <c:crosses val="autoZero"/>
        <c:auto val="1"/>
        <c:lblAlgn val="ctr"/>
        <c:lblOffset val="100"/>
        <c:noMultiLvlLbl val="0"/>
      </c:catAx>
      <c:valAx>
        <c:axId val="8954344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432176"/>
        <c:crosses val="autoZero"/>
        <c:crossBetween val="between"/>
      </c:valAx>
      <c:spPr>
        <a:noFill/>
        <a:ln>
          <a:noFill/>
        </a:ln>
        <a:effectLst/>
      </c:spPr>
    </c:plotArea>
    <c:legend>
      <c:legendPos val="b"/>
      <c:layout>
        <c:manualLayout>
          <c:xMode val="edge"/>
          <c:yMode val="edge"/>
          <c:x val="0.34707672284766056"/>
          <c:y val="0.90507920358073135"/>
          <c:w val="0.31378033448298304"/>
          <c:h val="5.98715043275756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15874</xdr:colOff>
      <xdr:row>108</xdr:row>
      <xdr:rowOff>17463</xdr:rowOff>
    </xdr:from>
    <xdr:to>
      <xdr:col>42</xdr:col>
      <xdr:colOff>1603374</xdr:colOff>
      <xdr:row>126</xdr:row>
      <xdr:rowOff>190500</xdr:rowOff>
    </xdr:to>
    <xdr:graphicFrame macro="">
      <xdr:nvGraphicFramePr>
        <xdr:cNvPr id="2" name="Chart 1">
          <a:extLst>
            <a:ext uri="{FF2B5EF4-FFF2-40B4-BE49-F238E27FC236}">
              <a16:creationId xmlns:a16="http://schemas.microsoft.com/office/drawing/2014/main" id="{DF17B97B-6348-2EDD-0980-E06459BBF0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https://www.bing.com/financeapi/forcetrigger?t=a1qbjc&amp;q=XNYS%3aCRH&amp;form=skydnc</v>
    <v>Learn more on Bing</v>
  </rv>
  <rv s="1">
    <v>0</v>
    <v>CRH PUBLIC LIMITED COMPANY (XNYS:CRH)</v>
    <v>2</v>
    <v>3</v>
    <v>Finance</v>
    <v>4</v>
    <v>en-US</v>
    <v>a1qbjc</v>
    <v>268435456</v>
    <v>1</v>
    <v>Powered by Refinitiv</v>
    <v>55.91</v>
    <v>31.22</v>
    <v>1.1780999999999999</v>
    <v>0.15</v>
    <v>2.6919999999999999E-3</v>
    <v>USD</v>
    <v>CRH PLC is an Ireland-based company, which operates a building materials business in both North America and Europe. Its segments include Americas Materials, Europe Materials and Building Products. Americas Materials segment provides asphalt paving services and to produces and supplies a range of materials including cement, aggregates, ready mixed concrete and asphalt. These materials are used in construction projects, including public infrastructure, commercial buildings and homes. Europe Materials segment is engaged in the manufacture and supply of cement, lime, aggregates, asphalt, ready mixed concrete and concrete products, as well as paving and construction services. It operates across Western, Central and Eastern Europe as well as the Philippines in Asia. Building Products segment includes businesses operating across a portfolio of building product-related platforms, including architectural products, infrastructure products, construction accessories and building envelopes.</v>
    <v>75838</v>
    <v>New York Stock Exchange</v>
    <v>XNYS</v>
    <v>XNYS</v>
    <v>Stonemasons Way, Rathfarnham, DUBLIN, DUBLIN, D16 KH51 IE</v>
    <v>55.9</v>
    <v>Construction Materials</v>
    <v>Stock</v>
    <v>45110.875000010936</v>
    <v>0</v>
    <v>55.65</v>
    <v>40447880000</v>
    <v>CRH PUBLIC LIMITED COMPANY</v>
    <v>CRH PUBLIC LIMITED COMPANY</v>
    <v>55.75</v>
    <v>16.030799999999999</v>
    <v>55.73</v>
    <v>55.88</v>
    <v>728320700</v>
    <v>CRH</v>
    <v>CRH PUBLIC LIMITED COMPANY (XNYS:CRH)</v>
    <v>1135181</v>
    <v>1579426</v>
    <v>1949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49395/000119312510074375/0001193125-10-074375-index.htm" TargetMode="External"/><Relationship Id="rId47" Type="http://schemas.openxmlformats.org/officeDocument/2006/relationships/hyperlink" Target="https://www.sec.gov/Archives/edgar/data/849395/000119312512136915/0001193125-12-136915-index.htm" TargetMode="External"/><Relationship Id="rId63" Type="http://schemas.openxmlformats.org/officeDocument/2006/relationships/hyperlink" Target="https://www.sec.gov/Archives/edgar/data/849395/000119312520064341/0001193125-20-064341-index.htm" TargetMode="External"/><Relationship Id="rId68"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finbox.com/NYSE:CPB/explorer/fcf_unlev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49395/000119312505134929/0001193125-05-134929-index.htm" TargetMode="External"/><Relationship Id="rId37" Type="http://schemas.openxmlformats.org/officeDocument/2006/relationships/hyperlink" Target="https://www.sec.gov/Archives/edgar/data/849395/000119312507100954/0001193125-07-100954-index.htm" TargetMode="External"/><Relationship Id="rId40" Type="http://schemas.openxmlformats.org/officeDocument/2006/relationships/hyperlink" Target="https://www.sec.gov/Archives/edgar/data/849395/000119312509104764/0001193125-09-104764-index.htm" TargetMode="External"/><Relationship Id="rId45" Type="http://schemas.openxmlformats.org/officeDocument/2006/relationships/hyperlink" Target="https://www.sec.gov/Archives/edgar/data/849395/000119312511084349/0001193125-11-084349-index.htm" TargetMode="External"/><Relationship Id="rId53" Type="http://schemas.openxmlformats.org/officeDocument/2006/relationships/hyperlink" Target="https://www.sec.gov/Archives/edgar/data/849395/000119312515089240/0001193125-15-089240-index.htm" TargetMode="External"/><Relationship Id="rId58" Type="http://schemas.openxmlformats.org/officeDocument/2006/relationships/hyperlink" Target="https://www.sec.gov/Archives/edgar/data/849395/000119312518076345/0001193125-18-076345-index.htm" TargetMode="External"/><Relationship Id="rId66"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49395/000119312519068446/0001193125-19-068446-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49395/000119312504098758/0001193125-04-098758-index.htm" TargetMode="External"/><Relationship Id="rId35" Type="http://schemas.openxmlformats.org/officeDocument/2006/relationships/hyperlink" Target="https://www.sec.gov/Archives/edgar/data/849395/000119312506120931/0001193125-06-120931-index.htm" TargetMode="External"/><Relationship Id="rId43" Type="http://schemas.openxmlformats.org/officeDocument/2006/relationships/hyperlink" Target="https://www.sec.gov/Archives/edgar/data/849395/000119312510074375/0001193125-10-074375-index.htm" TargetMode="External"/><Relationship Id="rId48" Type="http://schemas.openxmlformats.org/officeDocument/2006/relationships/hyperlink" Target="https://www.sec.gov/Archives/edgar/data/849395/000119312513129631/0001193125-13-129631-index.htm" TargetMode="External"/><Relationship Id="rId56" Type="http://schemas.openxmlformats.org/officeDocument/2006/relationships/hyperlink" Target="https://www.sec.gov/Archives/edgar/data/849395/000119312517077859/0001193125-17-077859-index.htm"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49395/000119312514098046/0001193125-14-098046-index.htm" TargetMode="External"/><Relationship Id="rId72"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49395/000119312505134929/0001193125-05-134929-index.htm" TargetMode="External"/><Relationship Id="rId38" Type="http://schemas.openxmlformats.org/officeDocument/2006/relationships/hyperlink" Target="https://www.sec.gov/Archives/edgar/data/849395/000119312508113260/0001193125-08-113260-index.htm" TargetMode="External"/><Relationship Id="rId46" Type="http://schemas.openxmlformats.org/officeDocument/2006/relationships/hyperlink" Target="https://www.sec.gov/Archives/edgar/data/849395/000119312512136915/0001193125-12-136915-index.htm" TargetMode="External"/><Relationship Id="rId59" Type="http://schemas.openxmlformats.org/officeDocument/2006/relationships/hyperlink" Target="https://www.sec.gov/Archives/edgar/data/849395/000119312518076345/0001193125-18-076345-index.htm"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49395/000119312509104764/0001193125-09-104764-index.htm" TargetMode="External"/><Relationship Id="rId54" Type="http://schemas.openxmlformats.org/officeDocument/2006/relationships/hyperlink" Target="https://www.sec.gov/Archives/edgar/data/849395/000119312516506917/0001193125-16-506917-index.htm" TargetMode="External"/><Relationship Id="rId62" Type="http://schemas.openxmlformats.org/officeDocument/2006/relationships/hyperlink" Target="https://www.sec.gov/Archives/edgar/data/849395/000119312520064341/0001193125-20-064341-index.htm" TargetMode="External"/><Relationship Id="rId70" Type="http://schemas.openxmlformats.org/officeDocument/2006/relationships/hyperlink" Target="https://finbox.com/NYSE:CRH/explorer/revenue_proj" TargetMode="External"/><Relationship Id="rId1" Type="http://schemas.openxmlformats.org/officeDocument/2006/relationships/hyperlink" Target="https://roic.ai/company/CR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49395/000119312507100954/0001193125-07-100954-index.htm" TargetMode="External"/><Relationship Id="rId49" Type="http://schemas.openxmlformats.org/officeDocument/2006/relationships/hyperlink" Target="https://www.sec.gov/Archives/edgar/data/849395/000119312513129631/0001193125-13-129631-index.htm" TargetMode="External"/><Relationship Id="rId57" Type="http://schemas.openxmlformats.org/officeDocument/2006/relationships/hyperlink" Target="https://www.sec.gov/Archives/edgar/data/849395/000119312517077859/0001193125-17-07785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49395/000119312504098758/0001193125-04-098758-index.htm" TargetMode="External"/><Relationship Id="rId44" Type="http://schemas.openxmlformats.org/officeDocument/2006/relationships/hyperlink" Target="https://www.sec.gov/Archives/edgar/data/849395/000119312511084349/0001193125-11-084349-index.htm" TargetMode="External"/><Relationship Id="rId52" Type="http://schemas.openxmlformats.org/officeDocument/2006/relationships/hyperlink" Target="https://www.sec.gov/Archives/edgar/data/849395/000119312515089240/0001193125-15-089240-index.htm" TargetMode="External"/><Relationship Id="rId60" Type="http://schemas.openxmlformats.org/officeDocument/2006/relationships/hyperlink" Target="https://www.sec.gov/Archives/edgar/data/849395/000119312519068446/0001193125-19-068446-index.htm" TargetMode="External"/><Relationship Id="rId65"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49395/000119312508113260/0001193125-08-113260-index.htm" TargetMode="External"/><Relationship Id="rId34" Type="http://schemas.openxmlformats.org/officeDocument/2006/relationships/hyperlink" Target="https://www.sec.gov/Archives/edgar/data/849395/000119312506120931/0001193125-06-120931-index.htm" TargetMode="External"/><Relationship Id="rId50" Type="http://schemas.openxmlformats.org/officeDocument/2006/relationships/hyperlink" Target="https://www.sec.gov/Archives/edgar/data/849395/000119312514098046/0001193125-14-098046-index.htm" TargetMode="External"/><Relationship Id="rId55" Type="http://schemas.openxmlformats.org/officeDocument/2006/relationships/hyperlink" Target="https://www.sec.gov/Archives/edgar/data/849395/000119312516506917/0001193125-16-5069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80" zoomScaleNormal="80" workbookViewId="0">
      <pane xSplit="1" ySplit="1" topLeftCell="W2" activePane="bottomRight" state="frozen"/>
      <selection pane="topRight"/>
      <selection pane="bottomLeft"/>
      <selection pane="bottomRight" activeCell="AL11" sqref="AL11"/>
    </sheetView>
  </sheetViews>
  <sheetFormatPr baseColWidth="10" defaultRowHeight="16" x14ac:dyDescent="0.2"/>
  <cols>
    <col min="1" max="1" width="50" customWidth="1"/>
    <col min="2" max="35" width="15" customWidth="1"/>
    <col min="36" max="44" width="21" customWidth="1"/>
  </cols>
  <sheetData>
    <row r="1" spans="1:44" ht="22" thickBot="1" x14ac:dyDescent="0.3">
      <c r="A1" s="3" t="e" vm="1">
        <v>#VALUE!</v>
      </c>
      <c r="B1" s="8">
        <v>1989</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28">
        <v>2023</v>
      </c>
      <c r="AK1" s="28">
        <v>2024</v>
      </c>
      <c r="AL1" s="28">
        <v>2025</v>
      </c>
      <c r="AM1" s="28">
        <v>2026</v>
      </c>
      <c r="AN1" s="28">
        <v>2027</v>
      </c>
    </row>
    <row r="2" spans="1:4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c r="AN2" s="9"/>
    </row>
    <row r="3" spans="1:44" ht="40" x14ac:dyDescent="0.25">
      <c r="A3" s="5" t="s">
        <v>1</v>
      </c>
      <c r="B3" s="1">
        <v>1586100000</v>
      </c>
      <c r="C3" s="1">
        <v>1579981725</v>
      </c>
      <c r="D3" s="1">
        <v>1500196880</v>
      </c>
      <c r="E3" s="1">
        <v>1689492547</v>
      </c>
      <c r="F3" s="1">
        <v>2111050751</v>
      </c>
      <c r="G3" s="1">
        <v>3201017670</v>
      </c>
      <c r="H3" s="1">
        <v>3748557776</v>
      </c>
      <c r="I3" s="1">
        <v>5483518950</v>
      </c>
      <c r="J3" s="1">
        <v>6744098604</v>
      </c>
      <c r="K3" s="1">
        <v>8356375011</v>
      </c>
      <c r="L3" s="1">
        <v>10268379073</v>
      </c>
      <c r="M3" s="1">
        <v>12997073548</v>
      </c>
      <c r="N3" s="1">
        <v>9097321000</v>
      </c>
      <c r="O3" s="1">
        <v>11046215000</v>
      </c>
      <c r="P3" s="1">
        <v>13545450000</v>
      </c>
      <c r="Q3" s="1">
        <v>16634623000</v>
      </c>
      <c r="R3" s="1">
        <v>17100747000</v>
      </c>
      <c r="S3" s="1">
        <v>24729621000</v>
      </c>
      <c r="T3" s="1">
        <v>30655000000</v>
      </c>
      <c r="U3" s="1">
        <v>29076760308</v>
      </c>
      <c r="V3" s="1">
        <v>24891111238</v>
      </c>
      <c r="W3" s="1">
        <v>22839473334</v>
      </c>
      <c r="X3" s="1">
        <v>23434644547</v>
      </c>
      <c r="Y3" s="1">
        <v>24676647182</v>
      </c>
      <c r="Z3" s="1">
        <v>24898505896</v>
      </c>
      <c r="AA3" s="1">
        <v>22997227492</v>
      </c>
      <c r="AB3" s="1">
        <v>25840202917</v>
      </c>
      <c r="AC3" s="1">
        <v>28505321610</v>
      </c>
      <c r="AD3" s="1">
        <v>30256496389</v>
      </c>
      <c r="AE3" s="1">
        <v>30645161290</v>
      </c>
      <c r="AF3" s="1">
        <v>28148803656</v>
      </c>
      <c r="AG3" s="1">
        <v>27587000000</v>
      </c>
      <c r="AH3" s="1">
        <v>30981000000</v>
      </c>
      <c r="AI3" s="1">
        <v>32723000000</v>
      </c>
      <c r="AJ3" s="29">
        <v>34067000000</v>
      </c>
      <c r="AK3" s="29">
        <v>35538000000</v>
      </c>
      <c r="AL3" s="29">
        <v>37152000000</v>
      </c>
      <c r="AM3" s="29">
        <v>39069000000</v>
      </c>
      <c r="AN3" s="29">
        <v>40174000000</v>
      </c>
      <c r="AO3" s="20" t="s">
        <v>109</v>
      </c>
      <c r="AP3" s="21" t="s">
        <v>110</v>
      </c>
      <c r="AQ3" s="21" t="s">
        <v>111</v>
      </c>
      <c r="AR3" s="21" t="s">
        <v>112</v>
      </c>
    </row>
    <row r="4" spans="1:44" ht="19" x14ac:dyDescent="0.25">
      <c r="A4" s="14" t="s">
        <v>93</v>
      </c>
      <c r="B4" s="15"/>
      <c r="C4" s="16">
        <f>(C3/B3)-1</f>
        <v>-3.8574333270285921E-3</v>
      </c>
      <c r="D4" s="16">
        <f>(D3/C3)-1</f>
        <v>-5.0497321416803076E-2</v>
      </c>
      <c r="E4" s="16">
        <f>(E3/D3)-1</f>
        <v>0.12618054971558124</v>
      </c>
      <c r="F4" s="16">
        <f t="shared" ref="F4:AQ4" si="0">(F3/E3)-1</f>
        <v>0.24951764643682672</v>
      </c>
      <c r="G4" s="16">
        <f t="shared" si="0"/>
        <v>0.51631488181119534</v>
      </c>
      <c r="H4" s="16">
        <f t="shared" si="0"/>
        <v>0.17105188488384693</v>
      </c>
      <c r="I4" s="16">
        <f t="shared" si="0"/>
        <v>0.46283431593559099</v>
      </c>
      <c r="J4" s="16">
        <f t="shared" si="0"/>
        <v>0.22988516416087146</v>
      </c>
      <c r="K4" s="16">
        <f t="shared" si="0"/>
        <v>0.23906477376290747</v>
      </c>
      <c r="L4" s="16">
        <f t="shared" si="0"/>
        <v>0.22880783347840583</v>
      </c>
      <c r="M4" s="16">
        <f t="shared" si="0"/>
        <v>0.26573760625714682</v>
      </c>
      <c r="N4" s="16">
        <f t="shared" si="0"/>
        <v>-0.3000485096585529</v>
      </c>
      <c r="O4" s="16">
        <f t="shared" si="0"/>
        <v>0.2142272433829695</v>
      </c>
      <c r="P4" s="16">
        <f t="shared" si="0"/>
        <v>0.22625261232014759</v>
      </c>
      <c r="Q4" s="16">
        <f t="shared" si="0"/>
        <v>0.22805982820799597</v>
      </c>
      <c r="R4" s="16">
        <f t="shared" si="0"/>
        <v>2.8021314339375269E-2</v>
      </c>
      <c r="S4" s="16">
        <f t="shared" si="0"/>
        <v>0.44611349434033487</v>
      </c>
      <c r="T4" s="16">
        <f t="shared" si="0"/>
        <v>0.23960654310068086</v>
      </c>
      <c r="U4" s="16">
        <f t="shared" si="0"/>
        <v>-5.1483924058065567E-2</v>
      </c>
      <c r="V4" s="16">
        <f t="shared" si="0"/>
        <v>-0.14395169976513467</v>
      </c>
      <c r="W4" s="16">
        <f t="shared" si="0"/>
        <v>-8.2424520319039352E-2</v>
      </c>
      <c r="X4" s="16">
        <f t="shared" si="0"/>
        <v>2.6058885172014712E-2</v>
      </c>
      <c r="Y4" s="16">
        <f t="shared" si="0"/>
        <v>5.2998569383421401E-2</v>
      </c>
      <c r="Z4" s="16">
        <f t="shared" si="0"/>
        <v>8.9906344392616244E-3</v>
      </c>
      <c r="AA4" s="16">
        <f t="shared" si="0"/>
        <v>-7.636114439724051E-2</v>
      </c>
      <c r="AB4" s="16">
        <f t="shared" si="0"/>
        <v>0.12362252910656202</v>
      </c>
      <c r="AC4" s="16">
        <f t="shared" si="0"/>
        <v>0.10313845837668123</v>
      </c>
      <c r="AD4" s="16">
        <f t="shared" si="0"/>
        <v>6.1433258075771713E-2</v>
      </c>
      <c r="AE4" s="16">
        <f t="shared" si="0"/>
        <v>1.2845667786614667E-2</v>
      </c>
      <c r="AF4" s="16">
        <f t="shared" si="0"/>
        <v>-8.1460091215594277E-2</v>
      </c>
      <c r="AG4" s="16">
        <f t="shared" si="0"/>
        <v>-1.9958349309110002E-2</v>
      </c>
      <c r="AH4" s="16">
        <f t="shared" si="0"/>
        <v>0.12302896291731602</v>
      </c>
      <c r="AI4" s="16">
        <f t="shared" si="0"/>
        <v>5.6228010716245391E-2</v>
      </c>
      <c r="AJ4" s="17">
        <f t="shared" si="0"/>
        <v>4.1072028848210707E-2</v>
      </c>
      <c r="AK4" s="17">
        <f t="shared" si="0"/>
        <v>4.317961663780201E-2</v>
      </c>
      <c r="AL4" s="17">
        <f t="shared" si="0"/>
        <v>4.5416174236029061E-2</v>
      </c>
      <c r="AM4" s="17">
        <f t="shared" si="0"/>
        <v>5.1598837209302362E-2</v>
      </c>
      <c r="AN4" s="17">
        <f t="shared" si="0"/>
        <v>2.8283293659935094E-2</v>
      </c>
      <c r="AO4" s="18">
        <f>(AI4+AH4+AG4)/3</f>
        <v>5.3099541441483801E-2</v>
      </c>
      <c r="AP4" s="18">
        <f>(AI20+AH20+AG20)/3</f>
        <v>0.14990309212004968</v>
      </c>
      <c r="AQ4" s="18">
        <f>(AI29+AH29+AG29)/3</f>
        <v>0.43505019796391803</v>
      </c>
      <c r="AR4" s="18">
        <f>(AI106+AH106+AG106)/3</f>
        <v>-2.6207189229013883E-3</v>
      </c>
    </row>
    <row r="5" spans="1:44" ht="19" x14ac:dyDescent="0.25">
      <c r="A5" s="5" t="s">
        <v>2</v>
      </c>
      <c r="B5" s="1">
        <v>1039900000</v>
      </c>
      <c r="C5" s="1">
        <v>1038434250</v>
      </c>
      <c r="D5" s="1">
        <v>998138960</v>
      </c>
      <c r="E5" s="1">
        <v>995542650</v>
      </c>
      <c r="F5" s="1">
        <v>1204326998</v>
      </c>
      <c r="G5" s="1">
        <v>1333440192</v>
      </c>
      <c r="H5" s="1">
        <v>1557948216</v>
      </c>
      <c r="I5" s="1">
        <v>2150808843</v>
      </c>
      <c r="J5" s="1" t="s">
        <v>91</v>
      </c>
      <c r="K5" s="1">
        <v>5665864300</v>
      </c>
      <c r="L5" s="1">
        <v>7273198136</v>
      </c>
      <c r="M5" s="1">
        <v>8880092792</v>
      </c>
      <c r="N5" s="1">
        <v>6259867000</v>
      </c>
      <c r="O5" s="1">
        <v>7660363000</v>
      </c>
      <c r="P5" s="1">
        <v>9380346000</v>
      </c>
      <c r="Q5" s="1">
        <v>11395166000</v>
      </c>
      <c r="R5" s="1">
        <v>11718662000</v>
      </c>
      <c r="S5" s="1">
        <v>17320791000</v>
      </c>
      <c r="T5" s="1">
        <v>21488000000</v>
      </c>
      <c r="U5" s="1">
        <v>20516746944</v>
      </c>
      <c r="V5" s="1">
        <v>17923663247</v>
      </c>
      <c r="W5" s="1">
        <v>16442346057</v>
      </c>
      <c r="X5" s="1">
        <v>17081200181</v>
      </c>
      <c r="Y5" s="1">
        <v>17935831989</v>
      </c>
      <c r="Z5" s="1">
        <v>18384931923</v>
      </c>
      <c r="AA5" s="1">
        <v>16327399193</v>
      </c>
      <c r="AB5" s="1">
        <v>17923600026</v>
      </c>
      <c r="AC5" s="1">
        <v>19211434100</v>
      </c>
      <c r="AD5" s="1">
        <v>20278570914</v>
      </c>
      <c r="AE5" s="1">
        <v>20764127202</v>
      </c>
      <c r="AF5" s="1">
        <v>18870418496</v>
      </c>
      <c r="AG5" s="1">
        <v>18425000000</v>
      </c>
      <c r="AH5" s="1">
        <v>20493000000</v>
      </c>
      <c r="AI5" s="1">
        <v>21844000000</v>
      </c>
    </row>
    <row r="6" spans="1:44" ht="20" x14ac:dyDescent="0.25">
      <c r="A6" s="6" t="s">
        <v>3</v>
      </c>
      <c r="B6" s="10">
        <v>546200000</v>
      </c>
      <c r="C6" s="10">
        <v>541547475</v>
      </c>
      <c r="D6" s="10">
        <v>502057920</v>
      </c>
      <c r="E6" s="10">
        <v>693949897</v>
      </c>
      <c r="F6" s="10">
        <v>906723753</v>
      </c>
      <c r="G6" s="10">
        <v>1867577478</v>
      </c>
      <c r="H6" s="10">
        <v>2190609560</v>
      </c>
      <c r="I6" s="10">
        <v>3332710107</v>
      </c>
      <c r="J6" s="10" t="s">
        <v>91</v>
      </c>
      <c r="K6" s="10">
        <v>2690510710</v>
      </c>
      <c r="L6" s="10">
        <v>2995180937</v>
      </c>
      <c r="M6" s="10">
        <v>4116980756</v>
      </c>
      <c r="N6" s="10">
        <v>2837454000</v>
      </c>
      <c r="O6" s="10">
        <v>3385852000</v>
      </c>
      <c r="P6" s="10">
        <v>4165104000</v>
      </c>
      <c r="Q6" s="10">
        <v>5239457000</v>
      </c>
      <c r="R6" s="10">
        <v>5382085000</v>
      </c>
      <c r="S6" s="10">
        <v>7408830000</v>
      </c>
      <c r="T6" s="10">
        <v>9167000000</v>
      </c>
      <c r="U6" s="10">
        <v>8560013364</v>
      </c>
      <c r="V6" s="10">
        <v>6967447991</v>
      </c>
      <c r="W6" s="10">
        <v>6397127278</v>
      </c>
      <c r="X6" s="10">
        <v>6353444365</v>
      </c>
      <c r="Y6" s="10">
        <v>6740815193</v>
      </c>
      <c r="Z6" s="10">
        <v>6513573973</v>
      </c>
      <c r="AA6" s="10">
        <v>6669828299</v>
      </c>
      <c r="AB6" s="10">
        <v>7916602891</v>
      </c>
      <c r="AC6" s="10">
        <v>9293887510</v>
      </c>
      <c r="AD6" s="10">
        <v>9977925474</v>
      </c>
      <c r="AE6" s="10">
        <v>9881034088</v>
      </c>
      <c r="AF6" s="10">
        <v>9278385160</v>
      </c>
      <c r="AG6" s="10">
        <v>9162000000</v>
      </c>
      <c r="AH6" s="10">
        <v>10488000000</v>
      </c>
      <c r="AI6" s="10">
        <v>10879000000</v>
      </c>
      <c r="AO6" s="20" t="s">
        <v>113</v>
      </c>
      <c r="AP6" s="21" t="s">
        <v>114</v>
      </c>
      <c r="AQ6" s="21" t="s">
        <v>115</v>
      </c>
      <c r="AR6" s="21" t="s">
        <v>116</v>
      </c>
    </row>
    <row r="7" spans="1:44" ht="19" x14ac:dyDescent="0.25">
      <c r="A7" s="5" t="s">
        <v>4</v>
      </c>
      <c r="B7" s="2">
        <v>0.34439999999999998</v>
      </c>
      <c r="C7" s="2">
        <v>0.34279999999999999</v>
      </c>
      <c r="D7" s="2">
        <v>0.3347</v>
      </c>
      <c r="E7" s="2">
        <v>0.41070000000000001</v>
      </c>
      <c r="F7" s="2">
        <v>0.42949999999999999</v>
      </c>
      <c r="G7" s="2">
        <v>0.58340000000000003</v>
      </c>
      <c r="H7" s="2">
        <v>0.58440000000000003</v>
      </c>
      <c r="I7" s="2">
        <v>0.60780000000000001</v>
      </c>
      <c r="J7" s="2" t="s">
        <v>91</v>
      </c>
      <c r="K7" s="2">
        <v>0.32200000000000001</v>
      </c>
      <c r="L7" s="2">
        <v>0.29170000000000001</v>
      </c>
      <c r="M7" s="2">
        <v>0.31680000000000003</v>
      </c>
      <c r="N7" s="2">
        <v>0.31190000000000001</v>
      </c>
      <c r="O7" s="2">
        <v>0.30649999999999999</v>
      </c>
      <c r="P7" s="2">
        <v>0.3075</v>
      </c>
      <c r="Q7" s="2">
        <v>0.315</v>
      </c>
      <c r="R7" s="2">
        <v>0.31469999999999998</v>
      </c>
      <c r="S7" s="2">
        <v>0.29959999999999998</v>
      </c>
      <c r="T7" s="2">
        <v>0.29899999999999999</v>
      </c>
      <c r="U7" s="2">
        <v>0.2944</v>
      </c>
      <c r="V7" s="2">
        <v>0.27989999999999998</v>
      </c>
      <c r="W7" s="2">
        <v>0.28010000000000002</v>
      </c>
      <c r="X7" s="2">
        <v>0.27110000000000001</v>
      </c>
      <c r="Y7" s="2">
        <v>0.2732</v>
      </c>
      <c r="Z7" s="2">
        <v>0.2616</v>
      </c>
      <c r="AA7" s="2">
        <v>0.28999999999999998</v>
      </c>
      <c r="AB7" s="2">
        <v>0.30640000000000001</v>
      </c>
      <c r="AC7" s="2">
        <v>0.32600000000000001</v>
      </c>
      <c r="AD7" s="2">
        <v>0.32979999999999998</v>
      </c>
      <c r="AE7" s="2">
        <v>0.32240000000000002</v>
      </c>
      <c r="AF7" s="2">
        <v>0.3296</v>
      </c>
      <c r="AG7" s="2">
        <v>0.33210000000000001</v>
      </c>
      <c r="AH7" s="2">
        <v>0.33850000000000002</v>
      </c>
      <c r="AI7" s="2">
        <v>0.33250000000000002</v>
      </c>
      <c r="AO7" s="18">
        <f>AI7</f>
        <v>0.33250000000000002</v>
      </c>
      <c r="AP7" s="22">
        <f>AI21</f>
        <v>0.20749999999999999</v>
      </c>
      <c r="AQ7" s="22">
        <f>AI30</f>
        <v>0.1176</v>
      </c>
      <c r="AR7" s="22">
        <f>AI107/AI3</f>
        <v>7.4290254561012126E-2</v>
      </c>
    </row>
    <row r="8" spans="1:44"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row>
    <row r="9" spans="1:44" ht="19" customHeight="1" x14ac:dyDescent="0.25">
      <c r="A9" s="14" t="s">
        <v>94</v>
      </c>
      <c r="B9" s="19">
        <f>B8/B3</f>
        <v>0</v>
      </c>
      <c r="C9" s="19">
        <f t="shared" ref="C9:AL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O9" s="20" t="s">
        <v>95</v>
      </c>
      <c r="AP9" s="21" t="s">
        <v>96</v>
      </c>
      <c r="AQ9" s="21" t="s">
        <v>97</v>
      </c>
      <c r="AR9" s="21" t="s">
        <v>98</v>
      </c>
    </row>
    <row r="10" spans="1:44" ht="19" x14ac:dyDescent="0.25">
      <c r="A10" s="5" t="s">
        <v>6</v>
      </c>
      <c r="B10" s="1">
        <v>347500000</v>
      </c>
      <c r="C10" s="1">
        <v>351958425</v>
      </c>
      <c r="D10" s="1">
        <v>349348636</v>
      </c>
      <c r="E10" s="1">
        <v>363625470</v>
      </c>
      <c r="F10" s="1">
        <v>415662198</v>
      </c>
      <c r="G10" s="1">
        <v>475820910</v>
      </c>
      <c r="H10" s="1">
        <v>535174242</v>
      </c>
      <c r="I10" s="1">
        <v>702232780</v>
      </c>
      <c r="J10" s="1" t="s">
        <v>91</v>
      </c>
      <c r="K10" s="1">
        <v>1194576660</v>
      </c>
      <c r="L10" s="1" t="s">
        <v>91</v>
      </c>
      <c r="M10" s="1">
        <v>1859942134</v>
      </c>
      <c r="N10" s="1">
        <v>1951858000</v>
      </c>
      <c r="O10" s="1">
        <v>2320218000</v>
      </c>
      <c r="P10" s="1">
        <v>2905892000</v>
      </c>
      <c r="Q10" s="1">
        <v>3670966000</v>
      </c>
      <c r="R10" s="1">
        <v>3734298000</v>
      </c>
      <c r="S10" s="1">
        <v>5077007000</v>
      </c>
      <c r="T10" s="1">
        <v>6120000000</v>
      </c>
      <c r="U10" s="1">
        <v>2068658296</v>
      </c>
      <c r="V10" s="1">
        <v>1994383632</v>
      </c>
      <c r="W10" s="1">
        <v>1848650086</v>
      </c>
      <c r="X10" s="1">
        <v>1522908431</v>
      </c>
      <c r="Y10" s="1">
        <v>1592297723</v>
      </c>
      <c r="Z10" s="1">
        <v>2380623602</v>
      </c>
      <c r="AA10" s="1">
        <v>1732817744</v>
      </c>
      <c r="AB10" s="1">
        <v>2280628868</v>
      </c>
      <c r="AC10" s="1">
        <v>2525135670</v>
      </c>
      <c r="AD10" s="1">
        <v>2382609113</v>
      </c>
      <c r="AE10" s="1">
        <v>2230610844</v>
      </c>
      <c r="AF10" s="1">
        <v>1934537145</v>
      </c>
      <c r="AG10" s="1">
        <v>2445000000</v>
      </c>
      <c r="AH10" s="1">
        <v>2054000000</v>
      </c>
      <c r="AI10" s="1">
        <v>1982000000</v>
      </c>
      <c r="AO10" s="18">
        <f>AI9</f>
        <v>0</v>
      </c>
      <c r="AP10" s="22">
        <f>AI13</f>
        <v>0.21345842373865476</v>
      </c>
      <c r="AQ10" s="22">
        <f>AI80</f>
        <v>3.0865140726705985E-3</v>
      </c>
      <c r="AR10" s="22">
        <f>AI89</f>
        <v>4.6542187452250708E-2</v>
      </c>
    </row>
    <row r="11" spans="1:4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v>1599499444</v>
      </c>
      <c r="R11" s="1">
        <v>1969599489</v>
      </c>
      <c r="S11" s="1">
        <v>2496000277</v>
      </c>
      <c r="T11" s="1">
        <v>2675000344</v>
      </c>
      <c r="U11" s="1">
        <v>3832447031</v>
      </c>
      <c r="V11" s="1">
        <v>3452919938</v>
      </c>
      <c r="W11" s="1">
        <v>3423327570</v>
      </c>
      <c r="X11" s="1">
        <v>3634242758</v>
      </c>
      <c r="Y11" s="1">
        <v>3946359140</v>
      </c>
      <c r="Z11" s="1">
        <v>3994863156</v>
      </c>
      <c r="AA11" s="1">
        <v>3821927137</v>
      </c>
      <c r="AB11" s="1">
        <v>4239826821</v>
      </c>
      <c r="AC11" s="1">
        <v>4636952589</v>
      </c>
      <c r="AD11" s="1">
        <v>5081939679</v>
      </c>
      <c r="AE11" s="1">
        <v>5160146420</v>
      </c>
      <c r="AF11" s="1">
        <v>4550138901</v>
      </c>
      <c r="AG11" s="1">
        <v>4454000000</v>
      </c>
      <c r="AH11" s="1">
        <v>4849000000</v>
      </c>
      <c r="AI11" s="1">
        <v>5003000000</v>
      </c>
    </row>
    <row r="12" spans="1:44" ht="20" x14ac:dyDescent="0.25">
      <c r="A12" s="5" t="s">
        <v>8</v>
      </c>
      <c r="B12" s="1">
        <v>347500000</v>
      </c>
      <c r="C12" s="1">
        <v>351958425</v>
      </c>
      <c r="D12" s="1">
        <v>349348636</v>
      </c>
      <c r="E12" s="1">
        <v>363625470</v>
      </c>
      <c r="F12" s="1">
        <v>415662198</v>
      </c>
      <c r="G12" s="1">
        <v>475820910</v>
      </c>
      <c r="H12" s="1">
        <v>535174242</v>
      </c>
      <c r="I12" s="1">
        <v>702232780</v>
      </c>
      <c r="J12" s="1" t="s">
        <v>91</v>
      </c>
      <c r="K12" s="1">
        <v>1194576660</v>
      </c>
      <c r="L12" s="1" t="s">
        <v>91</v>
      </c>
      <c r="M12" s="1">
        <v>1859942134</v>
      </c>
      <c r="N12" s="1">
        <v>1951858000</v>
      </c>
      <c r="O12" s="1">
        <v>2320218000</v>
      </c>
      <c r="P12" s="1">
        <v>2905892000</v>
      </c>
      <c r="Q12" s="1">
        <v>5270465444</v>
      </c>
      <c r="R12" s="1">
        <v>5703897489</v>
      </c>
      <c r="S12" s="1">
        <v>7573007277</v>
      </c>
      <c r="T12" s="1">
        <v>8795000344</v>
      </c>
      <c r="U12" s="1">
        <v>5901105326</v>
      </c>
      <c r="V12" s="1">
        <v>5447303570</v>
      </c>
      <c r="W12" s="1">
        <v>5271977657</v>
      </c>
      <c r="X12" s="1">
        <v>5157151189</v>
      </c>
      <c r="Y12" s="1">
        <v>5538656862</v>
      </c>
      <c r="Z12" s="1">
        <v>6375486757</v>
      </c>
      <c r="AA12" s="1">
        <v>5554744881</v>
      </c>
      <c r="AB12" s="1">
        <v>6520455688</v>
      </c>
      <c r="AC12" s="1">
        <v>7162088259</v>
      </c>
      <c r="AD12" s="1">
        <v>7464548792</v>
      </c>
      <c r="AE12" s="1">
        <v>7390757264</v>
      </c>
      <c r="AF12" s="1">
        <v>6484676046</v>
      </c>
      <c r="AG12" s="1">
        <v>6899000000</v>
      </c>
      <c r="AH12" s="1">
        <v>6903000000</v>
      </c>
      <c r="AI12" s="1">
        <v>6985000000</v>
      </c>
      <c r="AO12" s="20" t="s">
        <v>117</v>
      </c>
      <c r="AP12" s="21" t="s">
        <v>118</v>
      </c>
      <c r="AQ12" s="21" t="s">
        <v>119</v>
      </c>
      <c r="AR12" s="21" t="s">
        <v>120</v>
      </c>
    </row>
    <row r="13" spans="1:44" ht="19" x14ac:dyDescent="0.25">
      <c r="A13" s="14" t="s">
        <v>99</v>
      </c>
      <c r="B13" s="19">
        <f>B12/B3</f>
        <v>0.21909085177479351</v>
      </c>
      <c r="C13" s="19">
        <f t="shared" ref="C13:AL13" si="2">C12/C3</f>
        <v>0.22276107339152926</v>
      </c>
      <c r="D13" s="19">
        <f t="shared" si="2"/>
        <v>0.23286852589641435</v>
      </c>
      <c r="E13" s="19">
        <f t="shared" si="2"/>
        <v>0.21522762597898576</v>
      </c>
      <c r="F13" s="19">
        <f t="shared" si="2"/>
        <v>0.19689824974747847</v>
      </c>
      <c r="G13" s="19">
        <f t="shared" si="2"/>
        <v>0.14864676145320999</v>
      </c>
      <c r="H13" s="19">
        <f t="shared" si="2"/>
        <v>0.14276803879786326</v>
      </c>
      <c r="I13" s="19">
        <f t="shared" si="2"/>
        <v>0.12806243333945258</v>
      </c>
      <c r="J13" s="19" t="e">
        <f t="shared" si="2"/>
        <v>#VALUE!</v>
      </c>
      <c r="K13" s="19">
        <f t="shared" si="2"/>
        <v>0.14295393139100468</v>
      </c>
      <c r="L13" s="19" t="e">
        <f t="shared" si="2"/>
        <v>#VALUE!</v>
      </c>
      <c r="M13" s="19">
        <f t="shared" si="2"/>
        <v>0.14310468638428298</v>
      </c>
      <c r="N13" s="19">
        <f t="shared" si="2"/>
        <v>0.21455305358577542</v>
      </c>
      <c r="O13" s="19">
        <f t="shared" si="2"/>
        <v>0.21004642766775769</v>
      </c>
      <c r="P13" s="19">
        <f t="shared" si="2"/>
        <v>0.21452901158691665</v>
      </c>
      <c r="Q13" s="19">
        <f t="shared" si="2"/>
        <v>0.31683708395435234</v>
      </c>
      <c r="R13" s="19">
        <f t="shared" si="2"/>
        <v>0.33354668594301756</v>
      </c>
      <c r="S13" s="19">
        <f t="shared" si="2"/>
        <v>0.30623224177192204</v>
      </c>
      <c r="T13" s="19">
        <f t="shared" si="2"/>
        <v>0.28690263722068177</v>
      </c>
      <c r="U13" s="19">
        <f t="shared" si="2"/>
        <v>0.20294920285106199</v>
      </c>
      <c r="V13" s="19">
        <f t="shared" si="2"/>
        <v>0.21884533470260972</v>
      </c>
      <c r="W13" s="19">
        <f t="shared" si="2"/>
        <v>0.23082746173274785</v>
      </c>
      <c r="X13" s="19">
        <f t="shared" si="2"/>
        <v>0.22006526186718697</v>
      </c>
      <c r="Y13" s="19">
        <f t="shared" si="2"/>
        <v>0.22444932738026452</v>
      </c>
      <c r="Z13" s="19">
        <f t="shared" si="2"/>
        <v>0.25605900946948934</v>
      </c>
      <c r="AA13" s="19">
        <f t="shared" si="2"/>
        <v>0.24153976312719949</v>
      </c>
      <c r="AB13" s="19">
        <f t="shared" si="2"/>
        <v>0.25233763484536187</v>
      </c>
      <c r="AC13" s="19">
        <f t="shared" si="2"/>
        <v>0.25125442740093329</v>
      </c>
      <c r="AD13" s="19">
        <f t="shared" si="2"/>
        <v>0.24670896114441718</v>
      </c>
      <c r="AE13" s="19">
        <f t="shared" si="2"/>
        <v>0.24117207914359129</v>
      </c>
      <c r="AF13" s="19">
        <f t="shared" si="2"/>
        <v>0.23037128416709007</v>
      </c>
      <c r="AG13" s="19">
        <f t="shared" si="2"/>
        <v>0.25008156015514554</v>
      </c>
      <c r="AH13" s="19">
        <f t="shared" si="2"/>
        <v>0.22281398276362932</v>
      </c>
      <c r="AI13" s="19">
        <f t="shared" si="2"/>
        <v>0.21345842373865476</v>
      </c>
      <c r="AO13" s="18">
        <f>AI28/AI72</f>
        <v>0.17735466322437876</v>
      </c>
      <c r="AP13" s="22">
        <f>AI28/AI54</f>
        <v>8.5133221209170579E-2</v>
      </c>
      <c r="AQ13" s="22">
        <f>AI22/(AI72+AI56+AI61)</f>
        <v>0.11927954420143357</v>
      </c>
      <c r="AR13" s="23">
        <f>AI67/AI72</f>
        <v>1.053478401180213</v>
      </c>
    </row>
    <row r="14" spans="1:44" ht="19" x14ac:dyDescent="0.25">
      <c r="A14" s="5" t="s">
        <v>9</v>
      </c>
      <c r="B14" s="1">
        <v>49300000</v>
      </c>
      <c r="C14" s="1">
        <v>-272656732</v>
      </c>
      <c r="D14" s="1">
        <v>-268257868</v>
      </c>
      <c r="E14" s="1">
        <v>1228080518</v>
      </c>
      <c r="F14" s="1">
        <v>1564278338</v>
      </c>
      <c r="G14" s="1">
        <v>2519391415</v>
      </c>
      <c r="H14" s="1">
        <v>2894041655</v>
      </c>
      <c r="I14" s="1">
        <v>4317174831</v>
      </c>
      <c r="J14" s="1">
        <v>6209233174</v>
      </c>
      <c r="K14" s="1">
        <v>805918215</v>
      </c>
      <c r="L14" s="1">
        <v>2075354264</v>
      </c>
      <c r="M14" s="1">
        <v>929521001</v>
      </c>
      <c r="N14" s="1">
        <v>52765000</v>
      </c>
      <c r="O14" s="1">
        <v>-35185000</v>
      </c>
      <c r="P14" s="1">
        <v>-54185000</v>
      </c>
      <c r="Q14" s="1">
        <v>-1720194444</v>
      </c>
      <c r="R14" s="1">
        <v>-1969599489</v>
      </c>
      <c r="S14" s="1">
        <v>-2496001277</v>
      </c>
      <c r="T14" s="1">
        <v>-2675000344</v>
      </c>
      <c r="U14" s="1">
        <v>96054793</v>
      </c>
      <c r="V14" s="1">
        <v>151871167</v>
      </c>
      <c r="W14" s="1">
        <v>196834685</v>
      </c>
      <c r="X14" s="1">
        <v>67396799</v>
      </c>
      <c r="Y14" s="1">
        <v>84640411</v>
      </c>
      <c r="Z14" s="1" t="s">
        <v>90</v>
      </c>
      <c r="AA14" s="1" t="s">
        <v>91</v>
      </c>
      <c r="AB14" s="1" t="s">
        <v>90</v>
      </c>
      <c r="AC14" s="1" t="s">
        <v>90</v>
      </c>
      <c r="AD14" s="1" t="s">
        <v>91</v>
      </c>
      <c r="AE14" s="1" t="s">
        <v>91</v>
      </c>
      <c r="AF14" s="1" t="s">
        <v>90</v>
      </c>
      <c r="AG14" s="1" t="s">
        <v>91</v>
      </c>
      <c r="AH14" s="1" t="s">
        <v>91</v>
      </c>
      <c r="AI14" s="1">
        <v>6985000000</v>
      </c>
    </row>
    <row r="15" spans="1:44" ht="20" x14ac:dyDescent="0.25">
      <c r="A15" s="5" t="s">
        <v>10</v>
      </c>
      <c r="B15" s="1">
        <v>396800000</v>
      </c>
      <c r="C15" s="1">
        <v>79301693</v>
      </c>
      <c r="D15" s="1">
        <v>81090768</v>
      </c>
      <c r="E15" s="1">
        <v>1591705988</v>
      </c>
      <c r="F15" s="1">
        <v>1979940536</v>
      </c>
      <c r="G15" s="1">
        <v>2995212325</v>
      </c>
      <c r="H15" s="1">
        <v>3429215897</v>
      </c>
      <c r="I15" s="1">
        <v>5019407611</v>
      </c>
      <c r="J15" s="1">
        <v>6209233174</v>
      </c>
      <c r="K15" s="1">
        <v>2000494875</v>
      </c>
      <c r="L15" s="1">
        <v>2075354264</v>
      </c>
      <c r="M15" s="1">
        <v>2789463135</v>
      </c>
      <c r="N15" s="1">
        <v>2004623000</v>
      </c>
      <c r="O15" s="1">
        <v>2285033000</v>
      </c>
      <c r="P15" s="1">
        <v>2851707000</v>
      </c>
      <c r="Q15" s="1">
        <v>3550271000</v>
      </c>
      <c r="R15" s="1">
        <v>3734298000</v>
      </c>
      <c r="S15" s="1">
        <v>5077006000</v>
      </c>
      <c r="T15" s="1">
        <v>6120000000</v>
      </c>
      <c r="U15" s="1">
        <v>5997160119</v>
      </c>
      <c r="V15" s="1">
        <v>5599174738</v>
      </c>
      <c r="W15" s="1">
        <v>5468812342</v>
      </c>
      <c r="X15" s="1">
        <v>5224547988</v>
      </c>
      <c r="Y15" s="1">
        <v>5623297273</v>
      </c>
      <c r="Z15" s="1">
        <v>6375486757</v>
      </c>
      <c r="AA15" s="1">
        <v>5554744881</v>
      </c>
      <c r="AB15" s="1">
        <v>6520455688</v>
      </c>
      <c r="AC15" s="1">
        <v>7162088259</v>
      </c>
      <c r="AD15" s="1">
        <v>7464548792</v>
      </c>
      <c r="AE15" s="1">
        <v>7390757264</v>
      </c>
      <c r="AF15" s="1">
        <v>6484676046</v>
      </c>
      <c r="AG15" s="1">
        <v>6899000000</v>
      </c>
      <c r="AH15" s="1">
        <v>6903000000</v>
      </c>
      <c r="AI15" s="1">
        <v>6985000000</v>
      </c>
      <c r="AO15" s="20" t="s">
        <v>121</v>
      </c>
      <c r="AP15" s="21" t="s">
        <v>122</v>
      </c>
      <c r="AQ15" s="21" t="s">
        <v>123</v>
      </c>
      <c r="AR15" s="21" t="s">
        <v>124</v>
      </c>
    </row>
    <row r="16" spans="1:44" ht="19" x14ac:dyDescent="0.25">
      <c r="A16" s="5" t="s">
        <v>11</v>
      </c>
      <c r="B16" s="1">
        <v>1436700000</v>
      </c>
      <c r="C16" s="1">
        <v>1117735943</v>
      </c>
      <c r="D16" s="1">
        <v>1079229728</v>
      </c>
      <c r="E16" s="1">
        <v>2587248638</v>
      </c>
      <c r="F16" s="1">
        <v>3184267534</v>
      </c>
      <c r="G16" s="1">
        <v>4328652517</v>
      </c>
      <c r="H16" s="1">
        <v>4987164113</v>
      </c>
      <c r="I16" s="1">
        <v>7170216454</v>
      </c>
      <c r="J16" s="1">
        <v>6209233174</v>
      </c>
      <c r="K16" s="1">
        <v>7666359175</v>
      </c>
      <c r="L16" s="1">
        <v>9348552401</v>
      </c>
      <c r="M16" s="1">
        <v>11669555927</v>
      </c>
      <c r="N16" s="1">
        <v>8264490000</v>
      </c>
      <c r="O16" s="1">
        <v>9945396000</v>
      </c>
      <c r="P16" s="1">
        <v>12232053000</v>
      </c>
      <c r="Q16" s="1">
        <v>14945437000</v>
      </c>
      <c r="R16" s="1">
        <v>15452960000</v>
      </c>
      <c r="S16" s="1">
        <v>22397797000</v>
      </c>
      <c r="T16" s="1">
        <v>27608000000</v>
      </c>
      <c r="U16" s="1">
        <v>26513907064</v>
      </c>
      <c r="V16" s="1">
        <v>23522837985</v>
      </c>
      <c r="W16" s="1">
        <v>21911158399</v>
      </c>
      <c r="X16" s="1">
        <v>22305748169</v>
      </c>
      <c r="Y16" s="1">
        <v>23559129262</v>
      </c>
      <c r="Z16" s="1">
        <v>24760418680</v>
      </c>
      <c r="AA16" s="1">
        <v>21882144073</v>
      </c>
      <c r="AB16" s="1">
        <v>24444055715</v>
      </c>
      <c r="AC16" s="1">
        <v>26373522359</v>
      </c>
      <c r="AD16" s="1">
        <v>27743119706</v>
      </c>
      <c r="AE16" s="1">
        <v>28154884466</v>
      </c>
      <c r="AF16" s="1">
        <v>25355094543</v>
      </c>
      <c r="AG16" s="1">
        <v>25324000000</v>
      </c>
      <c r="AH16" s="1">
        <v>27396000000</v>
      </c>
      <c r="AI16" s="1">
        <v>28829000000</v>
      </c>
      <c r="AO16" s="30">
        <f>(AI35+AH35+AG35+AF35+AE35)/5</f>
        <v>-1.8884914839784057E-2</v>
      </c>
      <c r="AP16" s="31">
        <f>AQ101/AI3</f>
        <v>1.2360688200959569</v>
      </c>
      <c r="AQ16" s="31">
        <f>AQ101/AI28</f>
        <v>10.514135690148168</v>
      </c>
      <c r="AR16" s="32">
        <f>AQ101/AI107</f>
        <v>16.638371040723982</v>
      </c>
    </row>
    <row r="17" spans="1:44" ht="19" x14ac:dyDescent="0.25">
      <c r="A17" s="5" t="s">
        <v>12</v>
      </c>
      <c r="B17" s="1">
        <v>19461057</v>
      </c>
      <c r="C17" s="1">
        <v>123906669</v>
      </c>
      <c r="D17" s="1">
        <v>110196887</v>
      </c>
      <c r="E17" s="1">
        <v>60375985</v>
      </c>
      <c r="F17" s="1">
        <v>69120392</v>
      </c>
      <c r="G17" s="1">
        <v>70305298</v>
      </c>
      <c r="H17" s="1">
        <v>85577214</v>
      </c>
      <c r="I17" s="1">
        <v>127518266</v>
      </c>
      <c r="J17" s="1">
        <v>165246559</v>
      </c>
      <c r="K17" s="1">
        <v>201675118</v>
      </c>
      <c r="L17" s="1">
        <v>219684910</v>
      </c>
      <c r="M17" s="1">
        <v>379226584</v>
      </c>
      <c r="N17" s="1">
        <v>381314741</v>
      </c>
      <c r="O17" s="1">
        <v>269997626</v>
      </c>
      <c r="P17" s="1">
        <v>200067640</v>
      </c>
      <c r="Q17" s="1">
        <v>167299502</v>
      </c>
      <c r="R17" s="1">
        <v>198399776</v>
      </c>
      <c r="S17" s="1">
        <v>334999687</v>
      </c>
      <c r="T17" s="1">
        <v>386000354</v>
      </c>
      <c r="U17" s="1">
        <v>700225520</v>
      </c>
      <c r="V17" s="1">
        <v>600320935</v>
      </c>
      <c r="W17" s="1">
        <v>505386355</v>
      </c>
      <c r="X17" s="1">
        <v>339576178</v>
      </c>
      <c r="Y17" s="1">
        <v>472134790</v>
      </c>
      <c r="Z17" s="1">
        <v>481924383</v>
      </c>
      <c r="AA17" s="1">
        <v>408580184</v>
      </c>
      <c r="AB17" s="1">
        <v>407801806</v>
      </c>
      <c r="AC17" s="1">
        <v>411215346</v>
      </c>
      <c r="AD17" s="1">
        <v>397101519</v>
      </c>
      <c r="AE17" s="1">
        <v>424388012</v>
      </c>
      <c r="AF17" s="1">
        <v>483914329</v>
      </c>
      <c r="AG17" s="1">
        <v>471000000</v>
      </c>
      <c r="AH17" s="1">
        <v>458000000</v>
      </c>
      <c r="AI17" s="1">
        <v>401000000</v>
      </c>
    </row>
    <row r="18" spans="1:44" ht="20" x14ac:dyDescent="0.25">
      <c r="A18" s="5" t="s">
        <v>13</v>
      </c>
      <c r="B18" s="1">
        <v>49300000</v>
      </c>
      <c r="C18" s="1">
        <v>79301693</v>
      </c>
      <c r="D18" s="1">
        <v>53044810</v>
      </c>
      <c r="E18" s="1">
        <v>57945865</v>
      </c>
      <c r="F18" s="1">
        <v>71616324</v>
      </c>
      <c r="G18" s="1">
        <v>110066156</v>
      </c>
      <c r="H18" s="1">
        <v>125530734</v>
      </c>
      <c r="I18" s="1">
        <v>177500126</v>
      </c>
      <c r="J18" s="1">
        <v>213503739</v>
      </c>
      <c r="K18" s="1">
        <v>271724001</v>
      </c>
      <c r="L18" s="1">
        <v>413162042</v>
      </c>
      <c r="M18" s="1">
        <v>525301598</v>
      </c>
      <c r="N18" s="1">
        <v>441461000</v>
      </c>
      <c r="O18" s="1">
        <v>479252000</v>
      </c>
      <c r="P18" s="1">
        <v>576049000</v>
      </c>
      <c r="Q18" s="1">
        <v>669714000</v>
      </c>
      <c r="R18" s="1">
        <v>666192000</v>
      </c>
      <c r="S18" s="1">
        <v>906702000</v>
      </c>
      <c r="T18" s="1">
        <v>1126000000</v>
      </c>
      <c r="U18" s="1">
        <v>1142912827</v>
      </c>
      <c r="V18" s="1">
        <v>1214969339</v>
      </c>
      <c r="W18" s="1">
        <v>1219577071</v>
      </c>
      <c r="X18" s="1">
        <v>1017432441</v>
      </c>
      <c r="Y18" s="1">
        <v>1051392599</v>
      </c>
      <c r="Z18" s="1">
        <v>1001132315</v>
      </c>
      <c r="AA18" s="1">
        <v>820808405</v>
      </c>
      <c r="AB18" s="1">
        <v>981785582</v>
      </c>
      <c r="AC18" s="1">
        <v>1135837786</v>
      </c>
      <c r="AD18" s="1">
        <v>1286081052</v>
      </c>
      <c r="AE18" s="1">
        <v>1294898193</v>
      </c>
      <c r="AF18" s="1">
        <v>1788914777</v>
      </c>
      <c r="AG18" s="1">
        <v>1694000000</v>
      </c>
      <c r="AH18" s="1">
        <v>1765000000</v>
      </c>
      <c r="AI18" s="1">
        <v>1757000000</v>
      </c>
      <c r="AO18" s="20" t="s">
        <v>125</v>
      </c>
      <c r="AP18" s="21" t="s">
        <v>126</v>
      </c>
      <c r="AQ18" s="21" t="s">
        <v>127</v>
      </c>
      <c r="AR18" s="21" t="s">
        <v>128</v>
      </c>
    </row>
    <row r="19" spans="1:44" ht="19" x14ac:dyDescent="0.25">
      <c r="A19" s="6" t="s">
        <v>14</v>
      </c>
      <c r="B19" s="10">
        <v>192861057</v>
      </c>
      <c r="C19" s="10">
        <v>362955735</v>
      </c>
      <c r="D19" s="10">
        <v>279163721</v>
      </c>
      <c r="E19" s="10">
        <v>204936352</v>
      </c>
      <c r="F19" s="10">
        <v>253069197</v>
      </c>
      <c r="G19" s="10">
        <v>407953280</v>
      </c>
      <c r="H19" s="10">
        <v>523360235</v>
      </c>
      <c r="I19" s="10">
        <v>740026983</v>
      </c>
      <c r="J19" s="10">
        <v>906573844</v>
      </c>
      <c r="K19" s="10">
        <v>1146650638</v>
      </c>
      <c r="L19" s="10">
        <v>1654911272</v>
      </c>
      <c r="M19" s="10">
        <v>1938253628</v>
      </c>
      <c r="N19" s="10">
        <v>1535013741</v>
      </c>
      <c r="O19" s="10">
        <v>1642214626</v>
      </c>
      <c r="P19" s="10">
        <v>1855045640</v>
      </c>
      <c r="Q19" s="10">
        <v>2204076502</v>
      </c>
      <c r="R19" s="10">
        <v>2368228776</v>
      </c>
      <c r="S19" s="10">
        <v>3338071687</v>
      </c>
      <c r="T19" s="10">
        <v>4280000354</v>
      </c>
      <c r="U19" s="10">
        <v>4109474622</v>
      </c>
      <c r="V19" s="10">
        <v>2855464497</v>
      </c>
      <c r="W19" s="10">
        <v>2425854502</v>
      </c>
      <c r="X19" s="10">
        <v>2269457585</v>
      </c>
      <c r="Y19" s="10">
        <v>2412251699</v>
      </c>
      <c r="Z19" s="10">
        <v>1184788312</v>
      </c>
      <c r="AA19" s="10">
        <v>2152342040</v>
      </c>
      <c r="AB19" s="10">
        <v>2513502285</v>
      </c>
      <c r="AC19" s="10">
        <v>3349669766</v>
      </c>
      <c r="AD19" s="10">
        <v>3894234230</v>
      </c>
      <c r="AE19" s="10">
        <v>5085792725</v>
      </c>
      <c r="AF19" s="10">
        <v>4967963079</v>
      </c>
      <c r="AG19" s="10">
        <v>3786000000</v>
      </c>
      <c r="AH19" s="10">
        <v>5509000000</v>
      </c>
      <c r="AI19" s="10">
        <v>6790000000</v>
      </c>
      <c r="AJ19" s="33">
        <v>5966000000</v>
      </c>
      <c r="AK19" s="33">
        <v>6248000000</v>
      </c>
      <c r="AL19" s="33">
        <v>6534000000</v>
      </c>
      <c r="AM19" s="33">
        <v>6517000000</v>
      </c>
      <c r="AN19" s="33">
        <v>6848000000</v>
      </c>
      <c r="AO19" s="34">
        <f>AI40-AI56-AI61</f>
        <v>-5019000000</v>
      </c>
      <c r="AP19" s="31">
        <f>AQ101/AJ3</f>
        <v>1.1873038424281563</v>
      </c>
      <c r="AQ19" s="31">
        <f>AQ101/AJ28</f>
        <v>14.098250261415128</v>
      </c>
      <c r="AR19" s="32">
        <f>AQ101/AJ106</f>
        <v>11.816500146070698</v>
      </c>
    </row>
    <row r="20" spans="1:44" ht="19" customHeight="1" x14ac:dyDescent="0.25">
      <c r="A20" s="14" t="s">
        <v>100</v>
      </c>
      <c r="B20" s="1"/>
      <c r="C20" s="19">
        <f>(C19/B19)-1</f>
        <v>0.88195450468779701</v>
      </c>
      <c r="D20" s="19">
        <f>(D19/C19)-1</f>
        <v>-0.23086014607263339</v>
      </c>
      <c r="E20" s="19">
        <f>(E19/D19)-1</f>
        <v>-0.26589188858103807</v>
      </c>
      <c r="F20" s="19">
        <f t="shared" ref="F20:AQ20" si="3">(F19/E19)-1</f>
        <v>0.23486728699064585</v>
      </c>
      <c r="G20" s="19">
        <f t="shared" si="3"/>
        <v>0.61202265955741741</v>
      </c>
      <c r="H20" s="19">
        <f t="shared" si="3"/>
        <v>0.28289257779714383</v>
      </c>
      <c r="I20" s="19">
        <f t="shared" si="3"/>
        <v>0.41399161325277234</v>
      </c>
      <c r="J20" s="19">
        <f t="shared" si="3"/>
        <v>0.22505511937528899</v>
      </c>
      <c r="K20" s="19">
        <f t="shared" si="3"/>
        <v>0.26481769310785452</v>
      </c>
      <c r="L20" s="19">
        <f t="shared" si="3"/>
        <v>0.44325674896628797</v>
      </c>
      <c r="M20" s="19">
        <f t="shared" si="3"/>
        <v>0.17121301957027213</v>
      </c>
      <c r="N20" s="19">
        <f t="shared" si="3"/>
        <v>-0.20804289034974532</v>
      </c>
      <c r="O20" s="19">
        <f t="shared" si="3"/>
        <v>6.9837084930694404E-2</v>
      </c>
      <c r="P20" s="19">
        <f t="shared" si="3"/>
        <v>0.12959999906857478</v>
      </c>
      <c r="Q20" s="19">
        <f t="shared" si="3"/>
        <v>0.18815216966845094</v>
      </c>
      <c r="R20" s="19">
        <f t="shared" si="3"/>
        <v>7.4476668051697281E-2</v>
      </c>
      <c r="S20" s="19">
        <f t="shared" si="3"/>
        <v>0.40952247554313148</v>
      </c>
      <c r="T20" s="19">
        <f t="shared" si="3"/>
        <v>0.28217748308650981</v>
      </c>
      <c r="U20" s="19">
        <f t="shared" si="3"/>
        <v>-3.9842457452282765E-2</v>
      </c>
      <c r="V20" s="19">
        <f t="shared" si="3"/>
        <v>-0.30515095975691853</v>
      </c>
      <c r="W20" s="19">
        <f t="shared" si="3"/>
        <v>-0.15045187760217493</v>
      </c>
      <c r="X20" s="19">
        <f t="shared" si="3"/>
        <v>-6.4470856298701418E-2</v>
      </c>
      <c r="Y20" s="19">
        <f t="shared" si="3"/>
        <v>6.2919930711108574E-2</v>
      </c>
      <c r="Z20" s="19">
        <f t="shared" si="3"/>
        <v>-0.50884548553073694</v>
      </c>
      <c r="AA20" s="19">
        <f t="shared" si="3"/>
        <v>0.81664692181737197</v>
      </c>
      <c r="AB20" s="19">
        <f t="shared" si="3"/>
        <v>0.16779872264168572</v>
      </c>
      <c r="AC20" s="19">
        <f t="shared" si="3"/>
        <v>0.33267026888738238</v>
      </c>
      <c r="AD20" s="19">
        <f t="shared" si="3"/>
        <v>0.16257258238632</v>
      </c>
      <c r="AE20" s="19">
        <f t="shared" si="3"/>
        <v>0.3059801811150944</v>
      </c>
      <c r="AF20" s="19">
        <f t="shared" si="3"/>
        <v>-2.3168393281305044E-2</v>
      </c>
      <c r="AG20" s="19">
        <f t="shared" si="3"/>
        <v>-0.23791704169385997</v>
      </c>
      <c r="AH20" s="19">
        <f t="shared" si="3"/>
        <v>0.45509772847332286</v>
      </c>
      <c r="AI20" s="19">
        <f t="shared" si="3"/>
        <v>0.23252858958068612</v>
      </c>
      <c r="AJ20" s="17">
        <f t="shared" si="3"/>
        <v>-0.12135493372606776</v>
      </c>
      <c r="AK20" s="17">
        <f t="shared" si="3"/>
        <v>4.7267851156553853E-2</v>
      </c>
      <c r="AL20" s="17">
        <f t="shared" si="3"/>
        <v>4.5774647887323994E-2</v>
      </c>
      <c r="AM20" s="17">
        <f t="shared" si="3"/>
        <v>-2.6017753290480394E-3</v>
      </c>
      <c r="AN20" s="17">
        <f t="shared" si="3"/>
        <v>5.0790240908393347E-2</v>
      </c>
    </row>
    <row r="21" spans="1:44" ht="20" x14ac:dyDescent="0.25">
      <c r="A21" s="5" t="s">
        <v>15</v>
      </c>
      <c r="B21" s="2">
        <v>0.1216</v>
      </c>
      <c r="C21" s="2">
        <v>0.22969999999999999</v>
      </c>
      <c r="D21" s="2">
        <v>0.18609999999999999</v>
      </c>
      <c r="E21" s="2">
        <v>0.12130000000000001</v>
      </c>
      <c r="F21" s="2">
        <v>0.11990000000000001</v>
      </c>
      <c r="G21" s="2">
        <v>0.12740000000000001</v>
      </c>
      <c r="H21" s="2">
        <v>0.1396</v>
      </c>
      <c r="I21" s="2">
        <v>0.13500000000000001</v>
      </c>
      <c r="J21" s="2">
        <v>0.13439999999999999</v>
      </c>
      <c r="K21" s="2">
        <v>0.13719999999999999</v>
      </c>
      <c r="L21" s="2">
        <v>0.16120000000000001</v>
      </c>
      <c r="M21" s="2">
        <v>0.14910000000000001</v>
      </c>
      <c r="N21" s="2">
        <v>0.16869999999999999</v>
      </c>
      <c r="O21" s="2">
        <v>0.1487</v>
      </c>
      <c r="P21" s="2">
        <v>0.13689999999999999</v>
      </c>
      <c r="Q21" s="2">
        <v>0.13250000000000001</v>
      </c>
      <c r="R21" s="2">
        <v>0.13850000000000001</v>
      </c>
      <c r="S21" s="2">
        <v>0.13500000000000001</v>
      </c>
      <c r="T21" s="2">
        <v>0.1396</v>
      </c>
      <c r="U21" s="2">
        <v>0.14130000000000001</v>
      </c>
      <c r="V21" s="2">
        <v>0.1147</v>
      </c>
      <c r="W21" s="2">
        <v>0.1062</v>
      </c>
      <c r="X21" s="2">
        <v>9.6799999999999997E-2</v>
      </c>
      <c r="Y21" s="2">
        <v>9.7799999999999998E-2</v>
      </c>
      <c r="Z21" s="2">
        <v>4.7600000000000003E-2</v>
      </c>
      <c r="AA21" s="2">
        <v>9.3600000000000003E-2</v>
      </c>
      <c r="AB21" s="2">
        <v>9.7299999999999998E-2</v>
      </c>
      <c r="AC21" s="2">
        <v>0.11749999999999999</v>
      </c>
      <c r="AD21" s="2">
        <v>0.12870000000000001</v>
      </c>
      <c r="AE21" s="2">
        <v>0.16600000000000001</v>
      </c>
      <c r="AF21" s="2">
        <v>0.17649999999999999</v>
      </c>
      <c r="AG21" s="2">
        <v>0.13719999999999999</v>
      </c>
      <c r="AH21" s="2">
        <v>0.17780000000000001</v>
      </c>
      <c r="AI21" s="2">
        <v>0.20749999999999999</v>
      </c>
      <c r="AJ21" s="35">
        <f>AJ19/AJ3</f>
        <v>0.17512548800892358</v>
      </c>
      <c r="AK21" s="35">
        <f t="shared" ref="AK21:AN21" si="4">AK19/AK3</f>
        <v>0.17581180707974561</v>
      </c>
      <c r="AL21" s="35">
        <f t="shared" si="4"/>
        <v>0.17587209302325582</v>
      </c>
      <c r="AM21" s="35">
        <f t="shared" si="4"/>
        <v>0.16680744324144461</v>
      </c>
      <c r="AN21" s="35">
        <f t="shared" si="4"/>
        <v>0.17045850550107033</v>
      </c>
      <c r="AQ21" s="20" t="s">
        <v>129</v>
      </c>
      <c r="AR21" s="21" t="s">
        <v>130</v>
      </c>
    </row>
    <row r="22" spans="1:44" ht="19" x14ac:dyDescent="0.25">
      <c r="A22" s="6" t="s">
        <v>16</v>
      </c>
      <c r="B22" s="10">
        <v>149400000</v>
      </c>
      <c r="C22" s="10">
        <v>140403900</v>
      </c>
      <c r="D22" s="10">
        <v>99664474</v>
      </c>
      <c r="E22" s="10">
        <v>103609810</v>
      </c>
      <c r="F22" s="10">
        <v>129821090</v>
      </c>
      <c r="G22" s="10">
        <v>208139558</v>
      </c>
      <c r="H22" s="10">
        <v>321486742</v>
      </c>
      <c r="I22" s="10">
        <v>465564401</v>
      </c>
      <c r="J22" s="10">
        <v>552515186</v>
      </c>
      <c r="K22" s="10">
        <v>706116919</v>
      </c>
      <c r="L22" s="10">
        <v>1002976213</v>
      </c>
      <c r="M22" s="10">
        <v>1281962901</v>
      </c>
      <c r="N22" s="10">
        <v>832831000</v>
      </c>
      <c r="O22" s="10">
        <v>1100819000</v>
      </c>
      <c r="P22" s="10">
        <v>1313397000</v>
      </c>
      <c r="Q22" s="10">
        <v>1689186000</v>
      </c>
      <c r="R22" s="10">
        <v>1647787000</v>
      </c>
      <c r="S22" s="10">
        <v>2331823000</v>
      </c>
      <c r="T22" s="10">
        <v>3046000000</v>
      </c>
      <c r="U22" s="10">
        <v>2562853245</v>
      </c>
      <c r="V22" s="10">
        <v>1368273253</v>
      </c>
      <c r="W22" s="10">
        <v>928314935</v>
      </c>
      <c r="X22" s="10">
        <v>1128896377</v>
      </c>
      <c r="Y22" s="10">
        <v>1117517920</v>
      </c>
      <c r="Z22" s="10">
        <v>138087216</v>
      </c>
      <c r="AA22" s="10">
        <v>1115083418</v>
      </c>
      <c r="AB22" s="10">
        <v>1396147202</v>
      </c>
      <c r="AC22" s="10">
        <v>2131799251</v>
      </c>
      <c r="AD22" s="10">
        <v>2513376683</v>
      </c>
      <c r="AE22" s="10">
        <v>2490276825</v>
      </c>
      <c r="AF22" s="10">
        <v>2793709114</v>
      </c>
      <c r="AG22" s="10">
        <v>2263000000</v>
      </c>
      <c r="AH22" s="10">
        <v>3585000000</v>
      </c>
      <c r="AI22" s="10">
        <v>3894000000</v>
      </c>
      <c r="AQ22" s="36">
        <f>(-1*AI98)/AQ101</f>
        <v>2.2671151120899291E-2</v>
      </c>
      <c r="AR22" s="37">
        <f>AI107/AQ101</f>
        <v>6.0102037486266274E-2</v>
      </c>
    </row>
    <row r="23" spans="1:44" ht="19" x14ac:dyDescent="0.25">
      <c r="A23" s="5" t="s">
        <v>17</v>
      </c>
      <c r="B23" s="2">
        <v>9.4200000000000006E-2</v>
      </c>
      <c r="C23" s="2">
        <v>8.8900000000000007E-2</v>
      </c>
      <c r="D23" s="2">
        <v>6.6400000000000001E-2</v>
      </c>
      <c r="E23" s="2">
        <v>6.13E-2</v>
      </c>
      <c r="F23" s="2">
        <v>6.1499999999999999E-2</v>
      </c>
      <c r="G23" s="2">
        <v>6.5000000000000002E-2</v>
      </c>
      <c r="H23" s="2">
        <v>8.5800000000000001E-2</v>
      </c>
      <c r="I23" s="2">
        <v>8.4900000000000003E-2</v>
      </c>
      <c r="J23" s="2">
        <v>8.1900000000000001E-2</v>
      </c>
      <c r="K23" s="2">
        <v>8.4500000000000006E-2</v>
      </c>
      <c r="L23" s="2">
        <v>9.7699999999999995E-2</v>
      </c>
      <c r="M23" s="2">
        <v>9.8599999999999993E-2</v>
      </c>
      <c r="N23" s="2">
        <v>9.1499999999999998E-2</v>
      </c>
      <c r="O23" s="2">
        <v>9.9699999999999997E-2</v>
      </c>
      <c r="P23" s="2">
        <v>9.7000000000000003E-2</v>
      </c>
      <c r="Q23" s="2">
        <v>0.10150000000000001</v>
      </c>
      <c r="R23" s="2">
        <v>9.64E-2</v>
      </c>
      <c r="S23" s="2">
        <v>9.4299999999999995E-2</v>
      </c>
      <c r="T23" s="2">
        <v>9.9400000000000002E-2</v>
      </c>
      <c r="U23" s="2">
        <v>8.8099999999999998E-2</v>
      </c>
      <c r="V23" s="2">
        <v>5.5E-2</v>
      </c>
      <c r="W23" s="2">
        <v>4.0599999999999997E-2</v>
      </c>
      <c r="X23" s="2">
        <v>4.82E-2</v>
      </c>
      <c r="Y23" s="2">
        <v>4.53E-2</v>
      </c>
      <c r="Z23" s="2">
        <v>5.4999999999999997E-3</v>
      </c>
      <c r="AA23" s="2">
        <v>4.8500000000000001E-2</v>
      </c>
      <c r="AB23" s="2">
        <v>5.3999999999999999E-2</v>
      </c>
      <c r="AC23" s="2">
        <v>7.4800000000000005E-2</v>
      </c>
      <c r="AD23" s="2">
        <v>8.3099999999999993E-2</v>
      </c>
      <c r="AE23" s="2">
        <v>8.1299999999999997E-2</v>
      </c>
      <c r="AF23" s="2">
        <v>9.9199999999999997E-2</v>
      </c>
      <c r="AG23" s="2">
        <v>8.2000000000000003E-2</v>
      </c>
      <c r="AH23" s="2">
        <v>0.1157</v>
      </c>
      <c r="AI23" s="2">
        <v>0.11899999999999999</v>
      </c>
    </row>
    <row r="24" spans="1:44" ht="19" x14ac:dyDescent="0.25">
      <c r="A24" s="5" t="s">
        <v>18</v>
      </c>
      <c r="B24" s="1">
        <v>-25300000</v>
      </c>
      <c r="C24" s="1">
        <v>20694884</v>
      </c>
      <c r="D24" s="1">
        <v>17400576</v>
      </c>
      <c r="E24" s="1">
        <v>-16311880</v>
      </c>
      <c r="F24" s="1">
        <v>-16715135</v>
      </c>
      <c r="G24" s="1">
        <v>22324777</v>
      </c>
      <c r="H24" s="1">
        <v>-6626445</v>
      </c>
      <c r="I24" s="1">
        <v>-27298530</v>
      </c>
      <c r="J24" s="1">
        <v>-21020551</v>
      </c>
      <c r="K24" s="1">
        <v>-27387834</v>
      </c>
      <c r="L24" s="1">
        <v>24103352</v>
      </c>
      <c r="M24" s="1">
        <v>-241367056</v>
      </c>
      <c r="N24" s="1">
        <v>-120593000</v>
      </c>
      <c r="O24" s="1">
        <v>-207854000</v>
      </c>
      <c r="P24" s="1">
        <v>-234468000</v>
      </c>
      <c r="Q24" s="1">
        <v>-311558000</v>
      </c>
      <c r="R24" s="1">
        <v>-134209000</v>
      </c>
      <c r="S24" s="1">
        <v>-216975000</v>
      </c>
      <c r="T24" s="1">
        <v>-266000000</v>
      </c>
      <c r="U24" s="1">
        <v>-296516970</v>
      </c>
      <c r="V24" s="1">
        <v>-319502550</v>
      </c>
      <c r="W24" s="1">
        <v>-218114111</v>
      </c>
      <c r="X24" s="1">
        <v>-207374765</v>
      </c>
      <c r="Y24" s="1">
        <v>-226148597</v>
      </c>
      <c r="Z24" s="1">
        <v>-434974730</v>
      </c>
      <c r="AA24" s="1">
        <v>-189697943</v>
      </c>
      <c r="AB24" s="1">
        <v>-266765793</v>
      </c>
      <c r="AC24" s="1">
        <v>-300786673</v>
      </c>
      <c r="AD24" s="1">
        <v>-273532164</v>
      </c>
      <c r="AE24" s="1">
        <v>-360329444</v>
      </c>
      <c r="AF24" s="1">
        <v>-424545210</v>
      </c>
      <c r="AG24" s="1">
        <v>-599000000</v>
      </c>
      <c r="AH24" s="1">
        <v>-243000000</v>
      </c>
      <c r="AI24" s="1">
        <v>-425000000</v>
      </c>
    </row>
    <row r="25" spans="1:44" ht="19" x14ac:dyDescent="0.25">
      <c r="A25" s="6" t="s">
        <v>19</v>
      </c>
      <c r="B25" s="10">
        <v>124100000</v>
      </c>
      <c r="C25" s="10">
        <v>161098784</v>
      </c>
      <c r="D25" s="10">
        <v>117065050</v>
      </c>
      <c r="E25" s="10">
        <v>87297930</v>
      </c>
      <c r="F25" s="10">
        <v>113105955</v>
      </c>
      <c r="G25" s="10">
        <v>230464335</v>
      </c>
      <c r="H25" s="10">
        <v>314860297</v>
      </c>
      <c r="I25" s="10">
        <v>438265871</v>
      </c>
      <c r="J25" s="10">
        <v>531494634</v>
      </c>
      <c r="K25" s="10">
        <v>678729085</v>
      </c>
      <c r="L25" s="10">
        <v>1027079565</v>
      </c>
      <c r="M25" s="10">
        <v>1040595845</v>
      </c>
      <c r="N25" s="10">
        <v>712238000</v>
      </c>
      <c r="O25" s="10">
        <v>892965000</v>
      </c>
      <c r="P25" s="10">
        <v>1078929000</v>
      </c>
      <c r="Q25" s="10">
        <v>1377628000</v>
      </c>
      <c r="R25" s="10">
        <v>1513578000</v>
      </c>
      <c r="S25" s="10">
        <v>2114848000</v>
      </c>
      <c r="T25" s="10">
        <v>2780000000</v>
      </c>
      <c r="U25" s="10">
        <v>2266336275</v>
      </c>
      <c r="V25" s="10">
        <v>1048770703</v>
      </c>
      <c r="W25" s="10">
        <v>710200825</v>
      </c>
      <c r="X25" s="10">
        <v>921521612</v>
      </c>
      <c r="Y25" s="10">
        <v>891369323</v>
      </c>
      <c r="Z25" s="10">
        <v>-296887514</v>
      </c>
      <c r="AA25" s="10">
        <v>925385476</v>
      </c>
      <c r="AB25" s="10">
        <v>1129381409</v>
      </c>
      <c r="AC25" s="10">
        <v>1831012578</v>
      </c>
      <c r="AD25" s="10">
        <v>2239844519</v>
      </c>
      <c r="AE25" s="10">
        <v>2129947380</v>
      </c>
      <c r="AF25" s="10">
        <v>2369163904</v>
      </c>
      <c r="AG25" s="10">
        <v>1664000000</v>
      </c>
      <c r="AH25" s="10">
        <v>3342000000</v>
      </c>
      <c r="AI25" s="10">
        <v>3469000000</v>
      </c>
    </row>
    <row r="26" spans="1:44" ht="19" x14ac:dyDescent="0.25">
      <c r="A26" s="5" t="s">
        <v>20</v>
      </c>
      <c r="B26" s="2">
        <v>7.8200000000000006E-2</v>
      </c>
      <c r="C26" s="2">
        <v>0.10199999999999999</v>
      </c>
      <c r="D26" s="2">
        <v>7.8E-2</v>
      </c>
      <c r="E26" s="2">
        <v>5.1700000000000003E-2</v>
      </c>
      <c r="F26" s="2">
        <v>5.3600000000000002E-2</v>
      </c>
      <c r="G26" s="2">
        <v>7.1999999999999995E-2</v>
      </c>
      <c r="H26" s="2">
        <v>8.4000000000000005E-2</v>
      </c>
      <c r="I26" s="2">
        <v>7.9899999999999999E-2</v>
      </c>
      <c r="J26" s="2">
        <v>7.8799999999999995E-2</v>
      </c>
      <c r="K26" s="2">
        <v>8.1199999999999994E-2</v>
      </c>
      <c r="L26" s="2">
        <v>0.1</v>
      </c>
      <c r="M26" s="2">
        <v>8.0100000000000005E-2</v>
      </c>
      <c r="N26" s="2">
        <v>7.8299999999999995E-2</v>
      </c>
      <c r="O26" s="2">
        <v>8.0799999999999997E-2</v>
      </c>
      <c r="P26" s="2">
        <v>7.9699999999999993E-2</v>
      </c>
      <c r="Q26" s="2">
        <v>8.2799999999999999E-2</v>
      </c>
      <c r="R26" s="2">
        <v>8.8499999999999995E-2</v>
      </c>
      <c r="S26" s="2">
        <v>8.5500000000000007E-2</v>
      </c>
      <c r="T26" s="2">
        <v>9.0700000000000003E-2</v>
      </c>
      <c r="U26" s="2">
        <v>7.7899999999999997E-2</v>
      </c>
      <c r="V26" s="2">
        <v>4.2099999999999999E-2</v>
      </c>
      <c r="W26" s="2">
        <v>3.1099999999999999E-2</v>
      </c>
      <c r="X26" s="2">
        <v>3.9300000000000002E-2</v>
      </c>
      <c r="Y26" s="2">
        <v>3.61E-2</v>
      </c>
      <c r="Z26" s="2">
        <v>-1.1900000000000001E-2</v>
      </c>
      <c r="AA26" s="2">
        <v>4.02E-2</v>
      </c>
      <c r="AB26" s="2">
        <v>4.3700000000000003E-2</v>
      </c>
      <c r="AC26" s="2">
        <v>6.4199999999999993E-2</v>
      </c>
      <c r="AD26" s="2">
        <v>7.3999999999999996E-2</v>
      </c>
      <c r="AE26" s="2">
        <v>6.9500000000000006E-2</v>
      </c>
      <c r="AF26" s="2">
        <v>8.4199999999999997E-2</v>
      </c>
      <c r="AG26" s="2">
        <v>6.0299999999999999E-2</v>
      </c>
      <c r="AH26" s="2">
        <v>0.1079</v>
      </c>
      <c r="AI26" s="2">
        <v>0.106</v>
      </c>
    </row>
    <row r="27" spans="1:44" ht="19" x14ac:dyDescent="0.25">
      <c r="A27" s="5" t="s">
        <v>21</v>
      </c>
      <c r="B27" s="1">
        <v>26500000</v>
      </c>
      <c r="C27" s="1">
        <v>31627231</v>
      </c>
      <c r="D27" s="1">
        <v>21601384</v>
      </c>
      <c r="E27" s="1">
        <v>15855791</v>
      </c>
      <c r="F27" s="1">
        <v>20546787</v>
      </c>
      <c r="G27" s="1">
        <v>43112427</v>
      </c>
      <c r="H27" s="1">
        <v>64639687</v>
      </c>
      <c r="I27" s="1">
        <v>99816684</v>
      </c>
      <c r="J27" s="1">
        <v>125217423</v>
      </c>
      <c r="K27" s="1">
        <v>165822809</v>
      </c>
      <c r="L27" s="1">
        <v>287466158</v>
      </c>
      <c r="M27" s="1">
        <v>289312513</v>
      </c>
      <c r="N27" s="1">
        <v>193412000</v>
      </c>
      <c r="O27" s="1">
        <v>238208000</v>
      </c>
      <c r="P27" s="1">
        <v>273567000</v>
      </c>
      <c r="Q27" s="1">
        <v>334722000</v>
      </c>
      <c r="R27" s="1">
        <v>322622000</v>
      </c>
      <c r="S27" s="1">
        <v>499148000</v>
      </c>
      <c r="T27" s="1">
        <v>680000000</v>
      </c>
      <c r="U27" s="1">
        <v>509508032</v>
      </c>
      <c r="V27" s="1">
        <v>191988080</v>
      </c>
      <c r="W27" s="1">
        <v>126346589</v>
      </c>
      <c r="X27" s="1">
        <v>147754520</v>
      </c>
      <c r="Y27" s="1">
        <v>158700770</v>
      </c>
      <c r="Z27" s="1">
        <v>110469773</v>
      </c>
      <c r="AA27" s="1">
        <v>215234204</v>
      </c>
      <c r="AB27" s="1">
        <v>332363939</v>
      </c>
      <c r="AC27" s="1">
        <v>495351479</v>
      </c>
      <c r="AD27" s="1">
        <v>65983636</v>
      </c>
      <c r="AE27" s="1">
        <v>487302677</v>
      </c>
      <c r="AF27" s="1">
        <v>534322072</v>
      </c>
      <c r="AG27" s="1">
        <v>499000000</v>
      </c>
      <c r="AH27" s="1">
        <v>721000000</v>
      </c>
      <c r="AI27" s="1">
        <v>785000000</v>
      </c>
    </row>
    <row r="28" spans="1:44" ht="20" thickBot="1" x14ac:dyDescent="0.3">
      <c r="A28" s="7" t="s">
        <v>22</v>
      </c>
      <c r="B28" s="11">
        <v>97600000</v>
      </c>
      <c r="C28" s="11">
        <v>128120142</v>
      </c>
      <c r="D28" s="11">
        <v>94320640</v>
      </c>
      <c r="E28" s="11">
        <v>70758711</v>
      </c>
      <c r="F28" s="11">
        <v>91785693</v>
      </c>
      <c r="G28" s="11">
        <v>184469400</v>
      </c>
      <c r="H28" s="11">
        <v>247612600</v>
      </c>
      <c r="I28" s="11">
        <v>335191908</v>
      </c>
      <c r="J28" s="11">
        <v>402606122</v>
      </c>
      <c r="K28" s="11">
        <v>507428709</v>
      </c>
      <c r="L28" s="11">
        <v>734598162</v>
      </c>
      <c r="M28" s="11">
        <v>744412932</v>
      </c>
      <c r="N28" s="11">
        <v>518826000</v>
      </c>
      <c r="O28" s="11">
        <v>654757000</v>
      </c>
      <c r="P28" s="11">
        <v>805362000</v>
      </c>
      <c r="Q28" s="11">
        <v>1032341000</v>
      </c>
      <c r="R28" s="11">
        <v>1181015000</v>
      </c>
      <c r="S28" s="11">
        <v>1597222000</v>
      </c>
      <c r="T28" s="11">
        <v>2088000000</v>
      </c>
      <c r="U28" s="11">
        <v>1756828243</v>
      </c>
      <c r="V28" s="11">
        <v>848186142</v>
      </c>
      <c r="W28" s="11">
        <v>574544487</v>
      </c>
      <c r="X28" s="11">
        <v>764694446</v>
      </c>
      <c r="Y28" s="11">
        <v>730023541</v>
      </c>
      <c r="Z28" s="11">
        <v>-408738159</v>
      </c>
      <c r="AA28" s="11">
        <v>707719247</v>
      </c>
      <c r="AB28" s="11">
        <v>791550959</v>
      </c>
      <c r="AC28" s="11">
        <v>1307265155</v>
      </c>
      <c r="AD28" s="11">
        <v>2145068023</v>
      </c>
      <c r="AE28" s="11">
        <v>2879203844</v>
      </c>
      <c r="AF28" s="11">
        <v>2160811901</v>
      </c>
      <c r="AG28" s="11">
        <v>1122000000</v>
      </c>
      <c r="AH28" s="11">
        <v>2565000000</v>
      </c>
      <c r="AI28" s="11">
        <v>3847000000</v>
      </c>
      <c r="AJ28" s="38">
        <v>2869000000</v>
      </c>
      <c r="AK28" s="38">
        <v>3115000000</v>
      </c>
      <c r="AL28" s="38">
        <v>3419000000</v>
      </c>
      <c r="AM28" s="38">
        <v>3177000000</v>
      </c>
      <c r="AN28" s="38">
        <v>3533000000</v>
      </c>
    </row>
    <row r="29" spans="1:44" ht="20" customHeight="1" thickTop="1" x14ac:dyDescent="0.25">
      <c r="A29" s="14" t="s">
        <v>101</v>
      </c>
      <c r="B29" s="1"/>
      <c r="C29" s="19">
        <f>(C28/B28)-1</f>
        <v>0.31270637295081971</v>
      </c>
      <c r="D29" s="19">
        <f>(D28/C28)-1</f>
        <v>-0.26381099390289464</v>
      </c>
      <c r="E29" s="19">
        <f>(E28/D28)-1</f>
        <v>-0.24980671250746389</v>
      </c>
      <c r="F29" s="19">
        <f t="shared" ref="F29:AQ29" si="5">(F28/E28)-1</f>
        <v>0.29716457101656357</v>
      </c>
      <c r="G29" s="19">
        <f t="shared" si="5"/>
        <v>1.0097838123856624</v>
      </c>
      <c r="H29" s="19">
        <f t="shared" si="5"/>
        <v>0.34229633749554123</v>
      </c>
      <c r="I29" s="19">
        <f t="shared" si="5"/>
        <v>0.3536948765935175</v>
      </c>
      <c r="J29" s="19">
        <f t="shared" si="5"/>
        <v>0.20112124544486321</v>
      </c>
      <c r="K29" s="19">
        <f t="shared" si="5"/>
        <v>0.26036014176654776</v>
      </c>
      <c r="L29" s="19">
        <f t="shared" si="5"/>
        <v>0.44768742676717577</v>
      </c>
      <c r="M29" s="19">
        <f t="shared" si="5"/>
        <v>1.3360733129631708E-2</v>
      </c>
      <c r="N29" s="19">
        <f t="shared" si="5"/>
        <v>-0.30304004982009103</v>
      </c>
      <c r="O29" s="19">
        <f t="shared" si="5"/>
        <v>0.26199727847100962</v>
      </c>
      <c r="P29" s="19">
        <f t="shared" si="5"/>
        <v>0.23001663212458978</v>
      </c>
      <c r="Q29" s="19">
        <f t="shared" si="5"/>
        <v>0.28183475257089352</v>
      </c>
      <c r="R29" s="19">
        <f t="shared" si="5"/>
        <v>0.14401636668503914</v>
      </c>
      <c r="S29" s="19">
        <f t="shared" si="5"/>
        <v>0.35241466027103807</v>
      </c>
      <c r="T29" s="19">
        <f t="shared" si="5"/>
        <v>0.3072697470983996</v>
      </c>
      <c r="U29" s="19">
        <f t="shared" si="5"/>
        <v>-0.15860716331417624</v>
      </c>
      <c r="V29" s="19">
        <f t="shared" si="5"/>
        <v>-0.51720599587378102</v>
      </c>
      <c r="W29" s="19">
        <f t="shared" si="5"/>
        <v>-0.32261981356446168</v>
      </c>
      <c r="X29" s="19">
        <f t="shared" si="5"/>
        <v>0.33095776445941261</v>
      </c>
      <c r="Y29" s="19">
        <f t="shared" si="5"/>
        <v>-4.5339553832721258E-2</v>
      </c>
      <c r="Z29" s="19">
        <f t="shared" si="5"/>
        <v>-1.5598972307661514</v>
      </c>
      <c r="AA29" s="19">
        <f t="shared" si="5"/>
        <v>-2.7314733929698987</v>
      </c>
      <c r="AB29" s="19">
        <f t="shared" si="5"/>
        <v>0.1184533448190932</v>
      </c>
      <c r="AC29" s="19">
        <f t="shared" si="5"/>
        <v>0.65152368288647344</v>
      </c>
      <c r="AD29" s="19">
        <f t="shared" si="5"/>
        <v>0.640882123106846</v>
      </c>
      <c r="AE29" s="19">
        <f t="shared" si="5"/>
        <v>0.34224360865408321</v>
      </c>
      <c r="AF29" s="19">
        <f t="shared" si="5"/>
        <v>-0.24951062235383703</v>
      </c>
      <c r="AG29" s="19">
        <f t="shared" si="5"/>
        <v>-0.48075073101885879</v>
      </c>
      <c r="AH29" s="19">
        <f t="shared" si="5"/>
        <v>1.286096256684492</v>
      </c>
      <c r="AI29" s="19">
        <f t="shared" si="5"/>
        <v>0.49980506822612081</v>
      </c>
      <c r="AJ29" s="17">
        <f t="shared" si="5"/>
        <v>-0.25422407070444497</v>
      </c>
      <c r="AK29" s="17">
        <f t="shared" si="5"/>
        <v>8.5744161728825485E-2</v>
      </c>
      <c r="AL29" s="17">
        <f t="shared" si="5"/>
        <v>9.7592295345104274E-2</v>
      </c>
      <c r="AM29" s="17">
        <f t="shared" si="5"/>
        <v>-7.0780930096519423E-2</v>
      </c>
      <c r="AN29" s="17">
        <f t="shared" si="5"/>
        <v>0.11205539817437837</v>
      </c>
    </row>
    <row r="30" spans="1:44" ht="19" x14ac:dyDescent="0.25">
      <c r="A30" s="5" t="s">
        <v>23</v>
      </c>
      <c r="B30" s="2">
        <v>6.1499999999999999E-2</v>
      </c>
      <c r="C30" s="2">
        <v>8.1100000000000005E-2</v>
      </c>
      <c r="D30" s="2">
        <v>6.2899999999999998E-2</v>
      </c>
      <c r="E30" s="2">
        <v>4.19E-2</v>
      </c>
      <c r="F30" s="2">
        <v>4.3499999999999997E-2</v>
      </c>
      <c r="G30" s="2">
        <v>5.7599999999999998E-2</v>
      </c>
      <c r="H30" s="2">
        <v>6.6100000000000006E-2</v>
      </c>
      <c r="I30" s="2">
        <v>6.1100000000000002E-2</v>
      </c>
      <c r="J30" s="2">
        <v>5.9700000000000003E-2</v>
      </c>
      <c r="K30" s="2">
        <v>6.0699999999999997E-2</v>
      </c>
      <c r="L30" s="2">
        <v>7.1499999999999994E-2</v>
      </c>
      <c r="M30" s="2">
        <v>5.7299999999999997E-2</v>
      </c>
      <c r="N30" s="2">
        <v>5.7000000000000002E-2</v>
      </c>
      <c r="O30" s="2">
        <v>5.9299999999999999E-2</v>
      </c>
      <c r="P30" s="2">
        <v>5.9499999999999997E-2</v>
      </c>
      <c r="Q30" s="2">
        <v>6.2100000000000002E-2</v>
      </c>
      <c r="R30" s="2">
        <v>6.9099999999999995E-2</v>
      </c>
      <c r="S30" s="2">
        <v>6.4600000000000005E-2</v>
      </c>
      <c r="T30" s="2">
        <v>6.8099999999999994E-2</v>
      </c>
      <c r="U30" s="2">
        <v>6.0400000000000002E-2</v>
      </c>
      <c r="V30" s="2">
        <v>3.4099999999999998E-2</v>
      </c>
      <c r="W30" s="2">
        <v>2.52E-2</v>
      </c>
      <c r="X30" s="2">
        <v>3.2599999999999997E-2</v>
      </c>
      <c r="Y30" s="2">
        <v>2.9600000000000001E-2</v>
      </c>
      <c r="Z30" s="2">
        <v>-1.6400000000000001E-2</v>
      </c>
      <c r="AA30" s="2">
        <v>3.0800000000000001E-2</v>
      </c>
      <c r="AB30" s="2">
        <v>3.0599999999999999E-2</v>
      </c>
      <c r="AC30" s="2">
        <v>4.5900000000000003E-2</v>
      </c>
      <c r="AD30" s="2">
        <v>7.0900000000000005E-2</v>
      </c>
      <c r="AE30" s="2">
        <v>9.4E-2</v>
      </c>
      <c r="AF30" s="2">
        <v>7.6799999999999993E-2</v>
      </c>
      <c r="AG30" s="2">
        <v>4.07E-2</v>
      </c>
      <c r="AH30" s="2">
        <v>8.2799999999999999E-2</v>
      </c>
      <c r="AI30" s="2">
        <v>0.1176</v>
      </c>
      <c r="AJ30" s="39">
        <f>AJ28/AJ3</f>
        <v>8.4216397099832682E-2</v>
      </c>
      <c r="AK30" s="39">
        <f t="shared" ref="AK30:AN30" si="6">AK28/AK3</f>
        <v>8.7652653497664476E-2</v>
      </c>
      <c r="AL30" s="39">
        <f t="shared" si="6"/>
        <v>9.2027347114556415E-2</v>
      </c>
      <c r="AM30" s="39">
        <f t="shared" si="6"/>
        <v>8.1317668739921675E-2</v>
      </c>
      <c r="AN30" s="39">
        <f t="shared" si="6"/>
        <v>8.7942450341016581E-2</v>
      </c>
    </row>
    <row r="31" spans="1:44" ht="19" x14ac:dyDescent="0.25">
      <c r="A31" s="5" t="s">
        <v>24</v>
      </c>
      <c r="B31" s="12">
        <v>0.53</v>
      </c>
      <c r="C31" s="12">
        <v>0.43</v>
      </c>
      <c r="D31" s="12">
        <v>0.33</v>
      </c>
      <c r="E31" s="12">
        <v>0.24</v>
      </c>
      <c r="F31" s="12">
        <v>0.28999999999999998</v>
      </c>
      <c r="G31" s="12">
        <v>0.52</v>
      </c>
      <c r="H31" s="12">
        <v>0.7</v>
      </c>
      <c r="I31" s="12">
        <v>0.91</v>
      </c>
      <c r="J31" s="12">
        <v>1.05</v>
      </c>
      <c r="K31" s="12">
        <v>1.31</v>
      </c>
      <c r="L31" s="12">
        <v>1.88</v>
      </c>
      <c r="M31" s="12">
        <v>1.7</v>
      </c>
      <c r="N31" s="12">
        <v>0.1</v>
      </c>
      <c r="O31" s="12">
        <v>1.25</v>
      </c>
      <c r="P31" s="12">
        <v>1.54</v>
      </c>
      <c r="Q31" s="12">
        <v>1.96</v>
      </c>
      <c r="R31" s="12">
        <v>2.2000000000000002</v>
      </c>
      <c r="S31" s="12">
        <v>2.95</v>
      </c>
      <c r="T31" s="12">
        <v>3.84</v>
      </c>
      <c r="U31" s="12">
        <v>3.24</v>
      </c>
      <c r="V31" s="12">
        <v>1.27</v>
      </c>
      <c r="W31" s="12">
        <v>0.82</v>
      </c>
      <c r="X31" s="12">
        <v>1.07</v>
      </c>
      <c r="Y31" s="12">
        <v>1.01</v>
      </c>
      <c r="Z31" s="12">
        <v>-0.56000000000000005</v>
      </c>
      <c r="AA31" s="12">
        <v>0.96</v>
      </c>
      <c r="AB31" s="12">
        <v>0.97</v>
      </c>
      <c r="AC31" s="12">
        <v>1.58</v>
      </c>
      <c r="AD31" s="12">
        <v>2.72</v>
      </c>
      <c r="AE31" s="12">
        <v>3.46</v>
      </c>
      <c r="AF31" s="12">
        <v>2.7</v>
      </c>
      <c r="AG31" s="12">
        <v>1.43</v>
      </c>
      <c r="AH31" s="12">
        <v>3.27</v>
      </c>
      <c r="AI31" s="12">
        <v>5.07</v>
      </c>
      <c r="AJ31" s="40">
        <v>3.96</v>
      </c>
      <c r="AK31" s="40">
        <v>4.3</v>
      </c>
      <c r="AL31" s="40">
        <v>4.71</v>
      </c>
      <c r="AM31" s="40">
        <v>4.38</v>
      </c>
      <c r="AN31" s="40">
        <v>4.87</v>
      </c>
    </row>
    <row r="32" spans="1:44" ht="19" x14ac:dyDescent="0.25">
      <c r="A32" s="5" t="s">
        <v>25</v>
      </c>
      <c r="B32" s="12">
        <v>0.53</v>
      </c>
      <c r="C32" s="12">
        <v>0.43</v>
      </c>
      <c r="D32" s="12">
        <v>0.33</v>
      </c>
      <c r="E32" s="12">
        <v>0.24</v>
      </c>
      <c r="F32" s="12">
        <v>0.28999999999999998</v>
      </c>
      <c r="G32" s="12">
        <v>0.52</v>
      </c>
      <c r="H32" s="12">
        <v>0.7</v>
      </c>
      <c r="I32" s="12">
        <v>0.91</v>
      </c>
      <c r="J32" s="12">
        <v>1.05</v>
      </c>
      <c r="K32" s="12">
        <v>1.3</v>
      </c>
      <c r="L32" s="12">
        <v>1.86</v>
      </c>
      <c r="M32" s="12">
        <v>1.67</v>
      </c>
      <c r="N32" s="12">
        <v>0.1</v>
      </c>
      <c r="O32" s="12">
        <v>1.24</v>
      </c>
      <c r="P32" s="12">
        <v>1.52</v>
      </c>
      <c r="Q32" s="12">
        <v>1.94</v>
      </c>
      <c r="R32" s="12">
        <v>2.1800000000000002</v>
      </c>
      <c r="S32" s="12">
        <v>2.93</v>
      </c>
      <c r="T32" s="12">
        <v>3.81</v>
      </c>
      <c r="U32" s="12">
        <v>3.23</v>
      </c>
      <c r="V32" s="12">
        <v>1.26</v>
      </c>
      <c r="W32" s="12">
        <v>0.81</v>
      </c>
      <c r="X32" s="12">
        <v>1.07</v>
      </c>
      <c r="Y32" s="12">
        <v>1.01</v>
      </c>
      <c r="Z32" s="12">
        <v>-0.56000000000000005</v>
      </c>
      <c r="AA32" s="12">
        <v>0.96</v>
      </c>
      <c r="AB32" s="12">
        <v>0.97</v>
      </c>
      <c r="AC32" s="12">
        <v>1.57</v>
      </c>
      <c r="AD32" s="12">
        <v>2.7</v>
      </c>
      <c r="AE32" s="12">
        <v>3.44</v>
      </c>
      <c r="AF32" s="12">
        <v>2.67</v>
      </c>
      <c r="AG32" s="12">
        <v>1.42</v>
      </c>
      <c r="AH32" s="12">
        <v>3.27</v>
      </c>
      <c r="AI32" s="12">
        <v>5.03</v>
      </c>
    </row>
    <row r="33" spans="1:35" ht="19" x14ac:dyDescent="0.25">
      <c r="A33" s="5" t="s">
        <v>26</v>
      </c>
      <c r="B33" s="1">
        <v>184150943</v>
      </c>
      <c r="C33" s="1">
        <v>299584000</v>
      </c>
      <c r="D33" s="1">
        <v>288260870</v>
      </c>
      <c r="E33" s="1">
        <v>299584000</v>
      </c>
      <c r="F33" s="1">
        <v>313608000</v>
      </c>
      <c r="G33" s="1">
        <v>351655000</v>
      </c>
      <c r="H33" s="1">
        <v>354866000</v>
      </c>
      <c r="I33" s="1">
        <v>366347000</v>
      </c>
      <c r="J33" s="1">
        <v>381646000</v>
      </c>
      <c r="K33" s="1">
        <v>386200000</v>
      </c>
      <c r="L33" s="1">
        <v>390100000</v>
      </c>
      <c r="M33" s="1">
        <v>398900000</v>
      </c>
      <c r="N33" s="1">
        <v>504700000</v>
      </c>
      <c r="O33" s="1">
        <v>522800000</v>
      </c>
      <c r="P33" s="1">
        <v>525700000</v>
      </c>
      <c r="Q33" s="1">
        <v>529500000</v>
      </c>
      <c r="R33" s="1">
        <v>536283354</v>
      </c>
      <c r="S33" s="1">
        <v>540738125</v>
      </c>
      <c r="T33" s="1">
        <v>543635044</v>
      </c>
      <c r="U33" s="1">
        <v>541398541</v>
      </c>
      <c r="V33" s="1">
        <v>670441676</v>
      </c>
      <c r="W33" s="1">
        <v>704600000</v>
      </c>
      <c r="X33" s="1">
        <v>714400000</v>
      </c>
      <c r="Y33" s="1">
        <v>721900000</v>
      </c>
      <c r="Z33" s="1">
        <v>729200000</v>
      </c>
      <c r="AA33" s="1">
        <v>737600000</v>
      </c>
      <c r="AB33" s="1">
        <v>812300000</v>
      </c>
      <c r="AC33" s="1">
        <v>827800000</v>
      </c>
      <c r="AD33" s="1">
        <v>835600000</v>
      </c>
      <c r="AE33" s="1">
        <v>832400000</v>
      </c>
      <c r="AF33" s="1">
        <v>801300000</v>
      </c>
      <c r="AG33" s="1">
        <v>785100000</v>
      </c>
      <c r="AH33" s="1">
        <v>785100000</v>
      </c>
      <c r="AI33" s="1">
        <v>758300000</v>
      </c>
    </row>
    <row r="34" spans="1:35" ht="19" x14ac:dyDescent="0.25">
      <c r="A34" s="5" t="s">
        <v>27</v>
      </c>
      <c r="B34" s="1">
        <v>184150943</v>
      </c>
      <c r="C34" s="1">
        <v>299584000</v>
      </c>
      <c r="D34" s="1">
        <v>288260870</v>
      </c>
      <c r="E34" s="1">
        <v>299584000</v>
      </c>
      <c r="F34" s="1">
        <v>313608000</v>
      </c>
      <c r="G34" s="1">
        <v>351655000</v>
      </c>
      <c r="H34" s="1">
        <v>354866000</v>
      </c>
      <c r="I34" s="1">
        <v>366347000</v>
      </c>
      <c r="J34" s="1">
        <v>381646000</v>
      </c>
      <c r="K34" s="1">
        <v>388900000</v>
      </c>
      <c r="L34" s="1">
        <v>395400000</v>
      </c>
      <c r="M34" s="1">
        <v>405200000</v>
      </c>
      <c r="N34" s="1">
        <v>506793422</v>
      </c>
      <c r="O34" s="1">
        <v>526134241</v>
      </c>
      <c r="P34" s="1">
        <v>529345756</v>
      </c>
      <c r="Q34" s="1">
        <v>531788364</v>
      </c>
      <c r="R34" s="1">
        <v>540626835</v>
      </c>
      <c r="S34" s="1">
        <v>545609631</v>
      </c>
      <c r="T34" s="1">
        <v>548436706</v>
      </c>
      <c r="U34" s="1">
        <v>544434858</v>
      </c>
      <c r="V34" s="1">
        <v>673492605</v>
      </c>
      <c r="W34" s="1">
        <v>705600000</v>
      </c>
      <c r="X34" s="1">
        <v>714700000</v>
      </c>
      <c r="Y34" s="1">
        <v>722200000</v>
      </c>
      <c r="Z34" s="1">
        <v>729200000</v>
      </c>
      <c r="AA34" s="1">
        <v>738300000</v>
      </c>
      <c r="AB34" s="1">
        <v>815900000</v>
      </c>
      <c r="AC34" s="1">
        <v>833900000</v>
      </c>
      <c r="AD34" s="1">
        <v>840800000</v>
      </c>
      <c r="AE34" s="1">
        <v>836600000</v>
      </c>
      <c r="AF34" s="1">
        <v>807700000</v>
      </c>
      <c r="AG34" s="1">
        <v>791100000</v>
      </c>
      <c r="AH34" s="1">
        <v>785100000</v>
      </c>
      <c r="AI34" s="1">
        <v>764100000</v>
      </c>
    </row>
    <row r="35" spans="1:35" ht="20" customHeight="1" x14ac:dyDescent="0.25">
      <c r="A35" s="14" t="s">
        <v>102</v>
      </c>
      <c r="B35" s="1"/>
      <c r="C35" s="24">
        <f>(C34-B34)/B34</f>
        <v>0.62683934776266659</v>
      </c>
      <c r="D35" s="24">
        <f t="shared" ref="D35:AL35" si="7">(D34-C34)/C34</f>
        <v>-3.7796177365947446E-2</v>
      </c>
      <c r="E35" s="24">
        <f t="shared" si="7"/>
        <v>3.9280843078007777E-2</v>
      </c>
      <c r="F35" s="24">
        <f t="shared" si="7"/>
        <v>4.6811578722495195E-2</v>
      </c>
      <c r="G35" s="24">
        <f t="shared" si="7"/>
        <v>0.12132024693247621</v>
      </c>
      <c r="H35" s="24">
        <f t="shared" si="7"/>
        <v>9.1311086149777482E-3</v>
      </c>
      <c r="I35" s="24">
        <f t="shared" si="7"/>
        <v>3.2353057210327281E-2</v>
      </c>
      <c r="J35" s="24">
        <f t="shared" si="7"/>
        <v>4.1760953413020989E-2</v>
      </c>
      <c r="K35" s="24">
        <f t="shared" si="7"/>
        <v>1.900714274484732E-2</v>
      </c>
      <c r="L35" s="24">
        <f t="shared" si="7"/>
        <v>1.671380817690923E-2</v>
      </c>
      <c r="M35" s="24">
        <f t="shared" si="7"/>
        <v>2.4785027819929185E-2</v>
      </c>
      <c r="N35" s="24">
        <f t="shared" si="7"/>
        <v>0.25072414116485686</v>
      </c>
      <c r="O35" s="24">
        <f t="shared" si="7"/>
        <v>3.8163121619996083E-2</v>
      </c>
      <c r="P35" s="24">
        <f t="shared" si="7"/>
        <v>6.1039840210665936E-3</v>
      </c>
      <c r="Q35" s="24">
        <f t="shared" si="7"/>
        <v>4.614390447668008E-3</v>
      </c>
      <c r="R35" s="24">
        <f t="shared" si="7"/>
        <v>1.6620279040178473E-2</v>
      </c>
      <c r="S35" s="24">
        <f t="shared" si="7"/>
        <v>9.2167012020407755E-3</v>
      </c>
      <c r="T35" s="24">
        <f t="shared" si="7"/>
        <v>5.1814976117971054E-3</v>
      </c>
      <c r="U35" s="24">
        <f t="shared" si="7"/>
        <v>-7.2968274300735806E-3</v>
      </c>
      <c r="V35" s="24">
        <f t="shared" si="7"/>
        <v>0.23704901532958053</v>
      </c>
      <c r="W35" s="24">
        <f t="shared" si="7"/>
        <v>4.7672973335765131E-2</v>
      </c>
      <c r="X35" s="24">
        <f t="shared" si="7"/>
        <v>1.2896825396825396E-2</v>
      </c>
      <c r="Y35" s="24">
        <f t="shared" si="7"/>
        <v>1.0493913530152511E-2</v>
      </c>
      <c r="Z35" s="24">
        <f t="shared" si="7"/>
        <v>9.6926059263361952E-3</v>
      </c>
      <c r="AA35" s="24">
        <f t="shared" si="7"/>
        <v>1.2479429511793746E-2</v>
      </c>
      <c r="AB35" s="24">
        <f t="shared" si="7"/>
        <v>0.1051063253420019</v>
      </c>
      <c r="AC35" s="24">
        <f t="shared" si="7"/>
        <v>2.2061527147934797E-2</v>
      </c>
      <c r="AD35" s="24">
        <f t="shared" si="7"/>
        <v>8.2743734260702726E-3</v>
      </c>
      <c r="AE35" s="24">
        <f t="shared" si="7"/>
        <v>-4.9952426260704095E-3</v>
      </c>
      <c r="AF35" s="24">
        <f t="shared" si="7"/>
        <v>-3.4544585225914415E-2</v>
      </c>
      <c r="AG35" s="24">
        <f t="shared" si="7"/>
        <v>-2.0552185217283647E-2</v>
      </c>
      <c r="AH35" s="24">
        <f t="shared" si="7"/>
        <v>-7.5843761850587785E-3</v>
      </c>
      <c r="AI35" s="24">
        <f t="shared" si="7"/>
        <v>-2.6748184944593044E-2</v>
      </c>
    </row>
    <row r="36" spans="1:3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row>
    <row r="37" spans="1:3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row>
    <row r="38" spans="1:35" ht="19" x14ac:dyDescent="0.25">
      <c r="A38" s="5" t="s">
        <v>30</v>
      </c>
      <c r="B38" s="1">
        <v>355000000</v>
      </c>
      <c r="C38" s="1">
        <v>698208572</v>
      </c>
      <c r="D38" s="1">
        <v>721365327</v>
      </c>
      <c r="E38" s="1">
        <v>619018346</v>
      </c>
      <c r="F38" s="1">
        <v>945462842</v>
      </c>
      <c r="G38" s="1">
        <v>1163591819</v>
      </c>
      <c r="H38" s="1">
        <v>924809475</v>
      </c>
      <c r="I38" s="1">
        <v>1504982621</v>
      </c>
      <c r="J38" s="1">
        <v>1948527546</v>
      </c>
      <c r="K38" s="1">
        <v>2181426266</v>
      </c>
      <c r="L38" s="1">
        <v>1572732005</v>
      </c>
      <c r="M38" s="1">
        <v>2034144542</v>
      </c>
      <c r="N38" s="1">
        <v>1304239000</v>
      </c>
      <c r="O38" s="1">
        <v>1610320000</v>
      </c>
      <c r="P38" s="1">
        <v>1631846000</v>
      </c>
      <c r="Q38" s="1">
        <v>1791323000</v>
      </c>
      <c r="R38" s="1">
        <v>1359368000</v>
      </c>
      <c r="S38" s="1">
        <v>1453892000</v>
      </c>
      <c r="T38" s="1">
        <v>1469000000</v>
      </c>
      <c r="U38" s="1">
        <v>1112286661</v>
      </c>
      <c r="V38" s="1">
        <v>1965728695</v>
      </c>
      <c r="W38" s="1">
        <v>2300837877</v>
      </c>
      <c r="X38" s="1">
        <v>1678439505</v>
      </c>
      <c r="Y38" s="1">
        <v>2338191340</v>
      </c>
      <c r="Z38" s="1">
        <v>3507415283</v>
      </c>
      <c r="AA38" s="1">
        <v>3966632618</v>
      </c>
      <c r="AB38" s="1">
        <v>2752935517</v>
      </c>
      <c r="AC38" s="1">
        <v>2575617349</v>
      </c>
      <c r="AD38" s="1">
        <v>2537370732</v>
      </c>
      <c r="AE38" s="1">
        <v>2683596431</v>
      </c>
      <c r="AF38" s="1">
        <v>4206246079</v>
      </c>
      <c r="AG38" s="1">
        <v>7721000000</v>
      </c>
      <c r="AH38" s="1">
        <v>5783000000</v>
      </c>
      <c r="AI38" s="1">
        <v>5936000000</v>
      </c>
    </row>
    <row r="39" spans="1:35"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405349000</v>
      </c>
      <c r="S39" s="1">
        <v>488986000</v>
      </c>
      <c r="T39" s="1">
        <v>464000000</v>
      </c>
      <c r="U39" s="1">
        <v>178188601</v>
      </c>
      <c r="V39" s="1">
        <v>94561293</v>
      </c>
      <c r="W39" s="1">
        <v>49208671</v>
      </c>
      <c r="X39" s="1">
        <v>37586676</v>
      </c>
      <c r="Y39" s="1">
        <v>40997699</v>
      </c>
      <c r="Z39" s="1" t="s">
        <v>91</v>
      </c>
      <c r="AA39" s="1" t="s">
        <v>91</v>
      </c>
      <c r="AB39" s="1" t="s">
        <v>91</v>
      </c>
      <c r="AC39" s="1" t="s">
        <v>91</v>
      </c>
      <c r="AD39" s="1" t="s">
        <v>91</v>
      </c>
      <c r="AE39" s="1" t="s">
        <v>91</v>
      </c>
      <c r="AF39" s="1" t="s">
        <v>91</v>
      </c>
      <c r="AG39" s="1" t="s">
        <v>91</v>
      </c>
      <c r="AH39" s="1" t="s">
        <v>91</v>
      </c>
      <c r="AI39" s="1" t="s">
        <v>91</v>
      </c>
    </row>
    <row r="40" spans="1:35" ht="19" x14ac:dyDescent="0.25">
      <c r="A40" s="5" t="s">
        <v>32</v>
      </c>
      <c r="B40" s="1">
        <v>355000000</v>
      </c>
      <c r="C40" s="1">
        <v>698208572</v>
      </c>
      <c r="D40" s="1">
        <v>721365327</v>
      </c>
      <c r="E40" s="1">
        <v>619018346</v>
      </c>
      <c r="F40" s="1">
        <v>945462842</v>
      </c>
      <c r="G40" s="1">
        <v>1163591819</v>
      </c>
      <c r="H40" s="1">
        <v>924809475</v>
      </c>
      <c r="I40" s="1">
        <v>1504982621</v>
      </c>
      <c r="J40" s="1">
        <v>1948527546</v>
      </c>
      <c r="K40" s="1">
        <v>2181426266</v>
      </c>
      <c r="L40" s="1">
        <v>1572732005</v>
      </c>
      <c r="M40" s="1">
        <v>2034144542</v>
      </c>
      <c r="N40" s="1">
        <v>1304239000</v>
      </c>
      <c r="O40" s="1">
        <v>1610320000</v>
      </c>
      <c r="P40" s="1">
        <v>1631846000</v>
      </c>
      <c r="Q40" s="1">
        <v>1791323000</v>
      </c>
      <c r="R40" s="1">
        <v>1764717000</v>
      </c>
      <c r="S40" s="1">
        <v>1942878000</v>
      </c>
      <c r="T40" s="1">
        <v>1933000000</v>
      </c>
      <c r="U40" s="1">
        <v>1290475262</v>
      </c>
      <c r="V40" s="1">
        <v>2060289988</v>
      </c>
      <c r="W40" s="1">
        <v>2350046549</v>
      </c>
      <c r="X40" s="1">
        <v>1716026181</v>
      </c>
      <c r="Y40" s="1">
        <v>2379189039</v>
      </c>
      <c r="Z40" s="1">
        <v>3507415283</v>
      </c>
      <c r="AA40" s="1">
        <v>3966632618</v>
      </c>
      <c r="AB40" s="1">
        <v>2752935517</v>
      </c>
      <c r="AC40" s="1">
        <v>2575617349</v>
      </c>
      <c r="AD40" s="1">
        <v>2537370732</v>
      </c>
      <c r="AE40" s="1">
        <v>2683596431</v>
      </c>
      <c r="AF40" s="1">
        <v>4206246079</v>
      </c>
      <c r="AG40" s="1">
        <v>7721000000</v>
      </c>
      <c r="AH40" s="1">
        <v>5783000000</v>
      </c>
      <c r="AI40" s="1">
        <v>5936000000</v>
      </c>
    </row>
    <row r="41" spans="1:35" ht="19" x14ac:dyDescent="0.25">
      <c r="A41" s="5" t="s">
        <v>33</v>
      </c>
      <c r="B41" s="1">
        <v>254341693</v>
      </c>
      <c r="C41" s="1">
        <v>283434900</v>
      </c>
      <c r="D41" s="1">
        <v>273442260</v>
      </c>
      <c r="E41" s="1">
        <v>280208430</v>
      </c>
      <c r="F41" s="1">
        <v>321829011</v>
      </c>
      <c r="G41" s="1">
        <v>387261954</v>
      </c>
      <c r="H41" s="1">
        <v>385119558</v>
      </c>
      <c r="I41" s="1">
        <v>610396159</v>
      </c>
      <c r="J41" s="1" t="s">
        <v>91</v>
      </c>
      <c r="K41" s="1">
        <v>904501728</v>
      </c>
      <c r="L41" s="1" t="s">
        <v>91</v>
      </c>
      <c r="M41" s="1">
        <v>1539956886</v>
      </c>
      <c r="N41" s="1">
        <v>1599078918</v>
      </c>
      <c r="O41" s="1">
        <v>1439301086</v>
      </c>
      <c r="P41" s="1">
        <v>1577242135</v>
      </c>
      <c r="Q41" s="1">
        <v>1725624579</v>
      </c>
      <c r="R41" s="1">
        <v>2324434400</v>
      </c>
      <c r="S41" s="1">
        <v>2990597884</v>
      </c>
      <c r="T41" s="1">
        <v>3203698770</v>
      </c>
      <c r="U41" s="1">
        <v>3096000000</v>
      </c>
      <c r="V41" s="1">
        <v>2454000000</v>
      </c>
      <c r="W41" s="1">
        <v>2531000000</v>
      </c>
      <c r="X41" s="1" t="s">
        <v>91</v>
      </c>
      <c r="Y41" s="1">
        <v>2592000000</v>
      </c>
      <c r="Z41" s="1">
        <v>2516000000</v>
      </c>
      <c r="AA41" s="1">
        <v>2659000000</v>
      </c>
      <c r="AB41" s="1">
        <v>3982000000</v>
      </c>
      <c r="AC41" s="1">
        <v>3983000000</v>
      </c>
      <c r="AD41" s="1">
        <v>3795000000</v>
      </c>
      <c r="AE41" s="1" t="s">
        <v>91</v>
      </c>
      <c r="AF41" s="1" t="s">
        <v>91</v>
      </c>
      <c r="AG41" s="1" t="s">
        <v>91</v>
      </c>
      <c r="AH41" s="1" t="s">
        <v>91</v>
      </c>
      <c r="AI41" s="1" t="s">
        <v>91</v>
      </c>
    </row>
    <row r="42" spans="1:35" ht="19" x14ac:dyDescent="0.25">
      <c r="A42" s="5" t="s">
        <v>34</v>
      </c>
      <c r="B42" s="1">
        <v>158500000</v>
      </c>
      <c r="C42" s="1">
        <v>249051610</v>
      </c>
      <c r="D42" s="1">
        <v>238449976</v>
      </c>
      <c r="E42" s="1">
        <v>199963149</v>
      </c>
      <c r="F42" s="1">
        <v>219115511</v>
      </c>
      <c r="G42" s="1">
        <v>362075611</v>
      </c>
      <c r="H42" s="1">
        <v>404886118</v>
      </c>
      <c r="I42" s="1">
        <v>570629405</v>
      </c>
      <c r="J42" s="1">
        <v>693530554</v>
      </c>
      <c r="K42" s="1">
        <v>955594332</v>
      </c>
      <c r="L42" s="1">
        <v>1071405177</v>
      </c>
      <c r="M42" s="1">
        <v>1348725317</v>
      </c>
      <c r="N42" s="1">
        <v>893172000</v>
      </c>
      <c r="O42" s="1">
        <v>1117519000</v>
      </c>
      <c r="P42" s="1">
        <v>1405047000</v>
      </c>
      <c r="Q42" s="1">
        <v>1692708000</v>
      </c>
      <c r="R42" s="1">
        <v>2038697000</v>
      </c>
      <c r="S42" s="1">
        <v>2687641000</v>
      </c>
      <c r="T42" s="1">
        <v>3251000000</v>
      </c>
      <c r="U42" s="1">
        <v>3442659465</v>
      </c>
      <c r="V42" s="1">
        <v>2876955699</v>
      </c>
      <c r="W42" s="1">
        <v>2908631467</v>
      </c>
      <c r="X42" s="1">
        <v>2962866956</v>
      </c>
      <c r="Y42" s="1">
        <v>3170047875</v>
      </c>
      <c r="Z42" s="1">
        <v>3112485846</v>
      </c>
      <c r="AA42" s="1">
        <v>2748188141</v>
      </c>
      <c r="AB42" s="1">
        <v>3141057879</v>
      </c>
      <c r="AC42" s="1">
        <v>3090951159</v>
      </c>
      <c r="AD42" s="1">
        <v>3257192216</v>
      </c>
      <c r="AE42" s="1">
        <v>3501487074</v>
      </c>
      <c r="AF42" s="1">
        <v>3071511784</v>
      </c>
      <c r="AG42" s="1">
        <v>3117000000</v>
      </c>
      <c r="AH42" s="1">
        <v>3611000000</v>
      </c>
      <c r="AI42" s="1">
        <v>4194000000</v>
      </c>
    </row>
    <row r="43" spans="1:35" ht="19" x14ac:dyDescent="0.25">
      <c r="A43" s="5" t="s">
        <v>35</v>
      </c>
      <c r="B43" s="1">
        <v>47558307</v>
      </c>
      <c r="C43" s="1">
        <v>137380125</v>
      </c>
      <c r="D43" s="1">
        <v>117408475</v>
      </c>
      <c r="E43" s="1">
        <v>35924620</v>
      </c>
      <c r="F43" s="1">
        <v>55212066</v>
      </c>
      <c r="G43" s="1">
        <v>222855109</v>
      </c>
      <c r="H43" s="1">
        <v>220274595</v>
      </c>
      <c r="I43" s="1">
        <v>386694722</v>
      </c>
      <c r="J43" s="1">
        <v>1284500837</v>
      </c>
      <c r="K43" s="1">
        <v>598691704</v>
      </c>
      <c r="L43" s="1">
        <v>1751163401</v>
      </c>
      <c r="M43" s="1">
        <v>753775174</v>
      </c>
      <c r="N43" s="1">
        <v>-90107918</v>
      </c>
      <c r="O43" s="1">
        <v>162826914</v>
      </c>
      <c r="P43" s="1">
        <v>536361865</v>
      </c>
      <c r="Q43" s="1">
        <v>753022421</v>
      </c>
      <c r="R43" s="1">
        <v>642718600</v>
      </c>
      <c r="S43" s="1">
        <v>1202406116</v>
      </c>
      <c r="T43" s="1">
        <v>1481301230</v>
      </c>
      <c r="U43" s="1">
        <v>1227857783</v>
      </c>
      <c r="V43" s="1">
        <v>1179446043</v>
      </c>
      <c r="W43" s="1">
        <v>853758612</v>
      </c>
      <c r="X43" s="1">
        <v>3492968699</v>
      </c>
      <c r="Y43" s="1">
        <v>1116307985</v>
      </c>
      <c r="Z43" s="1">
        <v>1017651855</v>
      </c>
      <c r="AA43" s="1">
        <v>1238319909</v>
      </c>
      <c r="AB43" s="1">
        <v>397769532</v>
      </c>
      <c r="AC43" s="1">
        <v>230116823</v>
      </c>
      <c r="AD43" s="1">
        <v>2132729923</v>
      </c>
      <c r="AE43" s="1">
        <v>4694577900</v>
      </c>
      <c r="AF43" s="1">
        <v>4248812618</v>
      </c>
      <c r="AG43" s="1">
        <v>4139000000</v>
      </c>
      <c r="AH43" s="1">
        <v>4650000000</v>
      </c>
      <c r="AI43" s="1">
        <v>4671000000</v>
      </c>
    </row>
    <row r="44" spans="1:35" ht="19" x14ac:dyDescent="0.25">
      <c r="A44" s="6" t="s">
        <v>36</v>
      </c>
      <c r="B44" s="10">
        <v>815400000</v>
      </c>
      <c r="C44" s="10">
        <v>1368075207</v>
      </c>
      <c r="D44" s="10">
        <v>1350666039</v>
      </c>
      <c r="E44" s="10">
        <v>1135114545</v>
      </c>
      <c r="F44" s="10">
        <v>1541619431</v>
      </c>
      <c r="G44" s="10">
        <v>2135784493</v>
      </c>
      <c r="H44" s="10">
        <v>1935089746</v>
      </c>
      <c r="I44" s="10">
        <v>3072702907</v>
      </c>
      <c r="J44" s="10">
        <v>3926558938</v>
      </c>
      <c r="K44" s="10">
        <v>4640214030</v>
      </c>
      <c r="L44" s="10">
        <v>4395300582</v>
      </c>
      <c r="M44" s="10">
        <v>5676601919</v>
      </c>
      <c r="N44" s="10">
        <v>3706382000</v>
      </c>
      <c r="O44" s="10">
        <v>4329967000</v>
      </c>
      <c r="P44" s="10">
        <v>5150497000</v>
      </c>
      <c r="Q44" s="10">
        <v>5962678000</v>
      </c>
      <c r="R44" s="10">
        <v>6770567000</v>
      </c>
      <c r="S44" s="10">
        <v>8823523000</v>
      </c>
      <c r="T44" s="10">
        <v>9869000000</v>
      </c>
      <c r="U44" s="10">
        <v>9056992511</v>
      </c>
      <c r="V44" s="10">
        <v>8570691730</v>
      </c>
      <c r="W44" s="10">
        <v>8643436627</v>
      </c>
      <c r="X44" s="10">
        <v>8171861837</v>
      </c>
      <c r="Y44" s="10">
        <v>9257544899</v>
      </c>
      <c r="Z44" s="10">
        <v>10153552984</v>
      </c>
      <c r="AA44" s="10">
        <v>10612140668</v>
      </c>
      <c r="AB44" s="10">
        <v>10273762928</v>
      </c>
      <c r="AC44" s="10">
        <v>9879685331</v>
      </c>
      <c r="AD44" s="10">
        <v>11722292871</v>
      </c>
      <c r="AE44" s="10">
        <v>10879661405</v>
      </c>
      <c r="AF44" s="10">
        <v>11526570481</v>
      </c>
      <c r="AG44" s="10">
        <v>14977000000</v>
      </c>
      <c r="AH44" s="10">
        <v>14044000000</v>
      </c>
      <c r="AI44" s="10">
        <v>14801000000</v>
      </c>
    </row>
    <row r="45" spans="1:35" ht="19" x14ac:dyDescent="0.25">
      <c r="A45" s="5" t="s">
        <v>37</v>
      </c>
      <c r="B45" s="1">
        <v>633700000</v>
      </c>
      <c r="C45" s="1">
        <v>851244979</v>
      </c>
      <c r="D45" s="1">
        <v>795167555</v>
      </c>
      <c r="E45" s="1">
        <v>681081718</v>
      </c>
      <c r="F45" s="1">
        <v>836486746</v>
      </c>
      <c r="G45" s="1">
        <v>1260914090</v>
      </c>
      <c r="H45" s="1">
        <v>1383237746</v>
      </c>
      <c r="I45" s="1">
        <v>2115725176</v>
      </c>
      <c r="J45" s="1">
        <v>2510837308</v>
      </c>
      <c r="K45" s="1">
        <v>3797164998</v>
      </c>
      <c r="L45" s="1">
        <v>5218388689</v>
      </c>
      <c r="M45" s="1">
        <v>6797258955</v>
      </c>
      <c r="N45" s="1">
        <v>4590641000</v>
      </c>
      <c r="O45" s="1">
        <v>5256121000</v>
      </c>
      <c r="P45" s="1">
        <v>6468797000</v>
      </c>
      <c r="Q45" s="1">
        <v>7206337000</v>
      </c>
      <c r="R45" s="1">
        <v>8075612000</v>
      </c>
      <c r="S45" s="1">
        <v>9871444000</v>
      </c>
      <c r="T45" s="1">
        <v>12012000000</v>
      </c>
      <c r="U45" s="1">
        <v>12372971017</v>
      </c>
      <c r="V45" s="1">
        <v>12228494470</v>
      </c>
      <c r="W45" s="1">
        <v>11826040697</v>
      </c>
      <c r="X45" s="1">
        <v>11581880630</v>
      </c>
      <c r="Y45" s="1">
        <v>11172534187</v>
      </c>
      <c r="Z45" s="1">
        <v>10410395206</v>
      </c>
      <c r="AA45" s="1">
        <v>9025244419</v>
      </c>
      <c r="AB45" s="1">
        <v>14280716332</v>
      </c>
      <c r="AC45" s="1">
        <v>13346093980</v>
      </c>
      <c r="AD45" s="1">
        <v>15708904192</v>
      </c>
      <c r="AE45" s="1">
        <v>18029055136</v>
      </c>
      <c r="AF45" s="1">
        <v>19517877946</v>
      </c>
      <c r="AG45" s="1">
        <v>19317000000</v>
      </c>
      <c r="AH45" s="1">
        <v>19502000000</v>
      </c>
      <c r="AI45" s="1">
        <v>18921000000</v>
      </c>
    </row>
    <row r="46" spans="1:35"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v>3750344000</v>
      </c>
      <c r="T46" s="1" t="s">
        <v>91</v>
      </c>
      <c r="U46" s="1" t="s">
        <v>91</v>
      </c>
      <c r="V46" s="1" t="s">
        <v>91</v>
      </c>
      <c r="W46" s="1" t="s">
        <v>91</v>
      </c>
      <c r="X46" s="1" t="s">
        <v>91</v>
      </c>
      <c r="Y46" s="1">
        <v>5607427196</v>
      </c>
      <c r="Z46" s="1">
        <v>5156176641</v>
      </c>
      <c r="AA46" s="1">
        <v>4885938032</v>
      </c>
      <c r="AB46" s="1">
        <v>8096997792</v>
      </c>
      <c r="AC46" s="1">
        <v>7778385428</v>
      </c>
      <c r="AD46" s="1">
        <v>8283945581</v>
      </c>
      <c r="AE46" s="1">
        <v>9283916724</v>
      </c>
      <c r="AF46" s="1">
        <v>9066672641</v>
      </c>
      <c r="AG46" s="1">
        <v>9032000000</v>
      </c>
      <c r="AH46" s="1">
        <v>9451000000</v>
      </c>
      <c r="AI46" s="1" t="s">
        <v>91</v>
      </c>
    </row>
    <row r="47" spans="1:35" ht="19" x14ac:dyDescent="0.25">
      <c r="A47" s="5" t="s">
        <v>39</v>
      </c>
      <c r="B47" s="1" t="s">
        <v>91</v>
      </c>
      <c r="C47" s="1" t="s">
        <v>91</v>
      </c>
      <c r="D47" s="1" t="s">
        <v>91</v>
      </c>
      <c r="E47" s="1" t="s">
        <v>91</v>
      </c>
      <c r="F47" s="1" t="s">
        <v>91</v>
      </c>
      <c r="G47" s="1" t="s">
        <v>91</v>
      </c>
      <c r="H47" s="1" t="s">
        <v>91</v>
      </c>
      <c r="I47" s="1" t="s">
        <v>91</v>
      </c>
      <c r="J47" s="1" t="s">
        <v>91</v>
      </c>
      <c r="K47" s="1">
        <v>229396921</v>
      </c>
      <c r="L47" s="1">
        <v>1017860670</v>
      </c>
      <c r="M47" s="1">
        <v>1425796897</v>
      </c>
      <c r="N47" s="1">
        <v>1028115000</v>
      </c>
      <c r="O47" s="1">
        <v>1212151000</v>
      </c>
      <c r="P47" s="1">
        <v>1853741000</v>
      </c>
      <c r="Q47" s="1">
        <v>1955365000</v>
      </c>
      <c r="R47" s="1">
        <v>2665834000</v>
      </c>
      <c r="S47" s="1">
        <v>164183000</v>
      </c>
      <c r="T47" s="1">
        <v>5391000000</v>
      </c>
      <c r="U47" s="1">
        <v>5718740429</v>
      </c>
      <c r="V47" s="1">
        <v>5867098401</v>
      </c>
      <c r="W47" s="1">
        <v>5725495412</v>
      </c>
      <c r="X47" s="1">
        <v>5816862161</v>
      </c>
      <c r="Y47" s="1">
        <v>272436321</v>
      </c>
      <c r="Z47" s="1">
        <v>244414372</v>
      </c>
      <c r="AA47" s="1">
        <v>188481930</v>
      </c>
      <c r="AB47" s="1">
        <v>452627206</v>
      </c>
      <c r="AC47" s="1">
        <v>383871103</v>
      </c>
      <c r="AD47" s="1">
        <v>370708064</v>
      </c>
      <c r="AE47" s="1">
        <v>362617250</v>
      </c>
      <c r="AF47" s="1">
        <v>380858500</v>
      </c>
      <c r="AG47" s="1">
        <v>341000000</v>
      </c>
      <c r="AH47" s="1">
        <v>397000000</v>
      </c>
      <c r="AI47" s="1" t="s">
        <v>91</v>
      </c>
    </row>
    <row r="48" spans="1:35" ht="19" x14ac:dyDescent="0.25">
      <c r="A48" s="5" t="s">
        <v>40</v>
      </c>
      <c r="B48" s="1" t="s">
        <v>91</v>
      </c>
      <c r="C48" s="1" t="s">
        <v>91</v>
      </c>
      <c r="D48" s="1" t="s">
        <v>91</v>
      </c>
      <c r="E48" s="1" t="s">
        <v>91</v>
      </c>
      <c r="F48" s="1" t="s">
        <v>91</v>
      </c>
      <c r="G48" s="1" t="s">
        <v>91</v>
      </c>
      <c r="H48" s="1" t="s">
        <v>91</v>
      </c>
      <c r="I48" s="1" t="s">
        <v>91</v>
      </c>
      <c r="J48" s="1" t="s">
        <v>91</v>
      </c>
      <c r="K48" s="1">
        <v>229396921</v>
      </c>
      <c r="L48" s="1">
        <v>1017860670</v>
      </c>
      <c r="M48" s="1">
        <v>1425796897</v>
      </c>
      <c r="N48" s="1">
        <v>1028115000</v>
      </c>
      <c r="O48" s="1">
        <v>1212151000</v>
      </c>
      <c r="P48" s="1">
        <v>1853741000</v>
      </c>
      <c r="Q48" s="1">
        <v>1955365000</v>
      </c>
      <c r="R48" s="1">
        <v>2665834000</v>
      </c>
      <c r="S48" s="1">
        <v>3914527000</v>
      </c>
      <c r="T48" s="1">
        <v>5391000000</v>
      </c>
      <c r="U48" s="1">
        <v>5718740429</v>
      </c>
      <c r="V48" s="1">
        <v>5867098401</v>
      </c>
      <c r="W48" s="1">
        <v>5725495412</v>
      </c>
      <c r="X48" s="1">
        <v>5816862161</v>
      </c>
      <c r="Y48" s="1">
        <v>5879863517</v>
      </c>
      <c r="Z48" s="1">
        <v>5400591013</v>
      </c>
      <c r="AA48" s="1">
        <v>5074419962</v>
      </c>
      <c r="AB48" s="1">
        <v>8549624997</v>
      </c>
      <c r="AC48" s="1">
        <v>8162256531</v>
      </c>
      <c r="AD48" s="1">
        <v>8654653646</v>
      </c>
      <c r="AE48" s="1">
        <v>9646533974</v>
      </c>
      <c r="AF48" s="1">
        <v>9447531141</v>
      </c>
      <c r="AG48" s="1">
        <v>9373000000</v>
      </c>
      <c r="AH48" s="1">
        <v>9848000000</v>
      </c>
      <c r="AI48" s="1">
        <v>10287000000</v>
      </c>
    </row>
    <row r="49" spans="1:35" ht="19" x14ac:dyDescent="0.25">
      <c r="A49" s="5" t="s">
        <v>41</v>
      </c>
      <c r="B49" s="1" t="s">
        <v>91</v>
      </c>
      <c r="C49" s="1">
        <v>38832666</v>
      </c>
      <c r="D49" s="1">
        <v>66809953</v>
      </c>
      <c r="E49" s="1">
        <v>66971621</v>
      </c>
      <c r="F49" s="1">
        <v>50678140</v>
      </c>
      <c r="G49" s="1">
        <v>97338117</v>
      </c>
      <c r="H49" s="1">
        <v>166656360</v>
      </c>
      <c r="I49" s="1">
        <v>190812938</v>
      </c>
      <c r="J49" s="1">
        <v>206381776</v>
      </c>
      <c r="K49" s="1">
        <v>74693878</v>
      </c>
      <c r="L49" s="1">
        <v>93663867</v>
      </c>
      <c r="M49" s="1">
        <v>107540413</v>
      </c>
      <c r="N49" s="1">
        <v>459700909</v>
      </c>
      <c r="O49" s="1" t="s">
        <v>91</v>
      </c>
      <c r="P49" s="1" t="s">
        <v>91</v>
      </c>
      <c r="Q49" s="1" t="s">
        <v>91</v>
      </c>
      <c r="R49" s="1">
        <v>229151733</v>
      </c>
      <c r="S49" s="1">
        <v>162013734</v>
      </c>
      <c r="T49" s="1">
        <v>187999694</v>
      </c>
      <c r="U49" s="1">
        <v>743000000</v>
      </c>
      <c r="V49" s="1">
        <v>962000000</v>
      </c>
      <c r="W49" s="1">
        <v>1037000000</v>
      </c>
      <c r="X49" s="1">
        <v>1500874862</v>
      </c>
      <c r="Y49" s="1">
        <v>871000000</v>
      </c>
      <c r="Z49" s="1">
        <v>1363000000</v>
      </c>
      <c r="AA49" s="1">
        <v>1352000000</v>
      </c>
      <c r="AB49" s="1">
        <v>1345000000</v>
      </c>
      <c r="AC49" s="1">
        <v>1325000000</v>
      </c>
      <c r="AD49" s="1">
        <v>1273000000</v>
      </c>
      <c r="AE49" s="1" t="s">
        <v>91</v>
      </c>
      <c r="AF49" s="1" t="s">
        <v>91</v>
      </c>
      <c r="AG49" s="1">
        <v>609000000</v>
      </c>
      <c r="AH49" s="1" t="s">
        <v>91</v>
      </c>
      <c r="AI49" s="1" t="s">
        <v>91</v>
      </c>
    </row>
    <row r="50" spans="1:35" ht="19" x14ac:dyDescent="0.25">
      <c r="A50" s="5" t="s">
        <v>42</v>
      </c>
      <c r="B50" s="1" t="s">
        <v>91</v>
      </c>
      <c r="C50" s="1">
        <v>698208572</v>
      </c>
      <c r="D50" s="1">
        <v>721365327</v>
      </c>
      <c r="E50" s="1">
        <v>619018346</v>
      </c>
      <c r="F50" s="1">
        <v>945462842</v>
      </c>
      <c r="G50" s="1">
        <v>1163591819</v>
      </c>
      <c r="H50" s="1">
        <v>924809475</v>
      </c>
      <c r="I50" s="1">
        <v>1504982621</v>
      </c>
      <c r="J50" s="1">
        <v>1948527546</v>
      </c>
      <c r="K50" s="1">
        <v>2181426266</v>
      </c>
      <c r="L50" s="1">
        <v>1572732005</v>
      </c>
      <c r="M50" s="1">
        <v>2034144542</v>
      </c>
      <c r="N50" s="1">
        <v>2389634306</v>
      </c>
      <c r="O50" s="1">
        <v>2353375726</v>
      </c>
      <c r="P50" s="1">
        <v>1840447613</v>
      </c>
      <c r="Q50" s="1">
        <v>335300123</v>
      </c>
      <c r="R50" s="1">
        <v>552103000</v>
      </c>
      <c r="S50" s="1">
        <v>645646000</v>
      </c>
      <c r="T50" s="1">
        <v>491000000</v>
      </c>
      <c r="U50" s="1">
        <v>463568784</v>
      </c>
      <c r="V50" s="1">
        <v>482835693</v>
      </c>
      <c r="W50" s="1">
        <v>512036175</v>
      </c>
      <c r="X50" s="1">
        <v>375866762</v>
      </c>
      <c r="Y50" s="1">
        <v>260533764</v>
      </c>
      <c r="Z50" s="1">
        <v>147753321</v>
      </c>
      <c r="AA50" s="1">
        <v>207938129</v>
      </c>
      <c r="AB50" s="1">
        <v>162902062</v>
      </c>
      <c r="AC50" s="1">
        <v>167220563</v>
      </c>
      <c r="AD50" s="1">
        <v>113971735</v>
      </c>
      <c r="AE50" s="1">
        <v>81217113</v>
      </c>
      <c r="AF50" s="1">
        <v>75051528</v>
      </c>
      <c r="AG50" s="1">
        <v>129000000</v>
      </c>
      <c r="AH50" s="1">
        <v>109000000</v>
      </c>
      <c r="AI50" s="1">
        <v>88000000</v>
      </c>
    </row>
    <row r="51" spans="1:35" ht="19" x14ac:dyDescent="0.25">
      <c r="A51" s="5" t="s">
        <v>43</v>
      </c>
      <c r="B51" s="1">
        <v>46900000</v>
      </c>
      <c r="C51" s="1">
        <v>-685172161</v>
      </c>
      <c r="D51" s="1">
        <v>-703024869</v>
      </c>
      <c r="E51" s="1">
        <v>-606151842</v>
      </c>
      <c r="F51" s="1">
        <v>-929381398</v>
      </c>
      <c r="G51" s="1">
        <v>-1146734141</v>
      </c>
      <c r="H51" s="1">
        <v>-908833163</v>
      </c>
      <c r="I51" s="1">
        <v>-1477749825</v>
      </c>
      <c r="J51" s="1">
        <v>-1937481747</v>
      </c>
      <c r="K51" s="1">
        <v>-2168813046</v>
      </c>
      <c r="L51" s="1">
        <v>-1558659143</v>
      </c>
      <c r="M51" s="1">
        <v>-1986348803</v>
      </c>
      <c r="N51" s="1">
        <v>-2567863215</v>
      </c>
      <c r="O51" s="1">
        <v>-2064752726</v>
      </c>
      <c r="P51" s="1">
        <v>-1402061613</v>
      </c>
      <c r="Q51" s="1">
        <v>616170877</v>
      </c>
      <c r="R51" s="1">
        <v>704984267</v>
      </c>
      <c r="S51" s="1">
        <v>794577266</v>
      </c>
      <c r="T51" s="1">
        <v>945000306</v>
      </c>
      <c r="U51" s="1">
        <v>1047238606</v>
      </c>
      <c r="V51" s="1">
        <v>949284314</v>
      </c>
      <c r="W51" s="1">
        <v>798350446</v>
      </c>
      <c r="X51" s="1">
        <v>272179379</v>
      </c>
      <c r="Y51" s="1">
        <v>553339408</v>
      </c>
      <c r="Z51" s="1">
        <v>734544809</v>
      </c>
      <c r="AA51" s="1">
        <v>501202977</v>
      </c>
      <c r="AB51" s="1">
        <v>381324536</v>
      </c>
      <c r="AC51" s="1">
        <v>347205629</v>
      </c>
      <c r="AD51" s="1">
        <v>477365909</v>
      </c>
      <c r="AE51" s="1">
        <v>1598032487</v>
      </c>
      <c r="AF51" s="1">
        <v>1226588404</v>
      </c>
      <c r="AG51" s="1">
        <v>539000000</v>
      </c>
      <c r="AH51" s="1">
        <v>1167000000</v>
      </c>
      <c r="AI51" s="1">
        <v>1091000000</v>
      </c>
    </row>
    <row r="52" spans="1:35" ht="19" x14ac:dyDescent="0.25">
      <c r="A52" s="5" t="s">
        <v>44</v>
      </c>
      <c r="B52" s="1">
        <v>680600000</v>
      </c>
      <c r="C52" s="1">
        <v>903114057</v>
      </c>
      <c r="D52" s="1">
        <v>880317966</v>
      </c>
      <c r="E52" s="1">
        <v>760919843</v>
      </c>
      <c r="F52" s="1">
        <v>903246332</v>
      </c>
      <c r="G52" s="1">
        <v>1375109885</v>
      </c>
      <c r="H52" s="1">
        <v>1565870418</v>
      </c>
      <c r="I52" s="1">
        <v>2333770911</v>
      </c>
      <c r="J52" s="1">
        <v>2728264884</v>
      </c>
      <c r="K52" s="1">
        <v>4113869018</v>
      </c>
      <c r="L52" s="1">
        <v>6343986088</v>
      </c>
      <c r="M52" s="1">
        <v>8378392003</v>
      </c>
      <c r="N52" s="1">
        <v>5900228000</v>
      </c>
      <c r="O52" s="1">
        <v>6756895000</v>
      </c>
      <c r="P52" s="1">
        <v>8760924000</v>
      </c>
      <c r="Q52" s="1">
        <v>10113173000</v>
      </c>
      <c r="R52" s="1">
        <v>12227685000</v>
      </c>
      <c r="S52" s="1">
        <v>15388208000</v>
      </c>
      <c r="T52" s="1">
        <v>19027000000</v>
      </c>
      <c r="U52" s="1">
        <v>20345518835</v>
      </c>
      <c r="V52" s="1">
        <v>20489712878</v>
      </c>
      <c r="W52" s="1">
        <v>19898922729</v>
      </c>
      <c r="X52" s="1">
        <v>19547663794</v>
      </c>
      <c r="Y52" s="1">
        <v>18737270876</v>
      </c>
      <c r="Z52" s="1">
        <v>18056284349</v>
      </c>
      <c r="AA52" s="1">
        <v>16160805487</v>
      </c>
      <c r="AB52" s="1">
        <v>24719567927</v>
      </c>
      <c r="AC52" s="1">
        <v>23347776703</v>
      </c>
      <c r="AD52" s="1">
        <v>26227895482</v>
      </c>
      <c r="AE52" s="1">
        <v>29354838710</v>
      </c>
      <c r="AF52" s="1">
        <v>30267049019</v>
      </c>
      <c r="AG52" s="1">
        <v>29967000000</v>
      </c>
      <c r="AH52" s="1">
        <v>30626000000</v>
      </c>
      <c r="AI52" s="1">
        <v>30387000000</v>
      </c>
    </row>
    <row r="53" spans="1:3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row>
    <row r="54" spans="1:35" ht="20" thickBot="1" x14ac:dyDescent="0.3">
      <c r="A54" s="7" t="s">
        <v>46</v>
      </c>
      <c r="B54" s="11">
        <v>1496000000</v>
      </c>
      <c r="C54" s="11">
        <v>2271189264</v>
      </c>
      <c r="D54" s="11">
        <v>2230984005</v>
      </c>
      <c r="E54" s="11">
        <v>1896034388</v>
      </c>
      <c r="F54" s="11">
        <v>2444865762</v>
      </c>
      <c r="G54" s="11">
        <v>3510894378</v>
      </c>
      <c r="H54" s="11">
        <v>3500960164</v>
      </c>
      <c r="I54" s="11">
        <v>5406473818</v>
      </c>
      <c r="J54" s="11">
        <v>6654823821</v>
      </c>
      <c r="K54" s="11">
        <v>8754083048</v>
      </c>
      <c r="L54" s="11">
        <v>10739286670</v>
      </c>
      <c r="M54" s="11">
        <v>14054993923</v>
      </c>
      <c r="N54" s="11">
        <v>9606610000</v>
      </c>
      <c r="O54" s="11">
        <v>11086862000</v>
      </c>
      <c r="P54" s="11">
        <v>13911421000</v>
      </c>
      <c r="Q54" s="11">
        <v>16075851000</v>
      </c>
      <c r="R54" s="11">
        <v>18998252000</v>
      </c>
      <c r="S54" s="11">
        <v>24211731000</v>
      </c>
      <c r="T54" s="11">
        <v>28896000000</v>
      </c>
      <c r="U54" s="11">
        <v>29402511346</v>
      </c>
      <c r="V54" s="11">
        <v>29060404608</v>
      </c>
      <c r="W54" s="11">
        <v>28542359356</v>
      </c>
      <c r="X54" s="11">
        <v>27719525630</v>
      </c>
      <c r="Y54" s="11">
        <v>27994815775</v>
      </c>
      <c r="Z54" s="11">
        <v>28209837333</v>
      </c>
      <c r="AA54" s="11">
        <v>26772946155</v>
      </c>
      <c r="AB54" s="11">
        <v>34993330855</v>
      </c>
      <c r="AC54" s="11">
        <v>33227462034</v>
      </c>
      <c r="AD54" s="11">
        <v>37950188353</v>
      </c>
      <c r="AE54" s="11">
        <v>40234500114</v>
      </c>
      <c r="AF54" s="11">
        <v>41793619500</v>
      </c>
      <c r="AG54" s="11">
        <v>44944000000</v>
      </c>
      <c r="AH54" s="11">
        <v>44670000000</v>
      </c>
      <c r="AI54" s="11">
        <v>45188000000</v>
      </c>
    </row>
    <row r="55" spans="1:35" ht="20" thickTop="1" x14ac:dyDescent="0.25">
      <c r="A55" s="5" t="s">
        <v>47</v>
      </c>
      <c r="B55" s="1" t="s">
        <v>91</v>
      </c>
      <c r="C55" s="1">
        <v>221317283</v>
      </c>
      <c r="D55" s="1">
        <v>212526714</v>
      </c>
      <c r="E55" s="1">
        <v>168556567</v>
      </c>
      <c r="F55" s="1">
        <v>206390450</v>
      </c>
      <c r="G55" s="1">
        <v>322954958</v>
      </c>
      <c r="H55" s="1">
        <v>326479433</v>
      </c>
      <c r="I55" s="1">
        <v>528035672</v>
      </c>
      <c r="J55" s="1">
        <v>634575415</v>
      </c>
      <c r="K55" s="1">
        <v>801723860</v>
      </c>
      <c r="L55" s="1">
        <v>886824382</v>
      </c>
      <c r="M55" s="1">
        <v>1168448021</v>
      </c>
      <c r="N55" s="1">
        <v>702790000</v>
      </c>
      <c r="O55" s="1">
        <v>782368000</v>
      </c>
      <c r="P55" s="1">
        <v>1031155000</v>
      </c>
      <c r="Q55" s="1">
        <v>2218835000</v>
      </c>
      <c r="R55" s="1">
        <v>1425762000</v>
      </c>
      <c r="S55" s="1">
        <v>1846664000</v>
      </c>
      <c r="T55" s="1">
        <v>2154000000</v>
      </c>
      <c r="U55" s="1">
        <v>4063535373</v>
      </c>
      <c r="V55" s="1">
        <v>3540317497</v>
      </c>
      <c r="W55" s="1">
        <v>3572283548</v>
      </c>
      <c r="X55" s="1">
        <v>3704231741</v>
      </c>
      <c r="Y55" s="1">
        <v>1999629698</v>
      </c>
      <c r="Z55" s="1">
        <v>2064403877</v>
      </c>
      <c r="AA55" s="1">
        <v>1831314753</v>
      </c>
      <c r="AB55" s="1">
        <v>2756215424</v>
      </c>
      <c r="AC55" s="1">
        <v>2661856884</v>
      </c>
      <c r="AD55" s="1">
        <v>2764114500</v>
      </c>
      <c r="AE55" s="1">
        <v>2805994052</v>
      </c>
      <c r="AF55" s="1">
        <v>2466618873</v>
      </c>
      <c r="AG55" s="1">
        <v>2164000000</v>
      </c>
      <c r="AH55" s="1">
        <v>2727000000</v>
      </c>
      <c r="AI55" s="1">
        <v>5872000000</v>
      </c>
    </row>
    <row r="56" spans="1:35" ht="19" x14ac:dyDescent="0.25">
      <c r="A56" s="5" t="s">
        <v>48</v>
      </c>
      <c r="B56" s="1">
        <v>138600000</v>
      </c>
      <c r="C56" s="1">
        <v>201435813</v>
      </c>
      <c r="D56" s="1">
        <v>150667203</v>
      </c>
      <c r="E56" s="1">
        <v>140519110</v>
      </c>
      <c r="F56" s="1">
        <v>188979498</v>
      </c>
      <c r="G56" s="1">
        <v>619552165</v>
      </c>
      <c r="H56" s="1">
        <v>332034196</v>
      </c>
      <c r="I56" s="1">
        <v>201645166</v>
      </c>
      <c r="J56" s="1">
        <v>217782923</v>
      </c>
      <c r="K56" s="1">
        <v>313552479</v>
      </c>
      <c r="L56" s="1">
        <v>420604271</v>
      </c>
      <c r="M56" s="1">
        <v>1600399161</v>
      </c>
      <c r="N56" s="1">
        <v>448770000</v>
      </c>
      <c r="O56" s="1">
        <v>244510000</v>
      </c>
      <c r="P56" s="1">
        <v>641549000</v>
      </c>
      <c r="Q56" s="1">
        <v>558095000</v>
      </c>
      <c r="R56" s="1">
        <v>689152000</v>
      </c>
      <c r="S56" s="1">
        <v>851799000</v>
      </c>
      <c r="T56" s="1">
        <v>832000000</v>
      </c>
      <c r="U56" s="1">
        <v>1421332517</v>
      </c>
      <c r="V56" s="1">
        <v>545876555</v>
      </c>
      <c r="W56" s="1">
        <v>885756085</v>
      </c>
      <c r="X56" s="1">
        <v>672671894</v>
      </c>
      <c r="Y56" s="1">
        <v>894014336</v>
      </c>
      <c r="Z56" s="1">
        <v>1327018145</v>
      </c>
      <c r="AA56" s="1">
        <v>543557566</v>
      </c>
      <c r="AB56" s="1">
        <v>826536637</v>
      </c>
      <c r="AC56" s="1">
        <v>289217955</v>
      </c>
      <c r="AD56" s="1">
        <v>379105982</v>
      </c>
      <c r="AE56" s="1">
        <v>706932052</v>
      </c>
      <c r="AF56" s="1">
        <v>1216506855</v>
      </c>
      <c r="AG56" s="1">
        <v>1553000000</v>
      </c>
      <c r="AH56" s="1">
        <v>846000000</v>
      </c>
      <c r="AI56" s="1">
        <v>1751000000</v>
      </c>
    </row>
    <row r="57" spans="1:3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v>45433300</v>
      </c>
      <c r="P57" s="1">
        <v>110455327</v>
      </c>
      <c r="Q57" s="1">
        <v>284499520</v>
      </c>
      <c r="R57" s="1">
        <v>271499342</v>
      </c>
      <c r="S57" s="1">
        <v>216000296</v>
      </c>
      <c r="T57" s="1">
        <v>243999518</v>
      </c>
      <c r="U57" s="1">
        <v>186000520</v>
      </c>
      <c r="V57" s="1" t="s">
        <v>91</v>
      </c>
      <c r="W57" s="1">
        <v>264662854</v>
      </c>
      <c r="X57" s="1">
        <v>260514549</v>
      </c>
      <c r="Y57" s="1">
        <v>239373661</v>
      </c>
      <c r="Z57" s="1">
        <v>208511696</v>
      </c>
      <c r="AA57" s="1">
        <v>187265918</v>
      </c>
      <c r="AB57" s="1">
        <v>438414274</v>
      </c>
      <c r="AC57" s="1">
        <v>414370451</v>
      </c>
      <c r="AD57" s="1">
        <v>549463733</v>
      </c>
      <c r="AE57" s="1">
        <v>506749028</v>
      </c>
      <c r="AF57" s="1">
        <v>563446545</v>
      </c>
      <c r="AG57" s="1">
        <v>619000000</v>
      </c>
      <c r="AH57" s="1">
        <v>550000000</v>
      </c>
      <c r="AI57" s="1">
        <v>702000000</v>
      </c>
    </row>
    <row r="58" spans="1:35"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v>686000000</v>
      </c>
      <c r="Z58" s="1" t="s">
        <v>91</v>
      </c>
      <c r="AA58" s="1" t="s">
        <v>91</v>
      </c>
      <c r="AB58" s="1" t="s">
        <v>91</v>
      </c>
      <c r="AC58" s="1" t="s">
        <v>91</v>
      </c>
      <c r="AD58" s="1" t="s">
        <v>91</v>
      </c>
      <c r="AE58" s="1" t="s">
        <v>91</v>
      </c>
      <c r="AF58" s="1" t="s">
        <v>91</v>
      </c>
      <c r="AG58" s="1" t="s">
        <v>91</v>
      </c>
      <c r="AH58" s="1" t="s">
        <v>91</v>
      </c>
      <c r="AI58" s="1" t="s">
        <v>91</v>
      </c>
    </row>
    <row r="59" spans="1:35" ht="19" x14ac:dyDescent="0.25">
      <c r="A59" s="5" t="s">
        <v>51</v>
      </c>
      <c r="B59" s="1">
        <v>343400000</v>
      </c>
      <c r="C59" s="1">
        <v>253185464</v>
      </c>
      <c r="D59" s="1">
        <v>237160820</v>
      </c>
      <c r="E59" s="1">
        <v>213973405</v>
      </c>
      <c r="F59" s="1">
        <v>266044317</v>
      </c>
      <c r="G59" s="1">
        <v>470433497</v>
      </c>
      <c r="H59" s="1">
        <v>498540670</v>
      </c>
      <c r="I59" s="1">
        <v>602392640</v>
      </c>
      <c r="J59" s="1">
        <v>825452032</v>
      </c>
      <c r="K59" s="1">
        <v>806375911</v>
      </c>
      <c r="L59" s="1">
        <v>952342526</v>
      </c>
      <c r="M59" s="1">
        <v>1107213295</v>
      </c>
      <c r="N59" s="1">
        <v>772578000</v>
      </c>
      <c r="O59" s="1">
        <v>759201700</v>
      </c>
      <c r="P59" s="1">
        <v>973754673</v>
      </c>
      <c r="Q59" s="1">
        <v>-16695520</v>
      </c>
      <c r="R59" s="1">
        <v>1428243658</v>
      </c>
      <c r="S59" s="1">
        <v>2138258704</v>
      </c>
      <c r="T59" s="1">
        <v>2583000482</v>
      </c>
      <c r="U59" s="1">
        <v>348565284</v>
      </c>
      <c r="V59" s="1">
        <v>458478996</v>
      </c>
      <c r="W59" s="1">
        <v>250033249</v>
      </c>
      <c r="X59" s="1">
        <v>169788089</v>
      </c>
      <c r="Y59" s="1">
        <v>1225021768</v>
      </c>
      <c r="Z59" s="1">
        <v>1970504571</v>
      </c>
      <c r="AA59" s="1">
        <v>2140181915</v>
      </c>
      <c r="AB59" s="1">
        <v>2942076837</v>
      </c>
      <c r="AC59" s="1">
        <v>2837491061</v>
      </c>
      <c r="AD59" s="1">
        <v>3542721405</v>
      </c>
      <c r="AE59" s="1">
        <v>2934111187</v>
      </c>
      <c r="AF59" s="1">
        <v>2900125459</v>
      </c>
      <c r="AG59" s="1">
        <v>3129000000</v>
      </c>
      <c r="AH59" s="1">
        <v>3458000000</v>
      </c>
      <c r="AI59" s="1">
        <v>564000000</v>
      </c>
    </row>
    <row r="60" spans="1:35" ht="19" x14ac:dyDescent="0.25">
      <c r="A60" s="6" t="s">
        <v>52</v>
      </c>
      <c r="B60" s="10">
        <v>482000000</v>
      </c>
      <c r="C60" s="10">
        <v>675938560</v>
      </c>
      <c r="D60" s="10">
        <v>600354737</v>
      </c>
      <c r="E60" s="10">
        <v>523049082</v>
      </c>
      <c r="F60" s="10">
        <v>661414265</v>
      </c>
      <c r="G60" s="10">
        <v>1412940620</v>
      </c>
      <c r="H60" s="10">
        <v>1157054299</v>
      </c>
      <c r="I60" s="10">
        <v>1332073478</v>
      </c>
      <c r="J60" s="10">
        <v>1677810370</v>
      </c>
      <c r="K60" s="10">
        <v>1921652251</v>
      </c>
      <c r="L60" s="10">
        <v>2259771179</v>
      </c>
      <c r="M60" s="10">
        <v>3876060478</v>
      </c>
      <c r="N60" s="10">
        <v>1924138000</v>
      </c>
      <c r="O60" s="10">
        <v>1831513000</v>
      </c>
      <c r="P60" s="10">
        <v>2756914000</v>
      </c>
      <c r="Q60" s="10">
        <v>3044734000</v>
      </c>
      <c r="R60" s="10">
        <v>3814657000</v>
      </c>
      <c r="S60" s="10">
        <v>5052722000</v>
      </c>
      <c r="T60" s="10">
        <v>5813000000</v>
      </c>
      <c r="U60" s="10">
        <v>6019433694</v>
      </c>
      <c r="V60" s="10">
        <v>4544673047</v>
      </c>
      <c r="W60" s="10">
        <v>4972735736</v>
      </c>
      <c r="X60" s="10">
        <v>4807206273</v>
      </c>
      <c r="Y60" s="10">
        <v>5044039464</v>
      </c>
      <c r="Z60" s="10">
        <v>5570438289</v>
      </c>
      <c r="AA60" s="10">
        <v>4702320152</v>
      </c>
      <c r="AB60" s="10">
        <v>6963243172</v>
      </c>
      <c r="AC60" s="10">
        <v>6202936351</v>
      </c>
      <c r="AD60" s="10">
        <v>7235405619</v>
      </c>
      <c r="AE60" s="10">
        <v>6953786319</v>
      </c>
      <c r="AF60" s="10">
        <v>7146697733</v>
      </c>
      <c r="AG60" s="10">
        <v>7465000000</v>
      </c>
      <c r="AH60" s="10">
        <v>7581000000</v>
      </c>
      <c r="AI60" s="10">
        <v>8889000000</v>
      </c>
    </row>
    <row r="61" spans="1:35" ht="19" x14ac:dyDescent="0.25">
      <c r="A61" s="5" t="s">
        <v>53</v>
      </c>
      <c r="B61" s="1">
        <v>408100000</v>
      </c>
      <c r="C61" s="1">
        <v>851749926</v>
      </c>
      <c r="D61" s="1">
        <v>839141015</v>
      </c>
      <c r="E61" s="1">
        <v>724134802</v>
      </c>
      <c r="F61" s="1">
        <v>855009763</v>
      </c>
      <c r="G61" s="1">
        <v>804985042</v>
      </c>
      <c r="H61" s="1">
        <v>888295831</v>
      </c>
      <c r="I61" s="1">
        <v>2060638573</v>
      </c>
      <c r="J61" s="1">
        <v>2499703923</v>
      </c>
      <c r="K61" s="1">
        <v>3078759420</v>
      </c>
      <c r="L61" s="1">
        <v>3852561563</v>
      </c>
      <c r="M61" s="1">
        <v>4346695937</v>
      </c>
      <c r="N61" s="1">
        <v>2543325000</v>
      </c>
      <c r="O61" s="1">
        <v>3161718000</v>
      </c>
      <c r="P61" s="1">
        <v>3892040000</v>
      </c>
      <c r="Q61" s="1">
        <v>4539400000</v>
      </c>
      <c r="R61" s="1">
        <v>5354746000</v>
      </c>
      <c r="S61" s="1">
        <v>7011965000</v>
      </c>
      <c r="T61" s="1">
        <v>8657000000</v>
      </c>
      <c r="U61" s="1">
        <v>8948408831</v>
      </c>
      <c r="V61" s="1">
        <v>7082067740</v>
      </c>
      <c r="W61" s="1">
        <v>6244181407</v>
      </c>
      <c r="X61" s="1">
        <v>5784459854</v>
      </c>
      <c r="Y61" s="1">
        <v>5606104690</v>
      </c>
      <c r="Z61" s="1">
        <v>6323013615</v>
      </c>
      <c r="AA61" s="1">
        <v>6589571477</v>
      </c>
      <c r="AB61" s="1">
        <v>9254805064</v>
      </c>
      <c r="AC61" s="1">
        <v>7903537924</v>
      </c>
      <c r="AD61" s="1">
        <v>9189720949</v>
      </c>
      <c r="AE61" s="1">
        <v>9949668268</v>
      </c>
      <c r="AF61" s="1">
        <v>10573304060</v>
      </c>
      <c r="AG61" s="1">
        <v>10958000000</v>
      </c>
      <c r="AH61" s="1">
        <v>11312000000</v>
      </c>
      <c r="AI61" s="1">
        <v>9204000000</v>
      </c>
    </row>
    <row r="62" spans="1:3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row>
    <row r="63" spans="1:35" ht="19" x14ac:dyDescent="0.25">
      <c r="A63" s="5" t="s">
        <v>54</v>
      </c>
      <c r="B63" s="1">
        <v>4100000</v>
      </c>
      <c r="C63" s="1">
        <v>7574193</v>
      </c>
      <c r="D63" s="1">
        <v>8597715</v>
      </c>
      <c r="E63" s="1">
        <v>7874944</v>
      </c>
      <c r="F63" s="1">
        <v>17389208</v>
      </c>
      <c r="G63" s="1">
        <v>25570173</v>
      </c>
      <c r="H63" s="1">
        <v>30296387</v>
      </c>
      <c r="I63" s="1">
        <v>68335412</v>
      </c>
      <c r="J63" s="1">
        <v>136731180</v>
      </c>
      <c r="K63" s="1">
        <v>140756297</v>
      </c>
      <c r="L63" s="1">
        <v>226801980</v>
      </c>
      <c r="M63" s="1">
        <v>396703208</v>
      </c>
      <c r="N63" s="1">
        <v>311509000</v>
      </c>
      <c r="O63" s="1">
        <v>502464000</v>
      </c>
      <c r="P63" s="1">
        <v>610496000</v>
      </c>
      <c r="Q63" s="1">
        <v>715635000</v>
      </c>
      <c r="R63" s="1">
        <v>1401856000</v>
      </c>
      <c r="S63" s="1">
        <v>1717324000</v>
      </c>
      <c r="T63" s="1">
        <v>1916000000</v>
      </c>
      <c r="U63" s="1">
        <v>2033855834</v>
      </c>
      <c r="V63" s="1">
        <v>2176342484</v>
      </c>
      <c r="W63" s="1">
        <v>2251629206</v>
      </c>
      <c r="X63" s="1">
        <v>1933769684</v>
      </c>
      <c r="Y63" s="1">
        <v>1720580845</v>
      </c>
      <c r="Z63" s="1">
        <v>1610096937</v>
      </c>
      <c r="AA63" s="1">
        <v>1586896250</v>
      </c>
      <c r="AB63" s="1">
        <v>2211750815</v>
      </c>
      <c r="AC63" s="1">
        <v>2111816920</v>
      </c>
      <c r="AD63" s="1">
        <v>1998704321</v>
      </c>
      <c r="AE63" s="1">
        <v>2526881720</v>
      </c>
      <c r="AF63" s="1">
        <v>2618962273</v>
      </c>
      <c r="AG63" s="1">
        <v>2613000000</v>
      </c>
      <c r="AH63" s="1">
        <v>2734000000</v>
      </c>
      <c r="AI63" s="1">
        <v>2868000000</v>
      </c>
    </row>
    <row r="64" spans="1:35" ht="19" x14ac:dyDescent="0.25">
      <c r="A64" s="5" t="s">
        <v>55</v>
      </c>
      <c r="B64" s="1">
        <v>44000000</v>
      </c>
      <c r="C64" s="1">
        <v>63160177</v>
      </c>
      <c r="D64" s="1">
        <v>77035129</v>
      </c>
      <c r="E64" s="1">
        <v>75767215</v>
      </c>
      <c r="F64" s="1">
        <v>49472886</v>
      </c>
      <c r="G64" s="1">
        <v>62532510</v>
      </c>
      <c r="H64" s="1">
        <v>63899252</v>
      </c>
      <c r="I64" s="1">
        <v>113736668</v>
      </c>
      <c r="J64" s="1">
        <v>153057142</v>
      </c>
      <c r="K64" s="1">
        <v>559878351</v>
      </c>
      <c r="L64" s="1">
        <v>778601217</v>
      </c>
      <c r="M64" s="1">
        <v>789223814</v>
      </c>
      <c r="N64" s="1">
        <v>486561000</v>
      </c>
      <c r="O64" s="1">
        <v>487970000</v>
      </c>
      <c r="P64" s="1">
        <v>555180000</v>
      </c>
      <c r="Q64" s="1">
        <v>596160000</v>
      </c>
      <c r="R64" s="1">
        <v>1049409000</v>
      </c>
      <c r="S64" s="1">
        <v>1053464000</v>
      </c>
      <c r="T64" s="1">
        <v>798000000</v>
      </c>
      <c r="U64" s="1">
        <v>1045465935</v>
      </c>
      <c r="V64" s="1">
        <v>1345349304</v>
      </c>
      <c r="W64" s="1">
        <v>1227556856</v>
      </c>
      <c r="X64" s="1">
        <v>1477545201</v>
      </c>
      <c r="Y64" s="1">
        <v>1641230460</v>
      </c>
      <c r="Z64" s="1">
        <v>1331160761</v>
      </c>
      <c r="AA64" s="1">
        <v>1493263291</v>
      </c>
      <c r="AB64" s="1">
        <v>1755843701</v>
      </c>
      <c r="AC64" s="1">
        <v>1819443860</v>
      </c>
      <c r="AD64" s="1">
        <v>1558413513</v>
      </c>
      <c r="AE64" s="1">
        <v>1867993594</v>
      </c>
      <c r="AF64" s="1">
        <v>1874047854</v>
      </c>
      <c r="AG64" s="1">
        <v>3560000000</v>
      </c>
      <c r="AH64" s="1">
        <v>2129000000</v>
      </c>
      <c r="AI64" s="1">
        <v>1890000000</v>
      </c>
    </row>
    <row r="65" spans="1:35" ht="19" x14ac:dyDescent="0.25">
      <c r="A65" s="5" t="s">
        <v>56</v>
      </c>
      <c r="B65" s="1">
        <v>456200000</v>
      </c>
      <c r="C65" s="1">
        <v>922484295</v>
      </c>
      <c r="D65" s="1">
        <v>924773859</v>
      </c>
      <c r="E65" s="1">
        <v>807776961</v>
      </c>
      <c r="F65" s="1">
        <v>921871857</v>
      </c>
      <c r="G65" s="1">
        <v>893087725</v>
      </c>
      <c r="H65" s="1">
        <v>982491470</v>
      </c>
      <c r="I65" s="1">
        <v>2242710653</v>
      </c>
      <c r="J65" s="1">
        <v>2789492245</v>
      </c>
      <c r="K65" s="1">
        <v>3779394068</v>
      </c>
      <c r="L65" s="1">
        <v>4857964760</v>
      </c>
      <c r="M65" s="1">
        <v>5532622959</v>
      </c>
      <c r="N65" s="1">
        <v>3341395000</v>
      </c>
      <c r="O65" s="1">
        <v>4152152000</v>
      </c>
      <c r="P65" s="1">
        <v>5057716000</v>
      </c>
      <c r="Q65" s="1">
        <v>5851195000</v>
      </c>
      <c r="R65" s="1">
        <v>7806011000</v>
      </c>
      <c r="S65" s="1">
        <v>9782753000</v>
      </c>
      <c r="T65" s="1">
        <v>11371000000</v>
      </c>
      <c r="U65" s="1">
        <v>12027730601</v>
      </c>
      <c r="V65" s="1">
        <v>10603759528</v>
      </c>
      <c r="W65" s="1">
        <v>9723367469</v>
      </c>
      <c r="X65" s="1">
        <v>9195774739</v>
      </c>
      <c r="Y65" s="1">
        <v>8967915994</v>
      </c>
      <c r="Z65" s="1">
        <v>9264271314</v>
      </c>
      <c r="AA65" s="1">
        <v>9669731018</v>
      </c>
      <c r="AB65" s="1">
        <v>13222399580</v>
      </c>
      <c r="AC65" s="1">
        <v>11834798704</v>
      </c>
      <c r="AD65" s="1">
        <v>12746838784</v>
      </c>
      <c r="AE65" s="1">
        <v>14344543583</v>
      </c>
      <c r="AF65" s="1">
        <v>15066314186</v>
      </c>
      <c r="AG65" s="1">
        <v>17131000000</v>
      </c>
      <c r="AH65" s="1">
        <v>16175000000</v>
      </c>
      <c r="AI65" s="1">
        <v>13962000000</v>
      </c>
    </row>
    <row r="66" spans="1:35" ht="19" x14ac:dyDescent="0.25">
      <c r="A66" s="5" t="s">
        <v>57</v>
      </c>
      <c r="B66" s="1" t="s">
        <v>91</v>
      </c>
      <c r="C66" s="1" t="s">
        <v>91</v>
      </c>
      <c r="D66" s="1" t="s">
        <v>91</v>
      </c>
      <c r="E66" s="1" t="s">
        <v>91</v>
      </c>
      <c r="F66" s="1" t="s">
        <v>91</v>
      </c>
      <c r="G66" s="1" t="s">
        <v>91</v>
      </c>
      <c r="H66" s="1" t="s">
        <v>91</v>
      </c>
      <c r="I66" s="1" t="s">
        <v>91</v>
      </c>
      <c r="J66" s="1" t="s">
        <v>91</v>
      </c>
      <c r="K66" s="1" t="s">
        <v>90</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90</v>
      </c>
      <c r="AD66" s="1" t="s">
        <v>91</v>
      </c>
      <c r="AE66" s="1" t="s">
        <v>91</v>
      </c>
      <c r="AF66" s="1" t="s">
        <v>91</v>
      </c>
      <c r="AG66" s="1" t="s">
        <v>91</v>
      </c>
      <c r="AH66" s="1" t="s">
        <v>91</v>
      </c>
      <c r="AI66" s="1" t="s">
        <v>91</v>
      </c>
    </row>
    <row r="67" spans="1:35" ht="19" x14ac:dyDescent="0.25">
      <c r="A67" s="6" t="s">
        <v>58</v>
      </c>
      <c r="B67" s="10">
        <v>938200000</v>
      </c>
      <c r="C67" s="10">
        <v>1598422855</v>
      </c>
      <c r="D67" s="10">
        <v>1525128595</v>
      </c>
      <c r="E67" s="10">
        <v>1330826043</v>
      </c>
      <c r="F67" s="10">
        <v>1583286122</v>
      </c>
      <c r="G67" s="10">
        <v>2306028345</v>
      </c>
      <c r="H67" s="10">
        <v>2139545769</v>
      </c>
      <c r="I67" s="10">
        <v>3574784131</v>
      </c>
      <c r="J67" s="10">
        <v>4467302615</v>
      </c>
      <c r="K67" s="10">
        <v>5701046319</v>
      </c>
      <c r="L67" s="10">
        <v>7117735939</v>
      </c>
      <c r="M67" s="10">
        <v>9408683437</v>
      </c>
      <c r="N67" s="10">
        <v>5265533000</v>
      </c>
      <c r="O67" s="10">
        <v>5983665000</v>
      </c>
      <c r="P67" s="10">
        <v>7814630000</v>
      </c>
      <c r="Q67" s="10">
        <v>8895929000</v>
      </c>
      <c r="R67" s="10">
        <v>11620668000</v>
      </c>
      <c r="S67" s="10">
        <v>14835475000</v>
      </c>
      <c r="T67" s="10">
        <v>17184000000</v>
      </c>
      <c r="U67" s="10">
        <v>18047164295</v>
      </c>
      <c r="V67" s="10">
        <v>15148432575</v>
      </c>
      <c r="W67" s="10">
        <v>14696103205</v>
      </c>
      <c r="X67" s="10">
        <v>14002981012</v>
      </c>
      <c r="Y67" s="10">
        <v>14011955458</v>
      </c>
      <c r="Z67" s="10">
        <v>14834709603</v>
      </c>
      <c r="AA67" s="10">
        <v>14372051170</v>
      </c>
      <c r="AB67" s="10">
        <v>20185642752</v>
      </c>
      <c r="AC67" s="10">
        <v>18037735055</v>
      </c>
      <c r="AD67" s="10">
        <v>19982244403</v>
      </c>
      <c r="AE67" s="10">
        <v>21298329902</v>
      </c>
      <c r="AF67" s="10">
        <v>22213011919</v>
      </c>
      <c r="AG67" s="10">
        <v>24596000000</v>
      </c>
      <c r="AH67" s="10">
        <v>23756000000</v>
      </c>
      <c r="AI67" s="10">
        <v>22851000000</v>
      </c>
    </row>
    <row r="68" spans="1:35" ht="19" x14ac:dyDescent="0.25">
      <c r="A68" s="5" t="s">
        <v>59</v>
      </c>
      <c r="B68" s="1" t="s">
        <v>91</v>
      </c>
      <c r="C68" s="1">
        <v>143880329</v>
      </c>
      <c r="D68" s="1">
        <v>141016543</v>
      </c>
      <c r="E68" s="1">
        <v>114831288</v>
      </c>
      <c r="F68" s="1">
        <v>135111162</v>
      </c>
      <c r="G68" s="1">
        <v>181753282</v>
      </c>
      <c r="H68" s="1">
        <v>182890475</v>
      </c>
      <c r="I68" s="1">
        <v>214996035</v>
      </c>
      <c r="J68" s="1">
        <v>209592415</v>
      </c>
      <c r="K68" s="1">
        <v>212465619</v>
      </c>
      <c r="L68" s="1">
        <v>215317381</v>
      </c>
      <c r="M68" s="1">
        <v>210449069</v>
      </c>
      <c r="N68" s="1">
        <v>158027000</v>
      </c>
      <c r="O68" s="1">
        <v>187163000</v>
      </c>
      <c r="P68" s="1">
        <v>225416000</v>
      </c>
      <c r="Q68" s="1">
        <v>245183000</v>
      </c>
      <c r="R68" s="1">
        <v>215752000</v>
      </c>
      <c r="S68" s="1">
        <v>243503000</v>
      </c>
      <c r="T68" s="1">
        <v>272000000</v>
      </c>
      <c r="U68" s="1">
        <v>258930312</v>
      </c>
      <c r="V68" s="1">
        <v>345291994</v>
      </c>
      <c r="W68" s="1">
        <v>324511238</v>
      </c>
      <c r="X68" s="1">
        <v>320134794</v>
      </c>
      <c r="Y68" s="1">
        <v>329304097</v>
      </c>
      <c r="Z68" s="1">
        <v>346598912</v>
      </c>
      <c r="AA68" s="1">
        <v>307651150</v>
      </c>
      <c r="AB68" s="1">
        <v>307217983</v>
      </c>
      <c r="AC68" s="1">
        <v>298683270</v>
      </c>
      <c r="AD68" s="1">
        <v>343114908</v>
      </c>
      <c r="AE68" s="1">
        <v>328300160</v>
      </c>
      <c r="AF68" s="1">
        <v>304686800</v>
      </c>
      <c r="AG68" s="1">
        <v>333000000</v>
      </c>
      <c r="AH68" s="1">
        <v>309000000</v>
      </c>
      <c r="AI68" s="1">
        <v>302000000</v>
      </c>
    </row>
    <row r="69" spans="1:35" ht="19" x14ac:dyDescent="0.25">
      <c r="A69" s="5" t="s">
        <v>60</v>
      </c>
      <c r="B69" s="1">
        <v>400000</v>
      </c>
      <c r="C69" s="1">
        <v>294716763</v>
      </c>
      <c r="D69" s="1">
        <v>331575544</v>
      </c>
      <c r="E69" s="1">
        <v>259326701</v>
      </c>
      <c r="F69" s="1">
        <v>341159917</v>
      </c>
      <c r="G69" s="1">
        <v>489481184</v>
      </c>
      <c r="H69" s="1">
        <v>617101721</v>
      </c>
      <c r="I69" s="1">
        <v>755318726</v>
      </c>
      <c r="J69" s="1">
        <v>1108496260</v>
      </c>
      <c r="K69" s="1">
        <v>1473648909</v>
      </c>
      <c r="L69" s="1">
        <v>2420732458</v>
      </c>
      <c r="M69" s="1">
        <v>2975565180</v>
      </c>
      <c r="N69" s="1">
        <v>2267913000</v>
      </c>
      <c r="O69" s="1">
        <v>2647071000</v>
      </c>
      <c r="P69" s="1">
        <v>3130679000</v>
      </c>
      <c r="Q69" s="1">
        <v>3896371000</v>
      </c>
      <c r="R69" s="1">
        <v>4180950000</v>
      </c>
      <c r="S69" s="1">
        <v>6148816000</v>
      </c>
      <c r="T69" s="1">
        <v>8533000000</v>
      </c>
      <c r="U69" s="1">
        <v>8891332795</v>
      </c>
      <c r="V69" s="1">
        <v>9324316580</v>
      </c>
      <c r="W69" s="1">
        <v>8572948530</v>
      </c>
      <c r="X69" s="1">
        <v>8227593805</v>
      </c>
      <c r="Y69" s="1">
        <v>8314597826</v>
      </c>
      <c r="Z69" s="1">
        <v>7807451186</v>
      </c>
      <c r="AA69" s="1">
        <v>6572547303</v>
      </c>
      <c r="AB69" s="1">
        <v>6341154090</v>
      </c>
      <c r="AC69" s="1">
        <v>6806613100</v>
      </c>
      <c r="AD69" s="1">
        <v>9481248650</v>
      </c>
      <c r="AE69" s="1">
        <v>11223976207</v>
      </c>
      <c r="AF69" s="1">
        <v>11114347164</v>
      </c>
      <c r="AG69" s="1">
        <v>11565000000</v>
      </c>
      <c r="AH69" s="1">
        <v>19770000000</v>
      </c>
      <c r="AI69" s="1">
        <v>21992000000</v>
      </c>
    </row>
    <row r="70" spans="1:35" ht="19" x14ac:dyDescent="0.25">
      <c r="A70" s="5" t="s">
        <v>61</v>
      </c>
      <c r="B70" s="1">
        <v>-368800000</v>
      </c>
      <c r="C70" s="1">
        <v>-343055475</v>
      </c>
      <c r="D70" s="1">
        <v>-404261221</v>
      </c>
      <c r="E70" s="1">
        <v>-428174370</v>
      </c>
      <c r="F70" s="1">
        <v>-463340570</v>
      </c>
      <c r="G70" s="1">
        <v>-507705396</v>
      </c>
      <c r="H70" s="1">
        <v>-886704045</v>
      </c>
      <c r="I70" s="1">
        <v>-1089173471</v>
      </c>
      <c r="J70" s="1">
        <v>-1285569382</v>
      </c>
      <c r="K70" s="1">
        <v>-1492235946</v>
      </c>
      <c r="L70" s="1">
        <v>-1834640701</v>
      </c>
      <c r="M70" s="1">
        <v>-2257136665</v>
      </c>
      <c r="N70" s="1">
        <v>-1723507000</v>
      </c>
      <c r="O70" s="1">
        <v>9908982</v>
      </c>
      <c r="P70" s="1">
        <v>9882497</v>
      </c>
      <c r="Q70" s="1">
        <v>9893026</v>
      </c>
      <c r="R70" s="1">
        <v>270694229</v>
      </c>
      <c r="S70" s="1">
        <v>-85499255</v>
      </c>
      <c r="T70" s="1">
        <v>-478051390</v>
      </c>
      <c r="U70" s="1">
        <v>-644000000</v>
      </c>
      <c r="V70" s="1">
        <v>-740000000</v>
      </c>
      <c r="W70" s="1">
        <v>-226000000</v>
      </c>
      <c r="X70" s="1">
        <v>-8845829823</v>
      </c>
      <c r="Y70" s="1">
        <v>-169000000</v>
      </c>
      <c r="Z70" s="1">
        <v>-542000000</v>
      </c>
      <c r="AA70" s="1">
        <v>57000000</v>
      </c>
      <c r="AB70" s="1">
        <v>700000000</v>
      </c>
      <c r="AC70" s="1">
        <v>629000000</v>
      </c>
      <c r="AD70" s="1">
        <v>-386000000</v>
      </c>
      <c r="AE70" s="1">
        <v>-11139327385</v>
      </c>
      <c r="AF70" s="1">
        <v>-11702437494</v>
      </c>
      <c r="AG70" s="1">
        <v>650000000</v>
      </c>
      <c r="AH70" s="1" t="s">
        <v>91</v>
      </c>
      <c r="AI70" s="1" t="s">
        <v>91</v>
      </c>
    </row>
    <row r="71" spans="1:35" ht="19" x14ac:dyDescent="0.25">
      <c r="A71" s="5" t="s">
        <v>62</v>
      </c>
      <c r="B71" s="1">
        <v>926200000</v>
      </c>
      <c r="C71" s="1">
        <v>575445956</v>
      </c>
      <c r="D71" s="1">
        <v>635798995</v>
      </c>
      <c r="E71" s="1">
        <v>617826807</v>
      </c>
      <c r="F71" s="1">
        <v>847285455</v>
      </c>
      <c r="G71" s="1">
        <v>1039506674</v>
      </c>
      <c r="H71" s="1">
        <v>1446317124</v>
      </c>
      <c r="I71" s="1">
        <v>1948543518</v>
      </c>
      <c r="J71" s="1">
        <v>2153065019</v>
      </c>
      <c r="K71" s="1">
        <v>2857166091</v>
      </c>
      <c r="L71" s="1">
        <v>2818201048</v>
      </c>
      <c r="M71" s="1">
        <v>3715641038</v>
      </c>
      <c r="N71" s="1">
        <v>3638644000</v>
      </c>
      <c r="O71" s="1">
        <v>2141316018</v>
      </c>
      <c r="P71" s="1">
        <v>2615402503</v>
      </c>
      <c r="Q71" s="1">
        <v>2914958974</v>
      </c>
      <c r="R71" s="1">
        <v>2663439771</v>
      </c>
      <c r="S71" s="1">
        <v>3012684255</v>
      </c>
      <c r="T71" s="1">
        <v>3288051390</v>
      </c>
      <c r="U71" s="1">
        <v>2750244954</v>
      </c>
      <c r="V71" s="1">
        <v>4876340191</v>
      </c>
      <c r="W71" s="1">
        <v>5063079399</v>
      </c>
      <c r="X71" s="1">
        <v>13917438922</v>
      </c>
      <c r="Y71" s="1">
        <v>5459025657</v>
      </c>
      <c r="Z71" s="1">
        <v>5728555829</v>
      </c>
      <c r="AA71" s="1">
        <v>5436944258</v>
      </c>
      <c r="AB71" s="1">
        <v>6879865742</v>
      </c>
      <c r="AC71" s="1">
        <v>6878046401</v>
      </c>
      <c r="AD71" s="1">
        <v>7945325287</v>
      </c>
      <c r="AE71" s="1">
        <v>17921528254</v>
      </c>
      <c r="AF71" s="1">
        <v>19257998028</v>
      </c>
      <c r="AG71" s="1">
        <v>7107000000</v>
      </c>
      <c r="AH71" s="1">
        <v>153000000</v>
      </c>
      <c r="AI71" s="1">
        <v>-604000000</v>
      </c>
    </row>
    <row r="72" spans="1:35" ht="19" x14ac:dyDescent="0.25">
      <c r="A72" s="6" t="s">
        <v>63</v>
      </c>
      <c r="B72" s="10">
        <v>557800000</v>
      </c>
      <c r="C72" s="10">
        <v>670987573</v>
      </c>
      <c r="D72" s="10">
        <v>704129861</v>
      </c>
      <c r="E72" s="10">
        <v>563810426</v>
      </c>
      <c r="F72" s="10">
        <v>860215964</v>
      </c>
      <c r="G72" s="10">
        <v>1203035744</v>
      </c>
      <c r="H72" s="10">
        <v>1359605275</v>
      </c>
      <c r="I72" s="10">
        <v>1829684808</v>
      </c>
      <c r="J72" s="10">
        <v>2185584313</v>
      </c>
      <c r="K72" s="10">
        <v>3051044673</v>
      </c>
      <c r="L72" s="10">
        <v>3619610185</v>
      </c>
      <c r="M72" s="10">
        <v>4644518621</v>
      </c>
      <c r="N72" s="10">
        <v>4341077000</v>
      </c>
      <c r="O72" s="10">
        <v>4986719000</v>
      </c>
      <c r="P72" s="10">
        <v>5982889000</v>
      </c>
      <c r="Q72" s="10">
        <v>7068032000</v>
      </c>
      <c r="R72" s="10">
        <v>7332256000</v>
      </c>
      <c r="S72" s="10">
        <v>9321088000</v>
      </c>
      <c r="T72" s="10">
        <v>11616000000</v>
      </c>
      <c r="U72" s="10">
        <v>11257900159</v>
      </c>
      <c r="V72" s="10">
        <v>13807381512</v>
      </c>
      <c r="W72" s="10">
        <v>13735869132</v>
      </c>
      <c r="X72" s="10">
        <v>13620633789</v>
      </c>
      <c r="Y72" s="10">
        <v>13935250086</v>
      </c>
      <c r="Z72" s="10">
        <v>13341986799</v>
      </c>
      <c r="AA72" s="10">
        <v>12375358724</v>
      </c>
      <c r="AB72" s="10">
        <v>14229331118</v>
      </c>
      <c r="AC72" s="10">
        <v>14613394472</v>
      </c>
      <c r="AD72" s="10">
        <v>17384888548</v>
      </c>
      <c r="AE72" s="10">
        <v>18335621139</v>
      </c>
      <c r="AF72" s="10">
        <v>18975714670</v>
      </c>
      <c r="AG72" s="10">
        <v>19656000000</v>
      </c>
      <c r="AH72" s="10">
        <v>20233000000</v>
      </c>
      <c r="AI72" s="10">
        <v>21691000000</v>
      </c>
    </row>
    <row r="73" spans="1:35" ht="20" thickBot="1" x14ac:dyDescent="0.3">
      <c r="A73" s="7" t="s">
        <v>64</v>
      </c>
      <c r="B73" s="11">
        <v>1496000000</v>
      </c>
      <c r="C73" s="11">
        <v>2269410428</v>
      </c>
      <c r="D73" s="11">
        <v>2229258456</v>
      </c>
      <c r="E73" s="11">
        <v>1894636469</v>
      </c>
      <c r="F73" s="11">
        <v>2443502086</v>
      </c>
      <c r="G73" s="11">
        <v>3509064089</v>
      </c>
      <c r="H73" s="11">
        <v>3499151045</v>
      </c>
      <c r="I73" s="11">
        <v>5404468939</v>
      </c>
      <c r="J73" s="11">
        <v>6652886928</v>
      </c>
      <c r="K73" s="11">
        <v>8752090992</v>
      </c>
      <c r="L73" s="11">
        <v>10737346124</v>
      </c>
      <c r="M73" s="11">
        <v>14053202058</v>
      </c>
      <c r="N73" s="11">
        <v>9606610000</v>
      </c>
      <c r="O73" s="11">
        <v>10970384000</v>
      </c>
      <c r="P73" s="11">
        <v>13797519000</v>
      </c>
      <c r="Q73" s="11">
        <v>15963961000</v>
      </c>
      <c r="R73" s="11">
        <v>18952924000</v>
      </c>
      <c r="S73" s="11">
        <v>24156563000</v>
      </c>
      <c r="T73" s="11">
        <v>28800000000</v>
      </c>
      <c r="U73" s="11">
        <v>29305064454</v>
      </c>
      <c r="V73" s="11">
        <v>28955814087</v>
      </c>
      <c r="W73" s="11">
        <v>28431972337</v>
      </c>
      <c r="X73" s="11">
        <v>27623614801</v>
      </c>
      <c r="Y73" s="11">
        <v>27947205544</v>
      </c>
      <c r="Z73" s="11">
        <v>28176696401</v>
      </c>
      <c r="AA73" s="11">
        <v>26747409893</v>
      </c>
      <c r="AB73" s="11">
        <v>34414973870</v>
      </c>
      <c r="AC73" s="11">
        <v>32651129528</v>
      </c>
      <c r="AD73" s="11">
        <v>37367132951</v>
      </c>
      <c r="AE73" s="11">
        <v>39633951041</v>
      </c>
      <c r="AF73" s="11">
        <v>41188726588</v>
      </c>
      <c r="AG73" s="11">
        <v>44252000000</v>
      </c>
      <c r="AH73" s="11">
        <v>43989000000</v>
      </c>
      <c r="AI73" s="11">
        <v>44542000000</v>
      </c>
    </row>
    <row r="74" spans="1:3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row>
    <row r="75" spans="1:3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row>
    <row r="76" spans="1:35" ht="19" x14ac:dyDescent="0.25">
      <c r="A76" s="5" t="s">
        <v>66</v>
      </c>
      <c r="B76" s="1">
        <v>97600000</v>
      </c>
      <c r="C76" s="1">
        <v>128120142</v>
      </c>
      <c r="D76" s="1">
        <v>94320640</v>
      </c>
      <c r="E76" s="1">
        <v>70758711</v>
      </c>
      <c r="F76" s="1">
        <v>91785693</v>
      </c>
      <c r="G76" s="1">
        <v>184469400</v>
      </c>
      <c r="H76" s="1">
        <v>247612600</v>
      </c>
      <c r="I76" s="1">
        <v>335191908</v>
      </c>
      <c r="J76" s="1">
        <v>402606122</v>
      </c>
      <c r="K76" s="1">
        <v>507428709</v>
      </c>
      <c r="L76" s="1">
        <v>734598162</v>
      </c>
      <c r="M76" s="1">
        <v>744412932</v>
      </c>
      <c r="N76" s="1">
        <v>518826000</v>
      </c>
      <c r="O76" s="1">
        <v>654757000</v>
      </c>
      <c r="P76" s="1">
        <v>805362000</v>
      </c>
      <c r="Q76" s="1">
        <v>1032341000</v>
      </c>
      <c r="R76" s="1">
        <v>1181015000</v>
      </c>
      <c r="S76" s="1">
        <v>1597222000</v>
      </c>
      <c r="T76" s="1">
        <v>2088000000</v>
      </c>
      <c r="U76" s="1">
        <v>1756828243</v>
      </c>
      <c r="V76" s="1">
        <v>848186142</v>
      </c>
      <c r="W76" s="1">
        <v>574544487</v>
      </c>
      <c r="X76" s="1">
        <v>764694446</v>
      </c>
      <c r="Y76" s="1">
        <v>730023541</v>
      </c>
      <c r="Z76" s="1">
        <v>-408738159</v>
      </c>
      <c r="AA76" s="1">
        <v>707719247</v>
      </c>
      <c r="AB76" s="1">
        <v>791550959</v>
      </c>
      <c r="AC76" s="1">
        <v>1307265155</v>
      </c>
      <c r="AD76" s="1">
        <v>2145068023</v>
      </c>
      <c r="AE76" s="1">
        <v>2879203844</v>
      </c>
      <c r="AF76" s="1">
        <v>2160811901</v>
      </c>
      <c r="AG76" s="1">
        <v>1122000000</v>
      </c>
      <c r="AH76" s="1">
        <v>2565000000</v>
      </c>
      <c r="AI76" s="1">
        <v>3874000000</v>
      </c>
    </row>
    <row r="77" spans="1:35" ht="19" x14ac:dyDescent="0.25">
      <c r="A77" s="5" t="s">
        <v>13</v>
      </c>
      <c r="B77" s="1">
        <v>49300000</v>
      </c>
      <c r="C77" s="1">
        <v>79301693</v>
      </c>
      <c r="D77" s="1">
        <v>53044810</v>
      </c>
      <c r="E77" s="1">
        <v>57945865</v>
      </c>
      <c r="F77" s="1">
        <v>71616324</v>
      </c>
      <c r="G77" s="1">
        <v>110066156</v>
      </c>
      <c r="H77" s="1">
        <v>125530734</v>
      </c>
      <c r="I77" s="1">
        <v>177500126</v>
      </c>
      <c r="J77" s="1">
        <v>213503739</v>
      </c>
      <c r="K77" s="1">
        <v>271724001</v>
      </c>
      <c r="L77" s="1">
        <v>413162042</v>
      </c>
      <c r="M77" s="1">
        <v>525301598</v>
      </c>
      <c r="N77" s="1">
        <v>441461000</v>
      </c>
      <c r="O77" s="1">
        <v>479252000</v>
      </c>
      <c r="P77" s="1">
        <v>576049000</v>
      </c>
      <c r="Q77" s="1">
        <v>669714000</v>
      </c>
      <c r="R77" s="1">
        <v>666192000</v>
      </c>
      <c r="S77" s="1">
        <v>906702000</v>
      </c>
      <c r="T77" s="1">
        <v>1126000000</v>
      </c>
      <c r="U77" s="1">
        <v>1142912827</v>
      </c>
      <c r="V77" s="1">
        <v>1214969339</v>
      </c>
      <c r="W77" s="1">
        <v>1219577071</v>
      </c>
      <c r="X77" s="1">
        <v>1017432441</v>
      </c>
      <c r="Y77" s="1">
        <v>1051392599</v>
      </c>
      <c r="Z77" s="1">
        <v>1001132315</v>
      </c>
      <c r="AA77" s="1">
        <v>820808405</v>
      </c>
      <c r="AB77" s="1">
        <v>981785582</v>
      </c>
      <c r="AC77" s="1">
        <v>1135837786</v>
      </c>
      <c r="AD77" s="1">
        <v>1286081052</v>
      </c>
      <c r="AE77" s="1">
        <v>1294898193</v>
      </c>
      <c r="AF77" s="1">
        <v>1788914777</v>
      </c>
      <c r="AG77" s="1">
        <v>1694000000</v>
      </c>
      <c r="AH77" s="1">
        <v>1765000000</v>
      </c>
      <c r="AI77" s="1">
        <v>1757000000</v>
      </c>
    </row>
    <row r="78" spans="1:35"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t="s">
        <v>91</v>
      </c>
      <c r="AD78" s="1" t="s">
        <v>91</v>
      </c>
      <c r="AE78" s="1" t="s">
        <v>91</v>
      </c>
      <c r="AF78" s="1" t="s">
        <v>91</v>
      </c>
      <c r="AG78" s="1" t="s">
        <v>91</v>
      </c>
      <c r="AH78" s="1" t="s">
        <v>91</v>
      </c>
      <c r="AI78" s="1" t="s">
        <v>91</v>
      </c>
    </row>
    <row r="79" spans="1:35"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v>33410363</v>
      </c>
      <c r="V79" s="1">
        <v>40116912</v>
      </c>
      <c r="W79" s="1">
        <v>25269318</v>
      </c>
      <c r="X79" s="1">
        <v>27217938</v>
      </c>
      <c r="Y79" s="1">
        <v>18515090</v>
      </c>
      <c r="Z79" s="1">
        <v>20713082</v>
      </c>
      <c r="AA79" s="1">
        <v>19456199</v>
      </c>
      <c r="AB79" s="1">
        <v>29519166</v>
      </c>
      <c r="AC79" s="1">
        <v>48378276</v>
      </c>
      <c r="AD79" s="1">
        <v>77980661</v>
      </c>
      <c r="AE79" s="1">
        <v>76641501</v>
      </c>
      <c r="AF79" s="1">
        <v>86253248</v>
      </c>
      <c r="AG79" s="1">
        <v>96000000</v>
      </c>
      <c r="AH79" s="1">
        <v>110000000</v>
      </c>
      <c r="AI79" s="1">
        <v>101000000</v>
      </c>
    </row>
    <row r="80" spans="1:35" ht="19" x14ac:dyDescent="0.25">
      <c r="A80" s="14" t="s">
        <v>103</v>
      </c>
      <c r="B80" s="19" t="e">
        <f t="shared" ref="B80:AL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t="e">
        <f t="shared" si="8"/>
        <v>#VALUE!</v>
      </c>
      <c r="Q80" s="19" t="e">
        <f t="shared" si="8"/>
        <v>#VALUE!</v>
      </c>
      <c r="R80" s="19" t="e">
        <f t="shared" si="8"/>
        <v>#VALUE!</v>
      </c>
      <c r="S80" s="19" t="e">
        <f t="shared" si="8"/>
        <v>#VALUE!</v>
      </c>
      <c r="T80" s="19" t="e">
        <f t="shared" si="8"/>
        <v>#VALUE!</v>
      </c>
      <c r="U80" s="19">
        <f t="shared" si="8"/>
        <v>1.149040080328608E-3</v>
      </c>
      <c r="V80" s="19">
        <f t="shared" si="8"/>
        <v>1.6116963046131721E-3</v>
      </c>
      <c r="W80" s="19">
        <f t="shared" si="8"/>
        <v>1.1063879464498338E-3</v>
      </c>
      <c r="X80" s="19">
        <f t="shared" si="8"/>
        <v>1.161440189349248E-3</v>
      </c>
      <c r="Y80" s="19">
        <f t="shared" si="8"/>
        <v>7.5030817045135484E-4</v>
      </c>
      <c r="Z80" s="19">
        <f t="shared" si="8"/>
        <v>8.319006002415431E-4</v>
      </c>
      <c r="AA80" s="19">
        <f t="shared" si="8"/>
        <v>8.4602367858335054E-4</v>
      </c>
      <c r="AB80" s="19">
        <f t="shared" si="8"/>
        <v>1.1423736142791528E-3</v>
      </c>
      <c r="AC80" s="19">
        <f t="shared" si="8"/>
        <v>1.6971664681386487E-3</v>
      </c>
      <c r="AD80" s="19">
        <f t="shared" si="8"/>
        <v>2.577319594358272E-3</v>
      </c>
      <c r="AE80" s="19">
        <f t="shared" si="8"/>
        <v>2.5009331905526413E-3</v>
      </c>
      <c r="AF80" s="19">
        <f t="shared" si="8"/>
        <v>3.0641887681651034E-3</v>
      </c>
      <c r="AG80" s="19">
        <f t="shared" si="8"/>
        <v>3.4798999528763549E-3</v>
      </c>
      <c r="AH80" s="19">
        <f t="shared" si="8"/>
        <v>3.5505632484425938E-3</v>
      </c>
      <c r="AI80" s="19">
        <f t="shared" si="8"/>
        <v>3.0865140726705985E-3</v>
      </c>
    </row>
    <row r="81" spans="1:43" ht="19" x14ac:dyDescent="0.25">
      <c r="A81" s="5" t="s">
        <v>69</v>
      </c>
      <c r="B81" s="1" t="s">
        <v>91</v>
      </c>
      <c r="C81" s="1" t="s">
        <v>91</v>
      </c>
      <c r="D81" s="1">
        <v>5976880</v>
      </c>
      <c r="E81" s="1">
        <v>17345493</v>
      </c>
      <c r="F81" s="1">
        <v>4897121</v>
      </c>
      <c r="G81" s="1">
        <v>-1808104</v>
      </c>
      <c r="H81" s="1">
        <v>10400566</v>
      </c>
      <c r="I81" s="1">
        <v>-19816993</v>
      </c>
      <c r="J81" s="1">
        <v>11175927</v>
      </c>
      <c r="K81" s="1">
        <v>156024809</v>
      </c>
      <c r="L81" s="1">
        <v>-49827294</v>
      </c>
      <c r="M81" s="1">
        <v>-59445237</v>
      </c>
      <c r="N81" s="1">
        <v>-57311000</v>
      </c>
      <c r="O81" s="1">
        <v>69845000</v>
      </c>
      <c r="P81" s="1">
        <v>-77947000</v>
      </c>
      <c r="Q81" s="1">
        <v>-127739000</v>
      </c>
      <c r="R81" s="1">
        <v>-176815000</v>
      </c>
      <c r="S81" s="1">
        <v>-159036000</v>
      </c>
      <c r="T81" s="1">
        <v>381000000</v>
      </c>
      <c r="U81" s="1">
        <v>-79349612</v>
      </c>
      <c r="V81" s="1">
        <v>1121840793</v>
      </c>
      <c r="W81" s="1">
        <v>188854901</v>
      </c>
      <c r="X81" s="1">
        <v>-273475471</v>
      </c>
      <c r="Y81" s="1">
        <v>-99187981</v>
      </c>
      <c r="Z81" s="1">
        <v>106327156</v>
      </c>
      <c r="AA81" s="1">
        <v>42560436</v>
      </c>
      <c r="AB81" s="1">
        <v>639581921</v>
      </c>
      <c r="AC81" s="1">
        <v>58895293</v>
      </c>
      <c r="AD81" s="1">
        <v>-250737817</v>
      </c>
      <c r="AE81" s="1">
        <v>-529627088</v>
      </c>
      <c r="AF81" s="1">
        <v>-71691012</v>
      </c>
      <c r="AG81" s="1">
        <v>196000000</v>
      </c>
      <c r="AH81" s="1">
        <v>-228000000</v>
      </c>
      <c r="AI81" s="1">
        <v>-518000000</v>
      </c>
    </row>
    <row r="82" spans="1:43"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v>752000000</v>
      </c>
      <c r="W82" s="1">
        <v>123000000</v>
      </c>
      <c r="X82" s="1" t="s">
        <v>91</v>
      </c>
      <c r="Y82" s="1" t="s">
        <v>91</v>
      </c>
      <c r="Z82" s="1" t="s">
        <v>91</v>
      </c>
      <c r="AA82" s="1" t="s">
        <v>91</v>
      </c>
      <c r="AB82" s="1" t="s">
        <v>91</v>
      </c>
      <c r="AC82" s="1" t="s">
        <v>91</v>
      </c>
      <c r="AD82" s="1" t="s">
        <v>91</v>
      </c>
      <c r="AE82" s="1" t="s">
        <v>91</v>
      </c>
      <c r="AF82" s="1" t="s">
        <v>91</v>
      </c>
      <c r="AG82" s="1" t="s">
        <v>91</v>
      </c>
      <c r="AH82" s="1" t="s">
        <v>91</v>
      </c>
      <c r="AI82" s="1" t="s">
        <v>91</v>
      </c>
    </row>
    <row r="83" spans="1:43" ht="21" x14ac:dyDescent="0.25">
      <c r="A83" s="5" t="s">
        <v>34</v>
      </c>
      <c r="B83" s="1" t="s">
        <v>91</v>
      </c>
      <c r="C83" s="1" t="s">
        <v>91</v>
      </c>
      <c r="D83" s="1" t="s">
        <v>91</v>
      </c>
      <c r="E83" s="1">
        <v>9142956</v>
      </c>
      <c r="F83" s="1">
        <v>1295338</v>
      </c>
      <c r="G83" s="1">
        <v>-24685929</v>
      </c>
      <c r="H83" s="1">
        <v>-22956487</v>
      </c>
      <c r="I83" s="1">
        <v>4698233</v>
      </c>
      <c r="J83" s="1">
        <v>-18000098</v>
      </c>
      <c r="K83" s="1">
        <v>-26061364</v>
      </c>
      <c r="L83" s="1">
        <v>-12618752</v>
      </c>
      <c r="M83" s="1">
        <v>-104553179</v>
      </c>
      <c r="N83" s="1">
        <v>-5348000</v>
      </c>
      <c r="O83" s="1">
        <v>-28253000</v>
      </c>
      <c r="P83" s="1">
        <v>10309000</v>
      </c>
      <c r="Q83" s="1">
        <v>-170138000</v>
      </c>
      <c r="R83" s="1">
        <v>-144387000</v>
      </c>
      <c r="S83" s="1">
        <v>-67970000</v>
      </c>
      <c r="T83" s="1">
        <v>-36999949</v>
      </c>
      <c r="U83" s="1">
        <v>-173000074</v>
      </c>
      <c r="V83" s="1">
        <v>633274113</v>
      </c>
      <c r="W83" s="1">
        <v>-21279425</v>
      </c>
      <c r="X83" s="1">
        <v>-89430367</v>
      </c>
      <c r="Y83" s="1">
        <v>-132250641</v>
      </c>
      <c r="Z83" s="1">
        <v>51092270</v>
      </c>
      <c r="AA83" s="1">
        <v>41344423</v>
      </c>
      <c r="AB83" s="1">
        <v>31705770</v>
      </c>
      <c r="AC83" s="1">
        <v>-57843591</v>
      </c>
      <c r="AD83" s="1">
        <v>-219545553</v>
      </c>
      <c r="AE83" s="1">
        <v>-203614733</v>
      </c>
      <c r="AF83" s="1">
        <v>-88493593</v>
      </c>
      <c r="AG83" s="1">
        <v>63000000</v>
      </c>
      <c r="AH83" s="1">
        <v>-439000000</v>
      </c>
      <c r="AI83" s="1" t="s">
        <v>91</v>
      </c>
      <c r="AP83" s="41" t="s">
        <v>131</v>
      </c>
      <c r="AQ83" s="42"/>
    </row>
    <row r="84" spans="1:43"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v>-411000000</v>
      </c>
      <c r="W84" s="1">
        <v>49000000</v>
      </c>
      <c r="X84" s="1" t="s">
        <v>91</v>
      </c>
      <c r="Y84" s="1" t="s">
        <v>91</v>
      </c>
      <c r="Z84" s="1" t="s">
        <v>91</v>
      </c>
      <c r="AA84" s="1" t="s">
        <v>91</v>
      </c>
      <c r="AB84" s="1" t="s">
        <v>91</v>
      </c>
      <c r="AC84" s="1" t="s">
        <v>91</v>
      </c>
      <c r="AD84" s="1" t="s">
        <v>91</v>
      </c>
      <c r="AE84" s="1" t="s">
        <v>91</v>
      </c>
      <c r="AF84" s="1" t="s">
        <v>91</v>
      </c>
      <c r="AG84" s="1" t="s">
        <v>91</v>
      </c>
      <c r="AH84" s="1" t="s">
        <v>91</v>
      </c>
      <c r="AI84" s="1" t="s">
        <v>91</v>
      </c>
      <c r="AP84" s="43" t="s">
        <v>132</v>
      </c>
      <c r="AQ84" s="43"/>
    </row>
    <row r="85" spans="1:43"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11500219</v>
      </c>
      <c r="T85" s="1">
        <v>261316470</v>
      </c>
      <c r="U85" s="1" t="s">
        <v>91</v>
      </c>
      <c r="V85" s="1" t="s">
        <v>91</v>
      </c>
      <c r="W85" s="1">
        <v>33000000</v>
      </c>
      <c r="X85" s="1" t="s">
        <v>91</v>
      </c>
      <c r="Y85" s="1">
        <v>-16000000</v>
      </c>
      <c r="Z85" s="1">
        <v>-6000000</v>
      </c>
      <c r="AA85" s="1">
        <v>-21000000</v>
      </c>
      <c r="AB85" s="1">
        <v>33000000</v>
      </c>
      <c r="AC85" s="1">
        <v>40000000</v>
      </c>
      <c r="AD85" s="1" t="s">
        <v>91</v>
      </c>
      <c r="AE85" s="1" t="s">
        <v>91</v>
      </c>
      <c r="AF85" s="1" t="s">
        <v>91</v>
      </c>
      <c r="AG85" s="1" t="s">
        <v>91</v>
      </c>
      <c r="AH85" s="1" t="s">
        <v>91</v>
      </c>
      <c r="AI85" s="1" t="s">
        <v>91</v>
      </c>
      <c r="AP85" s="25" t="s">
        <v>133</v>
      </c>
      <c r="AQ85" s="26">
        <f>AI17</f>
        <v>401000000</v>
      </c>
    </row>
    <row r="86" spans="1:43" ht="20" x14ac:dyDescent="0.25">
      <c r="A86" s="5" t="s">
        <v>72</v>
      </c>
      <c r="B86" s="1">
        <v>-146900000</v>
      </c>
      <c r="C86" s="1">
        <v>-207421835</v>
      </c>
      <c r="D86" s="1">
        <v>7585164</v>
      </c>
      <c r="E86" s="1">
        <v>-25532498</v>
      </c>
      <c r="F86" s="1">
        <v>-13355645</v>
      </c>
      <c r="G86" s="1">
        <v>82171278</v>
      </c>
      <c r="H86" s="1">
        <v>-46920205</v>
      </c>
      <c r="I86" s="1">
        <v>-58248743</v>
      </c>
      <c r="J86" s="1">
        <v>-57553769</v>
      </c>
      <c r="K86" s="1">
        <v>-110047586</v>
      </c>
      <c r="L86" s="1">
        <v>-172929714</v>
      </c>
      <c r="M86" s="1">
        <v>-30314362</v>
      </c>
      <c r="N86" s="1">
        <v>103480000</v>
      </c>
      <c r="O86" s="1">
        <v>149353000</v>
      </c>
      <c r="P86" s="1">
        <v>214605000</v>
      </c>
      <c r="Q86" s="1">
        <v>142369000</v>
      </c>
      <c r="R86" s="1">
        <v>-24262000</v>
      </c>
      <c r="S86" s="1">
        <v>-65197000</v>
      </c>
      <c r="T86" s="1">
        <v>-161000000</v>
      </c>
      <c r="U86" s="1">
        <v>-218559457</v>
      </c>
      <c r="V86" s="1">
        <v>-164765889</v>
      </c>
      <c r="W86" s="1">
        <v>-158265727</v>
      </c>
      <c r="X86" s="1">
        <v>-206078673</v>
      </c>
      <c r="Y86" s="1">
        <v>-345174174</v>
      </c>
      <c r="Z86" s="1">
        <v>788478003</v>
      </c>
      <c r="AA86" s="1">
        <v>-86336884</v>
      </c>
      <c r="AB86" s="1">
        <v>14212932</v>
      </c>
      <c r="AC86" s="1">
        <v>-89394641</v>
      </c>
      <c r="AD86" s="1">
        <v>-632243204</v>
      </c>
      <c r="AE86" s="1">
        <v>-1548844658</v>
      </c>
      <c r="AF86" s="1">
        <v>-81772560</v>
      </c>
      <c r="AG86" s="1">
        <v>830000000</v>
      </c>
      <c r="AH86" s="1">
        <v>-2000000</v>
      </c>
      <c r="AI86" s="1">
        <v>-1260000000</v>
      </c>
      <c r="AP86" s="25" t="s">
        <v>134</v>
      </c>
      <c r="AQ86" s="26">
        <f>AI56</f>
        <v>1751000000</v>
      </c>
    </row>
    <row r="87" spans="1:43" ht="20" x14ac:dyDescent="0.25">
      <c r="A87" s="6" t="s">
        <v>73</v>
      </c>
      <c r="B87" s="10" t="s">
        <v>91</v>
      </c>
      <c r="C87" s="10" t="s">
        <v>91</v>
      </c>
      <c r="D87" s="10">
        <v>160927494</v>
      </c>
      <c r="E87" s="10">
        <v>120517571</v>
      </c>
      <c r="F87" s="10">
        <v>154943494</v>
      </c>
      <c r="G87" s="10">
        <v>374898730</v>
      </c>
      <c r="H87" s="10">
        <v>336623694</v>
      </c>
      <c r="I87" s="10">
        <v>434626298</v>
      </c>
      <c r="J87" s="10">
        <v>569732018</v>
      </c>
      <c r="K87" s="10">
        <v>825129933</v>
      </c>
      <c r="L87" s="10">
        <v>925003197</v>
      </c>
      <c r="M87" s="10">
        <v>1179954931</v>
      </c>
      <c r="N87" s="10">
        <v>1006456000</v>
      </c>
      <c r="O87" s="10">
        <v>1353207000</v>
      </c>
      <c r="P87" s="10">
        <v>1518069000</v>
      </c>
      <c r="Q87" s="10">
        <v>1716685000</v>
      </c>
      <c r="R87" s="10">
        <v>1646130000</v>
      </c>
      <c r="S87" s="10">
        <v>2279691000</v>
      </c>
      <c r="T87" s="10">
        <v>3434000000</v>
      </c>
      <c r="U87" s="10">
        <v>2635242364</v>
      </c>
      <c r="V87" s="10">
        <v>3060347298</v>
      </c>
      <c r="W87" s="10">
        <v>1849980051</v>
      </c>
      <c r="X87" s="10">
        <v>1329790681</v>
      </c>
      <c r="Y87" s="10">
        <v>1355569075</v>
      </c>
      <c r="Z87" s="10">
        <v>1507912397</v>
      </c>
      <c r="AA87" s="10">
        <v>1504207403</v>
      </c>
      <c r="AB87" s="10">
        <v>2456650559</v>
      </c>
      <c r="AC87" s="10">
        <v>2460981869</v>
      </c>
      <c r="AD87" s="10">
        <v>2626148715</v>
      </c>
      <c r="AE87" s="10">
        <v>2172271791</v>
      </c>
      <c r="AF87" s="10">
        <v>3882516355</v>
      </c>
      <c r="AG87" s="10">
        <v>3938000000</v>
      </c>
      <c r="AH87" s="10">
        <v>4210000000</v>
      </c>
      <c r="AI87" s="10">
        <v>3954000000</v>
      </c>
      <c r="AP87" s="25" t="s">
        <v>135</v>
      </c>
      <c r="AQ87" s="26">
        <f>AI61</f>
        <v>9204000000</v>
      </c>
    </row>
    <row r="88" spans="1:43" ht="20" x14ac:dyDescent="0.25">
      <c r="A88" s="5" t="s">
        <v>74</v>
      </c>
      <c r="B88" s="1" t="s">
        <v>91</v>
      </c>
      <c r="C88" s="1" t="s">
        <v>91</v>
      </c>
      <c r="D88" s="1">
        <v>-36757812</v>
      </c>
      <c r="E88" s="1">
        <v>-51704650</v>
      </c>
      <c r="F88" s="1">
        <v>-71981318</v>
      </c>
      <c r="G88" s="1">
        <v>-100844984</v>
      </c>
      <c r="H88" s="1">
        <v>-168272127</v>
      </c>
      <c r="I88" s="1">
        <v>-256025997</v>
      </c>
      <c r="J88" s="1">
        <v>-243165239</v>
      </c>
      <c r="K88" s="1">
        <v>-384927832</v>
      </c>
      <c r="L88" s="1">
        <v>-581888107</v>
      </c>
      <c r="M88" s="1">
        <v>-635679527</v>
      </c>
      <c r="N88" s="1">
        <v>-403135000</v>
      </c>
      <c r="O88" s="1">
        <v>-385880000</v>
      </c>
      <c r="P88" s="1">
        <v>-505269000</v>
      </c>
      <c r="Q88" s="1">
        <v>-704663000</v>
      </c>
      <c r="R88" s="1">
        <v>-771760000</v>
      </c>
      <c r="S88" s="1">
        <v>-1098470000</v>
      </c>
      <c r="T88" s="1">
        <v>-1501000000</v>
      </c>
      <c r="U88" s="1">
        <v>-1446390289</v>
      </c>
      <c r="V88" s="1">
        <v>-762221331</v>
      </c>
      <c r="W88" s="1">
        <v>-619763266</v>
      </c>
      <c r="X88" s="1">
        <v>-746549154</v>
      </c>
      <c r="Y88" s="1">
        <v>-760441188</v>
      </c>
      <c r="Z88" s="1">
        <v>-686293463</v>
      </c>
      <c r="AA88" s="1">
        <v>-528965417</v>
      </c>
      <c r="AB88" s="1">
        <v>-964292743</v>
      </c>
      <c r="AC88" s="1">
        <v>-897101510</v>
      </c>
      <c r="AD88" s="1">
        <v>-1252489383</v>
      </c>
      <c r="AE88" s="1">
        <v>-1282315260</v>
      </c>
      <c r="AF88" s="1">
        <v>-1376691460</v>
      </c>
      <c r="AG88" s="1">
        <v>-996000000</v>
      </c>
      <c r="AH88" s="1">
        <v>-1554000000</v>
      </c>
      <c r="AI88" s="1">
        <v>-1523000000</v>
      </c>
      <c r="AP88" s="44" t="s">
        <v>136</v>
      </c>
      <c r="AQ88" s="45">
        <f>AQ85/(AQ86+AQ87)</f>
        <v>3.6604290278411687E-2</v>
      </c>
    </row>
    <row r="89" spans="1:43" ht="20" customHeight="1" x14ac:dyDescent="0.25">
      <c r="A89" s="14" t="s">
        <v>104</v>
      </c>
      <c r="B89" s="19" t="e">
        <f t="shared" ref="B89:AF89" si="9">(-1*B88)/B3</f>
        <v>#VALUE!</v>
      </c>
      <c r="C89" s="19" t="e">
        <f t="shared" si="9"/>
        <v>#VALUE!</v>
      </c>
      <c r="D89" s="19">
        <f t="shared" si="9"/>
        <v>2.4501992031872508E-2</v>
      </c>
      <c r="E89" s="19">
        <f t="shared" si="9"/>
        <v>3.0603656755876771E-2</v>
      </c>
      <c r="F89" s="19">
        <f t="shared" si="9"/>
        <v>3.40973886894489E-2</v>
      </c>
      <c r="G89" s="19">
        <f t="shared" si="9"/>
        <v>3.1504038526597701E-2</v>
      </c>
      <c r="H89" s="19">
        <f t="shared" si="9"/>
        <v>4.4889831517965648E-2</v>
      </c>
      <c r="I89" s="19">
        <f t="shared" si="9"/>
        <v>4.6690090676170637E-2</v>
      </c>
      <c r="J89" s="19">
        <f t="shared" si="9"/>
        <v>3.6056002926139898E-2</v>
      </c>
      <c r="K89" s="19">
        <f t="shared" si="9"/>
        <v>4.6063972894143247E-2</v>
      </c>
      <c r="L89" s="19">
        <f t="shared" si="9"/>
        <v>5.6667961210161683E-2</v>
      </c>
      <c r="M89" s="19">
        <f t="shared" si="9"/>
        <v>4.8909435239582751E-2</v>
      </c>
      <c r="N89" s="19">
        <f t="shared" si="9"/>
        <v>4.4313595178184874E-2</v>
      </c>
      <c r="O89" s="19">
        <f t="shared" si="9"/>
        <v>3.4933232786071973E-2</v>
      </c>
      <c r="P89" s="19">
        <f t="shared" si="9"/>
        <v>3.730175077239959E-2</v>
      </c>
      <c r="Q89" s="19">
        <f t="shared" si="9"/>
        <v>4.236122453752033E-2</v>
      </c>
      <c r="R89" s="19">
        <f t="shared" si="9"/>
        <v>4.513019226587002E-2</v>
      </c>
      <c r="S89" s="19">
        <f t="shared" si="9"/>
        <v>4.4419200763327511E-2</v>
      </c>
      <c r="T89" s="19">
        <f t="shared" si="9"/>
        <v>4.896427988908824E-2</v>
      </c>
      <c r="U89" s="19">
        <f t="shared" si="9"/>
        <v>4.97438598275355E-2</v>
      </c>
      <c r="V89" s="19">
        <f t="shared" si="9"/>
        <v>3.0622229908175223E-2</v>
      </c>
      <c r="W89" s="19">
        <f t="shared" si="9"/>
        <v>2.7135619851504585E-2</v>
      </c>
      <c r="X89" s="19">
        <f t="shared" si="9"/>
        <v>3.185664508385172E-2</v>
      </c>
      <c r="Y89" s="19">
        <f t="shared" si="9"/>
        <v>3.0816228087691432E-2</v>
      </c>
      <c r="Z89" s="19">
        <f t="shared" si="9"/>
        <v>2.7563640399412663E-2</v>
      </c>
      <c r="AA89" s="19">
        <f t="shared" si="9"/>
        <v>2.3001269052280764E-2</v>
      </c>
      <c r="AB89" s="19">
        <f t="shared" si="9"/>
        <v>3.7317537563360301E-2</v>
      </c>
      <c r="AC89" s="19">
        <f t="shared" si="9"/>
        <v>3.1471369531410102E-2</v>
      </c>
      <c r="AD89" s="19">
        <f t="shared" si="9"/>
        <v>4.1395717696360669E-2</v>
      </c>
      <c r="AE89" s="19">
        <f t="shared" si="9"/>
        <v>4.1843971642545726E-2</v>
      </c>
      <c r="AF89" s="19">
        <f t="shared" si="9"/>
        <v>4.8907636602401543E-2</v>
      </c>
      <c r="AG89" s="19">
        <f>(-1*AG88)/AG3</f>
        <v>3.6103962011092179E-2</v>
      </c>
      <c r="AH89" s="19">
        <f t="shared" ref="AH89:AL89" si="10">(-1*AH88)/AH3</f>
        <v>5.0159775346179915E-2</v>
      </c>
      <c r="AI89" s="19">
        <f t="shared" si="10"/>
        <v>4.6542187452250708E-2</v>
      </c>
      <c r="AP89" s="25" t="s">
        <v>105</v>
      </c>
      <c r="AQ89" s="26">
        <f>AI27</f>
        <v>785000000</v>
      </c>
    </row>
    <row r="90" spans="1:43" ht="20" x14ac:dyDescent="0.25">
      <c r="A90" s="5" t="s">
        <v>75</v>
      </c>
      <c r="B90" s="1" t="s">
        <v>91</v>
      </c>
      <c r="C90" s="1" t="s">
        <v>91</v>
      </c>
      <c r="D90" s="1" t="s">
        <v>91</v>
      </c>
      <c r="E90" s="1">
        <v>-94298822</v>
      </c>
      <c r="F90" s="1">
        <v>-112234631</v>
      </c>
      <c r="G90" s="1">
        <v>-315751066</v>
      </c>
      <c r="H90" s="1">
        <v>-222025620</v>
      </c>
      <c r="I90" s="1">
        <v>-831137406</v>
      </c>
      <c r="J90" s="1">
        <v>-351816466</v>
      </c>
      <c r="K90" s="1">
        <v>-817996632</v>
      </c>
      <c r="L90" s="1">
        <v>-1868449385</v>
      </c>
      <c r="M90" s="1">
        <v>-2415462427</v>
      </c>
      <c r="N90" s="1">
        <v>-667316000</v>
      </c>
      <c r="O90" s="1">
        <v>-833623000</v>
      </c>
      <c r="P90" s="1">
        <v>-1809111000</v>
      </c>
      <c r="Q90" s="1">
        <v>-675268000</v>
      </c>
      <c r="R90" s="1">
        <v>-956623000</v>
      </c>
      <c r="S90" s="1">
        <v>-2611092000</v>
      </c>
      <c r="T90" s="1">
        <v>-2713000000</v>
      </c>
      <c r="U90" s="1">
        <v>-1287691066</v>
      </c>
      <c r="V90" s="1">
        <v>-249297954</v>
      </c>
      <c r="W90" s="1">
        <v>-329831095</v>
      </c>
      <c r="X90" s="1">
        <v>-684336725</v>
      </c>
      <c r="Y90" s="1">
        <v>398074431</v>
      </c>
      <c r="Z90" s="1">
        <v>-440498219</v>
      </c>
      <c r="AA90" s="1">
        <v>204290092</v>
      </c>
      <c r="AB90" s="1">
        <v>-7069293508</v>
      </c>
      <c r="AC90" s="1">
        <v>80981027</v>
      </c>
      <c r="AD90" s="1">
        <v>-2005902536</v>
      </c>
      <c r="AE90" s="1">
        <v>-630290551</v>
      </c>
      <c r="AF90" s="1">
        <v>1566000538</v>
      </c>
      <c r="AG90" s="1">
        <v>-226000000</v>
      </c>
      <c r="AH90" s="1">
        <v>-1407000000</v>
      </c>
      <c r="AI90" s="1">
        <v>479000000</v>
      </c>
      <c r="AP90" s="25" t="s">
        <v>19</v>
      </c>
      <c r="AQ90" s="26">
        <f>AI25</f>
        <v>3469000000</v>
      </c>
    </row>
    <row r="91" spans="1:43" ht="20" x14ac:dyDescent="0.25">
      <c r="A91" s="5" t="s">
        <v>76</v>
      </c>
      <c r="B91" s="1" t="s">
        <v>91</v>
      </c>
      <c r="C91" s="1" t="s">
        <v>91</v>
      </c>
      <c r="D91" s="1" t="s">
        <v>91</v>
      </c>
      <c r="E91" s="1">
        <v>-4236</v>
      </c>
      <c r="F91" s="1">
        <v>-2704056</v>
      </c>
      <c r="G91" s="1" t="s">
        <v>91</v>
      </c>
      <c r="H91" s="1" t="s">
        <v>91</v>
      </c>
      <c r="I91" s="1" t="s">
        <v>91</v>
      </c>
      <c r="J91" s="1" t="s">
        <v>91</v>
      </c>
      <c r="K91" s="1" t="s">
        <v>91</v>
      </c>
      <c r="L91" s="1" t="s">
        <v>91</v>
      </c>
      <c r="M91" s="1" t="s">
        <v>91</v>
      </c>
      <c r="N91" s="1" t="s">
        <v>91</v>
      </c>
      <c r="O91" s="1" t="s">
        <v>91</v>
      </c>
      <c r="P91" s="1" t="s">
        <v>91</v>
      </c>
      <c r="Q91" s="1" t="s">
        <v>91</v>
      </c>
      <c r="R91" s="1" t="s">
        <v>91</v>
      </c>
      <c r="S91" s="1">
        <v>-9767000</v>
      </c>
      <c r="T91" s="1" t="s">
        <v>91</v>
      </c>
      <c r="U91" s="1">
        <v>-69604922</v>
      </c>
      <c r="V91" s="1">
        <v>-349590234</v>
      </c>
      <c r="W91" s="1">
        <v>-89107594</v>
      </c>
      <c r="X91" s="1" t="s">
        <v>91</v>
      </c>
      <c r="Y91" s="1">
        <v>-42320205</v>
      </c>
      <c r="Z91" s="1">
        <v>-107708028</v>
      </c>
      <c r="AA91" s="1">
        <v>-3648037</v>
      </c>
      <c r="AB91" s="1">
        <v>-20772746</v>
      </c>
      <c r="AC91" s="1">
        <v>-7361912</v>
      </c>
      <c r="AD91" s="1">
        <v>-13196727</v>
      </c>
      <c r="AE91" s="1">
        <v>-2287806</v>
      </c>
      <c r="AF91" s="1">
        <v>-32484990</v>
      </c>
      <c r="AG91" s="1">
        <v>-1000000</v>
      </c>
      <c r="AH91" s="1">
        <v>-4000000</v>
      </c>
      <c r="AI91" s="1">
        <v>-56000000</v>
      </c>
      <c r="AP91" s="44" t="s">
        <v>137</v>
      </c>
      <c r="AQ91" s="45">
        <f>AQ89/AQ90</f>
        <v>0.22628999711732486</v>
      </c>
    </row>
    <row r="92" spans="1:43" ht="20" x14ac:dyDescent="0.25">
      <c r="A92" s="5" t="s">
        <v>77</v>
      </c>
      <c r="B92" s="1" t="s">
        <v>91</v>
      </c>
      <c r="C92" s="1" t="s">
        <v>91</v>
      </c>
      <c r="D92" s="1" t="s">
        <v>91</v>
      </c>
      <c r="E92" s="1" t="s">
        <v>91</v>
      </c>
      <c r="F92" s="1" t="s">
        <v>91</v>
      </c>
      <c r="G92" s="1">
        <v>294748</v>
      </c>
      <c r="H92" s="1" t="s">
        <v>91</v>
      </c>
      <c r="I92" s="1" t="s">
        <v>91</v>
      </c>
      <c r="J92" s="1" t="s">
        <v>91</v>
      </c>
      <c r="K92" s="1" t="s">
        <v>91</v>
      </c>
      <c r="L92" s="1" t="s">
        <v>91</v>
      </c>
      <c r="M92" s="1" t="s">
        <v>91</v>
      </c>
      <c r="N92" s="1" t="s">
        <v>91</v>
      </c>
      <c r="O92" s="1" t="s">
        <v>91</v>
      </c>
      <c r="P92" s="1" t="s">
        <v>91</v>
      </c>
      <c r="Q92" s="1" t="s">
        <v>91</v>
      </c>
      <c r="R92" s="1" t="s">
        <v>91</v>
      </c>
      <c r="S92" s="1" t="s">
        <v>91</v>
      </c>
      <c r="T92" s="1" t="s">
        <v>91</v>
      </c>
      <c r="U92" s="1">
        <v>76565415</v>
      </c>
      <c r="V92" s="1">
        <v>44415153</v>
      </c>
      <c r="W92" s="1">
        <v>46548743</v>
      </c>
      <c r="X92" s="1" t="s">
        <v>91</v>
      </c>
      <c r="Y92" s="1" t="s">
        <v>91</v>
      </c>
      <c r="Z92" s="1" t="s">
        <v>91</v>
      </c>
      <c r="AA92" s="1" t="s">
        <v>91</v>
      </c>
      <c r="AB92" s="1" t="s">
        <v>91</v>
      </c>
      <c r="AC92" s="1" t="s">
        <v>91</v>
      </c>
      <c r="AD92" s="1" t="s">
        <v>91</v>
      </c>
      <c r="AE92" s="1" t="s">
        <v>91</v>
      </c>
      <c r="AF92" s="1" t="s">
        <v>91</v>
      </c>
      <c r="AG92" s="1" t="s">
        <v>91</v>
      </c>
      <c r="AH92" s="1" t="s">
        <v>91</v>
      </c>
      <c r="AI92" s="1" t="s">
        <v>91</v>
      </c>
      <c r="AP92" s="44" t="s">
        <v>138</v>
      </c>
      <c r="AQ92" s="45">
        <f>AQ88*(1-AQ91)</f>
        <v>2.8321105536828182E-2</v>
      </c>
    </row>
    <row r="93" spans="1:43" ht="19" x14ac:dyDescent="0.25">
      <c r="A93" s="5" t="s">
        <v>78</v>
      </c>
      <c r="B93" s="1" t="s">
        <v>91</v>
      </c>
      <c r="C93" s="1" t="s">
        <v>91</v>
      </c>
      <c r="D93" s="1">
        <v>-24505208</v>
      </c>
      <c r="E93" s="1">
        <v>-90202950</v>
      </c>
      <c r="F93" s="1">
        <v>-98045374</v>
      </c>
      <c r="G93" s="1">
        <v>-199869246</v>
      </c>
      <c r="H93" s="1">
        <v>172582839</v>
      </c>
      <c r="I93" s="1">
        <v>-487400112</v>
      </c>
      <c r="J93" s="1">
        <v>-301284561</v>
      </c>
      <c r="K93" s="1">
        <v>-152875619</v>
      </c>
      <c r="L93" s="1">
        <v>893618895</v>
      </c>
      <c r="M93" s="1">
        <v>-264069557</v>
      </c>
      <c r="N93" s="1">
        <v>-236284000</v>
      </c>
      <c r="O93" s="1">
        <v>2310000</v>
      </c>
      <c r="P93" s="1">
        <v>-73420000</v>
      </c>
      <c r="Q93" s="1">
        <v>-427105000</v>
      </c>
      <c r="R93" s="1">
        <v>-224865000</v>
      </c>
      <c r="S93" s="1">
        <v>309362000</v>
      </c>
      <c r="T93" s="1">
        <v>154000000</v>
      </c>
      <c r="U93" s="1">
        <v>233872539</v>
      </c>
      <c r="V93" s="1">
        <v>-15760215</v>
      </c>
      <c r="W93" s="1">
        <v>184865009</v>
      </c>
      <c r="X93" s="1">
        <v>609163372</v>
      </c>
      <c r="Y93" s="1">
        <v>48932737</v>
      </c>
      <c r="Z93" s="1">
        <v>63520119</v>
      </c>
      <c r="AA93" s="1">
        <v>46208473</v>
      </c>
      <c r="AB93" s="1">
        <v>66691448</v>
      </c>
      <c r="AC93" s="1">
        <v>50481679</v>
      </c>
      <c r="AD93" s="1">
        <v>50387504</v>
      </c>
      <c r="AE93" s="1">
        <v>93800046</v>
      </c>
      <c r="AF93" s="1">
        <v>61609463</v>
      </c>
      <c r="AG93" s="1">
        <v>163000000</v>
      </c>
      <c r="AH93" s="1">
        <v>419000000</v>
      </c>
      <c r="AI93" s="1">
        <v>216000000</v>
      </c>
      <c r="AP93" s="43" t="s">
        <v>139</v>
      </c>
      <c r="AQ93" s="43"/>
    </row>
    <row r="94" spans="1:43" ht="20" x14ac:dyDescent="0.25">
      <c r="A94" s="6" t="s">
        <v>79</v>
      </c>
      <c r="B94" s="10" t="s">
        <v>91</v>
      </c>
      <c r="C94" s="10" t="s">
        <v>91</v>
      </c>
      <c r="D94" s="10" t="s">
        <v>91</v>
      </c>
      <c r="E94" s="10" t="s">
        <v>91</v>
      </c>
      <c r="F94" s="10" t="s">
        <v>91</v>
      </c>
      <c r="G94" s="10" t="s">
        <v>91</v>
      </c>
      <c r="H94" s="10" t="s">
        <v>91</v>
      </c>
      <c r="I94" s="10" t="s">
        <v>91</v>
      </c>
      <c r="J94" s="10" t="s">
        <v>91</v>
      </c>
      <c r="K94" s="10" t="s">
        <v>91</v>
      </c>
      <c r="L94" s="10" t="s">
        <v>91</v>
      </c>
      <c r="M94" s="10" t="s">
        <v>91</v>
      </c>
      <c r="N94" s="10" t="s">
        <v>91</v>
      </c>
      <c r="O94" s="10">
        <v>-1217193000</v>
      </c>
      <c r="P94" s="10">
        <v>-2387800000</v>
      </c>
      <c r="Q94" s="10">
        <v>-1807036000</v>
      </c>
      <c r="R94" s="10">
        <v>-1953248000</v>
      </c>
      <c r="S94" s="10">
        <v>-3409967000</v>
      </c>
      <c r="T94" s="10">
        <v>-4060000000</v>
      </c>
      <c r="U94" s="10">
        <v>-2493248323</v>
      </c>
      <c r="V94" s="10">
        <v>-1332454582</v>
      </c>
      <c r="W94" s="10">
        <v>-807288203</v>
      </c>
      <c r="X94" s="10">
        <v>-821722507</v>
      </c>
      <c r="Y94" s="10">
        <v>-355754225</v>
      </c>
      <c r="Z94" s="10">
        <v>-1170979591</v>
      </c>
      <c r="AA94" s="10">
        <v>-282114889</v>
      </c>
      <c r="AB94" s="10">
        <v>-7987667549</v>
      </c>
      <c r="AC94" s="10">
        <v>-773000715</v>
      </c>
      <c r="AD94" s="10">
        <v>-3221201142</v>
      </c>
      <c r="AE94" s="10">
        <v>-1821093571</v>
      </c>
      <c r="AF94" s="10">
        <v>218433551</v>
      </c>
      <c r="AG94" s="10">
        <v>-1060000000</v>
      </c>
      <c r="AH94" s="10">
        <v>-2546000000</v>
      </c>
      <c r="AI94" s="10">
        <v>-884000000</v>
      </c>
      <c r="AP94" s="25" t="s">
        <v>140</v>
      </c>
      <c r="AQ94" s="46">
        <f>[1]Treasuries!$C$8</f>
        <v>3.8190000000000002E-2</v>
      </c>
    </row>
    <row r="95" spans="1:43" ht="20" x14ac:dyDescent="0.25">
      <c r="A95" s="5" t="s">
        <v>80</v>
      </c>
      <c r="B95" s="1" t="s">
        <v>91</v>
      </c>
      <c r="C95" s="1" t="s">
        <v>91</v>
      </c>
      <c r="D95" s="1" t="s">
        <v>91</v>
      </c>
      <c r="E95" s="1">
        <v>-111559592</v>
      </c>
      <c r="F95" s="1">
        <v>-72293503</v>
      </c>
      <c r="G95" s="1">
        <v>-68273756</v>
      </c>
      <c r="H95" s="1" t="s">
        <v>91</v>
      </c>
      <c r="I95" s="1" t="s">
        <v>91</v>
      </c>
      <c r="J95" s="1" t="s">
        <v>91</v>
      </c>
      <c r="K95" s="1" t="s">
        <v>91</v>
      </c>
      <c r="L95" s="1" t="s">
        <v>91</v>
      </c>
      <c r="M95" s="1" t="s">
        <v>91</v>
      </c>
      <c r="N95" s="1">
        <v>-1292390782</v>
      </c>
      <c r="O95" s="1" t="s">
        <v>91</v>
      </c>
      <c r="P95" s="1" t="s">
        <v>91</v>
      </c>
      <c r="Q95" s="1">
        <v>-477799878</v>
      </c>
      <c r="R95" s="1">
        <v>-249999641</v>
      </c>
      <c r="S95" s="1">
        <v>-655999796</v>
      </c>
      <c r="T95" s="1">
        <v>-753000366</v>
      </c>
      <c r="U95" s="1">
        <v>-1425508812</v>
      </c>
      <c r="V95" s="1">
        <v>-3583299903</v>
      </c>
      <c r="W95" s="1">
        <v>-1177018221</v>
      </c>
      <c r="X95" s="1">
        <v>-715442940</v>
      </c>
      <c r="Y95" s="1">
        <v>-554130188</v>
      </c>
      <c r="Z95" s="1">
        <v>-809191085</v>
      </c>
      <c r="AA95" s="1">
        <v>-1135755630</v>
      </c>
      <c r="AB95" s="1">
        <v>-3041567358</v>
      </c>
      <c r="AC95" s="1">
        <v>-2119178831</v>
      </c>
      <c r="AD95" s="1">
        <v>-433092593</v>
      </c>
      <c r="AE95" s="1">
        <v>-281400137</v>
      </c>
      <c r="AF95" s="1">
        <v>-640738417</v>
      </c>
      <c r="AG95" s="1">
        <v>-4943000000</v>
      </c>
      <c r="AH95" s="1">
        <v>-1183000000</v>
      </c>
      <c r="AI95" s="1">
        <v>-364000000</v>
      </c>
      <c r="AP95" s="47" t="s">
        <v>141</v>
      </c>
      <c r="AQ95" s="48" cm="1">
        <f t="array" ref="AQ95">_FV(A1,"Beta")</f>
        <v>1.1780999999999999</v>
      </c>
    </row>
    <row r="96" spans="1:43" ht="20" x14ac:dyDescent="0.25">
      <c r="A96" s="5" t="s">
        <v>81</v>
      </c>
      <c r="B96" s="1" t="s">
        <v>91</v>
      </c>
      <c r="C96" s="1" t="s">
        <v>91</v>
      </c>
      <c r="D96" s="1">
        <v>5528614</v>
      </c>
      <c r="E96" s="1">
        <v>3105075</v>
      </c>
      <c r="F96" s="1">
        <v>227710712</v>
      </c>
      <c r="G96" s="1">
        <v>3383262</v>
      </c>
      <c r="H96" s="1">
        <v>14075762</v>
      </c>
      <c r="I96" s="1">
        <v>238170638</v>
      </c>
      <c r="J96" s="1">
        <v>14051238</v>
      </c>
      <c r="K96" s="1">
        <v>16931302</v>
      </c>
      <c r="L96" s="1">
        <v>28309603</v>
      </c>
      <c r="M96" s="1">
        <v>547854381</v>
      </c>
      <c r="N96" s="1">
        <v>1081949000</v>
      </c>
      <c r="O96" s="1">
        <v>14494000</v>
      </c>
      <c r="P96" s="1">
        <v>17224000</v>
      </c>
      <c r="Q96" s="1">
        <v>49578000</v>
      </c>
      <c r="R96" s="1">
        <v>47103000</v>
      </c>
      <c r="S96" s="1">
        <v>119178000</v>
      </c>
      <c r="T96" s="1">
        <v>53000000</v>
      </c>
      <c r="U96" s="1">
        <v>8352591</v>
      </c>
      <c r="V96" s="1">
        <v>1858272680</v>
      </c>
      <c r="W96" s="1">
        <v>59848384</v>
      </c>
      <c r="X96" s="1">
        <v>7776554</v>
      </c>
      <c r="Y96" s="1">
        <v>21160103</v>
      </c>
      <c r="Z96" s="1">
        <v>26236571</v>
      </c>
      <c r="AA96" s="1">
        <v>26752274</v>
      </c>
      <c r="AB96" s="1">
        <v>1803949008</v>
      </c>
      <c r="AC96" s="1">
        <v>54688486</v>
      </c>
      <c r="AD96" s="1">
        <v>50387504</v>
      </c>
      <c r="AE96" s="1">
        <v>20590254</v>
      </c>
      <c r="AF96" s="1">
        <v>22403441</v>
      </c>
      <c r="AG96" s="1">
        <v>6000000</v>
      </c>
      <c r="AH96" s="1">
        <v>13000000</v>
      </c>
      <c r="AI96" s="1">
        <v>11000000</v>
      </c>
      <c r="AP96" s="25" t="s">
        <v>142</v>
      </c>
      <c r="AQ96" s="46">
        <v>8.4000000000000005E-2</v>
      </c>
    </row>
    <row r="97" spans="1:43" ht="20" x14ac:dyDescent="0.25">
      <c r="A97" s="5" t="s">
        <v>82</v>
      </c>
      <c r="B97" s="1" t="s">
        <v>91</v>
      </c>
      <c r="C97" s="1" t="s">
        <v>91</v>
      </c>
      <c r="D97" s="1" t="s">
        <v>91</v>
      </c>
      <c r="E97" s="1" t="s">
        <v>91</v>
      </c>
      <c r="F97" s="1">
        <v>-6183849</v>
      </c>
      <c r="G97" s="1" t="s">
        <v>91</v>
      </c>
      <c r="H97" s="1">
        <v>-302836470</v>
      </c>
      <c r="I97" s="1">
        <v>-3695962</v>
      </c>
      <c r="J97" s="1" t="s">
        <v>91</v>
      </c>
      <c r="K97" s="1" t="s">
        <v>91</v>
      </c>
      <c r="L97" s="1" t="s">
        <v>91</v>
      </c>
      <c r="M97" s="1" t="s">
        <v>91</v>
      </c>
      <c r="N97" s="1" t="s">
        <v>91</v>
      </c>
      <c r="O97" s="1" t="s">
        <v>91</v>
      </c>
      <c r="P97" s="1" t="s">
        <v>91</v>
      </c>
      <c r="Q97" s="1">
        <v>-406000</v>
      </c>
      <c r="R97" s="1" t="s">
        <v>91</v>
      </c>
      <c r="S97" s="1">
        <v>-20721000</v>
      </c>
      <c r="T97" s="1">
        <v>-45000000</v>
      </c>
      <c r="U97" s="1">
        <v>-533173706</v>
      </c>
      <c r="V97" s="1">
        <v>-2865494</v>
      </c>
      <c r="W97" s="1" t="s">
        <v>91</v>
      </c>
      <c r="X97" s="1" t="s">
        <v>91</v>
      </c>
      <c r="Y97" s="1" t="s">
        <v>91</v>
      </c>
      <c r="Z97" s="1">
        <v>-8285233</v>
      </c>
      <c r="AA97" s="1" t="s">
        <v>91</v>
      </c>
      <c r="AB97" s="1">
        <v>-3279907</v>
      </c>
      <c r="AC97" s="1">
        <v>-4206807</v>
      </c>
      <c r="AD97" s="1">
        <v>-3599107</v>
      </c>
      <c r="AE97" s="1">
        <v>-905971174</v>
      </c>
      <c r="AF97" s="1">
        <v>-954386594</v>
      </c>
      <c r="AG97" s="1">
        <v>-249000000</v>
      </c>
      <c r="AH97" s="1">
        <v>-896000000</v>
      </c>
      <c r="AI97" s="1">
        <v>-1178000000</v>
      </c>
      <c r="AP97" s="44" t="s">
        <v>143</v>
      </c>
      <c r="AQ97" s="45">
        <f>(AQ94)+((AQ95)*(AQ96-AQ94))</f>
        <v>9.2158761000000006E-2</v>
      </c>
    </row>
    <row r="98" spans="1:43" ht="19" x14ac:dyDescent="0.25">
      <c r="A98" s="5" t="s">
        <v>83</v>
      </c>
      <c r="B98" s="1" t="s">
        <v>91</v>
      </c>
      <c r="C98" s="1" t="s">
        <v>91</v>
      </c>
      <c r="D98" s="1" t="s">
        <v>91</v>
      </c>
      <c r="E98" s="1">
        <v>-26316090</v>
      </c>
      <c r="F98" s="1">
        <v>-25990090</v>
      </c>
      <c r="G98" s="1">
        <v>-33923136</v>
      </c>
      <c r="H98" s="1">
        <v>-36187824</v>
      </c>
      <c r="I98" s="1">
        <v>-37281008</v>
      </c>
      <c r="J98" s="1" t="s">
        <v>91</v>
      </c>
      <c r="K98" s="1">
        <v>-48516354</v>
      </c>
      <c r="L98" s="1" t="s">
        <v>91</v>
      </c>
      <c r="M98" s="1">
        <v>-64277289</v>
      </c>
      <c r="N98" s="1">
        <v>-70324000</v>
      </c>
      <c r="O98" s="1">
        <v>-117214000</v>
      </c>
      <c r="P98" s="1">
        <v>-154384000</v>
      </c>
      <c r="Q98" s="1">
        <v>-172170000</v>
      </c>
      <c r="R98" s="1">
        <v>-194331000</v>
      </c>
      <c r="S98" s="1">
        <v>-261188000</v>
      </c>
      <c r="T98" s="1">
        <v>-365000000</v>
      </c>
      <c r="U98" s="1">
        <v>-490018654</v>
      </c>
      <c r="V98" s="1">
        <v>-340993753</v>
      </c>
      <c r="W98" s="1">
        <v>-396329299</v>
      </c>
      <c r="X98" s="1">
        <v>-401788607</v>
      </c>
      <c r="Y98" s="1">
        <v>-478747322</v>
      </c>
      <c r="Z98" s="1">
        <v>-506780082</v>
      </c>
      <c r="AA98" s="1">
        <v>-429252396</v>
      </c>
      <c r="AB98" s="1">
        <v>-414361621</v>
      </c>
      <c r="AC98" s="1">
        <v>-370198982</v>
      </c>
      <c r="AD98" s="1">
        <v>-562660460</v>
      </c>
      <c r="AE98" s="1">
        <v>-595973461</v>
      </c>
      <c r="AF98" s="1">
        <v>-654180482</v>
      </c>
      <c r="AG98" s="1">
        <v>-707000000</v>
      </c>
      <c r="AH98" s="1">
        <v>-906000000</v>
      </c>
      <c r="AI98" s="1">
        <v>-917000000</v>
      </c>
      <c r="AP98" s="43" t="s">
        <v>144</v>
      </c>
      <c r="AQ98" s="43"/>
    </row>
    <row r="99" spans="1:43" ht="20" x14ac:dyDescent="0.25">
      <c r="A99" s="5" t="s">
        <v>84</v>
      </c>
      <c r="B99" s="1" t="s">
        <v>91</v>
      </c>
      <c r="C99" s="1" t="s">
        <v>91</v>
      </c>
      <c r="D99" s="1" t="s">
        <v>91</v>
      </c>
      <c r="E99" s="1">
        <v>155514880</v>
      </c>
      <c r="F99" s="1">
        <v>92506538</v>
      </c>
      <c r="G99" s="1">
        <v>28925099</v>
      </c>
      <c r="H99" s="1">
        <v>150145887</v>
      </c>
      <c r="I99" s="1">
        <v>1050026202</v>
      </c>
      <c r="J99" s="1">
        <v>141077930</v>
      </c>
      <c r="K99" s="1">
        <v>486230149</v>
      </c>
      <c r="L99" s="1">
        <v>589491614</v>
      </c>
      <c r="M99" s="1">
        <v>1739357292</v>
      </c>
      <c r="N99" s="1">
        <v>515444782</v>
      </c>
      <c r="O99" s="1">
        <v>18170000</v>
      </c>
      <c r="P99" s="1">
        <v>1000228000</v>
      </c>
      <c r="Q99" s="1">
        <v>693181878</v>
      </c>
      <c r="R99" s="1">
        <v>738785641</v>
      </c>
      <c r="S99" s="1">
        <v>1932509796</v>
      </c>
      <c r="T99" s="1">
        <v>1649000366</v>
      </c>
      <c r="U99" s="1">
        <v>2028287440</v>
      </c>
      <c r="V99" s="1">
        <v>1190612643</v>
      </c>
      <c r="W99" s="1">
        <v>851177018</v>
      </c>
      <c r="X99" s="1">
        <v>23329661</v>
      </c>
      <c r="Y99" s="1">
        <v>671833258</v>
      </c>
      <c r="Z99" s="1">
        <v>2127923997</v>
      </c>
      <c r="AA99" s="1">
        <v>1076171020</v>
      </c>
      <c r="AB99" s="1">
        <v>6205584589</v>
      </c>
      <c r="AC99" s="1">
        <v>617348870</v>
      </c>
      <c r="AD99" s="1">
        <v>1360462605</v>
      </c>
      <c r="AE99" s="1">
        <v>1633493480</v>
      </c>
      <c r="AF99" s="1">
        <v>-325970069</v>
      </c>
      <c r="AG99" s="1">
        <v>6180000000</v>
      </c>
      <c r="AH99" s="1">
        <v>-333000000</v>
      </c>
      <c r="AI99" s="1">
        <v>-238000000</v>
      </c>
      <c r="AP99" s="25" t="s">
        <v>145</v>
      </c>
      <c r="AQ99" s="26">
        <f>AQ86+AQ87</f>
        <v>10955000000</v>
      </c>
    </row>
    <row r="100" spans="1:43" ht="20" x14ac:dyDescent="0.25">
      <c r="A100" s="6" t="s">
        <v>85</v>
      </c>
      <c r="B100" s="10" t="s">
        <v>91</v>
      </c>
      <c r="C100" s="10" t="s">
        <v>91</v>
      </c>
      <c r="D100" s="10" t="s">
        <v>91</v>
      </c>
      <c r="E100" s="10">
        <v>20744272</v>
      </c>
      <c r="F100" s="10">
        <v>215749808</v>
      </c>
      <c r="G100" s="10">
        <v>-69888531</v>
      </c>
      <c r="H100" s="10">
        <v>-174802645</v>
      </c>
      <c r="I100" s="10">
        <v>1247219870</v>
      </c>
      <c r="J100" s="10">
        <v>155129167</v>
      </c>
      <c r="K100" s="10">
        <v>454645098</v>
      </c>
      <c r="L100" s="10">
        <v>617801217</v>
      </c>
      <c r="M100" s="10">
        <v>2222934384</v>
      </c>
      <c r="N100" s="10">
        <v>234679000</v>
      </c>
      <c r="O100" s="10">
        <v>-84550000</v>
      </c>
      <c r="P100" s="10">
        <v>863068000</v>
      </c>
      <c r="Q100" s="10">
        <v>92384000</v>
      </c>
      <c r="R100" s="10">
        <v>341558000</v>
      </c>
      <c r="S100" s="10">
        <v>1113779000</v>
      </c>
      <c r="T100" s="10">
        <v>539000000</v>
      </c>
      <c r="U100" s="10">
        <v>-412061141</v>
      </c>
      <c r="V100" s="10">
        <v>-878273827</v>
      </c>
      <c r="W100" s="10">
        <v>-662322117</v>
      </c>
      <c r="X100" s="10">
        <v>-1086125332</v>
      </c>
      <c r="Y100" s="10">
        <v>-339884148</v>
      </c>
      <c r="Z100" s="10">
        <v>829904167</v>
      </c>
      <c r="AA100" s="10">
        <v>-462084732</v>
      </c>
      <c r="AB100" s="10">
        <v>4550324711</v>
      </c>
      <c r="AC100" s="10">
        <v>-1821547263</v>
      </c>
      <c r="AD100" s="10">
        <v>411497949</v>
      </c>
      <c r="AE100" s="10">
        <v>-129261039</v>
      </c>
      <c r="AF100" s="10">
        <v>-2552872121</v>
      </c>
      <c r="AG100" s="10">
        <v>287000000</v>
      </c>
      <c r="AH100" s="10">
        <v>-3305000000</v>
      </c>
      <c r="AI100" s="10">
        <v>-2686000000</v>
      </c>
      <c r="AP100" s="44" t="s">
        <v>146</v>
      </c>
      <c r="AQ100" s="45">
        <f>AQ99/AQ103</f>
        <v>0.21312035434590434</v>
      </c>
    </row>
    <row r="101" spans="1:43" ht="20" x14ac:dyDescent="0.25">
      <c r="A101" s="5" t="s">
        <v>86</v>
      </c>
      <c r="B101" s="1" t="s">
        <v>91</v>
      </c>
      <c r="C101" s="1" t="s">
        <v>91</v>
      </c>
      <c r="D101" s="1" t="s">
        <v>91</v>
      </c>
      <c r="E101" s="1">
        <v>-26146735</v>
      </c>
      <c r="F101" s="1">
        <v>49544332</v>
      </c>
      <c r="G101" s="1">
        <v>-36932229</v>
      </c>
      <c r="H101" s="1" t="s">
        <v>91</v>
      </c>
      <c r="I101" s="1" t="s">
        <v>91</v>
      </c>
      <c r="J101" s="1" t="s">
        <v>91</v>
      </c>
      <c r="K101" s="1">
        <v>11785353</v>
      </c>
      <c r="L101" s="1">
        <v>240229727</v>
      </c>
      <c r="M101" s="1">
        <v>62881626</v>
      </c>
      <c r="N101" s="1" t="s">
        <v>91</v>
      </c>
      <c r="O101" s="1" t="s">
        <v>91</v>
      </c>
      <c r="P101" s="1" t="s">
        <v>91</v>
      </c>
      <c r="Q101" s="1">
        <v>-20100132</v>
      </c>
      <c r="R101" s="1">
        <v>56216000</v>
      </c>
      <c r="S101" s="1">
        <v>-45533000</v>
      </c>
      <c r="T101" s="1">
        <v>-51000000</v>
      </c>
      <c r="U101" s="1">
        <v>-18097280</v>
      </c>
      <c r="V101" s="1">
        <v>-28654937</v>
      </c>
      <c r="W101" s="1">
        <v>95757415</v>
      </c>
      <c r="X101" s="1">
        <v>14257015</v>
      </c>
      <c r="Y101" s="1">
        <v>-34385167</v>
      </c>
      <c r="Z101" s="1">
        <v>-71805352</v>
      </c>
      <c r="AA101" s="1">
        <v>158081619</v>
      </c>
      <c r="AB101" s="1">
        <v>131196292</v>
      </c>
      <c r="AC101" s="1">
        <v>60998696</v>
      </c>
      <c r="AD101" s="1">
        <v>-193152098</v>
      </c>
      <c r="AE101" s="1">
        <v>19446351</v>
      </c>
      <c r="AF101" s="1">
        <v>30244646</v>
      </c>
      <c r="AG101" s="1">
        <v>338000000</v>
      </c>
      <c r="AH101" s="1">
        <v>-297000000</v>
      </c>
      <c r="AI101" s="1">
        <v>-231000000</v>
      </c>
      <c r="AP101" s="47" t="s">
        <v>147</v>
      </c>
      <c r="AQ101" s="49" cm="1">
        <f t="array" ref="AQ101">_FV(A1,"Market cap",TRUE)</f>
        <v>40447880000</v>
      </c>
    </row>
    <row r="102" spans="1:43" ht="20" x14ac:dyDescent="0.25">
      <c r="A102" s="6" t="s">
        <v>87</v>
      </c>
      <c r="B102" s="10" t="s">
        <v>91</v>
      </c>
      <c r="C102" s="10" t="s">
        <v>91</v>
      </c>
      <c r="D102" s="10" t="s">
        <v>91</v>
      </c>
      <c r="E102" s="10">
        <v>-23178628</v>
      </c>
      <c r="F102" s="10">
        <v>252468123</v>
      </c>
      <c r="G102" s="10">
        <v>-123364674</v>
      </c>
      <c r="H102" s="10">
        <v>-44697401</v>
      </c>
      <c r="I102" s="10">
        <v>126023688</v>
      </c>
      <c r="J102" s="10">
        <v>-42746793</v>
      </c>
      <c r="K102" s="10">
        <v>-8965429</v>
      </c>
      <c r="L102" s="10">
        <v>292317523</v>
      </c>
      <c r="M102" s="10">
        <v>212393028</v>
      </c>
      <c r="N102" s="10">
        <v>13726000</v>
      </c>
      <c r="O102" s="10">
        <v>51464000</v>
      </c>
      <c r="P102" s="10">
        <v>-6663000</v>
      </c>
      <c r="Q102" s="10">
        <v>2032000</v>
      </c>
      <c r="R102" s="10">
        <v>90656000</v>
      </c>
      <c r="S102" s="10">
        <v>-62030000</v>
      </c>
      <c r="T102" s="10">
        <v>-140000000</v>
      </c>
      <c r="U102" s="10">
        <v>-288164379</v>
      </c>
      <c r="V102" s="10">
        <v>820963952</v>
      </c>
      <c r="W102" s="10">
        <v>476127145</v>
      </c>
      <c r="X102" s="10">
        <v>-563800143</v>
      </c>
      <c r="Y102" s="10">
        <v>625545534</v>
      </c>
      <c r="Z102" s="10">
        <v>1095031622</v>
      </c>
      <c r="AA102" s="10">
        <v>918089401</v>
      </c>
      <c r="AB102" s="10">
        <v>-849495988</v>
      </c>
      <c r="AC102" s="10">
        <v>-72567414</v>
      </c>
      <c r="AD102" s="10">
        <v>-376706577</v>
      </c>
      <c r="AE102" s="10">
        <v>241363532</v>
      </c>
      <c r="AF102" s="10">
        <v>1578322430</v>
      </c>
      <c r="AG102" s="10">
        <v>3503000000</v>
      </c>
      <c r="AH102" s="10">
        <v>-1938000000</v>
      </c>
      <c r="AI102" s="10">
        <v>153000000</v>
      </c>
      <c r="AP102" s="44" t="s">
        <v>148</v>
      </c>
      <c r="AQ102" s="45">
        <f>AQ101/AQ103</f>
        <v>0.78687964565409563</v>
      </c>
    </row>
    <row r="103" spans="1:43" ht="20" x14ac:dyDescent="0.25">
      <c r="A103" s="5" t="s">
        <v>88</v>
      </c>
      <c r="B103" s="1" t="s">
        <v>91</v>
      </c>
      <c r="C103" s="1" t="s">
        <v>91</v>
      </c>
      <c r="D103" s="1">
        <v>375871041</v>
      </c>
      <c r="E103" s="1">
        <v>452046088</v>
      </c>
      <c r="F103" s="1">
        <v>418266671</v>
      </c>
      <c r="G103" s="1">
        <v>667404328</v>
      </c>
      <c r="H103" s="1">
        <v>637472681</v>
      </c>
      <c r="I103" s="1">
        <v>1177313767</v>
      </c>
      <c r="J103" s="1">
        <v>1773491416</v>
      </c>
      <c r="K103" s="1">
        <v>1876839216</v>
      </c>
      <c r="L103" s="1">
        <v>859810211</v>
      </c>
      <c r="M103" s="1">
        <v>221352353</v>
      </c>
      <c r="N103" s="1">
        <v>1290513000</v>
      </c>
      <c r="O103" s="1">
        <v>1558856000</v>
      </c>
      <c r="P103" s="1">
        <v>1638509000</v>
      </c>
      <c r="Q103" s="1">
        <v>1789291000</v>
      </c>
      <c r="R103" s="1">
        <v>1268712000</v>
      </c>
      <c r="S103" s="1">
        <v>1515922000</v>
      </c>
      <c r="T103" s="1">
        <v>1609000000</v>
      </c>
      <c r="U103" s="1">
        <v>1400451040</v>
      </c>
      <c r="V103" s="1">
        <v>1144764743</v>
      </c>
      <c r="W103" s="1">
        <v>1824710733</v>
      </c>
      <c r="X103" s="1">
        <v>2242239647</v>
      </c>
      <c r="Y103" s="1">
        <v>1712645806</v>
      </c>
      <c r="Z103" s="1">
        <v>2412383662</v>
      </c>
      <c r="AA103" s="1">
        <v>3088671628</v>
      </c>
      <c r="AB103" s="1">
        <v>3602431505</v>
      </c>
      <c r="AC103" s="1">
        <v>2648184763</v>
      </c>
      <c r="AD103" s="1">
        <v>2938071358</v>
      </c>
      <c r="AE103" s="1">
        <v>2442232899</v>
      </c>
      <c r="AF103" s="1">
        <v>2627923649</v>
      </c>
      <c r="AG103" s="1">
        <v>4218000000</v>
      </c>
      <c r="AH103" s="1">
        <v>7721000000</v>
      </c>
      <c r="AI103" s="1">
        <v>5783000000</v>
      </c>
      <c r="AP103" s="44" t="s">
        <v>149</v>
      </c>
      <c r="AQ103" s="50">
        <f>AQ99+AQ101</f>
        <v>51402880000</v>
      </c>
    </row>
    <row r="104" spans="1:43" ht="20" thickBot="1" x14ac:dyDescent="0.3">
      <c r="A104" s="7" t="s">
        <v>89</v>
      </c>
      <c r="B104" s="11" t="s">
        <v>91</v>
      </c>
      <c r="C104" s="11" t="s">
        <v>91</v>
      </c>
      <c r="D104" s="11" t="s">
        <v>91</v>
      </c>
      <c r="E104" s="11">
        <v>428867459</v>
      </c>
      <c r="F104" s="11">
        <v>670734794</v>
      </c>
      <c r="G104" s="11">
        <v>544039654</v>
      </c>
      <c r="H104" s="11">
        <v>592775280</v>
      </c>
      <c r="I104" s="11">
        <v>1303337455</v>
      </c>
      <c r="J104" s="11">
        <v>1730744623</v>
      </c>
      <c r="K104" s="11">
        <v>1867873787</v>
      </c>
      <c r="L104" s="11">
        <v>1152127734</v>
      </c>
      <c r="M104" s="11">
        <v>433745381</v>
      </c>
      <c r="N104" s="11">
        <v>1304239000</v>
      </c>
      <c r="O104" s="11">
        <v>1610320000</v>
      </c>
      <c r="P104" s="11">
        <v>1631846000</v>
      </c>
      <c r="Q104" s="11">
        <v>1791323000</v>
      </c>
      <c r="R104" s="11">
        <v>1359368000</v>
      </c>
      <c r="S104" s="11">
        <v>1453892000</v>
      </c>
      <c r="T104" s="11">
        <v>1469000000</v>
      </c>
      <c r="U104" s="11">
        <v>1112286661</v>
      </c>
      <c r="V104" s="11">
        <v>1965728695</v>
      </c>
      <c r="W104" s="11">
        <v>2300837877</v>
      </c>
      <c r="X104" s="11">
        <v>1678439505</v>
      </c>
      <c r="Y104" s="11">
        <v>2338191340</v>
      </c>
      <c r="Z104" s="11">
        <v>3507415283</v>
      </c>
      <c r="AA104" s="11">
        <v>4006761029</v>
      </c>
      <c r="AB104" s="11">
        <v>2752935517</v>
      </c>
      <c r="AC104" s="11">
        <v>2575617349</v>
      </c>
      <c r="AD104" s="11">
        <v>2561364782</v>
      </c>
      <c r="AE104" s="11">
        <v>2683596431</v>
      </c>
      <c r="AF104" s="11">
        <v>4206246079</v>
      </c>
      <c r="AG104" s="11">
        <v>7721000000</v>
      </c>
      <c r="AH104" s="11">
        <v>5783000000</v>
      </c>
      <c r="AI104" s="11">
        <v>5936000000</v>
      </c>
      <c r="AP104" s="43" t="s">
        <v>150</v>
      </c>
      <c r="AQ104" s="43"/>
    </row>
    <row r="105" spans="1:43" ht="21" thickTop="1" x14ac:dyDescent="0.25">
      <c r="A105" s="14" t="s">
        <v>107</v>
      </c>
      <c r="B105" s="1" t="e">
        <f t="shared" ref="B105:AH105" si="11">(B22*(1-$AQ$91))+B77+B88+B81</f>
        <v>#VALUE!</v>
      </c>
      <c r="C105" s="1" t="e">
        <f t="shared" si="11"/>
        <v>#VALUE!</v>
      </c>
      <c r="D105" s="1">
        <f t="shared" si="11"/>
        <v>99375278.465840295</v>
      </c>
      <c r="E105" s="1">
        <f t="shared" si="11"/>
        <v>103750654.39377344</v>
      </c>
      <c r="F105" s="1">
        <f t="shared" si="11"/>
        <v>104976002.91813201</v>
      </c>
      <c r="G105" s="1">
        <f t="shared" si="11"/>
        <v>168452726.02017874</v>
      </c>
      <c r="H105" s="1">
        <f t="shared" si="11"/>
        <v>216396681.07956183</v>
      </c>
      <c r="I105" s="1">
        <f t="shared" si="11"/>
        <v>261868970.03978086</v>
      </c>
      <c r="J105" s="1">
        <f t="shared" si="11"/>
        <v>409000953.15278172</v>
      </c>
      <c r="K105" s="1">
        <f t="shared" si="11"/>
        <v>589150701.43499565</v>
      </c>
      <c r="L105" s="1">
        <f t="shared" si="11"/>
        <v>557459369.65148449</v>
      </c>
      <c r="M105" s="1">
        <f t="shared" si="11"/>
        <v>822044353.82819271</v>
      </c>
      <c r="N105" s="1">
        <f t="shared" si="11"/>
        <v>625384675.41078115</v>
      </c>
      <c r="O105" s="1">
        <f t="shared" si="11"/>
        <v>1014931671.6633034</v>
      </c>
      <c r="P105" s="1">
        <f t="shared" si="11"/>
        <v>1009021396.6560969</v>
      </c>
      <c r="Q105" s="1">
        <f t="shared" si="11"/>
        <v>1144252104.9293745</v>
      </c>
      <c r="R105" s="1">
        <f t="shared" si="11"/>
        <v>992526284.52003455</v>
      </c>
      <c r="S105" s="1">
        <f t="shared" si="11"/>
        <v>1453350780.0518885</v>
      </c>
      <c r="T105" s="1">
        <f t="shared" si="11"/>
        <v>2362720668.7806282</v>
      </c>
      <c r="U105" s="1">
        <f t="shared" si="11"/>
        <v>1600078117.5768232</v>
      </c>
      <c r="V105" s="1">
        <f t="shared" si="11"/>
        <v>2633235503.5229173</v>
      </c>
      <c r="W105" s="1">
        <f t="shared" si="11"/>
        <v>1506915257.0348804</v>
      </c>
      <c r="X105" s="1">
        <f t="shared" si="11"/>
        <v>870846235.10291147</v>
      </c>
      <c r="Y105" s="1">
        <f t="shared" si="11"/>
        <v>1056398223.104641</v>
      </c>
      <c r="Z105" s="1">
        <f t="shared" si="11"/>
        <v>528005468.2894206</v>
      </c>
      <c r="AA105" s="1">
        <f t="shared" si="11"/>
        <v>1197154618.5552032</v>
      </c>
      <c r="AB105" s="1">
        <f t="shared" si="11"/>
        <v>1737287815.6840589</v>
      </c>
      <c r="AC105" s="1">
        <f t="shared" si="11"/>
        <v>1947025973.6364946</v>
      </c>
      <c r="AD105" s="1">
        <f t="shared" si="11"/>
        <v>1727478532.6491785</v>
      </c>
      <c r="AE105" s="1">
        <f t="shared" si="11"/>
        <v>1409707934.449409</v>
      </c>
      <c r="AF105" s="1">
        <f t="shared" si="11"/>
        <v>2502052991.6462955</v>
      </c>
      <c r="AG105" s="1">
        <f t="shared" si="11"/>
        <v>2644905736.5234938</v>
      </c>
      <c r="AH105" s="1">
        <f t="shared" si="11"/>
        <v>2756750360.3343906</v>
      </c>
      <c r="AI105" s="1">
        <f>(AI22*(1-$AQ$91))+AI77+AI88+AI81</f>
        <v>2728826751.2251368</v>
      </c>
      <c r="AJ105" s="51">
        <f>AI105*(1+$AQ$106)</f>
        <v>2843191853.4034142</v>
      </c>
      <c r="AK105" s="51">
        <f t="shared" ref="AK105:AN105" si="12">AJ105*(1+$AQ$106)</f>
        <v>2962349995.8838568</v>
      </c>
      <c r="AL105" s="51">
        <f t="shared" si="12"/>
        <v>3086502054.9381642</v>
      </c>
      <c r="AM105" s="51">
        <f t="shared" si="12"/>
        <v>3215857325.5605989</v>
      </c>
      <c r="AN105" s="51">
        <f t="shared" si="12"/>
        <v>3350633874.2965641</v>
      </c>
      <c r="AO105" s="52" t="s">
        <v>151</v>
      </c>
      <c r="AP105" s="53" t="s">
        <v>152</v>
      </c>
      <c r="AQ105" s="54">
        <f>(AQ100*AQ92)+(AQ102*AQ97)</f>
        <v>7.8553657247077066E-2</v>
      </c>
    </row>
    <row r="106" spans="1:43" ht="19" x14ac:dyDescent="0.25">
      <c r="A106" s="14" t="s">
        <v>106</v>
      </c>
      <c r="B106" s="1"/>
      <c r="C106" s="19" t="e">
        <f t="shared" ref="C106:AL106" si="13">(C107/B107)-1</f>
        <v>#VALUE!</v>
      </c>
      <c r="D106" s="19" t="e">
        <f t="shared" si="13"/>
        <v>#VALUE!</v>
      </c>
      <c r="E106" s="19">
        <f t="shared" si="13"/>
        <v>-0.44581543665385248</v>
      </c>
      <c r="F106" s="19">
        <f t="shared" si="13"/>
        <v>0.20561917434081889</v>
      </c>
      <c r="G106" s="19">
        <f t="shared" si="13"/>
        <v>2.3033576975686163</v>
      </c>
      <c r="H106" s="19">
        <f t="shared" si="13"/>
        <v>-0.38569871984161819</v>
      </c>
      <c r="I106" s="19">
        <f t="shared" si="13"/>
        <v>6.0876974195315903E-2</v>
      </c>
      <c r="J106" s="19">
        <f t="shared" si="13"/>
        <v>0.82847832378513186</v>
      </c>
      <c r="K106" s="19">
        <f t="shared" si="13"/>
        <v>0.34796963533146164</v>
      </c>
      <c r="L106" s="19">
        <f t="shared" si="13"/>
        <v>-0.22055099591505356</v>
      </c>
      <c r="M106" s="19">
        <f t="shared" si="13"/>
        <v>0.58627649981818064</v>
      </c>
      <c r="N106" s="19">
        <f t="shared" si="13"/>
        <v>0.10848477731321471</v>
      </c>
      <c r="O106" s="19">
        <f t="shared" si="13"/>
        <v>0.60333719529073249</v>
      </c>
      <c r="P106" s="19">
        <f t="shared" si="13"/>
        <v>4.7008922525681562E-2</v>
      </c>
      <c r="Q106" s="19">
        <f t="shared" si="13"/>
        <v>-7.68167456556057E-4</v>
      </c>
      <c r="R106" s="19">
        <f t="shared" si="13"/>
        <v>-0.13601680595876375</v>
      </c>
      <c r="S106" s="19">
        <f t="shared" si="13"/>
        <v>0.35093953360705421</v>
      </c>
      <c r="T106" s="19">
        <f t="shared" si="13"/>
        <v>0.6364422914932939</v>
      </c>
      <c r="U106" s="19">
        <f t="shared" si="13"/>
        <v>-0.38497047284014485</v>
      </c>
      <c r="V106" s="19">
        <f t="shared" si="13"/>
        <v>0.93306300539277531</v>
      </c>
      <c r="W106" s="19">
        <f t="shared" si="13"/>
        <v>-0.4646869659603825</v>
      </c>
      <c r="X106" s="19">
        <f t="shared" si="13"/>
        <v>-0.52590345491498347</v>
      </c>
      <c r="Y106" s="19">
        <f t="shared" si="13"/>
        <v>2.0379822851674279E-2</v>
      </c>
      <c r="Z106" s="19">
        <f t="shared" si="13"/>
        <v>0.38057542643867981</v>
      </c>
      <c r="AA106" s="19">
        <f t="shared" si="13"/>
        <v>0.1869760353076575</v>
      </c>
      <c r="AB106" s="19">
        <f t="shared" si="13"/>
        <v>0.53024360868729037</v>
      </c>
      <c r="AC106" s="19">
        <f t="shared" si="13"/>
        <v>4.7925866861945554E-2</v>
      </c>
      <c r="AD106" s="19">
        <f t="shared" si="13"/>
        <v>-0.12163400162098592</v>
      </c>
      <c r="AE106" s="19">
        <f t="shared" si="13"/>
        <v>-0.35212718956726019</v>
      </c>
      <c r="AF106" s="19">
        <f t="shared" si="13"/>
        <v>1.8156711085300512</v>
      </c>
      <c r="AG106" s="19">
        <f t="shared" si="13"/>
        <v>0.17406447907446454</v>
      </c>
      <c r="AH106" s="19">
        <f t="shared" si="13"/>
        <v>-9.7212780421481959E-2</v>
      </c>
      <c r="AI106" s="19">
        <f t="shared" si="13"/>
        <v>-8.4713855421686746E-2</v>
      </c>
      <c r="AJ106" s="55">
        <v>3423000000</v>
      </c>
      <c r="AK106" s="55">
        <v>3638000000</v>
      </c>
      <c r="AL106" s="55">
        <v>3837000000</v>
      </c>
      <c r="AM106" s="55">
        <v>3634000000</v>
      </c>
      <c r="AN106" s="55">
        <v>3949000000</v>
      </c>
      <c r="AO106" s="52" t="s">
        <v>153</v>
      </c>
      <c r="AP106" s="56" t="s">
        <v>154</v>
      </c>
      <c r="AQ106" s="57">
        <f>(SUM(AJ4:AN4)/5)</f>
        <v>4.1909990118255844E-2</v>
      </c>
    </row>
    <row r="107" spans="1:43" ht="19" x14ac:dyDescent="0.25">
      <c r="A107" s="27" t="s">
        <v>108</v>
      </c>
      <c r="B107" s="1" t="s">
        <v>91</v>
      </c>
      <c r="C107" s="1" t="s">
        <v>91</v>
      </c>
      <c r="D107" s="1">
        <v>124169682</v>
      </c>
      <c r="E107" s="1">
        <v>68812921</v>
      </c>
      <c r="F107" s="1">
        <v>82962177</v>
      </c>
      <c r="G107" s="1">
        <v>274053746</v>
      </c>
      <c r="H107" s="1">
        <v>168351567</v>
      </c>
      <c r="I107" s="1">
        <v>178600301</v>
      </c>
      <c r="J107" s="1">
        <v>326566779</v>
      </c>
      <c r="K107" s="1">
        <v>440202102</v>
      </c>
      <c r="L107" s="1">
        <v>343115090</v>
      </c>
      <c r="M107" s="1">
        <v>544275404</v>
      </c>
      <c r="N107" s="1">
        <v>603321000</v>
      </c>
      <c r="O107" s="1">
        <v>967327000</v>
      </c>
      <c r="P107" s="1">
        <v>1012800000</v>
      </c>
      <c r="Q107" s="1">
        <v>1012022000</v>
      </c>
      <c r="R107" s="1">
        <v>874370000</v>
      </c>
      <c r="S107" s="1">
        <v>1181221000</v>
      </c>
      <c r="T107" s="1">
        <v>1933000000</v>
      </c>
      <c r="U107" s="1">
        <v>1188852076</v>
      </c>
      <c r="V107" s="1">
        <v>2298125967</v>
      </c>
      <c r="W107" s="1">
        <v>1230216784</v>
      </c>
      <c r="X107" s="1">
        <v>583241527</v>
      </c>
      <c r="Y107" s="1">
        <v>595127886</v>
      </c>
      <c r="Z107" s="1">
        <v>821618935</v>
      </c>
      <c r="AA107" s="1">
        <v>975241986</v>
      </c>
      <c r="AB107" s="1">
        <v>1492357816</v>
      </c>
      <c r="AC107" s="1">
        <v>1563880358</v>
      </c>
      <c r="AD107" s="1">
        <v>1373659332</v>
      </c>
      <c r="AE107" s="1">
        <v>889956532</v>
      </c>
      <c r="AF107" s="1">
        <v>2505824895</v>
      </c>
      <c r="AG107" s="1">
        <v>2942000000</v>
      </c>
      <c r="AH107" s="1">
        <v>2656000000</v>
      </c>
      <c r="AI107" s="1">
        <v>2431000000</v>
      </c>
      <c r="AJ107" s="52"/>
      <c r="AK107" s="52"/>
      <c r="AL107" s="52"/>
      <c r="AM107" s="52"/>
      <c r="AN107" s="49">
        <f>AN105*(1+AQ107)/(AQ108-AQ107)</f>
        <v>58367772611.728722</v>
      </c>
      <c r="AO107" s="58" t="s">
        <v>155</v>
      </c>
      <c r="AP107" s="59" t="s">
        <v>156</v>
      </c>
      <c r="AQ107" s="60">
        <v>0.02</v>
      </c>
    </row>
    <row r="108" spans="1:43"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49">
        <f t="shared" ref="AJ108:AM108" si="14">AJ107+AJ105</f>
        <v>2843191853.4034142</v>
      </c>
      <c r="AK108" s="49">
        <f t="shared" si="14"/>
        <v>2962349995.8838568</v>
      </c>
      <c r="AL108" s="49">
        <f t="shared" si="14"/>
        <v>3086502054.9381642</v>
      </c>
      <c r="AM108" s="49">
        <f t="shared" si="14"/>
        <v>3215857325.5605989</v>
      </c>
      <c r="AN108" s="49">
        <f>AN107+AN105</f>
        <v>61718406486.025284</v>
      </c>
      <c r="AO108" s="58" t="s">
        <v>149</v>
      </c>
      <c r="AP108" s="61" t="s">
        <v>157</v>
      </c>
      <c r="AQ108" s="57">
        <f>AQ105</f>
        <v>7.8553657247077066E-2</v>
      </c>
    </row>
    <row r="109" spans="1:43" ht="19" x14ac:dyDescent="0.25">
      <c r="AJ109" s="62" t="s">
        <v>158</v>
      </c>
      <c r="AK109" s="62"/>
    </row>
    <row r="110" spans="1:43" ht="20" x14ac:dyDescent="0.25">
      <c r="AJ110" s="63" t="s">
        <v>159</v>
      </c>
      <c r="AK110" s="49">
        <f>NPV(AQ108,AJ108,AK108,AL108,AM108,AN108)</f>
        <v>52306067564.965508</v>
      </c>
    </row>
    <row r="111" spans="1:43" ht="20" x14ac:dyDescent="0.25">
      <c r="AJ111" s="63" t="s">
        <v>160</v>
      </c>
      <c r="AK111" s="49">
        <f>AI40</f>
        <v>5936000000</v>
      </c>
    </row>
    <row r="112" spans="1:43" ht="20" x14ac:dyDescent="0.25">
      <c r="AJ112" s="63" t="s">
        <v>145</v>
      </c>
      <c r="AK112" s="49">
        <f>AQ99</f>
        <v>10955000000</v>
      </c>
    </row>
    <row r="113" spans="36:37" ht="20" x14ac:dyDescent="0.25">
      <c r="AJ113" s="63" t="s">
        <v>161</v>
      </c>
      <c r="AK113" s="49">
        <f>AK110+AK111-AK112</f>
        <v>47287067564.965508</v>
      </c>
    </row>
    <row r="114" spans="36:37" ht="20" x14ac:dyDescent="0.25">
      <c r="AJ114" s="63" t="s">
        <v>162</v>
      </c>
      <c r="AK114" s="63">
        <f>AI34*(1+(AO16*5))</f>
        <v>691950182.85460508</v>
      </c>
    </row>
    <row r="115" spans="36:37" ht="20" x14ac:dyDescent="0.25">
      <c r="AJ115" s="64" t="s">
        <v>163</v>
      </c>
      <c r="AK115" s="65">
        <f>AK113/AK114</f>
        <v>68.338832385136641</v>
      </c>
    </row>
    <row r="116" spans="36:37" ht="20" x14ac:dyDescent="0.25">
      <c r="AJ116" s="63" t="s">
        <v>164</v>
      </c>
      <c r="AK116" s="66" cm="1">
        <f t="array" ref="AK116">_FV(A1,"Price")</f>
        <v>55.88</v>
      </c>
    </row>
    <row r="117" spans="36:37" ht="20" x14ac:dyDescent="0.25">
      <c r="AJ117" s="64" t="s">
        <v>165</v>
      </c>
      <c r="AK117" s="67">
        <f>AK115/AK116-1</f>
        <v>0.22295691455147892</v>
      </c>
    </row>
    <row r="118" spans="36:37" ht="20" x14ac:dyDescent="0.25">
      <c r="AJ118" s="64" t="s">
        <v>166</v>
      </c>
      <c r="AK118" s="68" t="str">
        <f>IF(AK115&gt;AK116,"BUY","SELL")</f>
        <v>BUY</v>
      </c>
    </row>
  </sheetData>
  <mergeCells count="6">
    <mergeCell ref="AP83:AQ83"/>
    <mergeCell ref="AP84:AQ84"/>
    <mergeCell ref="AP93:AQ93"/>
    <mergeCell ref="AP98:AQ98"/>
    <mergeCell ref="AP104:AQ104"/>
    <mergeCell ref="AJ109:AK109"/>
  </mergeCells>
  <hyperlinks>
    <hyperlink ref="A1" r:id="rId1" tooltip="https://roic.ai/company/CRH" display="ROIC.AI | C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49395/000119312504098758/0001193125-04-098758-index.htm" xr:uid="{00000000-0004-0000-0000-00002B000000}"/>
    <hyperlink ref="P74" r:id="rId31" tooltip="https://www.sec.gov/Archives/edgar/data/849395/000119312504098758/0001193125-04-098758-index.htm" xr:uid="{00000000-0004-0000-0000-00002C000000}"/>
    <hyperlink ref="Q36" r:id="rId32" tooltip="https://www.sec.gov/Archives/edgar/data/849395/000119312505134929/0001193125-05-134929-index.htm" xr:uid="{00000000-0004-0000-0000-00002E000000}"/>
    <hyperlink ref="Q74" r:id="rId33" tooltip="https://www.sec.gov/Archives/edgar/data/849395/000119312505134929/0001193125-05-134929-index.htm" xr:uid="{00000000-0004-0000-0000-00002F000000}"/>
    <hyperlink ref="R36" r:id="rId34" tooltip="https://www.sec.gov/Archives/edgar/data/849395/000119312506120931/0001193125-06-120931-index.htm" xr:uid="{00000000-0004-0000-0000-000031000000}"/>
    <hyperlink ref="R74" r:id="rId35" tooltip="https://www.sec.gov/Archives/edgar/data/849395/000119312506120931/0001193125-06-120931-index.htm" xr:uid="{00000000-0004-0000-0000-000032000000}"/>
    <hyperlink ref="S36" r:id="rId36" tooltip="https://www.sec.gov/Archives/edgar/data/849395/000119312507100954/0001193125-07-100954-index.htm" xr:uid="{00000000-0004-0000-0000-000034000000}"/>
    <hyperlink ref="S74" r:id="rId37" tooltip="https://www.sec.gov/Archives/edgar/data/849395/000119312507100954/0001193125-07-100954-index.htm" xr:uid="{00000000-0004-0000-0000-000035000000}"/>
    <hyperlink ref="T36" r:id="rId38" tooltip="https://www.sec.gov/Archives/edgar/data/849395/000119312508113260/0001193125-08-113260-index.htm" xr:uid="{00000000-0004-0000-0000-000037000000}"/>
    <hyperlink ref="T74" r:id="rId39" tooltip="https://www.sec.gov/Archives/edgar/data/849395/000119312508113260/0001193125-08-113260-index.htm" xr:uid="{00000000-0004-0000-0000-000038000000}"/>
    <hyperlink ref="U36" r:id="rId40" tooltip="https://www.sec.gov/Archives/edgar/data/849395/000119312509104764/0001193125-09-104764-index.htm" xr:uid="{00000000-0004-0000-0000-00003A000000}"/>
    <hyperlink ref="U74" r:id="rId41" tooltip="https://www.sec.gov/Archives/edgar/data/849395/000119312509104764/0001193125-09-104764-index.htm" xr:uid="{00000000-0004-0000-0000-00003B000000}"/>
    <hyperlink ref="V36" r:id="rId42" tooltip="https://www.sec.gov/Archives/edgar/data/849395/000119312510074375/0001193125-10-074375-index.htm" xr:uid="{00000000-0004-0000-0000-00003D000000}"/>
    <hyperlink ref="V74" r:id="rId43" tooltip="https://www.sec.gov/Archives/edgar/data/849395/000119312510074375/0001193125-10-074375-index.htm" xr:uid="{00000000-0004-0000-0000-00003E000000}"/>
    <hyperlink ref="W36" r:id="rId44" tooltip="https://www.sec.gov/Archives/edgar/data/849395/000119312511084349/0001193125-11-084349-index.htm" xr:uid="{00000000-0004-0000-0000-000040000000}"/>
    <hyperlink ref="W74" r:id="rId45" tooltip="https://www.sec.gov/Archives/edgar/data/849395/000119312511084349/0001193125-11-084349-index.htm" xr:uid="{00000000-0004-0000-0000-000041000000}"/>
    <hyperlink ref="X36" r:id="rId46" tooltip="https://www.sec.gov/Archives/edgar/data/849395/000119312512136915/0001193125-12-136915-index.htm" xr:uid="{00000000-0004-0000-0000-000043000000}"/>
    <hyperlink ref="X74" r:id="rId47" tooltip="https://www.sec.gov/Archives/edgar/data/849395/000119312512136915/0001193125-12-136915-index.htm" xr:uid="{00000000-0004-0000-0000-000044000000}"/>
    <hyperlink ref="Y36" r:id="rId48" tooltip="https://www.sec.gov/Archives/edgar/data/849395/000119312513129631/0001193125-13-129631-index.htm" xr:uid="{00000000-0004-0000-0000-000046000000}"/>
    <hyperlink ref="Y74" r:id="rId49" tooltip="https://www.sec.gov/Archives/edgar/data/849395/000119312513129631/0001193125-13-129631-index.htm" xr:uid="{00000000-0004-0000-0000-000047000000}"/>
    <hyperlink ref="Z36" r:id="rId50" tooltip="https://www.sec.gov/Archives/edgar/data/849395/000119312514098046/0001193125-14-098046-index.htm" xr:uid="{00000000-0004-0000-0000-000049000000}"/>
    <hyperlink ref="Z74" r:id="rId51" tooltip="https://www.sec.gov/Archives/edgar/data/849395/000119312514098046/0001193125-14-098046-index.htm" xr:uid="{00000000-0004-0000-0000-00004A000000}"/>
    <hyperlink ref="AA36" r:id="rId52" tooltip="https://www.sec.gov/Archives/edgar/data/849395/000119312515089240/0001193125-15-089240-index.htm" xr:uid="{00000000-0004-0000-0000-00004C000000}"/>
    <hyperlink ref="AA74" r:id="rId53" tooltip="https://www.sec.gov/Archives/edgar/data/849395/000119312515089240/0001193125-15-089240-index.htm" xr:uid="{00000000-0004-0000-0000-00004D000000}"/>
    <hyperlink ref="AB36" r:id="rId54" tooltip="https://www.sec.gov/Archives/edgar/data/849395/000119312516506917/0001193125-16-506917-index.htm" xr:uid="{00000000-0004-0000-0000-00004F000000}"/>
    <hyperlink ref="AB74" r:id="rId55" tooltip="https://www.sec.gov/Archives/edgar/data/849395/000119312516506917/0001193125-16-506917-index.htm" xr:uid="{00000000-0004-0000-0000-000050000000}"/>
    <hyperlink ref="AC36" r:id="rId56" tooltip="https://www.sec.gov/Archives/edgar/data/849395/000119312517077859/0001193125-17-077859-index.htm" xr:uid="{00000000-0004-0000-0000-000052000000}"/>
    <hyperlink ref="AC74" r:id="rId57" tooltip="https://www.sec.gov/Archives/edgar/data/849395/000119312517077859/0001193125-17-077859-index.htm" xr:uid="{00000000-0004-0000-0000-000053000000}"/>
    <hyperlink ref="AD36" r:id="rId58" tooltip="https://www.sec.gov/Archives/edgar/data/849395/000119312518076345/0001193125-18-076345-index.htm" xr:uid="{00000000-0004-0000-0000-000055000000}"/>
    <hyperlink ref="AD74" r:id="rId59" tooltip="https://www.sec.gov/Archives/edgar/data/849395/000119312518076345/0001193125-18-076345-index.htm" xr:uid="{00000000-0004-0000-0000-000056000000}"/>
    <hyperlink ref="AE36" r:id="rId60" tooltip="https://www.sec.gov/Archives/edgar/data/849395/000119312519068446/0001193125-19-068446-index.htm" xr:uid="{00000000-0004-0000-0000-000058000000}"/>
    <hyperlink ref="AE74" r:id="rId61" tooltip="https://www.sec.gov/Archives/edgar/data/849395/000119312519068446/0001193125-19-068446-index.htm" xr:uid="{00000000-0004-0000-0000-000059000000}"/>
    <hyperlink ref="AF36" r:id="rId62" tooltip="https://www.sec.gov/Archives/edgar/data/849395/000119312520064341/0001193125-20-064341-index.htm" xr:uid="{00000000-0004-0000-0000-00005B000000}"/>
    <hyperlink ref="AF74" r:id="rId63" tooltip="https://www.sec.gov/Archives/edgar/data/849395/000119312520064341/0001193125-20-064341-index.htm"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1" r:id="rId70" display="https://finbox.com/NYSE:CRH/explorer/revenue_proj" xr:uid="{ED5C5EBB-27DF-7249-A50E-C99920515FC3}"/>
    <hyperlink ref="AO106" r:id="rId71" xr:uid="{3988BBA6-ADA2-B142-AC61-73153C024C68}"/>
  </hyperlinks>
  <pageMargins left="0.7" right="0.7" top="0.75" bottom="0.75" header="0.3" footer="0.3"/>
  <drawing r:id="rId7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2023-05-02T15:45:44Z</dcterms:created>
  <dcterms:modified xsi:type="dcterms:W3CDTF">2023-07-05T06:51:37Z</dcterms:modified>
</cp:coreProperties>
</file>