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6A2F9E3-8C92-3046-AC29-9DBB1784DCB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1" hidden="1">'Sheet 1'!$A$107</definedName>
    <definedName name="_xlchart.v1.12" hidden="1">'Sheet 1'!$A$28</definedName>
    <definedName name="_xlchart.v1.13" hidden="1">'Sheet 1'!$A$3</definedName>
    <definedName name="_xlchart.v1.14" hidden="1">'Sheet 1'!$B$107:$I$107</definedName>
    <definedName name="_xlchart.v1.15" hidden="1">'Sheet 1'!$B$28:$I$28</definedName>
    <definedName name="_xlchart.v1.16" hidden="1">'Sheet 1'!$B$3:$I$3</definedName>
    <definedName name="_xlchart.v1.2" hidden="1">'Sheet 1'!$B$107:$I$107</definedName>
    <definedName name="_xlchart.v1.3" hidden="1">'Sheet 1'!$B$28:$I$28</definedName>
    <definedName name="_xlchart.v1.4" hidden="1">'Sheet 1'!$B$3:$I$3</definedName>
    <definedName name="_xlchart.v2.10" hidden="1">'Sheet 1'!$B$3:$I$3</definedName>
    <definedName name="_xlchart.v2.5" hidden="1">'Sheet 1'!$A$107</definedName>
    <definedName name="_xlchart.v2.6" hidden="1">'Sheet 1'!$A$28</definedName>
    <definedName name="_xlchart.v2.7" hidden="1">'Sheet 1'!$A$3</definedName>
    <definedName name="_xlchart.v2.8" hidden="1">'Sheet 1'!$B$107:$I$107</definedName>
    <definedName name="_xlchart.v2.9" hidden="1">'Sheet 1'!$B$28:$I$28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K108" i="1"/>
  <c r="L108" i="1"/>
  <c r="M108" i="1"/>
  <c r="K116" i="1" a="1"/>
  <c r="K116" i="1" s="1"/>
  <c r="K105" i="1"/>
  <c r="L105" i="1" s="1"/>
  <c r="M105" i="1" s="1"/>
  <c r="N105" i="1" s="1"/>
  <c r="J105" i="1"/>
  <c r="B105" i="1"/>
  <c r="C105" i="1"/>
  <c r="D105" i="1"/>
  <c r="E105" i="1"/>
  <c r="F105" i="1"/>
  <c r="G105" i="1"/>
  <c r="H105" i="1"/>
  <c r="I105" i="1" l="1"/>
  <c r="Q101" i="1" l="1" a="1"/>
  <c r="Q101" i="1" s="1"/>
  <c r="Q95" i="1" a="1"/>
  <c r="Q95" i="1" s="1"/>
  <c r="O16" i="1"/>
  <c r="K114" i="1" s="1"/>
  <c r="Q19" i="1"/>
  <c r="K111" i="1"/>
  <c r="Q90" i="1"/>
  <c r="Q89" i="1"/>
  <c r="Q91" i="1" s="1"/>
  <c r="Q87" i="1"/>
  <c r="Q86" i="1"/>
  <c r="Q99" i="1" s="1"/>
  <c r="Q85" i="1"/>
  <c r="N30" i="1"/>
  <c r="M30" i="1"/>
  <c r="L30" i="1"/>
  <c r="K30" i="1"/>
  <c r="J30" i="1"/>
  <c r="N29" i="1"/>
  <c r="M29" i="1"/>
  <c r="L29" i="1"/>
  <c r="K29" i="1"/>
  <c r="J29" i="1"/>
  <c r="N21" i="1"/>
  <c r="M21" i="1"/>
  <c r="L21" i="1"/>
  <c r="K21" i="1"/>
  <c r="J21" i="1"/>
  <c r="N20" i="1"/>
  <c r="M20" i="1"/>
  <c r="L20" i="1"/>
  <c r="K20" i="1"/>
  <c r="J20" i="1"/>
  <c r="O19" i="1"/>
  <c r="R13" i="1"/>
  <c r="Q13" i="1"/>
  <c r="P13" i="1"/>
  <c r="O13" i="1"/>
  <c r="R10" i="1"/>
  <c r="Q10" i="1"/>
  <c r="P10" i="1"/>
  <c r="O10" i="1"/>
  <c r="R7" i="1"/>
  <c r="Q7" i="1"/>
  <c r="P7" i="1"/>
  <c r="O7" i="1"/>
  <c r="R4" i="1"/>
  <c r="Q4" i="1"/>
  <c r="P4" i="1"/>
  <c r="O4" i="1"/>
  <c r="N4" i="1"/>
  <c r="M4" i="1"/>
  <c r="L4" i="1"/>
  <c r="K4" i="1"/>
  <c r="J4" i="1"/>
  <c r="G106" i="1"/>
  <c r="H106" i="1"/>
  <c r="I106" i="1"/>
  <c r="F106" i="1"/>
  <c r="E106" i="1"/>
  <c r="D106" i="1"/>
  <c r="C106" i="1"/>
  <c r="G89" i="1"/>
  <c r="H89" i="1"/>
  <c r="I89" i="1"/>
  <c r="F89" i="1"/>
  <c r="E89" i="1"/>
  <c r="D89" i="1"/>
  <c r="C89" i="1"/>
  <c r="B89" i="1"/>
  <c r="G80" i="1"/>
  <c r="H80" i="1"/>
  <c r="I80" i="1"/>
  <c r="F80" i="1"/>
  <c r="E80" i="1"/>
  <c r="D80" i="1"/>
  <c r="C80" i="1"/>
  <c r="B80" i="1"/>
  <c r="G13" i="1"/>
  <c r="H13" i="1"/>
  <c r="I13" i="1"/>
  <c r="F4" i="1"/>
  <c r="G4" i="1"/>
  <c r="H4" i="1"/>
  <c r="I4" i="1"/>
  <c r="G20" i="1"/>
  <c r="H20" i="1"/>
  <c r="I20" i="1"/>
  <c r="G29" i="1"/>
  <c r="H29" i="1"/>
  <c r="I29" i="1"/>
  <c r="G35" i="1"/>
  <c r="H35" i="1"/>
  <c r="I35" i="1"/>
  <c r="F35" i="1"/>
  <c r="E35" i="1"/>
  <c r="D35" i="1"/>
  <c r="C35" i="1"/>
  <c r="F29" i="1"/>
  <c r="E29" i="1"/>
  <c r="D29" i="1"/>
  <c r="C29" i="1"/>
  <c r="F20" i="1"/>
  <c r="E20" i="1"/>
  <c r="D20" i="1"/>
  <c r="C20" i="1"/>
  <c r="F13" i="1"/>
  <c r="E13" i="1"/>
  <c r="D13" i="1"/>
  <c r="C13" i="1"/>
  <c r="B13" i="1"/>
  <c r="F9" i="1"/>
  <c r="E9" i="1"/>
  <c r="D9" i="1"/>
  <c r="C9" i="1"/>
  <c r="B9" i="1"/>
  <c r="E4" i="1"/>
  <c r="D4" i="1"/>
  <c r="C4" i="1"/>
  <c r="Q106" i="1" l="1"/>
  <c r="P19" i="1"/>
  <c r="R22" i="1"/>
  <c r="R16" i="1"/>
  <c r="R19" i="1"/>
  <c r="Q22" i="1"/>
  <c r="Q16" i="1"/>
  <c r="P16" i="1"/>
  <c r="Q103" i="1"/>
  <c r="Q102" i="1" s="1"/>
  <c r="K112" i="1"/>
  <c r="Q88" i="1"/>
  <c r="Q92" i="1" s="1"/>
  <c r="Q100" i="1" l="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<sst xmlns="http://schemas.openxmlformats.org/spreadsheetml/2006/main" count="366" uniqueCount="167">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</sst>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0" fontId="1" fillId="6" borderId="0" xfId="0" applyFont="1" applyFill="1" applyAlignment="1">
      <alignment horizontal="center"/>
    </xf>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xf numFmtId="39" fontId="11" fillId="4" borderId="0" xfId="0" applyNumberFormat="1" applyFont="1" applyFill="1"/>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Dropbox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165562913907282E-2"/>
          <c:y val="0.14371731594775142"/>
          <c:w val="0.8572317880794702"/>
          <c:h val="0.684649342301600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603800000</c:v>
                </c:pt>
                <c:pt idx="1">
                  <c:v>844800000</c:v>
                </c:pt>
                <c:pt idx="2">
                  <c:v>1106800000</c:v>
                </c:pt>
                <c:pt idx="3">
                  <c:v>1391700000</c:v>
                </c:pt>
                <c:pt idx="4">
                  <c:v>1661300000</c:v>
                </c:pt>
                <c:pt idx="5">
                  <c:v>1913900000</c:v>
                </c:pt>
                <c:pt idx="6">
                  <c:v>2157900000</c:v>
                </c:pt>
                <c:pt idx="7">
                  <c:v>2324900000</c:v>
                </c:pt>
              </c:numCache>
            </c:numRef>
          </c:val>
          <c:extLst>
            <c:ext xmlns:c16="http://schemas.microsoft.com/office/drawing/2014/chart" uri="{C3380CC4-5D6E-409C-BE32-E72D297353CC}">
              <c16:uniqueId val="{00000000-4B1E-E045-BA85-43850BD1638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1'!$B$28:$I$28</c:f>
              <c:numCache>
                <c:formatCode>#,###,,;\(#,###,,\);\ \-\ \-</c:formatCode>
                <c:ptCount val="8"/>
                <c:pt idx="0">
                  <c:v>-325900000</c:v>
                </c:pt>
                <c:pt idx="1">
                  <c:v>-210200000</c:v>
                </c:pt>
                <c:pt idx="2">
                  <c:v>-111700000</c:v>
                </c:pt>
                <c:pt idx="3">
                  <c:v>-484900000</c:v>
                </c:pt>
                <c:pt idx="4">
                  <c:v>-52700000</c:v>
                </c:pt>
                <c:pt idx="5">
                  <c:v>-256300000</c:v>
                </c:pt>
                <c:pt idx="6">
                  <c:v>335800000</c:v>
                </c:pt>
                <c:pt idx="7">
                  <c:v>553200000</c:v>
                </c:pt>
              </c:numCache>
            </c:numRef>
          </c:val>
          <c:extLst>
            <c:ext xmlns:c16="http://schemas.microsoft.com/office/drawing/2014/chart" uri="{C3380CC4-5D6E-409C-BE32-E72D297353CC}">
              <c16:uniqueId val="{00000001-4B1E-E045-BA85-43850BD1638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-68500000</c:v>
                </c:pt>
                <c:pt idx="1">
                  <c:v>128900000</c:v>
                </c:pt>
                <c:pt idx="2">
                  <c:v>304200000</c:v>
                </c:pt>
                <c:pt idx="3">
                  <c:v>359400000</c:v>
                </c:pt>
                <c:pt idx="4">
                  <c:v>390700000</c:v>
                </c:pt>
                <c:pt idx="5">
                  <c:v>490500000</c:v>
                </c:pt>
                <c:pt idx="6">
                  <c:v>700900000</c:v>
                </c:pt>
                <c:pt idx="7">
                  <c:v>762400000</c:v>
                </c:pt>
              </c:numCache>
            </c:numRef>
          </c:val>
          <c:extLst>
            <c:ext xmlns:c16="http://schemas.microsoft.com/office/drawing/2014/chart" uri="{C3380CC4-5D6E-409C-BE32-E72D297353CC}">
              <c16:uniqueId val="{00000002-4B1E-E045-BA85-43850BD1638B}"/>
            </c:ext>
          </c:extLst>
        </c:ser>
        <c:dLbls>
          <c:showLegendKey val="0"/>
          <c:showVal val="0"/>
          <c:showCatName val="0"/>
          <c:showSerName val="0"/>
          <c:showPercent val="0"/>
          <c:showBubbleSize val="0"/>
        </c:dLbls>
        <c:gapWidth val="100"/>
        <c:overlap val="-24"/>
        <c:axId val="1805427135"/>
        <c:axId val="1805428863"/>
      </c:barChart>
      <c:catAx>
        <c:axId val="18054271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5428863"/>
        <c:crosses val="autoZero"/>
        <c:auto val="1"/>
        <c:lblAlgn val="ctr"/>
        <c:lblOffset val="100"/>
        <c:noMultiLvlLbl val="0"/>
      </c:catAx>
      <c:valAx>
        <c:axId val="1805428863"/>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05427135"/>
        <c:crosses val="autoZero"/>
        <c:crossBetween val="between"/>
      </c:valAx>
      <c:spPr>
        <a:noFill/>
        <a:ln>
          <a:noFill/>
        </a:ln>
        <a:effectLst/>
      </c:spPr>
    </c:plotArea>
    <c:legend>
      <c:legendPos val="b"/>
      <c:layout>
        <c:manualLayout>
          <c:xMode val="edge"/>
          <c:yMode val="edge"/>
          <c:x val="0.34285008082598945"/>
          <c:y val="0.89942127132067684"/>
          <c:w val="0.31429983834802105"/>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17</xdr:col>
      <xdr:colOff>0</xdr:colOff>
      <xdr:row>127</xdr:row>
      <xdr:rowOff>0</xdr:rowOff>
    </xdr:to>
    <xdr:graphicFrame macro="">
      <xdr:nvGraphicFramePr>
        <xdr:cNvPr id="2" name="Chart 1">
          <a:extLst>
            <a:ext uri="{FF2B5EF4-FFF2-40B4-BE49-F238E27FC236}">
              <a16:creationId xmlns:a16="http://schemas.microsoft.com/office/drawing/2014/main" id="{78058183-B623-10A8-0DA0-3178E690FE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https://www.bing.com/financeapi/forcetrigger?t=azcrur&amp;q=XNAS%3aDBX&amp;form=skydnc</v>
    <v>Learn more on Bing</v>
  </rv>
  <rv s="1">
    <v>0</v>
    <v>DROPBOX, INC. (XNAS:DBX)</v>
    <v>2</v>
    <v>3</v>
    <v>Finance</v>
    <v>4</v>
    <v>en-US</v>
    <v>azcrur</v>
    <v>268435456</v>
    <v>1</v>
    <v>Powered by Refinitiv</v>
    <v>27.234999999999999</v>
    <v>18.710699999999999</v>
    <v>0.89759999999999995</v>
    <v>0.24</v>
    <v>8.9790000000000009E-3</v>
    <v>0.3</v>
    <v>1.1123000000000001E-2</v>
    <v>USD</v>
    <v>Dropbox, Inc. is a provider of collaboration platforms. The Company offers solutions, which allow individuals, teams, and organizations to collaborate and focus on their work. Its products include Dropbox Passwords, Vault, Computer Backup, Dropbox Sign, DocSend, Dropbox Capture, and FormSwift. Its Dropbox Passwords allows users to sign-in to Websites and applications by creating and storing usernames and passwords across devices. Its Vault helps to secure and organize sensitive information in the cloud. DocSend is a document sharing and analytics platform that gives customers visibility into what happens to their documents after they send them. FormSwift is a cloud-based service that gives individuals and businesses a solution to create, complete, edit, and save critical business forms and agreements. Dropbox Sign is an e-signature and document workflow platform that enables customers to sign, send, and receive documents through its intuitive Web and mobile-based interfaces.</v>
    <v>3118</v>
    <v>Nasdaq Stock Market</v>
    <v>XNAS</v>
    <v>XNAS</v>
    <v>1800 Owens Street, Suite 200, SAN FRANCISCO, CA, 94158 US</v>
    <v>27.234999999999999</v>
    <v>Software &amp; IT Services</v>
    <v>Stock</v>
    <v>45114.987119039062</v>
    <v>0</v>
    <v>26.664999999999999</v>
    <v>9430530000</v>
    <v>DROPBOX, INC.</v>
    <v>DROPBOX, INC.</v>
    <v>26.7</v>
    <v>17.491299999999999</v>
    <v>26.73</v>
    <v>26.97</v>
    <v>27.27</v>
    <v>349667400</v>
    <v>DBX</v>
    <v>DROPBOX, INC. (XNAS:DBX)</v>
    <v>3608648</v>
    <v>5950585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67623/000146762319000005/0001467623-19-000005-index.htm" TargetMode="External"/><Relationship Id="rId13" Type="http://schemas.openxmlformats.org/officeDocument/2006/relationships/hyperlink" Target="https://www.sec.gov/Archives/edgar/data/1467623/000146762321000012/0001467623-21-000012-index.htm" TargetMode="External"/><Relationship Id="rId18" Type="http://schemas.openxmlformats.org/officeDocument/2006/relationships/hyperlink" Target="https://finbox.com/NASDAQGS:DBX/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67623/000146762321000012/0001467623-21-000012-index.htm" TargetMode="External"/><Relationship Id="rId17" Type="http://schemas.openxmlformats.org/officeDocument/2006/relationships/hyperlink" Target="https://www.sec.gov/Archives/edgar/data/1467623/000146762323000012/0001467623-23-00001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7623/000146762323000012/0001467623-23-000012-index.htm" TargetMode="External"/><Relationship Id="rId20" Type="http://schemas.openxmlformats.org/officeDocument/2006/relationships/drawing" Target="../drawings/drawing1.xml"/><Relationship Id="rId1" Type="http://schemas.openxmlformats.org/officeDocument/2006/relationships/hyperlink" Target="https://roic.ai/company/DBX"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7623/000146762320000011/0001467623-20-000011-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7623/000146762322000015/0001467623-22-000015-index.htm" TargetMode="External"/><Relationship Id="rId10" Type="http://schemas.openxmlformats.org/officeDocument/2006/relationships/hyperlink" Target="https://www.sec.gov/Archives/edgar/data/1467623/000146762320000011/0001467623-20-000011-index.htm" TargetMode="External"/><Relationship Id="rId19" Type="http://schemas.openxmlformats.org/officeDocument/2006/relationships/hyperlink" Target="https://finbox.com/NASDAQGS:DBX/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67623/000146762319000005/0001467623-19-000005-index.htm" TargetMode="External"/><Relationship Id="rId14" Type="http://schemas.openxmlformats.org/officeDocument/2006/relationships/hyperlink" Target="https://www.sec.gov/Archives/edgar/data/1467623/000146762322000015/0001467623-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2" activePane="bottomRight" state="frozen"/>
      <selection pane="topRight"/>
      <selection pane="bottomLeft"/>
      <selection pane="bottomRight" activeCell="U113" sqref="U113"/>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33">
        <v>2023</v>
      </c>
      <c r="K1" s="33">
        <v>2024</v>
      </c>
      <c r="L1" s="33">
        <v>2025</v>
      </c>
      <c r="M1" s="33">
        <v>2026</v>
      </c>
      <c r="N1" s="3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v>603800000</v>
      </c>
      <c r="C3" s="1">
        <v>844800000</v>
      </c>
      <c r="D3" s="1">
        <v>1106800000</v>
      </c>
      <c r="E3" s="1">
        <v>1391700000</v>
      </c>
      <c r="F3" s="1">
        <v>1661300000</v>
      </c>
      <c r="G3" s="1">
        <v>1913900000</v>
      </c>
      <c r="H3" s="1">
        <v>2157900000</v>
      </c>
      <c r="I3" s="1">
        <v>2324900000</v>
      </c>
      <c r="J3" s="34">
        <v>2479000000</v>
      </c>
      <c r="K3" s="34">
        <v>2600000000</v>
      </c>
      <c r="L3" s="34">
        <v>2744000000</v>
      </c>
      <c r="M3" s="34">
        <v>2992000000</v>
      </c>
      <c r="N3" s="34">
        <v>3189000000</v>
      </c>
      <c r="O3" s="19" t="s">
        <v>112</v>
      </c>
      <c r="P3" s="20" t="s">
        <v>113</v>
      </c>
      <c r="Q3" s="20" t="s">
        <v>114</v>
      </c>
      <c r="R3" s="20" t="s">
        <v>115</v>
      </c>
    </row>
    <row r="4" spans="1:38" ht="19" x14ac:dyDescent="0.25">
      <c r="A4" s="14" t="s">
        <v>93</v>
      </c>
      <c r="B4" s="1"/>
      <c r="C4" s="15">
        <f>(C3/B3)-1</f>
        <v>0.39913878767803901</v>
      </c>
      <c r="D4" s="15">
        <f>(D3/C3)-1</f>
        <v>0.31013257575757569</v>
      </c>
      <c r="E4" s="15">
        <f>(E3/D3)-1</f>
        <v>0.25740874593422469</v>
      </c>
      <c r="F4" s="15">
        <f t="shared" ref="F4:N4" si="0">(F3/E3)-1</f>
        <v>0.1937199109003378</v>
      </c>
      <c r="G4" s="15">
        <f t="shared" si="0"/>
        <v>0.15204959971106957</v>
      </c>
      <c r="H4" s="15">
        <f t="shared" si="0"/>
        <v>0.12748837452322492</v>
      </c>
      <c r="I4" s="15">
        <f t="shared" si="0"/>
        <v>7.7390055146207004E-2</v>
      </c>
      <c r="J4" s="16">
        <f t="shared" si="0"/>
        <v>6.6282420749279591E-2</v>
      </c>
      <c r="K4" s="16">
        <f t="shared" si="0"/>
        <v>4.881000403388458E-2</v>
      </c>
      <c r="L4" s="16">
        <f t="shared" si="0"/>
        <v>5.5384615384615365E-2</v>
      </c>
      <c r="M4" s="16">
        <f t="shared" si="0"/>
        <v>9.0379008746355627E-2</v>
      </c>
      <c r="N4" s="16">
        <f t="shared" si="0"/>
        <v>6.5842245989304882E-2</v>
      </c>
      <c r="O4" s="17">
        <f>(I4+H4+G4)/3</f>
        <v>0.1189760097935005</v>
      </c>
      <c r="P4" s="17">
        <f>(I20+H20+G20)/3</f>
        <v>-2.6409653326351297</v>
      </c>
      <c r="Q4" s="17">
        <f>(I29+H29+G29)/3</f>
        <v>0.7335344674605061</v>
      </c>
      <c r="R4" s="17">
        <f>(I106+H106+G106)/3</f>
        <v>0.25737777846970605</v>
      </c>
      <c r="T4" s="16"/>
      <c r="U4" s="16"/>
      <c r="V4" s="16"/>
      <c r="W4" s="16"/>
      <c r="X4" s="16"/>
      <c r="Y4" s="16"/>
      <c r="Z4" s="16"/>
      <c r="AA4" s="16"/>
      <c r="AB4" s="16"/>
      <c r="AC4" s="16"/>
      <c r="AD4" s="16"/>
      <c r="AE4" s="16"/>
      <c r="AF4" s="16"/>
      <c r="AI4" s="18"/>
      <c r="AJ4" s="18"/>
      <c r="AK4" s="18"/>
      <c r="AL4" s="18"/>
    </row>
    <row r="5" spans="1:38" ht="19" x14ac:dyDescent="0.25">
      <c r="A5" s="5" t="s">
        <v>2</v>
      </c>
      <c r="B5" s="1">
        <v>407400000</v>
      </c>
      <c r="C5" s="1">
        <v>390600000</v>
      </c>
      <c r="D5" s="1">
        <v>368900000</v>
      </c>
      <c r="E5" s="1">
        <v>394700000</v>
      </c>
      <c r="F5" s="1">
        <v>411000000</v>
      </c>
      <c r="G5" s="1">
        <v>414600000</v>
      </c>
      <c r="H5" s="1">
        <v>444200000</v>
      </c>
      <c r="I5" s="1">
        <v>444200000</v>
      </c>
    </row>
    <row r="6" spans="1:38" ht="20" x14ac:dyDescent="0.25">
      <c r="A6" s="6" t="s">
        <v>3</v>
      </c>
      <c r="B6" s="10">
        <v>196400000</v>
      </c>
      <c r="C6" s="10">
        <v>454200000</v>
      </c>
      <c r="D6" s="10">
        <v>737900000</v>
      </c>
      <c r="E6" s="10">
        <v>997000000</v>
      </c>
      <c r="F6" s="10">
        <v>1250300000</v>
      </c>
      <c r="G6" s="10">
        <v>1499300000</v>
      </c>
      <c r="H6" s="10">
        <v>1713700000</v>
      </c>
      <c r="I6" s="10">
        <v>1880700000</v>
      </c>
      <c r="O6" s="19" t="s">
        <v>116</v>
      </c>
      <c r="P6" s="20" t="s">
        <v>117</v>
      </c>
      <c r="Q6" s="20" t="s">
        <v>118</v>
      </c>
      <c r="R6" s="20" t="s">
        <v>119</v>
      </c>
    </row>
    <row r="7" spans="1:38" ht="19" x14ac:dyDescent="0.25">
      <c r="A7" s="5" t="s">
        <v>4</v>
      </c>
      <c r="B7" s="2">
        <v>0.32529999999999998</v>
      </c>
      <c r="C7" s="2">
        <v>0.53759999999999997</v>
      </c>
      <c r="D7" s="2">
        <v>0.66669999999999996</v>
      </c>
      <c r="E7" s="2">
        <v>0.71640000000000004</v>
      </c>
      <c r="F7" s="2">
        <v>0.75260000000000005</v>
      </c>
      <c r="G7" s="2">
        <v>0.78339999999999999</v>
      </c>
      <c r="H7" s="2">
        <v>0.79420000000000002</v>
      </c>
      <c r="I7" s="2">
        <v>0.80889999999999995</v>
      </c>
      <c r="O7" s="17">
        <f>I7</f>
        <v>0.80889999999999995</v>
      </c>
      <c r="P7" s="21">
        <f>I21</f>
        <v>0.15190000000000001</v>
      </c>
      <c r="Q7" s="21">
        <f>I30</f>
        <v>0.2379</v>
      </c>
      <c r="R7" s="21">
        <f>I107/I3</f>
        <v>0.327928082928298</v>
      </c>
    </row>
    <row r="8" spans="1:38" ht="19" x14ac:dyDescent="0.25">
      <c r="A8" s="5" t="s">
        <v>5</v>
      </c>
      <c r="B8" s="1">
        <v>201600000</v>
      </c>
      <c r="C8" s="1">
        <v>289700000</v>
      </c>
      <c r="D8" s="1">
        <v>380300000</v>
      </c>
      <c r="E8" s="1">
        <v>768200000</v>
      </c>
      <c r="F8" s="1">
        <v>662100000</v>
      </c>
      <c r="G8" s="1">
        <v>727500000</v>
      </c>
      <c r="H8" s="1">
        <v>755900000</v>
      </c>
      <c r="I8" s="1">
        <v>891900000</v>
      </c>
    </row>
    <row r="9" spans="1:38" ht="19" customHeight="1" x14ac:dyDescent="0.25">
      <c r="A9" s="14" t="s">
        <v>94</v>
      </c>
      <c r="B9" s="15">
        <f>B8/B3</f>
        <v>0.33388539251407751</v>
      </c>
      <c r="C9" s="15">
        <f t="shared" ref="C9:F9" si="1">C8/C3</f>
        <v>0.34292140151515149</v>
      </c>
      <c r="D9" s="15">
        <f t="shared" si="1"/>
        <v>0.3436031803397181</v>
      </c>
      <c r="E9" s="15">
        <f t="shared" si="1"/>
        <v>0.55198677875979019</v>
      </c>
      <c r="F9" s="15">
        <f t="shared" si="1"/>
        <v>0.39854330945644978</v>
      </c>
      <c r="G9" s="15"/>
      <c r="H9" s="15"/>
      <c r="J9" s="15"/>
      <c r="K9" s="15"/>
      <c r="O9" s="19" t="s">
        <v>95</v>
      </c>
      <c r="P9" s="20" t="s">
        <v>96</v>
      </c>
      <c r="Q9" s="20" t="s">
        <v>97</v>
      </c>
      <c r="R9" s="20" t="s">
        <v>98</v>
      </c>
    </row>
    <row r="10" spans="1:38" ht="19" x14ac:dyDescent="0.25">
      <c r="A10" s="5" t="s">
        <v>6</v>
      </c>
      <c r="B10" s="1">
        <v>107900000</v>
      </c>
      <c r="C10" s="1">
        <v>107400000</v>
      </c>
      <c r="D10" s="1">
        <v>157300000</v>
      </c>
      <c r="E10" s="1">
        <v>283200000</v>
      </c>
      <c r="F10" s="1">
        <v>245400000</v>
      </c>
      <c r="G10" s="1">
        <v>227800000</v>
      </c>
      <c r="H10" s="1">
        <v>224600000</v>
      </c>
      <c r="I10" s="1">
        <v>222900000</v>
      </c>
      <c r="O10" s="17">
        <f>I9</f>
        <v>0</v>
      </c>
      <c r="P10" s="21">
        <f>I13</f>
        <v>0.27196868682523978</v>
      </c>
      <c r="Q10" s="21">
        <f>I80</f>
        <v>0.14224267710439159</v>
      </c>
      <c r="R10" s="21">
        <f>I89</f>
        <v>1.4538259710095059E-2</v>
      </c>
    </row>
    <row r="11" spans="1:38" ht="19" x14ac:dyDescent="0.25">
      <c r="A11" s="5" t="s">
        <v>7</v>
      </c>
      <c r="B11" s="1">
        <v>193100000</v>
      </c>
      <c r="C11" s="1">
        <v>250600000</v>
      </c>
      <c r="D11" s="1">
        <v>314000000</v>
      </c>
      <c r="E11" s="1">
        <v>439600000</v>
      </c>
      <c r="F11" s="1">
        <v>423300000</v>
      </c>
      <c r="G11" s="1">
        <v>422800000</v>
      </c>
      <c r="H11" s="1">
        <v>427500000</v>
      </c>
      <c r="I11" s="1">
        <v>409400000</v>
      </c>
    </row>
    <row r="12" spans="1:38" ht="20" x14ac:dyDescent="0.25">
      <c r="A12" s="5" t="s">
        <v>8</v>
      </c>
      <c r="B12" s="1">
        <v>301000000</v>
      </c>
      <c r="C12" s="1">
        <v>358000000</v>
      </c>
      <c r="D12" s="1">
        <v>471300000</v>
      </c>
      <c r="E12" s="1">
        <v>722800000</v>
      </c>
      <c r="F12" s="1">
        <v>668700000</v>
      </c>
      <c r="G12" s="1">
        <v>650600000</v>
      </c>
      <c r="H12" s="1">
        <v>652100000</v>
      </c>
      <c r="I12" s="1">
        <v>632300000</v>
      </c>
      <c r="O12" s="19" t="s">
        <v>120</v>
      </c>
      <c r="P12" s="20" t="s">
        <v>121</v>
      </c>
      <c r="Q12" s="20" t="s">
        <v>122</v>
      </c>
      <c r="R12" s="20" t="s">
        <v>123</v>
      </c>
    </row>
    <row r="13" spans="1:38" ht="19" x14ac:dyDescent="0.25">
      <c r="A13" s="14" t="s">
        <v>99</v>
      </c>
      <c r="B13" s="15">
        <f>B12/B3</f>
        <v>0.49850944021199073</v>
      </c>
      <c r="C13" s="15">
        <f t="shared" ref="C13:I13" si="2">C12/C3</f>
        <v>0.42376893939393939</v>
      </c>
      <c r="D13" s="15">
        <f t="shared" si="2"/>
        <v>0.4258221900975786</v>
      </c>
      <c r="E13" s="15">
        <f t="shared" si="2"/>
        <v>0.51936480563339804</v>
      </c>
      <c r="F13" s="15">
        <f t="shared" si="2"/>
        <v>0.40251610184795039</v>
      </c>
      <c r="G13" s="15">
        <f t="shared" si="2"/>
        <v>0.33993416583938557</v>
      </c>
      <c r="H13" s="15">
        <f t="shared" si="2"/>
        <v>0.30219194587330273</v>
      </c>
      <c r="I13" s="15">
        <f t="shared" si="2"/>
        <v>0.27196868682523978</v>
      </c>
      <c r="J13" s="15"/>
      <c r="K13" s="15"/>
      <c r="O13" s="17">
        <f>I28/I72</f>
        <v>-1.7879767291531998</v>
      </c>
      <c r="P13" s="21">
        <f>I28/I54</f>
        <v>0.17787209414488281</v>
      </c>
      <c r="Q13" s="21">
        <f>I22/(I72+I56+I61)</f>
        <v>0.17957888373967359</v>
      </c>
      <c r="R13" s="22">
        <f>I67/I72</f>
        <v>-11.052036199095022</v>
      </c>
    </row>
    <row r="14" spans="1:38" ht="19" x14ac:dyDescent="0.25">
      <c r="A14" s="5" t="s">
        <v>9</v>
      </c>
      <c r="B14" s="1" t="s">
        <v>91</v>
      </c>
      <c r="C14" s="1" t="s">
        <v>91</v>
      </c>
      <c r="D14" s="1" t="s">
        <v>91</v>
      </c>
      <c r="E14" s="1" t="s">
        <v>91</v>
      </c>
      <c r="F14" s="1" t="s">
        <v>91</v>
      </c>
      <c r="G14" s="1" t="s">
        <v>91</v>
      </c>
      <c r="H14" s="1" t="s">
        <v>91</v>
      </c>
      <c r="I14" s="1" t="s">
        <v>91</v>
      </c>
    </row>
    <row r="15" spans="1:38" ht="20" x14ac:dyDescent="0.25">
      <c r="A15" s="5" t="s">
        <v>10</v>
      </c>
      <c r="B15" s="1">
        <v>502600000</v>
      </c>
      <c r="C15" s="1">
        <v>647700000</v>
      </c>
      <c r="D15" s="1">
        <v>851600000</v>
      </c>
      <c r="E15" s="1">
        <v>1491000000</v>
      </c>
      <c r="F15" s="1">
        <v>1330800000</v>
      </c>
      <c r="G15" s="1">
        <v>1378100000</v>
      </c>
      <c r="H15" s="1">
        <v>1408000000</v>
      </c>
      <c r="I15" s="1">
        <v>1524200000</v>
      </c>
      <c r="O15" s="19" t="s">
        <v>165</v>
      </c>
      <c r="P15" s="20" t="s">
        <v>124</v>
      </c>
      <c r="Q15" s="20" t="s">
        <v>125</v>
      </c>
      <c r="R15" s="20" t="s">
        <v>126</v>
      </c>
    </row>
    <row r="16" spans="1:38" ht="19" x14ac:dyDescent="0.25">
      <c r="A16" s="5" t="s">
        <v>11</v>
      </c>
      <c r="B16" s="1">
        <v>910000000</v>
      </c>
      <c r="C16" s="1">
        <v>1038300000</v>
      </c>
      <c r="D16" s="1">
        <v>1220500000</v>
      </c>
      <c r="E16" s="1">
        <v>1885700000</v>
      </c>
      <c r="F16" s="1">
        <v>1741800000</v>
      </c>
      <c r="G16" s="1">
        <v>1792700000</v>
      </c>
      <c r="H16" s="1">
        <v>1852200000</v>
      </c>
      <c r="I16" s="1">
        <v>1968400000</v>
      </c>
      <c r="O16" s="35">
        <f>SUM(E35:I35)/5</f>
        <v>5.5678865636184516E-3</v>
      </c>
      <c r="P16" s="36">
        <f>Q101/I3</f>
        <v>4.0563164007054064</v>
      </c>
      <c r="Q16" s="36">
        <f>Q101/I28</f>
        <v>17.047234273318871</v>
      </c>
      <c r="R16" s="37">
        <f>Q101/I107</f>
        <v>12.369530430220356</v>
      </c>
    </row>
    <row r="17" spans="1:18" ht="19" x14ac:dyDescent="0.25">
      <c r="A17" s="5" t="s">
        <v>12</v>
      </c>
      <c r="B17" s="1" t="s">
        <v>91</v>
      </c>
      <c r="C17" s="1" t="s">
        <v>91</v>
      </c>
      <c r="D17" s="1" t="s">
        <v>91</v>
      </c>
      <c r="E17" s="1" t="s">
        <v>91</v>
      </c>
      <c r="F17" s="1" t="s">
        <v>91</v>
      </c>
      <c r="G17" s="1" t="s">
        <v>91</v>
      </c>
      <c r="H17" s="1" t="s">
        <v>91</v>
      </c>
      <c r="I17" s="1">
        <v>3300000</v>
      </c>
    </row>
    <row r="18" spans="1:18" ht="20" x14ac:dyDescent="0.25">
      <c r="A18" s="5" t="s">
        <v>13</v>
      </c>
      <c r="B18" s="1">
        <v>149600000</v>
      </c>
      <c r="C18" s="1">
        <v>191600000</v>
      </c>
      <c r="D18" s="1">
        <v>181800000</v>
      </c>
      <c r="E18" s="1">
        <v>166800000</v>
      </c>
      <c r="F18" s="1">
        <v>173500000</v>
      </c>
      <c r="G18" s="1">
        <v>159300000</v>
      </c>
      <c r="H18" s="1">
        <v>151400000</v>
      </c>
      <c r="I18" s="1">
        <v>157100000</v>
      </c>
      <c r="O18" s="19" t="s">
        <v>127</v>
      </c>
      <c r="P18" s="20" t="s">
        <v>128</v>
      </c>
      <c r="Q18" s="20" t="s">
        <v>129</v>
      </c>
      <c r="R18" s="20" t="s">
        <v>130</v>
      </c>
    </row>
    <row r="19" spans="1:18" ht="19" x14ac:dyDescent="0.25">
      <c r="A19" s="6" t="s">
        <v>14</v>
      </c>
      <c r="B19" s="10">
        <v>-176000000</v>
      </c>
      <c r="C19" s="10">
        <v>-13400000</v>
      </c>
      <c r="D19" s="10">
        <v>70300000</v>
      </c>
      <c r="E19" s="10">
        <v>-313300000</v>
      </c>
      <c r="F19" s="10">
        <v>121500000</v>
      </c>
      <c r="G19" s="10">
        <v>-90900000</v>
      </c>
      <c r="H19" s="10">
        <v>450700000</v>
      </c>
      <c r="I19" s="10">
        <v>353100000</v>
      </c>
      <c r="J19" s="38">
        <v>942000000</v>
      </c>
      <c r="K19" s="38">
        <v>985000000</v>
      </c>
      <c r="L19" s="38">
        <v>956000000</v>
      </c>
      <c r="M19" s="38">
        <v>1014000000</v>
      </c>
      <c r="N19" s="38">
        <v>1083000000</v>
      </c>
      <c r="O19" s="39">
        <f>I40-I56-I61</f>
        <v>-951200000</v>
      </c>
      <c r="P19" s="36">
        <f>Q101/J3</f>
        <v>3.8041670028237191</v>
      </c>
      <c r="Q19" s="40">
        <f>K116/J31</f>
        <v>14.900552486187845</v>
      </c>
      <c r="R19" s="37">
        <f>Q101/J106</f>
        <v>14.115446789402784</v>
      </c>
    </row>
    <row r="20" spans="1:18" ht="19" customHeight="1" x14ac:dyDescent="0.25">
      <c r="A20" s="14" t="s">
        <v>100</v>
      </c>
      <c r="B20" s="1"/>
      <c r="C20" s="15">
        <f>(C19/B19)-1</f>
        <v>-0.92386363636363633</v>
      </c>
      <c r="D20" s="15">
        <f>(D19/C19)-1</f>
        <v>-6.2462686567164178</v>
      </c>
      <c r="E20" s="15">
        <f>(E19/D19)-1</f>
        <v>-5.456614509246088</v>
      </c>
      <c r="F20" s="15">
        <f>(F19/E19)-1</f>
        <v>-1.3878072135333546</v>
      </c>
      <c r="G20" s="15">
        <f t="shared" ref="G20:N20" si="3">(G19/F19)-1</f>
        <v>-1.748148148148148</v>
      </c>
      <c r="H20" s="15">
        <f t="shared" si="3"/>
        <v>-5.9581958195819578</v>
      </c>
      <c r="I20" s="15">
        <f t="shared" si="3"/>
        <v>-0.21655203017528291</v>
      </c>
      <c r="J20" s="16">
        <f t="shared" si="3"/>
        <v>1.6677994902293967</v>
      </c>
      <c r="K20" s="16">
        <f t="shared" si="3"/>
        <v>4.564755838641199E-2</v>
      </c>
      <c r="L20" s="16">
        <f t="shared" si="3"/>
        <v>-2.9441624365482255E-2</v>
      </c>
      <c r="M20" s="16">
        <f t="shared" si="3"/>
        <v>6.0669456066945626E-2</v>
      </c>
      <c r="N20" s="16">
        <f t="shared" si="3"/>
        <v>6.8047337278106523E-2</v>
      </c>
    </row>
    <row r="21" spans="1:18" ht="20" x14ac:dyDescent="0.25">
      <c r="A21" s="5" t="s">
        <v>15</v>
      </c>
      <c r="B21" s="2">
        <v>-0.29149999999999998</v>
      </c>
      <c r="C21" s="2">
        <v>-1.5900000000000001E-2</v>
      </c>
      <c r="D21" s="2">
        <v>6.3500000000000001E-2</v>
      </c>
      <c r="E21" s="2">
        <v>-0.22509999999999999</v>
      </c>
      <c r="F21" s="2">
        <v>7.3099999999999998E-2</v>
      </c>
      <c r="G21" s="2">
        <v>-4.7500000000000001E-2</v>
      </c>
      <c r="H21" s="2">
        <v>0.2089</v>
      </c>
      <c r="I21" s="2">
        <v>0.15190000000000001</v>
      </c>
      <c r="J21" s="41">
        <f>J19/J3</f>
        <v>0.37999193223073818</v>
      </c>
      <c r="K21" s="41">
        <f t="shared" ref="K21:N21" si="4">K19/K3</f>
        <v>0.37884615384615383</v>
      </c>
      <c r="L21" s="41">
        <f t="shared" si="4"/>
        <v>0.34839650145772594</v>
      </c>
      <c r="M21" s="41">
        <f t="shared" si="4"/>
        <v>0.33890374331550804</v>
      </c>
      <c r="N21" s="41">
        <f t="shared" si="4"/>
        <v>0.33960489181561621</v>
      </c>
      <c r="Q21" s="19" t="s">
        <v>131</v>
      </c>
      <c r="R21" s="20" t="s">
        <v>132</v>
      </c>
    </row>
    <row r="22" spans="1:18" ht="19" x14ac:dyDescent="0.25">
      <c r="A22" s="6" t="s">
        <v>16</v>
      </c>
      <c r="B22" s="10">
        <v>-306200000</v>
      </c>
      <c r="C22" s="10">
        <v>-193500000</v>
      </c>
      <c r="D22" s="10">
        <v>-113700000</v>
      </c>
      <c r="E22" s="10">
        <v>-494000000</v>
      </c>
      <c r="F22" s="10">
        <v>-80500000</v>
      </c>
      <c r="G22" s="10">
        <v>-277000000</v>
      </c>
      <c r="H22" s="10">
        <v>274400000</v>
      </c>
      <c r="I22" s="10">
        <v>356500000</v>
      </c>
      <c r="Q22" s="42">
        <f>(-1*I98)/Q101</f>
        <v>0</v>
      </c>
      <c r="R22" s="43">
        <f>I107/Q101</f>
        <v>8.0843812595898637E-2</v>
      </c>
    </row>
    <row r="23" spans="1:18" ht="19" x14ac:dyDescent="0.25">
      <c r="A23" s="5" t="s">
        <v>17</v>
      </c>
      <c r="B23" s="2">
        <v>-0.5071</v>
      </c>
      <c r="C23" s="2">
        <v>-0.22900000000000001</v>
      </c>
      <c r="D23" s="2">
        <v>-0.1027</v>
      </c>
      <c r="E23" s="2">
        <v>-0.35499999999999998</v>
      </c>
      <c r="F23" s="2">
        <v>-4.8500000000000001E-2</v>
      </c>
      <c r="G23" s="2">
        <v>-0.1447</v>
      </c>
      <c r="H23" s="2">
        <v>0.12720000000000001</v>
      </c>
      <c r="I23" s="2">
        <v>0.15329999999999999</v>
      </c>
    </row>
    <row r="24" spans="1:18" ht="19" x14ac:dyDescent="0.25">
      <c r="A24" s="5" t="s">
        <v>18</v>
      </c>
      <c r="B24" s="1">
        <v>-19400000</v>
      </c>
      <c r="C24" s="1">
        <v>-11500000</v>
      </c>
      <c r="D24" s="1">
        <v>2200000</v>
      </c>
      <c r="E24" s="1">
        <v>13900000</v>
      </c>
      <c r="F24" s="1">
        <v>28500000</v>
      </c>
      <c r="G24" s="1">
        <v>26800000</v>
      </c>
      <c r="H24" s="1">
        <v>24900000</v>
      </c>
      <c r="I24" s="1">
        <v>-163800000</v>
      </c>
    </row>
    <row r="25" spans="1:18" ht="19" x14ac:dyDescent="0.25">
      <c r="A25" s="6" t="s">
        <v>19</v>
      </c>
      <c r="B25" s="10">
        <v>-325600000</v>
      </c>
      <c r="C25" s="10">
        <v>-205000000</v>
      </c>
      <c r="D25" s="10">
        <v>-111500000</v>
      </c>
      <c r="E25" s="10">
        <v>-480100000</v>
      </c>
      <c r="F25" s="10">
        <v>-52000000</v>
      </c>
      <c r="G25" s="10">
        <v>-250200000</v>
      </c>
      <c r="H25" s="10">
        <v>299300000</v>
      </c>
      <c r="I25" s="10">
        <v>192700000</v>
      </c>
    </row>
    <row r="26" spans="1:18" ht="19" x14ac:dyDescent="0.25">
      <c r="A26" s="5" t="s">
        <v>20</v>
      </c>
      <c r="B26" s="2">
        <v>-0.5393</v>
      </c>
      <c r="C26" s="2">
        <v>-0.2427</v>
      </c>
      <c r="D26" s="2">
        <v>-0.1007</v>
      </c>
      <c r="E26" s="2">
        <v>-0.34499999999999997</v>
      </c>
      <c r="F26" s="2">
        <v>-3.1300000000000001E-2</v>
      </c>
      <c r="G26" s="2">
        <v>-0.13070000000000001</v>
      </c>
      <c r="H26" s="2">
        <v>0.13869999999999999</v>
      </c>
      <c r="I26" s="2">
        <v>8.2900000000000001E-2</v>
      </c>
    </row>
    <row r="27" spans="1:18" ht="19" x14ac:dyDescent="0.25">
      <c r="A27" s="5" t="s">
        <v>21</v>
      </c>
      <c r="B27" s="1">
        <v>300000</v>
      </c>
      <c r="C27" s="1">
        <v>5200000</v>
      </c>
      <c r="D27" s="1">
        <v>200000</v>
      </c>
      <c r="E27" s="1">
        <v>4800000</v>
      </c>
      <c r="F27" s="1">
        <v>700000</v>
      </c>
      <c r="G27" s="1">
        <v>6100000</v>
      </c>
      <c r="H27" s="1">
        <v>36500000</v>
      </c>
      <c r="I27" s="1">
        <v>360500000</v>
      </c>
    </row>
    <row r="28" spans="1:18" ht="20" thickBot="1" x14ac:dyDescent="0.3">
      <c r="A28" s="7" t="s">
        <v>22</v>
      </c>
      <c r="B28" s="11">
        <v>-325900000</v>
      </c>
      <c r="C28" s="11">
        <v>-210200000</v>
      </c>
      <c r="D28" s="11">
        <v>-111700000</v>
      </c>
      <c r="E28" s="11">
        <v>-484900000</v>
      </c>
      <c r="F28" s="11">
        <v>-52700000</v>
      </c>
      <c r="G28" s="11">
        <v>-256300000</v>
      </c>
      <c r="H28" s="11">
        <v>335800000</v>
      </c>
      <c r="I28" s="11">
        <v>553200000</v>
      </c>
      <c r="J28" s="44">
        <v>634600000</v>
      </c>
      <c r="K28" s="44">
        <v>674800000</v>
      </c>
      <c r="L28" s="44">
        <v>717300000</v>
      </c>
      <c r="M28" s="44">
        <v>755000000</v>
      </c>
      <c r="N28" s="44">
        <v>803000000</v>
      </c>
    </row>
    <row r="29" spans="1:18" ht="20" customHeight="1" thickTop="1" x14ac:dyDescent="0.25">
      <c r="A29" s="14" t="s">
        <v>101</v>
      </c>
      <c r="B29" s="1"/>
      <c r="C29" s="15">
        <f>(C28/B28)-1</f>
        <v>-0.35501687634243628</v>
      </c>
      <c r="D29" s="15">
        <f>(D28/C28)-1</f>
        <v>-0.46860133206470034</v>
      </c>
      <c r="E29" s="15">
        <f>(E28/D28)-1</f>
        <v>3.3410922112802153</v>
      </c>
      <c r="F29" s="15">
        <f>(F28/E28)-1</f>
        <v>-0.89131779748401729</v>
      </c>
      <c r="G29" s="15">
        <f t="shared" ref="G29:N29" si="5">(G28/F28)-1</f>
        <v>3.8633776091081593</v>
      </c>
      <c r="H29" s="15">
        <f t="shared" si="5"/>
        <v>-2.3101833788529067</v>
      </c>
      <c r="I29" s="15">
        <f t="shared" si="5"/>
        <v>0.64740917212626559</v>
      </c>
      <c r="J29" s="16">
        <f t="shared" si="5"/>
        <v>0.14714389009399853</v>
      </c>
      <c r="K29" s="16">
        <f t="shared" si="5"/>
        <v>6.3346990230066291E-2</v>
      </c>
      <c r="L29" s="16">
        <f t="shared" si="5"/>
        <v>6.2981624184943685E-2</v>
      </c>
      <c r="M29" s="16">
        <f t="shared" si="5"/>
        <v>5.2558204377526785E-2</v>
      </c>
      <c r="N29" s="16">
        <f t="shared" si="5"/>
        <v>6.3576158940397365E-2</v>
      </c>
    </row>
    <row r="30" spans="1:18" ht="19" x14ac:dyDescent="0.25">
      <c r="A30" s="5" t="s">
        <v>23</v>
      </c>
      <c r="B30" s="2">
        <v>-0.53969999999999996</v>
      </c>
      <c r="C30" s="2">
        <v>-0.24879999999999999</v>
      </c>
      <c r="D30" s="2">
        <v>-0.1009</v>
      </c>
      <c r="E30" s="2">
        <v>-0.34839999999999999</v>
      </c>
      <c r="F30" s="2">
        <v>-3.1699999999999999E-2</v>
      </c>
      <c r="G30" s="2">
        <v>-0.13389999999999999</v>
      </c>
      <c r="H30" s="2">
        <v>0.15559999999999999</v>
      </c>
      <c r="I30" s="2">
        <v>0.2379</v>
      </c>
      <c r="J30" s="45">
        <f>J28/J3</f>
        <v>0.25599031867688582</v>
      </c>
      <c r="K30" s="45">
        <f t="shared" ref="K30:N30" si="6">K28/K3</f>
        <v>0.25953846153846155</v>
      </c>
      <c r="L30" s="45">
        <f t="shared" si="6"/>
        <v>0.26140670553935857</v>
      </c>
      <c r="M30" s="45">
        <f t="shared" si="6"/>
        <v>0.25233957219251335</v>
      </c>
      <c r="N30" s="45">
        <f t="shared" si="6"/>
        <v>0.25180307306365635</v>
      </c>
    </row>
    <row r="31" spans="1:18" ht="19" x14ac:dyDescent="0.25">
      <c r="A31" s="5" t="s">
        <v>24</v>
      </c>
      <c r="B31" s="12">
        <v>-0.91</v>
      </c>
      <c r="C31" s="12">
        <v>-0.59</v>
      </c>
      <c r="D31" s="12">
        <v>-0.31</v>
      </c>
      <c r="E31" s="12">
        <v>-1.35</v>
      </c>
      <c r="F31" s="12">
        <v>-0.13</v>
      </c>
      <c r="G31" s="12">
        <v>-0.62</v>
      </c>
      <c r="H31" s="12">
        <v>0.87</v>
      </c>
      <c r="I31" s="12">
        <v>1.53</v>
      </c>
      <c r="J31" s="46">
        <v>1.81</v>
      </c>
      <c r="K31" s="46">
        <v>1.93</v>
      </c>
      <c r="L31" s="46">
        <v>2.0499999999999998</v>
      </c>
      <c r="M31" s="46">
        <v>2.16</v>
      </c>
      <c r="N31" s="46">
        <v>2.2999999999999998</v>
      </c>
    </row>
    <row r="32" spans="1:18" ht="19" x14ac:dyDescent="0.25">
      <c r="A32" s="5" t="s">
        <v>25</v>
      </c>
      <c r="B32" s="12">
        <v>-0.91</v>
      </c>
      <c r="C32" s="12">
        <v>-0.59</v>
      </c>
      <c r="D32" s="12">
        <v>-0.31</v>
      </c>
      <c r="E32" s="12">
        <v>-1.35</v>
      </c>
      <c r="F32" s="12">
        <v>-0.13</v>
      </c>
      <c r="G32" s="12">
        <v>-0.62</v>
      </c>
      <c r="H32" s="12">
        <v>0.84</v>
      </c>
      <c r="I32" s="12">
        <v>1.52</v>
      </c>
    </row>
    <row r="33" spans="1:9" ht="19" x14ac:dyDescent="0.25">
      <c r="A33" s="5" t="s">
        <v>26</v>
      </c>
      <c r="B33" s="1">
        <v>358600000</v>
      </c>
      <c r="C33" s="1">
        <v>358600000</v>
      </c>
      <c r="D33" s="1">
        <v>358600000</v>
      </c>
      <c r="E33" s="1">
        <v>358600000</v>
      </c>
      <c r="F33" s="1">
        <v>411600000</v>
      </c>
      <c r="G33" s="1">
        <v>414300000</v>
      </c>
      <c r="H33" s="1">
        <v>385500000</v>
      </c>
      <c r="I33" s="1">
        <v>361200000</v>
      </c>
    </row>
    <row r="34" spans="1:9" ht="19" x14ac:dyDescent="0.25">
      <c r="A34" s="5" t="s">
        <v>27</v>
      </c>
      <c r="B34" s="1">
        <v>358600000</v>
      </c>
      <c r="C34" s="1">
        <v>358600000</v>
      </c>
      <c r="D34" s="1">
        <v>358600000</v>
      </c>
      <c r="E34" s="1">
        <v>358600000</v>
      </c>
      <c r="F34" s="1">
        <v>411600000</v>
      </c>
      <c r="G34" s="1">
        <v>414300000</v>
      </c>
      <c r="H34" s="1">
        <v>398100000</v>
      </c>
      <c r="I34" s="1">
        <v>363300000</v>
      </c>
    </row>
    <row r="35" spans="1:9" ht="20" customHeight="1" x14ac:dyDescent="0.25">
      <c r="A35" s="14" t="s">
        <v>102</v>
      </c>
      <c r="B35" s="1"/>
      <c r="C35" s="23">
        <f>(C34-B34)/B34</f>
        <v>0</v>
      </c>
      <c r="D35" s="23">
        <f t="shared" ref="D35:F35" si="7">(D34-C34)/C34</f>
        <v>0</v>
      </c>
      <c r="E35" s="23">
        <f t="shared" si="7"/>
        <v>0</v>
      </c>
      <c r="F35" s="23">
        <f t="shared" si="7"/>
        <v>0.14779698828778584</v>
      </c>
      <c r="G35" s="23">
        <f t="shared" ref="G35" si="8">(G34-F34)/F34</f>
        <v>6.5597667638483967E-3</v>
      </c>
      <c r="H35" s="23">
        <f t="shared" ref="H35" si="9">(H34-G34)/G34</f>
        <v>-3.9102099927588702E-2</v>
      </c>
      <c r="I35" s="23">
        <f t="shared" ref="I35" si="10">(I34-H34)/H34</f>
        <v>-8.7415222305953277E-2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352700000</v>
      </c>
      <c r="D38" s="1">
        <v>430000000</v>
      </c>
      <c r="E38" s="1">
        <v>519300000</v>
      </c>
      <c r="F38" s="1">
        <v>551300000</v>
      </c>
      <c r="G38" s="1">
        <v>314900000</v>
      </c>
      <c r="H38" s="1">
        <v>533000000</v>
      </c>
      <c r="I38" s="1">
        <v>232800000</v>
      </c>
    </row>
    <row r="39" spans="1:9" ht="19" x14ac:dyDescent="0.25">
      <c r="A39" s="5" t="s">
        <v>31</v>
      </c>
      <c r="B39" s="1" t="s">
        <v>91</v>
      </c>
      <c r="C39" s="1" t="s">
        <v>91</v>
      </c>
      <c r="D39" s="1" t="s">
        <v>91</v>
      </c>
      <c r="E39" s="1">
        <v>570000000</v>
      </c>
      <c r="F39" s="1">
        <v>607700000</v>
      </c>
      <c r="G39" s="1">
        <v>806400000</v>
      </c>
      <c r="H39" s="1">
        <v>1185100000</v>
      </c>
      <c r="I39" s="1">
        <v>1110600000</v>
      </c>
    </row>
    <row r="40" spans="1:9" ht="19" x14ac:dyDescent="0.25">
      <c r="A40" s="5" t="s">
        <v>32</v>
      </c>
      <c r="B40" s="1" t="s">
        <v>91</v>
      </c>
      <c r="C40" s="1">
        <v>352700000</v>
      </c>
      <c r="D40" s="1">
        <v>430000000</v>
      </c>
      <c r="E40" s="1">
        <v>1089300000</v>
      </c>
      <c r="F40" s="1">
        <v>1159000000</v>
      </c>
      <c r="G40" s="1">
        <v>1121300000</v>
      </c>
      <c r="H40" s="1">
        <v>1718100000</v>
      </c>
      <c r="I40" s="1">
        <v>1343400000</v>
      </c>
    </row>
    <row r="41" spans="1:9" ht="19" x14ac:dyDescent="0.25">
      <c r="A41" s="5" t="s">
        <v>33</v>
      </c>
      <c r="B41" s="1" t="s">
        <v>91</v>
      </c>
      <c r="C41" s="1">
        <v>13200000</v>
      </c>
      <c r="D41" s="1">
        <v>29300000</v>
      </c>
      <c r="E41" s="1">
        <v>28600000</v>
      </c>
      <c r="F41" s="1">
        <v>36700000</v>
      </c>
      <c r="G41" s="1">
        <v>43400000</v>
      </c>
      <c r="H41" s="1">
        <v>49600000</v>
      </c>
      <c r="I41" s="1">
        <v>53800000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47500000</v>
      </c>
      <c r="D43" s="1">
        <v>58800000</v>
      </c>
      <c r="E43" s="1">
        <v>92300000</v>
      </c>
      <c r="F43" s="1">
        <v>47500000</v>
      </c>
      <c r="G43" s="1">
        <v>62800000</v>
      </c>
      <c r="H43" s="1">
        <v>82100000</v>
      </c>
      <c r="I43" s="1">
        <v>92600000</v>
      </c>
    </row>
    <row r="44" spans="1:9" ht="19" x14ac:dyDescent="0.25">
      <c r="A44" s="6" t="s">
        <v>36</v>
      </c>
      <c r="B44" s="10" t="s">
        <v>91</v>
      </c>
      <c r="C44" s="10">
        <v>413400000</v>
      </c>
      <c r="D44" s="10">
        <v>518100000</v>
      </c>
      <c r="E44" s="10">
        <v>1210200000</v>
      </c>
      <c r="F44" s="10">
        <v>1243200000</v>
      </c>
      <c r="G44" s="10">
        <v>1227500000</v>
      </c>
      <c r="H44" s="10">
        <v>1849800000</v>
      </c>
      <c r="I44" s="10">
        <v>1489800000</v>
      </c>
    </row>
    <row r="45" spans="1:9" ht="19" x14ac:dyDescent="0.25">
      <c r="A45" s="5" t="s">
        <v>37</v>
      </c>
      <c r="B45" s="1" t="s">
        <v>91</v>
      </c>
      <c r="C45" s="1">
        <v>444000000</v>
      </c>
      <c r="D45" s="1">
        <v>341900000</v>
      </c>
      <c r="E45" s="1">
        <v>310600000</v>
      </c>
      <c r="F45" s="1">
        <v>1103200000</v>
      </c>
      <c r="G45" s="1">
        <v>809200000</v>
      </c>
      <c r="H45" s="1">
        <v>735900000</v>
      </c>
      <c r="I45" s="1">
        <v>569000000</v>
      </c>
    </row>
    <row r="46" spans="1:9" ht="19" x14ac:dyDescent="0.25">
      <c r="A46" s="5" t="s">
        <v>38</v>
      </c>
      <c r="B46" s="1" t="s">
        <v>91</v>
      </c>
      <c r="C46" s="1">
        <v>96000000</v>
      </c>
      <c r="D46" s="1">
        <v>98900000</v>
      </c>
      <c r="E46" s="1">
        <v>96500000</v>
      </c>
      <c r="F46" s="1">
        <v>234500000</v>
      </c>
      <c r="G46" s="1">
        <v>236900000</v>
      </c>
      <c r="H46" s="1">
        <v>356600000</v>
      </c>
      <c r="I46" s="1">
        <v>403300000</v>
      </c>
    </row>
    <row r="47" spans="1:9" ht="19" x14ac:dyDescent="0.25">
      <c r="A47" s="5" t="s">
        <v>39</v>
      </c>
      <c r="B47" s="1" t="s">
        <v>91</v>
      </c>
      <c r="C47" s="1">
        <v>24200000</v>
      </c>
      <c r="D47" s="1">
        <v>17000000</v>
      </c>
      <c r="E47" s="1">
        <v>14700000</v>
      </c>
      <c r="F47" s="1">
        <v>47400000</v>
      </c>
      <c r="G47" s="1">
        <v>33500000</v>
      </c>
      <c r="H47" s="1">
        <v>53600000</v>
      </c>
      <c r="I47" s="1">
        <v>88300000</v>
      </c>
    </row>
    <row r="48" spans="1:9" ht="19" x14ac:dyDescent="0.25">
      <c r="A48" s="5" t="s">
        <v>40</v>
      </c>
      <c r="B48" s="1" t="s">
        <v>91</v>
      </c>
      <c r="C48" s="1">
        <v>120200000</v>
      </c>
      <c r="D48" s="1">
        <v>115900000</v>
      </c>
      <c r="E48" s="1">
        <v>111200000</v>
      </c>
      <c r="F48" s="1">
        <v>281900000</v>
      </c>
      <c r="G48" s="1">
        <v>270400000</v>
      </c>
      <c r="H48" s="1">
        <v>410200000</v>
      </c>
      <c r="I48" s="1">
        <v>491600000</v>
      </c>
    </row>
    <row r="49" spans="1:9" ht="19" x14ac:dyDescent="0.25">
      <c r="A49" s="5" t="s">
        <v>41</v>
      </c>
      <c r="B49" s="1" t="s">
        <v>91</v>
      </c>
      <c r="C49" s="1" t="s">
        <v>91</v>
      </c>
      <c r="D49" s="1" t="s">
        <v>91</v>
      </c>
      <c r="E49" s="1" t="s">
        <v>91</v>
      </c>
      <c r="F49" s="1" t="s">
        <v>91</v>
      </c>
      <c r="G49" s="1">
        <v>-400000</v>
      </c>
      <c r="H49" s="1" t="s">
        <v>91</v>
      </c>
      <c r="I49" s="1" t="s">
        <v>91</v>
      </c>
    </row>
    <row r="50" spans="1:9" ht="19" x14ac:dyDescent="0.25">
      <c r="A50" s="5" t="s">
        <v>42</v>
      </c>
      <c r="B50" s="1" t="s">
        <v>91</v>
      </c>
      <c r="C50" s="1" t="s">
        <v>91</v>
      </c>
      <c r="D50" s="1" t="s">
        <v>91</v>
      </c>
      <c r="E50" s="1" t="s">
        <v>91</v>
      </c>
      <c r="F50" s="1" t="s">
        <v>91</v>
      </c>
      <c r="G50" s="1" t="s">
        <v>91</v>
      </c>
      <c r="H50" s="1" t="s">
        <v>91</v>
      </c>
      <c r="I50" s="1">
        <v>498700000</v>
      </c>
    </row>
    <row r="51" spans="1:9" ht="19" x14ac:dyDescent="0.25">
      <c r="A51" s="5" t="s">
        <v>43</v>
      </c>
      <c r="B51" s="1" t="s">
        <v>91</v>
      </c>
      <c r="C51" s="1">
        <v>26600000</v>
      </c>
      <c r="D51" s="1">
        <v>44000000</v>
      </c>
      <c r="E51" s="1">
        <v>62100000</v>
      </c>
      <c r="F51" s="1">
        <v>70900000</v>
      </c>
      <c r="G51" s="1">
        <v>80500000</v>
      </c>
      <c r="H51" s="1">
        <v>95400000</v>
      </c>
      <c r="I51" s="1">
        <v>61000000</v>
      </c>
    </row>
    <row r="52" spans="1:9" ht="19" x14ac:dyDescent="0.25">
      <c r="A52" s="5" t="s">
        <v>44</v>
      </c>
      <c r="B52" s="1" t="s">
        <v>91</v>
      </c>
      <c r="C52" s="1">
        <v>590800000</v>
      </c>
      <c r="D52" s="1">
        <v>501800000</v>
      </c>
      <c r="E52" s="1">
        <v>483900000</v>
      </c>
      <c r="F52" s="1">
        <v>1456000000</v>
      </c>
      <c r="G52" s="1">
        <v>1159700000</v>
      </c>
      <c r="H52" s="1">
        <v>1241500000</v>
      </c>
      <c r="I52" s="1">
        <v>1620300000</v>
      </c>
    </row>
    <row r="53" spans="1:9" ht="19" x14ac:dyDescent="0.25">
      <c r="A53" s="5" t="s">
        <v>45</v>
      </c>
      <c r="B53" s="1" t="s">
        <v>91</v>
      </c>
      <c r="C53" s="1" t="s">
        <v>91</v>
      </c>
      <c r="D53" s="1" t="s">
        <v>91</v>
      </c>
      <c r="E53" s="1" t="s">
        <v>91</v>
      </c>
      <c r="F53" s="1" t="s">
        <v>91</v>
      </c>
      <c r="G53" s="1" t="s">
        <v>91</v>
      </c>
      <c r="H53" s="1" t="s">
        <v>91</v>
      </c>
      <c r="I53" s="1" t="s">
        <v>91</v>
      </c>
    </row>
    <row r="54" spans="1:9" ht="20" thickBot="1" x14ac:dyDescent="0.3">
      <c r="A54" s="7" t="s">
        <v>46</v>
      </c>
      <c r="B54" s="11" t="s">
        <v>91</v>
      </c>
      <c r="C54" s="11">
        <v>1004200000</v>
      </c>
      <c r="D54" s="11">
        <v>1019900000</v>
      </c>
      <c r="E54" s="11">
        <v>1694100000</v>
      </c>
      <c r="F54" s="11">
        <v>2699200000</v>
      </c>
      <c r="G54" s="11">
        <v>2387200000</v>
      </c>
      <c r="H54" s="11">
        <v>3091300000</v>
      </c>
      <c r="I54" s="11">
        <v>3110100000</v>
      </c>
    </row>
    <row r="55" spans="1:9" ht="20" thickTop="1" x14ac:dyDescent="0.25">
      <c r="A55" s="5" t="s">
        <v>47</v>
      </c>
      <c r="B55" s="1" t="s">
        <v>91</v>
      </c>
      <c r="C55" s="1">
        <v>15500000</v>
      </c>
      <c r="D55" s="1">
        <v>31900000</v>
      </c>
      <c r="E55" s="1">
        <v>33300000</v>
      </c>
      <c r="F55" s="1">
        <v>40700000</v>
      </c>
      <c r="G55" s="1">
        <v>18700000</v>
      </c>
      <c r="H55" s="1">
        <v>25700000</v>
      </c>
      <c r="I55" s="1">
        <v>38600000</v>
      </c>
    </row>
    <row r="56" spans="1:9" ht="19" x14ac:dyDescent="0.25">
      <c r="A56" s="5" t="s">
        <v>48</v>
      </c>
      <c r="B56" s="1" t="s">
        <v>91</v>
      </c>
      <c r="C56" s="1">
        <v>127600000</v>
      </c>
      <c r="D56" s="1">
        <v>102700000</v>
      </c>
      <c r="E56" s="1">
        <v>73800000</v>
      </c>
      <c r="F56" s="1">
        <v>156600000</v>
      </c>
      <c r="G56" s="1">
        <v>188300000</v>
      </c>
      <c r="H56" s="1">
        <v>198700000</v>
      </c>
      <c r="I56" s="1">
        <v>183700000</v>
      </c>
    </row>
    <row r="57" spans="1:9" ht="19" x14ac:dyDescent="0.25">
      <c r="A57" s="5" t="s">
        <v>49</v>
      </c>
      <c r="B57" s="1" t="s">
        <v>91</v>
      </c>
      <c r="C57" s="1">
        <v>51600000</v>
      </c>
      <c r="D57" s="1">
        <v>70100000</v>
      </c>
      <c r="E57" s="1">
        <v>76000000</v>
      </c>
      <c r="F57" s="1">
        <v>92200000</v>
      </c>
      <c r="G57" s="1">
        <v>85900000</v>
      </c>
      <c r="H57" s="1">
        <v>77400000</v>
      </c>
      <c r="I57" s="1" t="s">
        <v>91</v>
      </c>
    </row>
    <row r="58" spans="1:9" ht="19" x14ac:dyDescent="0.25">
      <c r="A58" s="5" t="s">
        <v>50</v>
      </c>
      <c r="B58" s="1" t="s">
        <v>91</v>
      </c>
      <c r="C58" s="1">
        <v>353000000</v>
      </c>
      <c r="D58" s="1">
        <v>417900000</v>
      </c>
      <c r="E58" s="1">
        <v>485000000</v>
      </c>
      <c r="F58" s="1">
        <v>554200000</v>
      </c>
      <c r="G58" s="1">
        <v>610500000</v>
      </c>
      <c r="H58" s="1">
        <v>671500000</v>
      </c>
      <c r="I58" s="1">
        <v>702600000</v>
      </c>
    </row>
    <row r="59" spans="1:9" ht="19" x14ac:dyDescent="0.25">
      <c r="A59" s="5" t="s">
        <v>51</v>
      </c>
      <c r="B59" s="1" t="s">
        <v>91</v>
      </c>
      <c r="C59" s="1">
        <v>87600000</v>
      </c>
      <c r="D59" s="1">
        <v>115800000</v>
      </c>
      <c r="E59" s="1">
        <v>169400000</v>
      </c>
      <c r="F59" s="1">
        <v>171100000</v>
      </c>
      <c r="G59" s="1">
        <v>184400000</v>
      </c>
      <c r="H59" s="1">
        <v>202500000</v>
      </c>
      <c r="I59" s="1">
        <v>271600000</v>
      </c>
    </row>
    <row r="60" spans="1:9" ht="19" x14ac:dyDescent="0.25">
      <c r="A60" s="6" t="s">
        <v>52</v>
      </c>
      <c r="B60" s="10" t="s">
        <v>91</v>
      </c>
      <c r="C60" s="10">
        <v>635300000</v>
      </c>
      <c r="D60" s="10">
        <v>738400000</v>
      </c>
      <c r="E60" s="10">
        <v>837500000</v>
      </c>
      <c r="F60" s="10">
        <v>1014800000</v>
      </c>
      <c r="G60" s="10">
        <v>1087800000</v>
      </c>
      <c r="H60" s="10">
        <v>1175800000</v>
      </c>
      <c r="I60" s="10">
        <v>1196500000</v>
      </c>
    </row>
    <row r="61" spans="1:9" ht="19" x14ac:dyDescent="0.25">
      <c r="A61" s="5" t="s">
        <v>53</v>
      </c>
      <c r="B61" s="1" t="s">
        <v>91</v>
      </c>
      <c r="C61" s="1" t="s">
        <v>91</v>
      </c>
      <c r="D61" s="1" t="s">
        <v>91</v>
      </c>
      <c r="E61" s="1" t="s">
        <v>91</v>
      </c>
      <c r="F61" s="1" t="s">
        <v>91</v>
      </c>
      <c r="G61" s="1">
        <v>759000000</v>
      </c>
      <c r="H61" s="1">
        <v>2170000000</v>
      </c>
      <c r="I61" s="1">
        <v>2110900000</v>
      </c>
    </row>
    <row r="62" spans="1:9" ht="19" x14ac:dyDescent="0.25">
      <c r="A62" s="5" t="s">
        <v>50</v>
      </c>
      <c r="B62" s="1" t="s">
        <v>91</v>
      </c>
      <c r="C62" s="1">
        <v>72500000</v>
      </c>
      <c r="D62" s="1">
        <v>69800000</v>
      </c>
      <c r="E62" s="1">
        <v>81000000</v>
      </c>
      <c r="F62" s="1" t="s">
        <v>91</v>
      </c>
      <c r="G62" s="1" t="s">
        <v>91</v>
      </c>
      <c r="H62" s="1" t="s">
        <v>91</v>
      </c>
      <c r="I62" s="1" t="s">
        <v>91</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173600000</v>
      </c>
      <c r="D64" s="1">
        <v>108800000</v>
      </c>
      <c r="E64" s="1">
        <v>98800000</v>
      </c>
      <c r="F64" s="1">
        <v>876000000</v>
      </c>
      <c r="G64" s="1">
        <v>206600000</v>
      </c>
      <c r="H64" s="1">
        <v>39400000</v>
      </c>
      <c r="I64" s="1">
        <v>112100000</v>
      </c>
    </row>
    <row r="65" spans="1:9" ht="19" x14ac:dyDescent="0.25">
      <c r="A65" s="5" t="s">
        <v>56</v>
      </c>
      <c r="B65" s="1" t="s">
        <v>91</v>
      </c>
      <c r="C65" s="1">
        <v>246100000</v>
      </c>
      <c r="D65" s="1">
        <v>178600000</v>
      </c>
      <c r="E65" s="1">
        <v>179800000</v>
      </c>
      <c r="F65" s="1">
        <v>876000000</v>
      </c>
      <c r="G65" s="1">
        <v>965600000</v>
      </c>
      <c r="H65" s="1">
        <v>2209400000</v>
      </c>
      <c r="I65" s="1">
        <v>2223000000</v>
      </c>
    </row>
    <row r="66" spans="1:9" ht="19" x14ac:dyDescent="0.25">
      <c r="A66" s="5" t="s">
        <v>57</v>
      </c>
      <c r="B66" s="1" t="s">
        <v>91</v>
      </c>
      <c r="C66" s="1" t="s">
        <v>91</v>
      </c>
      <c r="D66" s="1" t="s">
        <v>91</v>
      </c>
      <c r="E66" s="1" t="s">
        <v>91</v>
      </c>
      <c r="F66" s="1" t="s">
        <v>91</v>
      </c>
      <c r="G66" s="1" t="s">
        <v>91</v>
      </c>
      <c r="H66" s="1" t="s">
        <v>91</v>
      </c>
      <c r="I66" s="1" t="s">
        <v>91</v>
      </c>
    </row>
    <row r="67" spans="1:9" ht="19" x14ac:dyDescent="0.25">
      <c r="A67" s="6" t="s">
        <v>58</v>
      </c>
      <c r="B67" s="10" t="s">
        <v>91</v>
      </c>
      <c r="C67" s="10">
        <v>881400000</v>
      </c>
      <c r="D67" s="10">
        <v>917000000</v>
      </c>
      <c r="E67" s="10">
        <v>1017300000</v>
      </c>
      <c r="F67" s="10">
        <v>1890800000</v>
      </c>
      <c r="G67" s="10">
        <v>2053400000</v>
      </c>
      <c r="H67" s="10">
        <v>3385200000</v>
      </c>
      <c r="I67" s="10">
        <v>3419500000</v>
      </c>
    </row>
    <row r="68" spans="1:9" ht="19" x14ac:dyDescent="0.25">
      <c r="A68" s="5" t="s">
        <v>59</v>
      </c>
      <c r="B68" s="1" t="s">
        <v>91</v>
      </c>
      <c r="C68" s="1" t="s">
        <v>91</v>
      </c>
      <c r="D68" s="1" t="s">
        <v>91</v>
      </c>
      <c r="E68" s="1" t="s">
        <v>91</v>
      </c>
      <c r="F68" s="1" t="s">
        <v>91</v>
      </c>
      <c r="G68" s="1" t="s">
        <v>91</v>
      </c>
      <c r="H68" s="1" t="s">
        <v>91</v>
      </c>
      <c r="I68" s="1" t="s">
        <v>91</v>
      </c>
    </row>
    <row r="69" spans="1:9" ht="19" x14ac:dyDescent="0.25">
      <c r="A69" s="5" t="s">
        <v>60</v>
      </c>
      <c r="B69" s="1" t="s">
        <v>91</v>
      </c>
      <c r="C69" s="1">
        <v>-937500000</v>
      </c>
      <c r="D69" s="1">
        <v>-1049700000</v>
      </c>
      <c r="E69" s="1">
        <v>-1659500000</v>
      </c>
      <c r="F69" s="1">
        <v>-1726200000</v>
      </c>
      <c r="G69" s="1">
        <v>-2241400000</v>
      </c>
      <c r="H69" s="1">
        <v>-2739400000</v>
      </c>
      <c r="I69" s="1">
        <v>-2772100000</v>
      </c>
    </row>
    <row r="70" spans="1:9" ht="19" x14ac:dyDescent="0.25">
      <c r="A70" s="5" t="s">
        <v>61</v>
      </c>
      <c r="B70" s="1" t="s">
        <v>91</v>
      </c>
      <c r="C70" s="1">
        <v>-1000000</v>
      </c>
      <c r="D70" s="1">
        <v>4200000</v>
      </c>
      <c r="E70" s="1">
        <v>-1200000</v>
      </c>
      <c r="F70" s="1">
        <v>3300000</v>
      </c>
      <c r="G70" s="1">
        <v>10900000</v>
      </c>
      <c r="H70" s="1">
        <v>-2600000</v>
      </c>
      <c r="I70" s="1">
        <v>-48900000</v>
      </c>
    </row>
    <row r="71" spans="1:9" ht="19" x14ac:dyDescent="0.25">
      <c r="A71" s="5" t="s">
        <v>62</v>
      </c>
      <c r="B71" s="1" t="s">
        <v>91</v>
      </c>
      <c r="C71" s="1">
        <v>446000000</v>
      </c>
      <c r="D71" s="1">
        <v>533100000</v>
      </c>
      <c r="E71" s="1">
        <v>2337500000</v>
      </c>
      <c r="F71" s="1">
        <v>2531300000</v>
      </c>
      <c r="G71" s="1">
        <v>2564300000</v>
      </c>
      <c r="H71" s="1">
        <v>2448100000</v>
      </c>
      <c r="I71" s="1">
        <v>2511600000</v>
      </c>
    </row>
    <row r="72" spans="1:9" ht="19" x14ac:dyDescent="0.25">
      <c r="A72" s="6" t="s">
        <v>63</v>
      </c>
      <c r="B72" s="10" t="s">
        <v>91</v>
      </c>
      <c r="C72" s="10">
        <v>122800000</v>
      </c>
      <c r="D72" s="10">
        <v>102900000</v>
      </c>
      <c r="E72" s="10">
        <v>676800000</v>
      </c>
      <c r="F72" s="10">
        <v>808400000</v>
      </c>
      <c r="G72" s="10">
        <v>333800000</v>
      </c>
      <c r="H72" s="10">
        <v>-293900000</v>
      </c>
      <c r="I72" s="10">
        <v>-309400000</v>
      </c>
    </row>
    <row r="73" spans="1:9" ht="20" thickBot="1" x14ac:dyDescent="0.3">
      <c r="A73" s="7" t="s">
        <v>64</v>
      </c>
      <c r="B73" s="11" t="s">
        <v>91</v>
      </c>
      <c r="C73" s="11">
        <v>1004200000</v>
      </c>
      <c r="D73" s="11">
        <v>1019900000</v>
      </c>
      <c r="E73" s="11">
        <v>1694100000</v>
      </c>
      <c r="F73" s="11">
        <v>2699200000</v>
      </c>
      <c r="G73" s="11">
        <v>2387200000</v>
      </c>
      <c r="H73" s="11">
        <v>3091300000</v>
      </c>
      <c r="I73" s="11">
        <v>3110100000</v>
      </c>
    </row>
    <row r="74" spans="1:9" ht="20" thickTop="1" x14ac:dyDescent="0.25">
      <c r="A74" s="5" t="s">
        <v>28</v>
      </c>
      <c r="B74" s="13" t="s">
        <v>92</v>
      </c>
      <c r="C74" s="13" t="s">
        <v>92</v>
      </c>
      <c r="D74" s="13" t="s">
        <v>92</v>
      </c>
      <c r="E74" s="13" t="s">
        <v>92</v>
      </c>
      <c r="F74" s="13" t="s">
        <v>92</v>
      </c>
      <c r="G74" s="13" t="s">
        <v>92</v>
      </c>
      <c r="H74" s="13" t="s">
        <v>92</v>
      </c>
      <c r="I74" s="13" t="s">
        <v>92</v>
      </c>
    </row>
    <row r="75" spans="1:9" ht="21" x14ac:dyDescent="0.25">
      <c r="A75" s="4" t="s">
        <v>65</v>
      </c>
      <c r="B75" s="9" t="s">
        <v>90</v>
      </c>
      <c r="C75" s="9" t="s">
        <v>90</v>
      </c>
      <c r="D75" s="9" t="s">
        <v>90</v>
      </c>
      <c r="E75" s="9" t="s">
        <v>90</v>
      </c>
      <c r="F75" s="9" t="s">
        <v>90</v>
      </c>
      <c r="G75" s="9" t="s">
        <v>90</v>
      </c>
      <c r="H75" s="9" t="s">
        <v>90</v>
      </c>
      <c r="I75" s="9" t="s">
        <v>90</v>
      </c>
    </row>
    <row r="76" spans="1:9" ht="19" x14ac:dyDescent="0.25">
      <c r="A76" s="5" t="s">
        <v>66</v>
      </c>
      <c r="B76" s="1">
        <v>-325900000</v>
      </c>
      <c r="C76" s="1">
        <v>-210200000</v>
      </c>
      <c r="D76" s="1">
        <v>-111700000</v>
      </c>
      <c r="E76" s="1">
        <v>-484900000</v>
      </c>
      <c r="F76" s="1">
        <v>-52700000</v>
      </c>
      <c r="G76" s="1">
        <v>-256300000</v>
      </c>
      <c r="H76" s="1">
        <v>335800000</v>
      </c>
      <c r="I76" s="1">
        <v>553200000</v>
      </c>
    </row>
    <row r="77" spans="1:9" ht="19" x14ac:dyDescent="0.25">
      <c r="A77" s="5" t="s">
        <v>13</v>
      </c>
      <c r="B77" s="1">
        <v>149600000</v>
      </c>
      <c r="C77" s="1">
        <v>191600000</v>
      </c>
      <c r="D77" s="1">
        <v>181800000</v>
      </c>
      <c r="E77" s="1">
        <v>166800000</v>
      </c>
      <c r="F77" s="1">
        <v>173500000</v>
      </c>
      <c r="G77" s="1">
        <v>159300000</v>
      </c>
      <c r="H77" s="1">
        <v>151400000</v>
      </c>
      <c r="I77" s="1">
        <v>157100000</v>
      </c>
    </row>
    <row r="78" spans="1:9" ht="19" x14ac:dyDescent="0.25">
      <c r="A78" s="5" t="s">
        <v>67</v>
      </c>
      <c r="B78" s="1" t="s">
        <v>91</v>
      </c>
      <c r="C78" s="1" t="s">
        <v>91</v>
      </c>
      <c r="D78" s="1" t="s">
        <v>91</v>
      </c>
      <c r="E78" s="1" t="s">
        <v>91</v>
      </c>
      <c r="F78" s="1" t="s">
        <v>91</v>
      </c>
      <c r="G78" s="1" t="s">
        <v>91</v>
      </c>
      <c r="H78" s="1" t="s">
        <v>91</v>
      </c>
      <c r="I78" s="1">
        <v>-396300000</v>
      </c>
    </row>
    <row r="79" spans="1:9" ht="19" x14ac:dyDescent="0.25">
      <c r="A79" s="5" t="s">
        <v>68</v>
      </c>
      <c r="B79" s="1">
        <v>66100000</v>
      </c>
      <c r="C79" s="1">
        <v>147600000</v>
      </c>
      <c r="D79" s="1">
        <v>164600000</v>
      </c>
      <c r="E79" s="1">
        <v>650100000</v>
      </c>
      <c r="F79" s="1">
        <v>261200000</v>
      </c>
      <c r="G79" s="1">
        <v>261500000</v>
      </c>
      <c r="H79" s="1">
        <v>287100000</v>
      </c>
      <c r="I79" s="1">
        <v>330700000</v>
      </c>
    </row>
    <row r="80" spans="1:9" ht="19" x14ac:dyDescent="0.25">
      <c r="A80" s="14" t="s">
        <v>103</v>
      </c>
      <c r="B80" s="15">
        <f t="shared" ref="B80:I80" si="11">B79/B3</f>
        <v>0.10947333554157006</v>
      </c>
      <c r="C80" s="15">
        <f t="shared" si="11"/>
        <v>0.17471590909090909</v>
      </c>
      <c r="D80" s="15">
        <f t="shared" si="11"/>
        <v>0.14871702204553669</v>
      </c>
      <c r="E80" s="15">
        <f t="shared" si="11"/>
        <v>0.46712653589135589</v>
      </c>
      <c r="F80" s="15">
        <f t="shared" si="11"/>
        <v>0.1572262685848432</v>
      </c>
      <c r="G80" s="15">
        <f t="shared" si="11"/>
        <v>0.13663200794189875</v>
      </c>
      <c r="H80" s="15">
        <f t="shared" si="11"/>
        <v>0.13304601696093424</v>
      </c>
      <c r="I80" s="15">
        <f t="shared" si="11"/>
        <v>0.14224267710439159</v>
      </c>
    </row>
    <row r="81" spans="1:17" ht="19" x14ac:dyDescent="0.25">
      <c r="A81" s="5" t="s">
        <v>69</v>
      </c>
      <c r="B81" s="1">
        <v>123600000</v>
      </c>
      <c r="C81" s="1">
        <v>118800000</v>
      </c>
      <c r="D81" s="1">
        <v>81300000</v>
      </c>
      <c r="E81" s="1">
        <v>83200000</v>
      </c>
      <c r="F81" s="1">
        <v>145600000</v>
      </c>
      <c r="G81" s="1">
        <v>3800000</v>
      </c>
      <c r="H81" s="1">
        <v>-61900000</v>
      </c>
      <c r="I81" s="1">
        <v>-99900000</v>
      </c>
    </row>
    <row r="82" spans="1:17" ht="19" x14ac:dyDescent="0.25">
      <c r="A82" s="5" t="s">
        <v>70</v>
      </c>
      <c r="B82" s="1" t="s">
        <v>91</v>
      </c>
      <c r="C82" s="1" t="s">
        <v>91</v>
      </c>
      <c r="D82" s="1" t="s">
        <v>91</v>
      </c>
      <c r="E82" s="1" t="s">
        <v>91</v>
      </c>
      <c r="F82" s="1" t="s">
        <v>91</v>
      </c>
      <c r="G82" s="1">
        <v>-5000000</v>
      </c>
      <c r="H82" s="1" t="s">
        <v>91</v>
      </c>
      <c r="I82" s="1" t="s">
        <v>91</v>
      </c>
    </row>
    <row r="83" spans="1:17" ht="21" x14ac:dyDescent="0.25">
      <c r="A83" s="5" t="s">
        <v>34</v>
      </c>
      <c r="B83" s="1" t="s">
        <v>91</v>
      </c>
      <c r="C83" s="1" t="s">
        <v>91</v>
      </c>
      <c r="D83" s="1" t="s">
        <v>91</v>
      </c>
      <c r="E83" s="1" t="s">
        <v>91</v>
      </c>
      <c r="F83" s="1" t="s">
        <v>91</v>
      </c>
      <c r="G83" s="1" t="s">
        <v>91</v>
      </c>
      <c r="H83" s="1" t="s">
        <v>91</v>
      </c>
      <c r="I83" s="1" t="s">
        <v>91</v>
      </c>
      <c r="P83" s="47" t="s">
        <v>133</v>
      </c>
      <c r="Q83" s="48"/>
    </row>
    <row r="84" spans="1:17" ht="19" x14ac:dyDescent="0.25">
      <c r="A84" s="5" t="s">
        <v>47</v>
      </c>
      <c r="B84" s="1">
        <v>9200000</v>
      </c>
      <c r="C84" s="1">
        <v>5500000</v>
      </c>
      <c r="D84" s="1">
        <v>16200000</v>
      </c>
      <c r="E84" s="1">
        <v>-1700000</v>
      </c>
      <c r="F84" s="1">
        <v>6400000</v>
      </c>
      <c r="G84" s="1">
        <v>-19900000</v>
      </c>
      <c r="H84" s="1">
        <v>7600000</v>
      </c>
      <c r="I84" s="1">
        <v>13000000</v>
      </c>
      <c r="P84" s="49" t="s">
        <v>134</v>
      </c>
      <c r="Q84" s="49"/>
    </row>
    <row r="85" spans="1:17" ht="20" x14ac:dyDescent="0.25">
      <c r="A85" s="5" t="s">
        <v>71</v>
      </c>
      <c r="B85" s="1">
        <v>73000000</v>
      </c>
      <c r="C85" s="1">
        <v>123200000</v>
      </c>
      <c r="D85" s="1">
        <v>78700000</v>
      </c>
      <c r="E85" s="1">
        <v>91400000</v>
      </c>
      <c r="F85" s="1">
        <v>143100000</v>
      </c>
      <c r="G85" s="1">
        <v>89300000</v>
      </c>
      <c r="H85" s="1">
        <v>88400000</v>
      </c>
      <c r="I85" s="1">
        <v>27500000</v>
      </c>
      <c r="P85" s="24" t="s">
        <v>135</v>
      </c>
      <c r="Q85" s="25">
        <f>I17</f>
        <v>3300000</v>
      </c>
    </row>
    <row r="86" spans="1:17" ht="20" x14ac:dyDescent="0.25">
      <c r="A86" s="5" t="s">
        <v>72</v>
      </c>
      <c r="B86" s="1">
        <v>1400000</v>
      </c>
      <c r="C86" s="1">
        <v>4800000</v>
      </c>
      <c r="D86" s="1">
        <v>14300000</v>
      </c>
      <c r="E86" s="1">
        <v>10200000</v>
      </c>
      <c r="F86" s="1">
        <v>900000</v>
      </c>
      <c r="G86" s="1">
        <v>402500000</v>
      </c>
      <c r="H86" s="1">
        <v>17400000</v>
      </c>
      <c r="I86" s="1">
        <v>252500000</v>
      </c>
      <c r="P86" s="24" t="s">
        <v>136</v>
      </c>
      <c r="Q86" s="25">
        <f>I56</f>
        <v>183700000</v>
      </c>
    </row>
    <row r="87" spans="1:17" ht="20" x14ac:dyDescent="0.25">
      <c r="A87" s="6" t="s">
        <v>73</v>
      </c>
      <c r="B87" s="10">
        <v>14800000</v>
      </c>
      <c r="C87" s="10">
        <v>252600000</v>
      </c>
      <c r="D87" s="10">
        <v>330300000</v>
      </c>
      <c r="E87" s="10">
        <v>425400000</v>
      </c>
      <c r="F87" s="10">
        <v>528500000</v>
      </c>
      <c r="G87" s="10">
        <v>570800000</v>
      </c>
      <c r="H87" s="10">
        <v>729800000</v>
      </c>
      <c r="I87" s="10">
        <v>797300000</v>
      </c>
      <c r="P87" s="24" t="s">
        <v>137</v>
      </c>
      <c r="Q87" s="25">
        <f>I61</f>
        <v>2110900000</v>
      </c>
    </row>
    <row r="88" spans="1:17" ht="20" x14ac:dyDescent="0.25">
      <c r="A88" s="5" t="s">
        <v>74</v>
      </c>
      <c r="B88" s="1">
        <v>-83300000</v>
      </c>
      <c r="C88" s="1">
        <v>-118000000</v>
      </c>
      <c r="D88" s="1">
        <v>-23900000</v>
      </c>
      <c r="E88" s="1">
        <v>-67000000</v>
      </c>
      <c r="F88" s="1">
        <v>-136100000</v>
      </c>
      <c r="G88" s="1">
        <v>-80100000</v>
      </c>
      <c r="H88" s="1">
        <v>-22100000</v>
      </c>
      <c r="I88" s="1">
        <v>-33800000</v>
      </c>
      <c r="P88" s="50" t="s">
        <v>138</v>
      </c>
      <c r="Q88" s="51">
        <f>Q85/(Q86+Q87)</f>
        <v>1.4381591562799617E-3</v>
      </c>
    </row>
    <row r="89" spans="1:17" ht="20" customHeight="1" x14ac:dyDescent="0.25">
      <c r="A89" s="14" t="s">
        <v>104</v>
      </c>
      <c r="B89" s="15">
        <f t="shared" ref="B89:I89" si="12">(-1*B88)/B3</f>
        <v>0.13795958926796953</v>
      </c>
      <c r="C89" s="15">
        <f t="shared" si="12"/>
        <v>0.1396780303030303</v>
      </c>
      <c r="D89" s="15">
        <f t="shared" si="12"/>
        <v>2.1593783881460066E-2</v>
      </c>
      <c r="E89" s="15">
        <f t="shared" si="12"/>
        <v>4.8142559459653664E-2</v>
      </c>
      <c r="F89" s="15">
        <f t="shared" si="12"/>
        <v>8.1923794618672122E-2</v>
      </c>
      <c r="G89" s="15">
        <f t="shared" si="12"/>
        <v>4.1851716390616023E-2</v>
      </c>
      <c r="H89" s="15">
        <f t="shared" si="12"/>
        <v>1.0241438435516011E-2</v>
      </c>
      <c r="I89" s="15">
        <f t="shared" si="12"/>
        <v>1.4538259710095059E-2</v>
      </c>
      <c r="P89" s="24" t="s">
        <v>105</v>
      </c>
      <c r="Q89" s="25">
        <f>I27</f>
        <v>360500000</v>
      </c>
    </row>
    <row r="90" spans="1:17" ht="20" x14ac:dyDescent="0.25">
      <c r="A90" s="5" t="s">
        <v>75</v>
      </c>
      <c r="B90" s="1">
        <v>-2300000</v>
      </c>
      <c r="C90" s="1" t="s">
        <v>91</v>
      </c>
      <c r="D90" s="1" t="s">
        <v>91</v>
      </c>
      <c r="E90" s="1" t="s">
        <v>91</v>
      </c>
      <c r="F90" s="1">
        <v>-173900000</v>
      </c>
      <c r="G90" s="1" t="s">
        <v>91</v>
      </c>
      <c r="H90" s="1">
        <v>-140000000</v>
      </c>
      <c r="I90" s="1">
        <v>-64800000</v>
      </c>
      <c r="P90" s="24" t="s">
        <v>19</v>
      </c>
      <c r="Q90" s="25">
        <f>I25</f>
        <v>192700000</v>
      </c>
    </row>
    <row r="91" spans="1:17" ht="20" x14ac:dyDescent="0.25">
      <c r="A91" s="5" t="s">
        <v>76</v>
      </c>
      <c r="B91" s="1" t="s">
        <v>91</v>
      </c>
      <c r="C91" s="1" t="s">
        <v>91</v>
      </c>
      <c r="D91" s="1" t="s">
        <v>91</v>
      </c>
      <c r="E91" s="1">
        <v>-850400000</v>
      </c>
      <c r="F91" s="1">
        <v>-775400000</v>
      </c>
      <c r="G91" s="1">
        <v>-756100000</v>
      </c>
      <c r="H91" s="1">
        <v>-1138400000</v>
      </c>
      <c r="I91" s="1">
        <v>-571200000</v>
      </c>
      <c r="P91" s="50" t="s">
        <v>139</v>
      </c>
      <c r="Q91" s="51">
        <f>Q89/Q90</f>
        <v>1.8707836014530359</v>
      </c>
    </row>
    <row r="92" spans="1:17" ht="20" x14ac:dyDescent="0.25">
      <c r="A92" s="5" t="s">
        <v>77</v>
      </c>
      <c r="B92" s="1" t="s">
        <v>91</v>
      </c>
      <c r="C92" s="1" t="s">
        <v>91</v>
      </c>
      <c r="D92" s="1" t="s">
        <v>91</v>
      </c>
      <c r="E92" s="1">
        <v>283600000</v>
      </c>
      <c r="F92" s="1">
        <v>750900000</v>
      </c>
      <c r="G92" s="1">
        <v>585500000</v>
      </c>
      <c r="H92" s="1">
        <v>742300000</v>
      </c>
      <c r="I92" s="1">
        <v>602800000</v>
      </c>
      <c r="P92" s="50" t="s">
        <v>140</v>
      </c>
      <c r="Q92" s="51">
        <f>Q88*(1-Q91)</f>
        <v>-1.2523254095681245E-3</v>
      </c>
    </row>
    <row r="93" spans="1:17" ht="19" x14ac:dyDescent="0.25">
      <c r="A93" s="5" t="s">
        <v>78</v>
      </c>
      <c r="B93" s="1">
        <v>-83300000</v>
      </c>
      <c r="C93" s="1">
        <v>-118000000</v>
      </c>
      <c r="D93" s="1">
        <v>-23900000</v>
      </c>
      <c r="E93" s="1">
        <v>-67000000</v>
      </c>
      <c r="F93" s="1">
        <v>-121600000</v>
      </c>
      <c r="G93" s="1">
        <v>-63000000</v>
      </c>
      <c r="H93" s="1">
        <v>11300000</v>
      </c>
      <c r="I93" s="1">
        <v>-15300000</v>
      </c>
      <c r="P93" s="49" t="s">
        <v>141</v>
      </c>
      <c r="Q93" s="49"/>
    </row>
    <row r="94" spans="1:17" ht="20" x14ac:dyDescent="0.25">
      <c r="A94" s="6" t="s">
        <v>79</v>
      </c>
      <c r="B94" s="10">
        <v>-85600000</v>
      </c>
      <c r="C94" s="10">
        <v>-118000000</v>
      </c>
      <c r="D94" s="10">
        <v>-23900000</v>
      </c>
      <c r="E94" s="10">
        <v>-633800000</v>
      </c>
      <c r="F94" s="10">
        <v>-320000000</v>
      </c>
      <c r="G94" s="10">
        <v>-233600000</v>
      </c>
      <c r="H94" s="10">
        <v>-524800000</v>
      </c>
      <c r="I94" s="10">
        <v>-48500000</v>
      </c>
      <c r="P94" s="24" t="s">
        <v>142</v>
      </c>
      <c r="Q94" s="52">
        <f>[1]Treasuries!$C$8</f>
        <v>4.0410000000000001E-2</v>
      </c>
    </row>
    <row r="95" spans="1:17" ht="20" x14ac:dyDescent="0.25">
      <c r="A95" s="5" t="s">
        <v>80</v>
      </c>
      <c r="B95" s="1">
        <v>-103000000</v>
      </c>
      <c r="C95" s="1">
        <v>-141700000</v>
      </c>
      <c r="D95" s="1">
        <v>-139200000</v>
      </c>
      <c r="E95" s="1">
        <v>-112600000</v>
      </c>
      <c r="F95" s="1">
        <v>-92900000</v>
      </c>
      <c r="G95" s="1">
        <v>-89500000</v>
      </c>
      <c r="H95" s="1">
        <v>-375700000</v>
      </c>
      <c r="I95" s="1">
        <v>-127500000</v>
      </c>
      <c r="P95" s="24" t="s">
        <v>143</v>
      </c>
      <c r="Q95" s="66" cm="1">
        <f t="array" ref="Q95">_FV(A1,"Beta")</f>
        <v>0.89759999999999995</v>
      </c>
    </row>
    <row r="96" spans="1:17" ht="20" x14ac:dyDescent="0.25">
      <c r="A96" s="5" t="s">
        <v>81</v>
      </c>
      <c r="B96" s="1">
        <v>1500000</v>
      </c>
      <c r="C96" s="1" t="s">
        <v>91</v>
      </c>
      <c r="D96" s="1">
        <v>500000</v>
      </c>
      <c r="E96" s="1">
        <v>772800000</v>
      </c>
      <c r="F96" s="1">
        <v>2200000</v>
      </c>
      <c r="G96" s="1">
        <v>2300000</v>
      </c>
      <c r="H96" s="1">
        <v>6900000</v>
      </c>
      <c r="I96" s="1">
        <v>500000</v>
      </c>
      <c r="P96" s="24" t="s">
        <v>144</v>
      </c>
      <c r="Q96" s="52">
        <v>8.4000000000000005E-2</v>
      </c>
    </row>
    <row r="97" spans="1:17" ht="20" x14ac:dyDescent="0.25">
      <c r="A97" s="5" t="s">
        <v>82</v>
      </c>
      <c r="B97" s="1" t="s">
        <v>91</v>
      </c>
      <c r="C97" s="1" t="s">
        <v>91</v>
      </c>
      <c r="D97" s="1">
        <v>-87900000</v>
      </c>
      <c r="E97" s="1">
        <v>-351900000</v>
      </c>
      <c r="F97" s="1">
        <v>-85400000</v>
      </c>
      <c r="G97" s="1">
        <v>-397500000</v>
      </c>
      <c r="H97" s="1">
        <v>-1058500000</v>
      </c>
      <c r="I97" s="1">
        <v>-795400000</v>
      </c>
      <c r="P97" s="50" t="s">
        <v>145</v>
      </c>
      <c r="Q97" s="51">
        <f>(Q94)+((Q95)*(Q96-Q94))</f>
        <v>7.9536384000000002E-2</v>
      </c>
    </row>
    <row r="98" spans="1:17" ht="19" x14ac:dyDescent="0.25">
      <c r="A98" s="5" t="s">
        <v>83</v>
      </c>
      <c r="B98" s="1" t="s">
        <v>91</v>
      </c>
      <c r="C98" s="1" t="s">
        <v>91</v>
      </c>
      <c r="D98" s="1" t="s">
        <v>91</v>
      </c>
      <c r="E98" s="1" t="s">
        <v>91</v>
      </c>
      <c r="F98" s="1" t="s">
        <v>91</v>
      </c>
      <c r="G98" s="1" t="s">
        <v>91</v>
      </c>
      <c r="H98" s="1" t="s">
        <v>91</v>
      </c>
      <c r="I98" s="1">
        <v>0</v>
      </c>
      <c r="P98" s="49" t="s">
        <v>146</v>
      </c>
      <c r="Q98" s="49"/>
    </row>
    <row r="99" spans="1:17" ht="20" x14ac:dyDescent="0.25">
      <c r="A99" s="5" t="s">
        <v>84</v>
      </c>
      <c r="B99" s="1">
        <v>11900000</v>
      </c>
      <c r="C99" s="1">
        <v>7200000</v>
      </c>
      <c r="D99" s="1">
        <v>-5100000</v>
      </c>
      <c r="E99" s="1">
        <v>-7500000</v>
      </c>
      <c r="F99" s="1">
        <v>-600000</v>
      </c>
      <c r="G99" s="1">
        <v>-93000000</v>
      </c>
      <c r="H99" s="1">
        <v>1443500000</v>
      </c>
      <c r="I99" s="1">
        <v>-119400000</v>
      </c>
      <c r="P99" s="24" t="s">
        <v>147</v>
      </c>
      <c r="Q99" s="25">
        <f>Q86+Q87</f>
        <v>2294600000</v>
      </c>
    </row>
    <row r="100" spans="1:17" ht="20" x14ac:dyDescent="0.25">
      <c r="A100" s="6" t="s">
        <v>85</v>
      </c>
      <c r="B100" s="10">
        <v>-89600000</v>
      </c>
      <c r="C100" s="10">
        <v>-134500000</v>
      </c>
      <c r="D100" s="10">
        <v>-231700000</v>
      </c>
      <c r="E100" s="10">
        <v>300800000</v>
      </c>
      <c r="F100" s="10">
        <v>-176700000</v>
      </c>
      <c r="G100" s="10">
        <v>-577700000</v>
      </c>
      <c r="H100" s="10">
        <v>16200000</v>
      </c>
      <c r="I100" s="10">
        <v>-1041800000</v>
      </c>
      <c r="P100" s="50" t="s">
        <v>148</v>
      </c>
      <c r="Q100" s="51">
        <f>Q99/Q103</f>
        <v>0.19569932273672019</v>
      </c>
    </row>
    <row r="101" spans="1:17" ht="20" x14ac:dyDescent="0.25">
      <c r="A101" s="5" t="s">
        <v>86</v>
      </c>
      <c r="B101" s="1">
        <v>-900000</v>
      </c>
      <c r="C101" s="1">
        <v>-4300000</v>
      </c>
      <c r="D101" s="1">
        <v>2600000</v>
      </c>
      <c r="E101" s="1">
        <v>-3100000</v>
      </c>
      <c r="F101" s="1">
        <v>200000</v>
      </c>
      <c r="G101" s="1">
        <v>4100000</v>
      </c>
      <c r="H101" s="1">
        <v>-3100000</v>
      </c>
      <c r="I101" s="1">
        <v>-7200000</v>
      </c>
      <c r="P101" s="24" t="s">
        <v>149</v>
      </c>
      <c r="Q101" s="53" cm="1">
        <f t="array" ref="Q101">_FV(A1,"Market cap",TRUE)</f>
        <v>9430530000</v>
      </c>
    </row>
    <row r="102" spans="1:17" ht="20" x14ac:dyDescent="0.25">
      <c r="A102" s="6" t="s">
        <v>87</v>
      </c>
      <c r="B102" s="10">
        <v>-161300000</v>
      </c>
      <c r="C102" s="10">
        <v>-4200000</v>
      </c>
      <c r="D102" s="10">
        <v>77300000</v>
      </c>
      <c r="E102" s="10">
        <v>89300000</v>
      </c>
      <c r="F102" s="10">
        <v>32000000</v>
      </c>
      <c r="G102" s="10">
        <v>-236400000</v>
      </c>
      <c r="H102" s="10">
        <v>218100000</v>
      </c>
      <c r="I102" s="10">
        <v>-300200000</v>
      </c>
      <c r="P102" s="50" t="s">
        <v>150</v>
      </c>
      <c r="Q102" s="51">
        <f>Q101/Q103</f>
        <v>0.80430067726327981</v>
      </c>
    </row>
    <row r="103" spans="1:17" ht="20" x14ac:dyDescent="0.25">
      <c r="A103" s="5" t="s">
        <v>88</v>
      </c>
      <c r="B103" s="1">
        <v>518200000</v>
      </c>
      <c r="C103" s="1">
        <v>356900000</v>
      </c>
      <c r="D103" s="1">
        <v>352700000</v>
      </c>
      <c r="E103" s="1">
        <v>430000000</v>
      </c>
      <c r="F103" s="1">
        <v>519300000</v>
      </c>
      <c r="G103" s="1">
        <v>551300000</v>
      </c>
      <c r="H103" s="1">
        <v>314900000</v>
      </c>
      <c r="I103" s="1">
        <v>533000000</v>
      </c>
      <c r="P103" s="50" t="s">
        <v>151</v>
      </c>
      <c r="Q103" s="54">
        <f>Q99+Q101</f>
        <v>11725130000</v>
      </c>
    </row>
    <row r="104" spans="1:17" ht="20" thickBot="1" x14ac:dyDescent="0.3">
      <c r="A104" s="7" t="s">
        <v>89</v>
      </c>
      <c r="B104" s="11">
        <v>356900000</v>
      </c>
      <c r="C104" s="11">
        <v>352700000</v>
      </c>
      <c r="D104" s="11">
        <v>430000000</v>
      </c>
      <c r="E104" s="11">
        <v>519300000</v>
      </c>
      <c r="F104" s="11">
        <v>551300000</v>
      </c>
      <c r="G104" s="11">
        <v>314900000</v>
      </c>
      <c r="H104" s="11">
        <v>533000000</v>
      </c>
      <c r="I104" s="11">
        <v>232800000</v>
      </c>
      <c r="P104" s="49" t="s">
        <v>152</v>
      </c>
      <c r="Q104" s="49"/>
    </row>
    <row r="105" spans="1:17" ht="21" thickTop="1" x14ac:dyDescent="0.25">
      <c r="A105" s="14" t="s">
        <v>109</v>
      </c>
      <c r="B105" s="1">
        <f t="shared" ref="B105:H105" si="13">(B22*(1-0.2))+B77+B88+B81</f>
        <v>-55060000</v>
      </c>
      <c r="C105" s="1">
        <f t="shared" si="13"/>
        <v>37600000</v>
      </c>
      <c r="D105" s="1">
        <f t="shared" si="13"/>
        <v>148240000</v>
      </c>
      <c r="E105" s="1">
        <f t="shared" si="13"/>
        <v>-212200000</v>
      </c>
      <c r="F105" s="1">
        <f t="shared" si="13"/>
        <v>118600000</v>
      </c>
      <c r="G105" s="1">
        <f t="shared" si="13"/>
        <v>-138600000</v>
      </c>
      <c r="H105" s="1">
        <f t="shared" si="13"/>
        <v>286920000</v>
      </c>
      <c r="I105" s="1">
        <f>(I22*(1-0.2))+I77+I88+I81</f>
        <v>308600000</v>
      </c>
      <c r="J105" s="30">
        <f>I105*(1+$Q$106)</f>
        <v>328763818.76144034</v>
      </c>
      <c r="K105" s="30">
        <f t="shared" ref="K105:N105" si="14">J105*(1+$Q$106)</f>
        <v>350245134.56450158</v>
      </c>
      <c r="L105" s="30">
        <f t="shared" si="14"/>
        <v>373130032.2165913</v>
      </c>
      <c r="M105" s="30">
        <f t="shared" si="14"/>
        <v>397510221.27707654</v>
      </c>
      <c r="N105" s="30">
        <f t="shared" si="14"/>
        <v>423483403.57665855</v>
      </c>
      <c r="O105" s="27" t="s">
        <v>110</v>
      </c>
      <c r="P105" s="31" t="s">
        <v>111</v>
      </c>
      <c r="Q105" s="32">
        <f>(Q100*Q92)+(Q102*Q97)</f>
        <v>6.3726088283773824E-2</v>
      </c>
    </row>
    <row r="106" spans="1:17" ht="20" customHeight="1" x14ac:dyDescent="0.25">
      <c r="A106" s="14" t="s">
        <v>106</v>
      </c>
      <c r="B106" s="1"/>
      <c r="C106" s="15">
        <f>(C107/B107)-1</f>
        <v>-2.8817518248175182</v>
      </c>
      <c r="D106" s="15">
        <f>(D107/C107)-1</f>
        <v>1.3599689681923972</v>
      </c>
      <c r="E106" s="15">
        <f>(E107/D107)-1</f>
        <v>0.18145956607495073</v>
      </c>
      <c r="F106" s="15">
        <f>(F107/E107)-1</f>
        <v>8.7089593767390117E-2</v>
      </c>
      <c r="G106" s="15">
        <f t="shared" ref="G106:I106" si="15">(G107/F107)-1</f>
        <v>0.25543895572050168</v>
      </c>
      <c r="H106" s="15">
        <f t="shared" si="15"/>
        <v>0.42895005096839967</v>
      </c>
      <c r="I106" s="15">
        <f t="shared" si="15"/>
        <v>8.7744328720216869E-2</v>
      </c>
      <c r="J106" s="26">
        <v>668100000</v>
      </c>
      <c r="K106" s="26">
        <v>675100000</v>
      </c>
      <c r="L106" s="26">
        <v>617000000</v>
      </c>
      <c r="M106" s="26">
        <v>792600000</v>
      </c>
      <c r="N106" s="26">
        <v>813000000</v>
      </c>
      <c r="O106" s="27" t="s">
        <v>107</v>
      </c>
      <c r="P106" s="28" t="s">
        <v>108</v>
      </c>
      <c r="Q106" s="29">
        <f>(SUM(J4:N4)/5)</f>
        <v>6.5339658980688012E-2</v>
      </c>
    </row>
    <row r="107" spans="1:17" ht="19" x14ac:dyDescent="0.25">
      <c r="A107" s="67" t="s">
        <v>166</v>
      </c>
      <c r="B107" s="1">
        <v>-68500000</v>
      </c>
      <c r="C107" s="1">
        <v>128900000</v>
      </c>
      <c r="D107" s="1">
        <v>304200000</v>
      </c>
      <c r="E107" s="1">
        <v>359400000</v>
      </c>
      <c r="F107" s="1">
        <v>390700000</v>
      </c>
      <c r="G107" s="1">
        <v>490500000</v>
      </c>
      <c r="H107" s="1">
        <v>700900000</v>
      </c>
      <c r="I107" s="1">
        <v>762400000</v>
      </c>
      <c r="J107" s="27"/>
      <c r="K107" s="27"/>
      <c r="L107" s="27"/>
      <c r="M107" s="27"/>
      <c r="N107" s="53">
        <f>N105*(1+Q107)/(Q108-Q107)</f>
        <v>11208735710.287319</v>
      </c>
      <c r="O107" s="55" t="s">
        <v>153</v>
      </c>
      <c r="P107" s="56" t="s">
        <v>154</v>
      </c>
      <c r="Q107" s="57">
        <v>2.5000000000000001E-2</v>
      </c>
    </row>
    <row r="108" spans="1:17" ht="19" x14ac:dyDescent="0.25">
      <c r="A108" s="5"/>
      <c r="B108" s="13"/>
      <c r="C108" s="13"/>
      <c r="D108" s="13"/>
      <c r="E108" s="13"/>
      <c r="F108" s="13"/>
      <c r="G108" s="13"/>
      <c r="H108" s="13"/>
      <c r="I108" s="13"/>
      <c r="J108" s="53">
        <f t="shared" ref="J108:M108" si="16">J107+J105</f>
        <v>328763818.76144034</v>
      </c>
      <c r="K108" s="53">
        <f t="shared" si="16"/>
        <v>350245134.56450158</v>
      </c>
      <c r="L108" s="53">
        <f t="shared" si="16"/>
        <v>373130032.2165913</v>
      </c>
      <c r="M108" s="53">
        <f t="shared" si="16"/>
        <v>397510221.27707654</v>
      </c>
      <c r="N108" s="53">
        <f>N107+N105</f>
        <v>11632219113.863977</v>
      </c>
      <c r="O108" s="55" t="s">
        <v>151</v>
      </c>
      <c r="P108" s="58" t="s">
        <v>155</v>
      </c>
      <c r="Q108" s="29">
        <f>Q105</f>
        <v>6.3726088283773824E-2</v>
      </c>
    </row>
    <row r="109" spans="1:17" ht="19" x14ac:dyDescent="0.25">
      <c r="J109" s="59" t="s">
        <v>156</v>
      </c>
      <c r="K109" s="59"/>
    </row>
    <row r="110" spans="1:17" ht="20" x14ac:dyDescent="0.25">
      <c r="J110" s="60" t="s">
        <v>157</v>
      </c>
      <c r="K110" s="53">
        <f>NPV(Q108,J108,K108,L108,M108,N108)</f>
        <v>9780182660.476984</v>
      </c>
    </row>
    <row r="111" spans="1:17" ht="20" x14ac:dyDescent="0.25">
      <c r="J111" s="60" t="s">
        <v>158</v>
      </c>
      <c r="K111" s="53">
        <f>I40</f>
        <v>1343400000</v>
      </c>
    </row>
    <row r="112" spans="1:17" ht="20" x14ac:dyDescent="0.25">
      <c r="J112" s="60" t="s">
        <v>147</v>
      </c>
      <c r="K112" s="53">
        <f>Q99</f>
        <v>2294600000</v>
      </c>
    </row>
    <row r="113" spans="10:11" ht="20" x14ac:dyDescent="0.25">
      <c r="J113" s="60" t="s">
        <v>159</v>
      </c>
      <c r="K113" s="53">
        <f>K110+K111-K112</f>
        <v>8828982660.476984</v>
      </c>
    </row>
    <row r="114" spans="10:11" ht="20" x14ac:dyDescent="0.25">
      <c r="J114" s="60" t="s">
        <v>160</v>
      </c>
      <c r="K114" s="60">
        <f>I34*(1+(O16*4))</f>
        <v>371391252.75425035</v>
      </c>
    </row>
    <row r="115" spans="10:11" ht="20" x14ac:dyDescent="0.25">
      <c r="J115" s="61" t="s">
        <v>161</v>
      </c>
      <c r="K115" s="62">
        <f>K113/K114</f>
        <v>23.772726457612947</v>
      </c>
    </row>
    <row r="116" spans="10:11" ht="20" x14ac:dyDescent="0.25">
      <c r="J116" s="60" t="s">
        <v>162</v>
      </c>
      <c r="K116" s="63" cm="1">
        <f t="array" ref="K116">_FV(A1,"Price")</f>
        <v>26.97</v>
      </c>
    </row>
    <row r="117" spans="10:11" ht="20" x14ac:dyDescent="0.25">
      <c r="J117" s="61" t="s">
        <v>163</v>
      </c>
      <c r="K117" s="64">
        <f>K115/K116-1</f>
        <v>-0.11854926000693555</v>
      </c>
    </row>
    <row r="118" spans="10:11" ht="20" x14ac:dyDescent="0.25">
      <c r="J118" s="61" t="s">
        <v>164</v>
      </c>
      <c r="K118" s="65" t="str">
        <f>IF(K115&gt;K116,"BUY","SELL")</f>
        <v>SELL</v>
      </c>
    </row>
  </sheetData>
  <mergeCells count="6">
    <mergeCell ref="P83:Q83"/>
    <mergeCell ref="P84:Q84"/>
    <mergeCell ref="P93:Q93"/>
    <mergeCell ref="P98:Q98"/>
    <mergeCell ref="P104:Q104"/>
    <mergeCell ref="J109:K109"/>
  </mergeCells>
  <hyperlinks>
    <hyperlink ref="A1" r:id="rId1" tooltip="https://roic.ai/company/DBX" display="ROIC.AI | DB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67623/000146762319000005/0001467623-19-000005-index.htm" xr:uid="{00000000-0004-0000-0000-00000A000000}"/>
    <hyperlink ref="E74" r:id="rId9" tooltip="https://www.sec.gov/Archives/edgar/data/1467623/000146762319000005/0001467623-19-000005-index.htm" xr:uid="{00000000-0004-0000-0000-00000B000000}"/>
    <hyperlink ref="F36" r:id="rId10" tooltip="https://www.sec.gov/Archives/edgar/data/1467623/000146762320000011/0001467623-20-000011-index.htm" xr:uid="{00000000-0004-0000-0000-00000D000000}"/>
    <hyperlink ref="F74" r:id="rId11" tooltip="https://www.sec.gov/Archives/edgar/data/1467623/000146762320000011/0001467623-20-000011-index.htm" xr:uid="{00000000-0004-0000-0000-00000E000000}"/>
    <hyperlink ref="G36" r:id="rId12" tooltip="https://www.sec.gov/Archives/edgar/data/1467623/000146762321000012/0001467623-21-000012-index.htm" xr:uid="{00000000-0004-0000-0000-000010000000}"/>
    <hyperlink ref="G74" r:id="rId13" tooltip="https://www.sec.gov/Archives/edgar/data/1467623/000146762321000012/0001467623-21-000012-index.htm" xr:uid="{00000000-0004-0000-0000-000011000000}"/>
    <hyperlink ref="H36" r:id="rId14" tooltip="https://www.sec.gov/Archives/edgar/data/1467623/000146762322000015/0001467623-22-000015-index.htm" xr:uid="{00000000-0004-0000-0000-000013000000}"/>
    <hyperlink ref="H74" r:id="rId15" tooltip="https://www.sec.gov/Archives/edgar/data/1467623/000146762322000015/0001467623-22-000015-index.htm" xr:uid="{00000000-0004-0000-0000-000014000000}"/>
    <hyperlink ref="I36" r:id="rId16" tooltip="https://www.sec.gov/Archives/edgar/data/1467623/000146762323000012/0001467623-23-000012-index.htm" xr:uid="{00000000-0004-0000-0000-000016000000}"/>
    <hyperlink ref="I74" r:id="rId17" tooltip="https://www.sec.gov/Archives/edgar/data/1467623/000146762323000012/0001467623-23-000012-index.htm" xr:uid="{00000000-0004-0000-0000-000017000000}"/>
    <hyperlink ref="J1" r:id="rId18" display="https://finbox.com/NASDAQGS:DBX/explorer/revenue_proj" xr:uid="{DC9E6D2B-9E42-4941-B9C9-E9AFF0A5C76B}"/>
    <hyperlink ref="O106" r:id="rId19" xr:uid="{F256C285-2B6C-1D41-976D-7E0C7E1E72D5}"/>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2023-03-13T21:02:39Z</dcterms:created>
  <dcterms:modified xsi:type="dcterms:W3CDTF">2023-07-09T02:57:17Z</dcterms:modified>
</cp:coreProperties>
</file>